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2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3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4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5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6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7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8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9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10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1.xml" ContentType="application/vnd.openxmlformats-officedocument.themeOverrid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12.xml" ContentType="application/vnd.openxmlformats-officedocument.themeOverrid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13.xml" ContentType="application/vnd.openxmlformats-officedocument.themeOverrid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14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15.xml" ContentType="application/vnd.openxmlformats-officedocument.themeOverrid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16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17.xml" ContentType="application/vnd.openxmlformats-officedocument.themeOverrid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18.xml" ContentType="application/vnd.openxmlformats-officedocument.themeOverrid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heme/themeOverride19.xml" ContentType="application/vnd.openxmlformats-officedocument.themeOverride+xml"/>
  <Override PartName="/xl/drawings/drawing4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heme/themeOverride20.xml" ContentType="application/vnd.openxmlformats-officedocument.themeOverrid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theme/themeOverride21.xml" ContentType="application/vnd.openxmlformats-officedocument.themeOverrid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theme/themeOverride22.xml" ContentType="application/vnd.openxmlformats-officedocument.themeOverrid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theme/themeOverride23.xml" ContentType="application/vnd.openxmlformats-officedocument.themeOverrid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theme/themeOverride24.xml" ContentType="application/vnd.openxmlformats-officedocument.themeOverrid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theme/themeOverride25.xml" ContentType="application/vnd.openxmlformats-officedocument.themeOverrid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theme/themeOverride26.xml" ContentType="application/vnd.openxmlformats-officedocument.themeOverrid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heme/themeOverride27.xml" ContentType="application/vnd.openxmlformats-officedocument.themeOverrid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theme/themeOverride28.xml" ContentType="application/vnd.openxmlformats-officedocument.themeOverrid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theme/themeOverride29.xml" ContentType="application/vnd.openxmlformats-officedocument.themeOverrid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heme/themeOverride30.xml" ContentType="application/vnd.openxmlformats-officedocument.themeOverrid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heme/themeOverride31.xml" ContentType="application/vnd.openxmlformats-officedocument.themeOverrid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theme/themeOverride32.xml" ContentType="application/vnd.openxmlformats-officedocument.themeOverrid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theme/themeOverride33.xml" ContentType="application/vnd.openxmlformats-officedocument.themeOverrid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theme/themeOverride34.xml" ContentType="application/vnd.openxmlformats-officedocument.themeOverrid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theme/themeOverride35.xml" ContentType="application/vnd.openxmlformats-officedocument.themeOverrid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theme/themeOverride36.xml" ContentType="application/vnd.openxmlformats-officedocument.themeOverrid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theme/themeOverride37.xml" ContentType="application/vnd.openxmlformats-officedocument.themeOverrid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theme/themeOverride38.xml" ContentType="application/vnd.openxmlformats-officedocument.themeOverride+xml"/>
  <Override PartName="/xl/drawings/drawing5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theme/themeOverride39.xml" ContentType="application/vnd.openxmlformats-officedocument.themeOverride+xml"/>
  <Override PartName="/xl/drawings/drawing6.xml" ContentType="application/vnd.openxmlformats-officedocument.drawing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theme/themeOverride40.xml" ContentType="application/vnd.openxmlformats-officedocument.themeOverrid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drawings/drawing7.xml" ContentType="application/vnd.openxmlformats-officedocument.drawing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Documents\EURONAV\"/>
    </mc:Choice>
  </mc:AlternateContent>
  <bookViews>
    <workbookView xWindow="0" yWindow="0" windowWidth="14700" windowHeight="9375" tabRatio="730" activeTab="6"/>
  </bookViews>
  <sheets>
    <sheet name="INPUT DATA" sheetId="1" r:id="rId1"/>
    <sheet name="RESULTS" sheetId="3" r:id="rId2"/>
    <sheet name="Compressor MAP" sheetId="15" r:id="rId3"/>
    <sheet name="ISO diagrams" sheetId="18" r:id="rId4"/>
    <sheet name="ThermoS " sheetId="2" r:id="rId5"/>
    <sheet name="Diagrams vs Speed" sheetId="10" r:id="rId6"/>
    <sheet name="Diagrams vs Load" sheetId="17" r:id="rId7"/>
    <sheet name="Operation vs SHOP (ISO)" sheetId="19" r:id="rId8"/>
    <sheet name="Extra Diagrams" sheetId="13" r:id="rId9"/>
    <sheet name="Exhaust Fixed Fluid" sheetId="11" r:id="rId10"/>
    <sheet name="Sheet1" sheetId="16" r:id="rId11"/>
  </sheets>
  <definedNames>
    <definedName name="bsfc_con">Sheet1!$D$2:$D$4</definedName>
    <definedName name="LHV">Sheet1!$F$2:$F$3</definedName>
    <definedName name="Power">Sheet1!$B$2:$B$4</definedName>
    <definedName name="Pressure_con">Sheet1!$C$2:$C$4</definedName>
    <definedName name="pressure_drop">Sheet1!$E$2:$E$4</definedName>
    <definedName name="_xlnm.Print_Area" localSheetId="0">'INPUT DATA'!$A$184:$I$254</definedName>
    <definedName name="_xlnm.Print_Area" localSheetId="1">RESULTS!$A$1:$I$92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9" i="2" l="1"/>
  <c r="AE9" i="2"/>
  <c r="AF9" i="2"/>
  <c r="AG9" i="2"/>
  <c r="AH9" i="2"/>
  <c r="AI9" i="2"/>
  <c r="AJ9" i="2"/>
  <c r="AK9" i="2"/>
  <c r="AL9" i="2"/>
  <c r="AD10" i="2"/>
  <c r="AE10" i="2"/>
  <c r="AF10" i="2"/>
  <c r="AG10" i="2"/>
  <c r="AH10" i="2"/>
  <c r="AI10" i="2"/>
  <c r="AJ10" i="2"/>
  <c r="AK10" i="2"/>
  <c r="AL10" i="2"/>
  <c r="AC10" i="2"/>
  <c r="AC9" i="2"/>
  <c r="AC4" i="2"/>
  <c r="AC5" i="2"/>
  <c r="AC6" i="2"/>
  <c r="AC7" i="2"/>
  <c r="AC8" i="2"/>
  <c r="AC11" i="2"/>
  <c r="AC12" i="2"/>
  <c r="AC13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V4" i="2"/>
  <c r="V15" i="2" s="1"/>
  <c r="V5" i="2"/>
  <c r="V6" i="2"/>
  <c r="V7" i="2"/>
  <c r="V8" i="2"/>
  <c r="V9" i="2"/>
  <c r="V10" i="2"/>
  <c r="V11" i="2"/>
  <c r="V12" i="2"/>
  <c r="V13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U5" i="2"/>
  <c r="U16" i="2" s="1"/>
  <c r="U6" i="2"/>
  <c r="U7" i="2"/>
  <c r="U8" i="2"/>
  <c r="U9" i="2"/>
  <c r="U10" i="2"/>
  <c r="U11" i="2"/>
  <c r="U12" i="2"/>
  <c r="U13" i="2"/>
  <c r="U15" i="2"/>
  <c r="U17" i="2"/>
  <c r="U18" i="2"/>
  <c r="U19" i="2"/>
  <c r="U20" i="2"/>
  <c r="U21" i="2"/>
  <c r="U22" i="2"/>
  <c r="U23" i="2"/>
  <c r="U24" i="2"/>
  <c r="U25" i="2"/>
  <c r="U26" i="2"/>
  <c r="U27" i="2"/>
  <c r="U28" i="2"/>
  <c r="R10" i="2"/>
  <c r="S10" i="2"/>
  <c r="T10" i="2"/>
  <c r="Q10" i="2"/>
  <c r="R97" i="3"/>
  <c r="R98" i="3" s="1"/>
  <c r="R99" i="3" s="1"/>
  <c r="R100" i="3" s="1"/>
  <c r="Q97" i="3"/>
  <c r="Q98" i="3" s="1"/>
  <c r="Q99" i="3" s="1"/>
  <c r="Q100" i="3" s="1"/>
  <c r="P97" i="3"/>
  <c r="P98" i="3" s="1"/>
  <c r="P99" i="3" s="1"/>
  <c r="P100" i="3" s="1"/>
  <c r="S96" i="3"/>
  <c r="S97" i="3" s="1"/>
  <c r="S98" i="3" s="1"/>
  <c r="S99" i="3" s="1"/>
  <c r="S100" i="3" s="1"/>
  <c r="R96" i="3"/>
  <c r="Q96" i="3"/>
  <c r="P96" i="3"/>
  <c r="O96" i="3"/>
  <c r="O97" i="3" s="1"/>
  <c r="O98" i="3" s="1"/>
  <c r="O99" i="3" s="1"/>
  <c r="O100" i="3" s="1"/>
  <c r="R9" i="2"/>
  <c r="S9" i="2"/>
  <c r="T9" i="2"/>
  <c r="Q9" i="2"/>
  <c r="F10" i="2"/>
  <c r="G10" i="2"/>
  <c r="H10" i="2"/>
  <c r="I10" i="2"/>
  <c r="J10" i="2"/>
  <c r="K10" i="2"/>
  <c r="G9" i="2"/>
  <c r="H9" i="2"/>
  <c r="I9" i="2"/>
  <c r="J9" i="2"/>
  <c r="K9" i="2"/>
  <c r="F9" i="2"/>
  <c r="D229" i="1" l="1"/>
  <c r="Y53" i="3" l="1"/>
  <c r="Z53" i="3"/>
  <c r="AA53" i="3"/>
  <c r="AB53" i="3"/>
  <c r="AC53" i="3"/>
  <c r="AD53" i="3"/>
  <c r="AE53" i="3"/>
  <c r="AF53" i="3"/>
  <c r="AG53" i="3"/>
  <c r="AH53" i="3"/>
  <c r="AI53" i="3"/>
  <c r="X53" i="3"/>
  <c r="S53" i="3"/>
  <c r="R53" i="3"/>
  <c r="Q53" i="3"/>
  <c r="P53" i="3"/>
  <c r="O53" i="3"/>
  <c r="N53" i="3"/>
  <c r="M53" i="3"/>
  <c r="C53" i="3"/>
  <c r="D53" i="3"/>
  <c r="E53" i="3"/>
  <c r="F53" i="3"/>
  <c r="G53" i="3"/>
  <c r="H53" i="3"/>
  <c r="I53" i="3"/>
  <c r="B53" i="3"/>
  <c r="Y10" i="3"/>
  <c r="Z10" i="3"/>
  <c r="AA10" i="3"/>
  <c r="AB10" i="3"/>
  <c r="AC10" i="3"/>
  <c r="AD10" i="3"/>
  <c r="AE10" i="3"/>
  <c r="AF10" i="3"/>
  <c r="AG10" i="3"/>
  <c r="AH10" i="3"/>
  <c r="AI10" i="3"/>
  <c r="X10" i="3"/>
  <c r="S10" i="3"/>
  <c r="R10" i="3"/>
  <c r="Q10" i="3"/>
  <c r="P10" i="3"/>
  <c r="O10" i="3"/>
  <c r="N10" i="3"/>
  <c r="M10" i="3"/>
  <c r="C10" i="3"/>
  <c r="D10" i="3"/>
  <c r="E10" i="3"/>
  <c r="F10" i="3"/>
  <c r="G10" i="3"/>
  <c r="H10" i="3"/>
  <c r="I10" i="3"/>
  <c r="B10" i="3"/>
  <c r="Y15" i="3"/>
  <c r="Z15" i="3"/>
  <c r="AA15" i="3"/>
  <c r="AB15" i="3"/>
  <c r="AC15" i="3"/>
  <c r="AD15" i="3"/>
  <c r="AE15" i="3"/>
  <c r="AF15" i="3"/>
  <c r="AG15" i="3"/>
  <c r="AH15" i="3"/>
  <c r="AI15" i="3"/>
  <c r="X15" i="3"/>
  <c r="S15" i="3"/>
  <c r="R15" i="3"/>
  <c r="Q15" i="3"/>
  <c r="P15" i="3"/>
  <c r="O15" i="3"/>
  <c r="N15" i="3"/>
  <c r="M15" i="3"/>
  <c r="C15" i="3"/>
  <c r="D15" i="3"/>
  <c r="E15" i="3"/>
  <c r="F15" i="3"/>
  <c r="G15" i="3"/>
  <c r="H15" i="3"/>
  <c r="I15" i="3"/>
  <c r="AE20" i="3"/>
  <c r="AF20" i="3"/>
  <c r="AG20" i="3"/>
  <c r="AH20" i="3"/>
  <c r="AI20" i="3"/>
  <c r="AD20" i="3"/>
  <c r="AC20" i="3"/>
  <c r="AB20" i="3"/>
  <c r="AA20" i="3"/>
  <c r="Z20" i="3"/>
  <c r="Y20" i="3"/>
  <c r="X20" i="3"/>
  <c r="S20" i="3"/>
  <c r="R20" i="3"/>
  <c r="Q20" i="3"/>
  <c r="P20" i="3"/>
  <c r="O20" i="3"/>
  <c r="N20" i="3"/>
  <c r="M20" i="3"/>
  <c r="C20" i="3"/>
  <c r="D20" i="3"/>
  <c r="E20" i="3"/>
  <c r="F20" i="3"/>
  <c r="G20" i="3"/>
  <c r="H20" i="3"/>
  <c r="I20" i="3"/>
  <c r="B20" i="3"/>
  <c r="AE26" i="3"/>
  <c r="AF26" i="3"/>
  <c r="AG26" i="3"/>
  <c r="AH26" i="3"/>
  <c r="AI26" i="3"/>
  <c r="AD26" i="3"/>
  <c r="AC26" i="3"/>
  <c r="AB26" i="3"/>
  <c r="AA26" i="3"/>
  <c r="Z26" i="3"/>
  <c r="Y26" i="3"/>
  <c r="X26" i="3"/>
  <c r="S26" i="3"/>
  <c r="R26" i="3"/>
  <c r="Q26" i="3"/>
  <c r="P26" i="3"/>
  <c r="O26" i="3"/>
  <c r="N26" i="3"/>
  <c r="M26" i="3"/>
  <c r="C26" i="3"/>
  <c r="D26" i="3"/>
  <c r="E26" i="3"/>
  <c r="F26" i="3"/>
  <c r="G26" i="3"/>
  <c r="H26" i="3"/>
  <c r="I26" i="3"/>
  <c r="B26" i="3"/>
  <c r="Y176" i="3" l="1"/>
  <c r="Y181" i="3"/>
  <c r="Y180" i="3"/>
  <c r="Y179" i="3"/>
  <c r="Y178" i="3"/>
  <c r="Y177" i="3"/>
  <c r="AE28" i="3"/>
  <c r="AE112" i="3" s="1"/>
  <c r="AF28" i="3"/>
  <c r="AF112" i="3" s="1"/>
  <c r="AG28" i="3"/>
  <c r="AG112" i="3" s="1"/>
  <c r="AG123" i="3" s="1"/>
  <c r="AG131" i="3" s="1"/>
  <c r="AG139" i="3" s="1"/>
  <c r="AH28" i="3"/>
  <c r="AI28" i="3"/>
  <c r="AD28" i="3"/>
  <c r="AD112" i="3" s="1"/>
  <c r="AD123" i="3" s="1"/>
  <c r="AC28" i="3"/>
  <c r="AC112" i="3" s="1"/>
  <c r="AC123" i="3" s="1"/>
  <c r="AB28" i="3"/>
  <c r="AB112" i="3" s="1"/>
  <c r="AB123" i="3" s="1"/>
  <c r="AA28" i="3"/>
  <c r="AA112" i="3" s="1"/>
  <c r="AA123" i="3" s="1"/>
  <c r="Z28" i="3"/>
  <c r="Z112" i="3" s="1"/>
  <c r="Z123" i="3" s="1"/>
  <c r="Y28" i="3"/>
  <c r="Y112" i="3" s="1"/>
  <c r="Y123" i="3" s="1"/>
  <c r="Y131" i="3" s="1"/>
  <c r="Y139" i="3" s="1"/>
  <c r="X28" i="3"/>
  <c r="N28" i="3"/>
  <c r="O28" i="3"/>
  <c r="P28" i="3"/>
  <c r="P112" i="3" s="1"/>
  <c r="Q28" i="3"/>
  <c r="Q112" i="3" s="1"/>
  <c r="R28" i="3"/>
  <c r="R112" i="3" s="1"/>
  <c r="R123" i="3" s="1"/>
  <c r="R131" i="3" s="1"/>
  <c r="R139" i="3" s="1"/>
  <c r="S28" i="3"/>
  <c r="S112" i="3" s="1"/>
  <c r="S123" i="3" s="1"/>
  <c r="S131" i="3" s="1"/>
  <c r="S139" i="3" s="1"/>
  <c r="M28" i="3"/>
  <c r="M112" i="3" s="1"/>
  <c r="M123" i="3" s="1"/>
  <c r="M131" i="3" s="1"/>
  <c r="M139" i="3" s="1"/>
  <c r="M166" i="3"/>
  <c r="M163" i="3"/>
  <c r="M160" i="3"/>
  <c r="M157" i="3"/>
  <c r="I169" i="3"/>
  <c r="H169" i="3"/>
  <c r="G169" i="3"/>
  <c r="F169" i="3"/>
  <c r="E169" i="3"/>
  <c r="AH112" i="3"/>
  <c r="AI112" i="3"/>
  <c r="Y151" i="3"/>
  <c r="Y147" i="3"/>
  <c r="X147" i="3"/>
  <c r="X151" i="3" s="1"/>
  <c r="X112" i="3"/>
  <c r="X123" i="3" s="1"/>
  <c r="X131" i="3" s="1"/>
  <c r="X139" i="3" s="1"/>
  <c r="N112" i="3"/>
  <c r="N123" i="3" s="1"/>
  <c r="N131" i="3" s="1"/>
  <c r="N139" i="3" s="1"/>
  <c r="O112" i="3"/>
  <c r="M147" i="3"/>
  <c r="M151" i="3" s="1"/>
  <c r="N147" i="3"/>
  <c r="N151" i="3"/>
  <c r="C151" i="3"/>
  <c r="B151" i="3"/>
  <c r="C147" i="3"/>
  <c r="B147" i="3"/>
  <c r="C28" i="3"/>
  <c r="C112" i="3" s="1"/>
  <c r="C123" i="3" s="1"/>
  <c r="C131" i="3" s="1"/>
  <c r="C139" i="3" s="1"/>
  <c r="D28" i="3"/>
  <c r="D112" i="3" s="1"/>
  <c r="E28" i="3"/>
  <c r="E112" i="3" s="1"/>
  <c r="F28" i="3"/>
  <c r="F112" i="3" s="1"/>
  <c r="G28" i="3"/>
  <c r="G112" i="3" s="1"/>
  <c r="H28" i="3"/>
  <c r="H112" i="3" s="1"/>
  <c r="I28" i="3"/>
  <c r="I112" i="3" s="1"/>
  <c r="B28" i="3"/>
  <c r="B112" i="3" s="1"/>
  <c r="B123" i="3" s="1"/>
  <c r="B131" i="3" s="1"/>
  <c r="B139" i="3" s="1"/>
  <c r="H123" i="3" l="1"/>
  <c r="G123" i="3"/>
  <c r="F123" i="3"/>
  <c r="E123" i="3"/>
  <c r="D123" i="3"/>
  <c r="I123" i="3"/>
  <c r="AH123" i="3"/>
  <c r="AH131" i="3" s="1"/>
  <c r="AH139" i="3" s="1"/>
  <c r="AF123" i="3"/>
  <c r="AI123" i="3"/>
  <c r="AE123" i="3"/>
  <c r="AD131" i="3"/>
  <c r="AA131" i="3"/>
  <c r="AB131" i="3"/>
  <c r="AC131" i="3"/>
  <c r="Z131" i="3"/>
  <c r="Q123" i="3"/>
  <c r="P123" i="3"/>
  <c r="O123" i="3"/>
  <c r="E131" i="3" l="1"/>
  <c r="I131" i="3"/>
  <c r="F131" i="3"/>
  <c r="G131" i="3"/>
  <c r="H131" i="3"/>
  <c r="AF131" i="3"/>
  <c r="AF139" i="3" s="1"/>
  <c r="D131" i="3"/>
  <c r="AI131" i="3"/>
  <c r="AE131" i="3"/>
  <c r="AC139" i="3"/>
  <c r="AB139" i="3"/>
  <c r="Z139" i="3"/>
  <c r="AD139" i="3"/>
  <c r="AA139" i="3"/>
  <c r="Q131" i="3"/>
  <c r="O131" i="3"/>
  <c r="P131" i="3"/>
  <c r="D139" i="3" l="1"/>
  <c r="G139" i="3"/>
  <c r="F139" i="3"/>
  <c r="I139" i="3"/>
  <c r="E139" i="3"/>
  <c r="H139" i="3"/>
  <c r="AE139" i="3"/>
  <c r="AI139" i="3"/>
  <c r="P139" i="3"/>
  <c r="O139" i="3"/>
  <c r="Q139" i="3"/>
  <c r="D245" i="1" l="1"/>
  <c r="AA244" i="1"/>
  <c r="AB244" i="1"/>
  <c r="AC244" i="1"/>
  <c r="AD244" i="1"/>
  <c r="AE244" i="1"/>
  <c r="AF244" i="1"/>
  <c r="AG244" i="1"/>
  <c r="AH244" i="1"/>
  <c r="AI244" i="1"/>
  <c r="E244" i="1"/>
  <c r="F244" i="1"/>
  <c r="G244" i="1"/>
  <c r="H244" i="1"/>
  <c r="I244" i="1"/>
  <c r="D244" i="1"/>
  <c r="Z244" i="1"/>
  <c r="P244" i="1"/>
  <c r="Q244" i="1"/>
  <c r="R244" i="1"/>
  <c r="S244" i="1"/>
  <c r="O244" i="1"/>
  <c r="M244" i="1"/>
  <c r="X244" i="1"/>
  <c r="Y244" i="1"/>
  <c r="AA234" i="1" l="1"/>
  <c r="AB234" i="1"/>
  <c r="AC234" i="1"/>
  <c r="AD234" i="1"/>
  <c r="AE234" i="1"/>
  <c r="AF234" i="1"/>
  <c r="AG234" i="1"/>
  <c r="AH234" i="1"/>
  <c r="AI234" i="1"/>
  <c r="Z234" i="1"/>
  <c r="Z237" i="1" s="1"/>
  <c r="P234" i="1"/>
  <c r="Q234" i="1"/>
  <c r="R234" i="1"/>
  <c r="S234" i="1"/>
  <c r="O234" i="1"/>
  <c r="E234" i="1"/>
  <c r="F234" i="1"/>
  <c r="G234" i="1"/>
  <c r="H234" i="1"/>
  <c r="I234" i="1"/>
  <c r="D234" i="1"/>
  <c r="D237" i="1" s="1"/>
  <c r="Z202" i="1"/>
  <c r="AA207" i="1"/>
  <c r="AA208" i="1" s="1"/>
  <c r="AB207" i="1"/>
  <c r="AB208" i="1" s="1"/>
  <c r="AC207" i="1"/>
  <c r="AC208" i="1" s="1"/>
  <c r="AD207" i="1"/>
  <c r="AD208" i="1" s="1"/>
  <c r="AE207" i="1"/>
  <c r="AE208" i="1" s="1"/>
  <c r="AF207" i="1"/>
  <c r="AF208" i="1" s="1"/>
  <c r="AG207" i="1"/>
  <c r="AG208" i="1" s="1"/>
  <c r="AH207" i="1"/>
  <c r="AH208" i="1" s="1"/>
  <c r="AI207" i="1"/>
  <c r="AI208" i="1" s="1"/>
  <c r="Z207" i="1"/>
  <c r="Z208" i="1" s="1"/>
  <c r="O207" i="1"/>
  <c r="O208" i="1" s="1"/>
  <c r="P207" i="1"/>
  <c r="P208" i="1" s="1"/>
  <c r="Q207" i="1"/>
  <c r="Q208" i="1" s="1"/>
  <c r="R207" i="1"/>
  <c r="R208" i="1" s="1"/>
  <c r="S207" i="1"/>
  <c r="S208" i="1" s="1"/>
  <c r="E207" i="1"/>
  <c r="E208" i="1" s="1"/>
  <c r="F207" i="1"/>
  <c r="F208" i="1" s="1"/>
  <c r="G207" i="1"/>
  <c r="G208" i="1" s="1"/>
  <c r="H207" i="1"/>
  <c r="H208" i="1" s="1"/>
  <c r="I207" i="1"/>
  <c r="I208" i="1" s="1"/>
  <c r="D207" i="1"/>
  <c r="D208" i="1" s="1"/>
  <c r="AA227" i="1"/>
  <c r="AB227" i="1"/>
  <c r="AC227" i="1"/>
  <c r="AD227" i="1"/>
  <c r="AE227" i="1"/>
  <c r="AF227" i="1"/>
  <c r="AG227" i="1"/>
  <c r="AH227" i="1"/>
  <c r="AI227" i="1"/>
  <c r="Z227" i="1"/>
  <c r="P227" i="1"/>
  <c r="Q227" i="1"/>
  <c r="R227" i="1"/>
  <c r="S227" i="1"/>
  <c r="O227" i="1"/>
  <c r="Z238" i="1" l="1"/>
  <c r="Z235" i="1"/>
  <c r="E227" i="1"/>
  <c r="F227" i="1"/>
  <c r="G227" i="1"/>
  <c r="H227" i="1"/>
  <c r="I227" i="1"/>
  <c r="D227" i="1"/>
  <c r="D228" i="1" s="1"/>
  <c r="D221" i="1"/>
  <c r="X205" i="1"/>
  <c r="N204" i="1"/>
  <c r="AA202" i="1"/>
  <c r="AB202" i="1"/>
  <c r="AC202" i="1"/>
  <c r="AD202" i="1"/>
  <c r="AE202" i="1"/>
  <c r="AF202" i="1"/>
  <c r="AG202" i="1"/>
  <c r="AH202" i="1"/>
  <c r="AI202" i="1"/>
  <c r="P202" i="1"/>
  <c r="Q202" i="1"/>
  <c r="R202" i="1"/>
  <c r="S202" i="1"/>
  <c r="O202" i="1"/>
  <c r="AA201" i="1"/>
  <c r="AB201" i="1"/>
  <c r="AC201" i="1"/>
  <c r="AD201" i="1"/>
  <c r="AE201" i="1"/>
  <c r="AF201" i="1"/>
  <c r="AG201" i="1"/>
  <c r="AH201" i="1"/>
  <c r="AI201" i="1"/>
  <c r="Z201" i="1"/>
  <c r="P201" i="1"/>
  <c r="Q201" i="1"/>
  <c r="R201" i="1"/>
  <c r="S201" i="1"/>
  <c r="O201" i="1"/>
  <c r="O217" i="1" s="1"/>
  <c r="AA200" i="1"/>
  <c r="AB200" i="1"/>
  <c r="AC200" i="1"/>
  <c r="AD200" i="1"/>
  <c r="AE200" i="1"/>
  <c r="AF200" i="1"/>
  <c r="AG200" i="1"/>
  <c r="AH200" i="1"/>
  <c r="AI200" i="1"/>
  <c r="Z200" i="1"/>
  <c r="P200" i="1"/>
  <c r="Q200" i="1"/>
  <c r="Q215" i="1" s="1"/>
  <c r="R200" i="1"/>
  <c r="S200" i="1"/>
  <c r="O200" i="1"/>
  <c r="D200" i="1"/>
  <c r="P189" i="1"/>
  <c r="Q189" i="1"/>
  <c r="R189" i="1"/>
  <c r="S189" i="1"/>
  <c r="O189" i="1"/>
  <c r="AA95" i="3"/>
  <c r="AB95" i="3"/>
  <c r="AC95" i="3"/>
  <c r="AD95" i="3"/>
  <c r="AE95" i="3"/>
  <c r="AF95" i="3"/>
  <c r="AG95" i="3"/>
  <c r="AH95" i="3"/>
  <c r="AI95" i="3"/>
  <c r="Z95" i="3"/>
  <c r="P95" i="3"/>
  <c r="Q95" i="3"/>
  <c r="R95" i="3"/>
  <c r="S95" i="3"/>
  <c r="O95" i="3"/>
  <c r="E95" i="3"/>
  <c r="F95" i="3"/>
  <c r="G95" i="3"/>
  <c r="H95" i="3"/>
  <c r="I95" i="3"/>
  <c r="D95" i="3"/>
  <c r="O215" i="1" l="1"/>
  <c r="P215" i="1"/>
  <c r="P217" i="1"/>
  <c r="S240" i="1"/>
  <c r="S241" i="1"/>
  <c r="R240" i="1"/>
  <c r="R241" i="1"/>
  <c r="Q240" i="1"/>
  <c r="Q241" i="1"/>
  <c r="P241" i="1"/>
  <c r="P240" i="1"/>
  <c r="S217" i="1"/>
  <c r="S215" i="1"/>
  <c r="O241" i="1"/>
  <c r="O240" i="1"/>
  <c r="R215" i="1"/>
  <c r="Q217" i="1"/>
  <c r="AD96" i="3"/>
  <c r="AD97" i="3" s="1"/>
  <c r="AC96" i="3"/>
  <c r="AC97" i="3" s="1"/>
  <c r="Z96" i="3"/>
  <c r="Z97" i="3" s="1"/>
  <c r="AB96" i="3"/>
  <c r="AB97" i="3" s="1"/>
  <c r="R217" i="1"/>
  <c r="AI96" i="3"/>
  <c r="AI97" i="3" s="1"/>
  <c r="AA96" i="3"/>
  <c r="AA97" i="3" s="1"/>
  <c r="AH96" i="3"/>
  <c r="AH97" i="3" s="1"/>
  <c r="AG96" i="3"/>
  <c r="AG97" i="3" s="1"/>
  <c r="AF96" i="3"/>
  <c r="AF97" i="3" s="1"/>
  <c r="AE96" i="3"/>
  <c r="AE97" i="3" s="1"/>
  <c r="AA189" i="1"/>
  <c r="AA215" i="1" s="1"/>
  <c r="AB189" i="1"/>
  <c r="AC189" i="1"/>
  <c r="AD189" i="1"/>
  <c r="AE189" i="1"/>
  <c r="AF189" i="1"/>
  <c r="AG189" i="1"/>
  <c r="AH189" i="1"/>
  <c r="AI189" i="1"/>
  <c r="E189" i="1"/>
  <c r="F189" i="1"/>
  <c r="G189" i="1"/>
  <c r="H189" i="1"/>
  <c r="I189" i="1"/>
  <c r="D189" i="1"/>
  <c r="D25" i="1"/>
  <c r="E202" i="1"/>
  <c r="F202" i="1"/>
  <c r="G202" i="1"/>
  <c r="H202" i="1"/>
  <c r="I202" i="1"/>
  <c r="D202" i="1"/>
  <c r="D222" i="1" s="1"/>
  <c r="C4" i="11"/>
  <c r="C13" i="11" s="1"/>
  <c r="AG240" i="1" l="1"/>
  <c r="AG241" i="1"/>
  <c r="G241" i="1"/>
  <c r="G240" i="1"/>
  <c r="AF240" i="1"/>
  <c r="AF241" i="1"/>
  <c r="AE240" i="1"/>
  <c r="AE241" i="1"/>
  <c r="E241" i="1"/>
  <c r="E240" i="1"/>
  <c r="AD240" i="1"/>
  <c r="AD241" i="1"/>
  <c r="F241" i="1"/>
  <c r="F240" i="1"/>
  <c r="AC240" i="1"/>
  <c r="AC241" i="1"/>
  <c r="AF217" i="1"/>
  <c r="AB240" i="1"/>
  <c r="AB241" i="1"/>
  <c r="H241" i="1"/>
  <c r="H240" i="1"/>
  <c r="D215" i="1"/>
  <c r="D240" i="1"/>
  <c r="D241" i="1"/>
  <c r="AI241" i="1"/>
  <c r="AI240" i="1"/>
  <c r="AA240" i="1"/>
  <c r="AA241" i="1"/>
  <c r="AI215" i="1"/>
  <c r="I240" i="1"/>
  <c r="I241" i="1"/>
  <c r="AH241" i="1"/>
  <c r="AH240" i="1"/>
  <c r="AE217" i="1"/>
  <c r="AB217" i="1"/>
  <c r="AG215" i="1"/>
  <c r="AC215" i="1"/>
  <c r="AG217" i="1"/>
  <c r="AC217" i="1"/>
  <c r="AA217" i="1"/>
  <c r="AD215" i="1"/>
  <c r="AH215" i="1"/>
  <c r="AF215" i="1"/>
  <c r="AE215" i="1"/>
  <c r="AI217" i="1"/>
  <c r="AH217" i="1"/>
  <c r="AB215" i="1"/>
  <c r="AD217" i="1"/>
  <c r="E201" i="1" l="1"/>
  <c r="E217" i="1" s="1"/>
  <c r="F201" i="1"/>
  <c r="F217" i="1" s="1"/>
  <c r="G201" i="1"/>
  <c r="G217" i="1" s="1"/>
  <c r="H201" i="1"/>
  <c r="H217" i="1" s="1"/>
  <c r="I201" i="1"/>
  <c r="I217" i="1" s="1"/>
  <c r="D201" i="1"/>
  <c r="D217" i="1" s="1"/>
  <c r="E200" i="1"/>
  <c r="E215" i="1" s="1"/>
  <c r="F200" i="1"/>
  <c r="F215" i="1" s="1"/>
  <c r="G200" i="1"/>
  <c r="G215" i="1" s="1"/>
  <c r="H200" i="1"/>
  <c r="H215" i="1" s="1"/>
  <c r="I200" i="1"/>
  <c r="I215" i="1" s="1"/>
  <c r="C204" i="1"/>
  <c r="M205" i="1"/>
  <c r="X199" i="1" l="1"/>
  <c r="Y199" i="1"/>
  <c r="M199" i="1"/>
  <c r="C198" i="1"/>
  <c r="E190" i="1"/>
  <c r="F190" i="1"/>
  <c r="G190" i="1"/>
  <c r="H190" i="1"/>
  <c r="I190" i="1"/>
  <c r="D190" i="1"/>
  <c r="P190" i="1"/>
  <c r="Q190" i="1"/>
  <c r="R190" i="1"/>
  <c r="S190" i="1"/>
  <c r="O190" i="1"/>
  <c r="C193" i="1"/>
  <c r="D203" i="1"/>
  <c r="D204" i="1"/>
  <c r="D206" i="1"/>
  <c r="D205" i="1" l="1"/>
  <c r="Z93" i="3"/>
  <c r="P93" i="3" l="1"/>
  <c r="Q93" i="3"/>
  <c r="R93" i="3"/>
  <c r="S93" i="3"/>
  <c r="O93" i="3"/>
  <c r="AA93" i="3"/>
  <c r="AB93" i="3"/>
  <c r="AC93" i="3"/>
  <c r="AD93" i="3"/>
  <c r="AE93" i="3"/>
  <c r="AF93" i="3"/>
  <c r="AG93" i="3"/>
  <c r="AH93" i="3"/>
  <c r="AI93" i="3"/>
  <c r="AH4" i="2"/>
  <c r="AH15" i="2" s="1"/>
  <c r="AI4" i="2"/>
  <c r="AI15" i="2" s="1"/>
  <c r="AJ4" i="2"/>
  <c r="AJ15" i="2" s="1"/>
  <c r="AK4" i="2"/>
  <c r="AK15" i="2" s="1"/>
  <c r="AL4" i="2"/>
  <c r="AL15" i="2" s="1"/>
  <c r="AH5" i="2"/>
  <c r="AH16" i="2" s="1"/>
  <c r="AI5" i="2"/>
  <c r="AI16" i="2" s="1"/>
  <c r="AJ5" i="2"/>
  <c r="AJ16" i="2" s="1"/>
  <c r="AK5" i="2"/>
  <c r="AK16" i="2" s="1"/>
  <c r="AL5" i="2"/>
  <c r="AL16" i="2" s="1"/>
  <c r="AH6" i="2"/>
  <c r="AI6" i="2"/>
  <c r="AJ6" i="2"/>
  <c r="AK6" i="2"/>
  <c r="AL6" i="2"/>
  <c r="AE185" i="1" l="1"/>
  <c r="AF185" i="1"/>
  <c r="AG185" i="1"/>
  <c r="AH185" i="1"/>
  <c r="AI185" i="1"/>
  <c r="AE186" i="1"/>
  <c r="AE7" i="3" s="1"/>
  <c r="AE156" i="3" s="1"/>
  <c r="AE176" i="3" s="1"/>
  <c r="AF186" i="1"/>
  <c r="AF7" i="3" s="1"/>
  <c r="AF156" i="3" s="1"/>
  <c r="AF176" i="3" s="1"/>
  <c r="AG186" i="1"/>
  <c r="AG7" i="3" s="1"/>
  <c r="AG156" i="3" s="1"/>
  <c r="AG176" i="3" s="1"/>
  <c r="AH186" i="1"/>
  <c r="AI186" i="1"/>
  <c r="AE187" i="1"/>
  <c r="AE8" i="3" s="1"/>
  <c r="AF187" i="1"/>
  <c r="AF8" i="3" s="1"/>
  <c r="AG187" i="1"/>
  <c r="AG8" i="3" s="1"/>
  <c r="AH187" i="1"/>
  <c r="AI187" i="1"/>
  <c r="AI8" i="3" s="1"/>
  <c r="AE188" i="1"/>
  <c r="AH12" i="2" s="1"/>
  <c r="AF188" i="1"/>
  <c r="AI12" i="2" s="1"/>
  <c r="AG188" i="1"/>
  <c r="AJ12" i="2" s="1"/>
  <c r="AH188" i="1"/>
  <c r="AK12" i="2" s="1"/>
  <c r="AI188" i="1"/>
  <c r="AE190" i="1"/>
  <c r="AE11" i="3" s="1"/>
  <c r="AF190" i="1"/>
  <c r="AF11" i="3" s="1"/>
  <c r="AG190" i="1"/>
  <c r="AG11" i="3" s="1"/>
  <c r="AH190" i="1"/>
  <c r="AH11" i="3" s="1"/>
  <c r="AI190" i="1"/>
  <c r="AE191" i="1"/>
  <c r="AF191" i="1"/>
  <c r="AF12" i="3" s="1"/>
  <c r="AF119" i="3" s="1"/>
  <c r="AG191" i="1"/>
  <c r="AG12" i="3" s="1"/>
  <c r="AG119" i="3" s="1"/>
  <c r="AH191" i="1"/>
  <c r="AI191" i="1"/>
  <c r="AI12" i="3" s="1"/>
  <c r="AI119" i="3" s="1"/>
  <c r="AE192" i="1"/>
  <c r="AE13" i="3" s="1"/>
  <c r="AF192" i="1"/>
  <c r="AF13" i="3" s="1"/>
  <c r="AG192" i="1"/>
  <c r="AH192" i="1"/>
  <c r="AH13" i="3" s="1"/>
  <c r="AI192" i="1"/>
  <c r="AE193" i="1"/>
  <c r="AF193" i="1"/>
  <c r="AF14" i="3" s="1"/>
  <c r="AG193" i="1"/>
  <c r="AG14" i="3" s="1"/>
  <c r="AH193" i="1"/>
  <c r="AI193" i="1"/>
  <c r="AI14" i="3" s="1"/>
  <c r="AE195" i="1"/>
  <c r="AE212" i="1" s="1"/>
  <c r="AH8" i="2" s="1"/>
  <c r="AF195" i="1"/>
  <c r="AF212" i="1" s="1"/>
  <c r="AI8" i="2" s="1"/>
  <c r="AG195" i="1"/>
  <c r="AG212" i="1" s="1"/>
  <c r="AJ8" i="2" s="1"/>
  <c r="AH195" i="1"/>
  <c r="AH212" i="1" s="1"/>
  <c r="AI195" i="1"/>
  <c r="AI16" i="3" s="1"/>
  <c r="AI111" i="3" s="1"/>
  <c r="AE196" i="1"/>
  <c r="AE218" i="1" s="1"/>
  <c r="AF196" i="1"/>
  <c r="AF17" i="3" s="1"/>
  <c r="AG196" i="1"/>
  <c r="AG218" i="1" s="1"/>
  <c r="AH196" i="1"/>
  <c r="AI196" i="1"/>
  <c r="AI218" i="1" s="1"/>
  <c r="AE197" i="1"/>
  <c r="AE214" i="1" s="1"/>
  <c r="AE35" i="3" s="1"/>
  <c r="AF197" i="1"/>
  <c r="AF18" i="3" s="1"/>
  <c r="AG197" i="1"/>
  <c r="AG214" i="1" s="1"/>
  <c r="AG35" i="3" s="1"/>
  <c r="AH197" i="1"/>
  <c r="AH214" i="1" s="1"/>
  <c r="AH35" i="3" s="1"/>
  <c r="AI197" i="1"/>
  <c r="AI214" i="1" s="1"/>
  <c r="AI35" i="3" s="1"/>
  <c r="AE198" i="1"/>
  <c r="AE19" i="3" s="1"/>
  <c r="AF198" i="1"/>
  <c r="AG198" i="1"/>
  <c r="AH198" i="1"/>
  <c r="AI198" i="1"/>
  <c r="AI19" i="3" s="1"/>
  <c r="AI21" i="3"/>
  <c r="AF22" i="3"/>
  <c r="AE23" i="3"/>
  <c r="AE92" i="3" s="1"/>
  <c r="AF23" i="3"/>
  <c r="AF92" i="3" s="1"/>
  <c r="AH23" i="3"/>
  <c r="AH92" i="3" s="1"/>
  <c r="AE203" i="1"/>
  <c r="AF203" i="1"/>
  <c r="AF246" i="1" s="1"/>
  <c r="AG203" i="1"/>
  <c r="AG24" i="3" s="1"/>
  <c r="AH203" i="1"/>
  <c r="AH24" i="3" s="1"/>
  <c r="AI203" i="1"/>
  <c r="AI24" i="3" s="1"/>
  <c r="AE204" i="1"/>
  <c r="AF204" i="1"/>
  <c r="AG204" i="1"/>
  <c r="AH204" i="1"/>
  <c r="AI204" i="1"/>
  <c r="AE206" i="1"/>
  <c r="AF206" i="1"/>
  <c r="AG206" i="1"/>
  <c r="AJ26" i="2" s="1"/>
  <c r="AH206" i="1"/>
  <c r="AK26" i="2" s="1"/>
  <c r="AI206" i="1"/>
  <c r="AH11" i="2"/>
  <c r="AJ11" i="2"/>
  <c r="AK11" i="2"/>
  <c r="AE216" i="1"/>
  <c r="AF216" i="1"/>
  <c r="AG216" i="1"/>
  <c r="AH216" i="1"/>
  <c r="AI216" i="1"/>
  <c r="AH218" i="1"/>
  <c r="AK25" i="2" s="1"/>
  <c r="AE221" i="1"/>
  <c r="AF221" i="1"/>
  <c r="AF42" i="3" s="1"/>
  <c r="AG221" i="1"/>
  <c r="AG42" i="3" s="1"/>
  <c r="AH221" i="1"/>
  <c r="AH42" i="3" s="1"/>
  <c r="AI221" i="1"/>
  <c r="AE223" i="1"/>
  <c r="AH13" i="2" s="1"/>
  <c r="AF223" i="1"/>
  <c r="AG223" i="1"/>
  <c r="AH223" i="1"/>
  <c r="AI223" i="1"/>
  <c r="AE224" i="1"/>
  <c r="AF224" i="1"/>
  <c r="AF45" i="3" s="1"/>
  <c r="AG224" i="1"/>
  <c r="AH224" i="1"/>
  <c r="AH45" i="3" s="1"/>
  <c r="AI224" i="1"/>
  <c r="AI45" i="3" s="1"/>
  <c r="AI20" i="2"/>
  <c r="AK20" i="2"/>
  <c r="AH21" i="2"/>
  <c r="AE246" i="1"/>
  <c r="AH27" i="2" s="1"/>
  <c r="AE248" i="1"/>
  <c r="AE70" i="3" s="1"/>
  <c r="AF248" i="1"/>
  <c r="AF70" i="3" s="1"/>
  <c r="AG248" i="1"/>
  <c r="AG70" i="3" s="1"/>
  <c r="AH248" i="1"/>
  <c r="AH70" i="3" s="1"/>
  <c r="AI248" i="1"/>
  <c r="AE6" i="3"/>
  <c r="AE103" i="3" s="1"/>
  <c r="AF6" i="3"/>
  <c r="AF103" i="3" s="1"/>
  <c r="AG6" i="3"/>
  <c r="AG103" i="3" s="1"/>
  <c r="AH6" i="3"/>
  <c r="AH103" i="3" s="1"/>
  <c r="AI6" i="3"/>
  <c r="AI103" i="3" s="1"/>
  <c r="AH7" i="3"/>
  <c r="AH156" i="3" s="1"/>
  <c r="AH176" i="3" s="1"/>
  <c r="AI7" i="3"/>
  <c r="AI156" i="3" s="1"/>
  <c r="AI176" i="3" s="1"/>
  <c r="AH8" i="3"/>
  <c r="AF9" i="3"/>
  <c r="AG9" i="3"/>
  <c r="AH9" i="3"/>
  <c r="AI11" i="3"/>
  <c r="AE12" i="3"/>
  <c r="AE119" i="3" s="1"/>
  <c r="AH12" i="3"/>
  <c r="AH119" i="3" s="1"/>
  <c r="AG13" i="3"/>
  <c r="AI13" i="3"/>
  <c r="AE14" i="3"/>
  <c r="AG16" i="3"/>
  <c r="AG111" i="3" s="1"/>
  <c r="AH16" i="3"/>
  <c r="AH111" i="3" s="1"/>
  <c r="AE17" i="3"/>
  <c r="AH17" i="3"/>
  <c r="AE18" i="3"/>
  <c r="AF19" i="3"/>
  <c r="AH19" i="3"/>
  <c r="AE21" i="3"/>
  <c r="AH21" i="3"/>
  <c r="AG22" i="3"/>
  <c r="AH22" i="3"/>
  <c r="AG23" i="3"/>
  <c r="AG92" i="3" s="1"/>
  <c r="AE24" i="3"/>
  <c r="AF24" i="3"/>
  <c r="AH25" i="3"/>
  <c r="AG27" i="3"/>
  <c r="AG146" i="3" s="1"/>
  <c r="AG169" i="3" s="1"/>
  <c r="AE29" i="3"/>
  <c r="AG29" i="3"/>
  <c r="AH29" i="3"/>
  <c r="AE36" i="3"/>
  <c r="AE132" i="3" s="1"/>
  <c r="AE134" i="3" s="1"/>
  <c r="AG37" i="3"/>
  <c r="AH39" i="3"/>
  <c r="AH124" i="3" s="1"/>
  <c r="AH126" i="3" s="1"/>
  <c r="AE42" i="3"/>
  <c r="AE45" i="3"/>
  <c r="AG45" i="3"/>
  <c r="AF61" i="3"/>
  <c r="AF113" i="3" s="1"/>
  <c r="AF115" i="3" s="1"/>
  <c r="AE62" i="3"/>
  <c r="AE140" i="3" s="1"/>
  <c r="AE142" i="3" s="1"/>
  <c r="AE67" i="3"/>
  <c r="AI70" i="3"/>
  <c r="AE73" i="3"/>
  <c r="AF73" i="3"/>
  <c r="AG73" i="3"/>
  <c r="AH73" i="3"/>
  <c r="AI73" i="3"/>
  <c r="AI150" i="3" l="1"/>
  <c r="AI98" i="3"/>
  <c r="AI99" i="3" s="1"/>
  <c r="AI107" i="3"/>
  <c r="AG150" i="3"/>
  <c r="AI122" i="3"/>
  <c r="AF150" i="3"/>
  <c r="AG98" i="3"/>
  <c r="AG99" i="3" s="1"/>
  <c r="AG100" i="3" s="1"/>
  <c r="AG107" i="3"/>
  <c r="AH122" i="3"/>
  <c r="AF98" i="3"/>
  <c r="AF99" i="3" s="1"/>
  <c r="AF100" i="3" s="1"/>
  <c r="AF107" i="3"/>
  <c r="AG122" i="3"/>
  <c r="AE98" i="3"/>
  <c r="AE99" i="3" s="1"/>
  <c r="AE100" i="3" s="1"/>
  <c r="AE107" i="3"/>
  <c r="AE150" i="3"/>
  <c r="AH98" i="3"/>
  <c r="AH99" i="3" s="1"/>
  <c r="AH100" i="3" s="1"/>
  <c r="AH107" i="3"/>
  <c r="AE25" i="3"/>
  <c r="AI25" i="3"/>
  <c r="AG25" i="3"/>
  <c r="AG65" i="3"/>
  <c r="AE44" i="3"/>
  <c r="AH27" i="3"/>
  <c r="AH146" i="3" s="1"/>
  <c r="AH169" i="3" s="1"/>
  <c r="AG17" i="3"/>
  <c r="AE9" i="3"/>
  <c r="AI100" i="3"/>
  <c r="AE94" i="3"/>
  <c r="AG36" i="3"/>
  <c r="AG132" i="3" s="1"/>
  <c r="AG134" i="3" s="1"/>
  <c r="AJ22" i="2"/>
  <c r="AI38" i="3"/>
  <c r="AL24" i="2"/>
  <c r="AJ28" i="2"/>
  <c r="AF37" i="3"/>
  <c r="AI23" i="2"/>
  <c r="AG61" i="3"/>
  <c r="AG113" i="3" s="1"/>
  <c r="AJ20" i="2"/>
  <c r="AE249" i="1"/>
  <c r="AE71" i="3" s="1"/>
  <c r="AE72" i="3" s="1"/>
  <c r="AH26" i="2"/>
  <c r="AI61" i="3"/>
  <c r="AI113" i="3" s="1"/>
  <c r="AI115" i="3" s="1"/>
  <c r="AL20" i="2"/>
  <c r="AG251" i="1"/>
  <c r="AG74" i="3" s="1"/>
  <c r="AJ23" i="2"/>
  <c r="AH36" i="3"/>
  <c r="AH132" i="3" s="1"/>
  <c r="AH134" i="3" s="1"/>
  <c r="AK22" i="2"/>
  <c r="AG39" i="3"/>
  <c r="AG124" i="3" s="1"/>
  <c r="AG126" i="3" s="1"/>
  <c r="AJ25" i="2"/>
  <c r="AG21" i="3"/>
  <c r="AI62" i="3"/>
  <c r="AI140" i="3" s="1"/>
  <c r="AI142" i="3" s="1"/>
  <c r="AL21" i="2"/>
  <c r="AH44" i="3"/>
  <c r="AK13" i="2"/>
  <c r="AF67" i="3"/>
  <c r="AI27" i="2"/>
  <c r="AH38" i="3"/>
  <c r="AK24" i="2"/>
  <c r="AE39" i="3"/>
  <c r="AE124" i="3" s="1"/>
  <c r="AE126" i="3" s="1"/>
  <c r="AH25" i="2"/>
  <c r="AH61" i="3"/>
  <c r="AH113" i="3" s="1"/>
  <c r="AH115" i="3" s="1"/>
  <c r="AH62" i="3"/>
  <c r="AH140" i="3" s="1"/>
  <c r="AH142" i="3" s="1"/>
  <c r="AK21" i="2"/>
  <c r="AE61" i="3"/>
  <c r="AH20" i="2"/>
  <c r="AG44" i="3"/>
  <c r="AJ13" i="2"/>
  <c r="AE245" i="1"/>
  <c r="AE66" i="3" s="1"/>
  <c r="AH22" i="2"/>
  <c r="AF29" i="3"/>
  <c r="AI11" i="2"/>
  <c r="AH65" i="3"/>
  <c r="AK28" i="2"/>
  <c r="AG38" i="3"/>
  <c r="AJ24" i="2"/>
  <c r="AH33" i="3"/>
  <c r="AK8" i="2"/>
  <c r="AI9" i="3"/>
  <c r="AL12" i="2"/>
  <c r="AF27" i="3"/>
  <c r="AF146" i="3" s="1"/>
  <c r="AF169" i="3" s="1"/>
  <c r="AI26" i="2"/>
  <c r="AE251" i="1"/>
  <c r="AH23" i="2"/>
  <c r="AF36" i="3"/>
  <c r="AF132" i="3" s="1"/>
  <c r="AI22" i="2"/>
  <c r="AI22" i="3"/>
  <c r="AG62" i="3"/>
  <c r="AG140" i="3" s="1"/>
  <c r="AG142" i="3" s="1"/>
  <c r="AJ21" i="2"/>
  <c r="AF44" i="3"/>
  <c r="AI13" i="2"/>
  <c r="AI29" i="3"/>
  <c r="AL11" i="2"/>
  <c r="AI44" i="3"/>
  <c r="AL13" i="2"/>
  <c r="AE27" i="3"/>
  <c r="AE146" i="3" s="1"/>
  <c r="AE169" i="3" s="1"/>
  <c r="AH18" i="3"/>
  <c r="AF62" i="3"/>
  <c r="AI21" i="2"/>
  <c r="AI37" i="3"/>
  <c r="AL23" i="2"/>
  <c r="AI27" i="3"/>
  <c r="AI146" i="3" s="1"/>
  <c r="AI169" i="3" s="1"/>
  <c r="AL26" i="2"/>
  <c r="AF65" i="3"/>
  <c r="AI28" i="2"/>
  <c r="AE38" i="3"/>
  <c r="AE83" i="3" s="1"/>
  <c r="AH24" i="2"/>
  <c r="AI39" i="3"/>
  <c r="AI124" i="3" s="1"/>
  <c r="AI126" i="3" s="1"/>
  <c r="AL25" i="2"/>
  <c r="AH251" i="1"/>
  <c r="AH74" i="3" s="1"/>
  <c r="AK23" i="2"/>
  <c r="AG94" i="3"/>
  <c r="AF94" i="3"/>
  <c r="AH94" i="3"/>
  <c r="AI17" i="3"/>
  <c r="AI212" i="1"/>
  <c r="AI249" i="1" s="1"/>
  <c r="AI71" i="3" s="1"/>
  <c r="AI72" i="3" s="1"/>
  <c r="AI246" i="1"/>
  <c r="AE252" i="1"/>
  <c r="AE75" i="3" s="1"/>
  <c r="AE33" i="3"/>
  <c r="AF251" i="1"/>
  <c r="AG19" i="3"/>
  <c r="AE222" i="1"/>
  <c r="AE43" i="3" s="1"/>
  <c r="AE22" i="3"/>
  <c r="AE16" i="3"/>
  <c r="AE111" i="3" s="1"/>
  <c r="AI251" i="1"/>
  <c r="AG252" i="1"/>
  <c r="AG33" i="3"/>
  <c r="AH37" i="3"/>
  <c r="AF25" i="3"/>
  <c r="AE81" i="3"/>
  <c r="AI18" i="3"/>
  <c r="AG222" i="1"/>
  <c r="AG43" i="3" s="1"/>
  <c r="AL22" i="2"/>
  <c r="AE37" i="3"/>
  <c r="AI23" i="3"/>
  <c r="AI92" i="3" s="1"/>
  <c r="AI94" i="3" s="1"/>
  <c r="AF21" i="3"/>
  <c r="AI222" i="1"/>
  <c r="AI43" i="3" s="1"/>
  <c r="AH14" i="3"/>
  <c r="AH249" i="1"/>
  <c r="AH71" i="3" s="1"/>
  <c r="AH72" i="3" s="1"/>
  <c r="AH252" i="1"/>
  <c r="AH253" i="1" s="1"/>
  <c r="AH76" i="3" s="1"/>
  <c r="AH246" i="1"/>
  <c r="AH245" i="1"/>
  <c r="AH66" i="3" s="1"/>
  <c r="AH222" i="1"/>
  <c r="AH43" i="3" s="1"/>
  <c r="AG18" i="3"/>
  <c r="AG249" i="1"/>
  <c r="AG71" i="3" s="1"/>
  <c r="AG72" i="3" s="1"/>
  <c r="AG246" i="1"/>
  <c r="AG82" i="3"/>
  <c r="AG245" i="1"/>
  <c r="AF214" i="1"/>
  <c r="AF35" i="3" s="1"/>
  <c r="AF218" i="1"/>
  <c r="AF252" i="1"/>
  <c r="AF75" i="3" s="1"/>
  <c r="AF33" i="3"/>
  <c r="AF16" i="3"/>
  <c r="AF111" i="3" s="1"/>
  <c r="AF249" i="1"/>
  <c r="AF71" i="3" s="1"/>
  <c r="AF72" i="3" s="1"/>
  <c r="AF74" i="3"/>
  <c r="AF222" i="1"/>
  <c r="AF43" i="3" s="1"/>
  <c r="AF245" i="1"/>
  <c r="AI42" i="3"/>
  <c r="AI36" i="3"/>
  <c r="AI132" i="3" s="1"/>
  <c r="AI134" i="3" s="1"/>
  <c r="AG81" i="3" l="1"/>
  <c r="AE82" i="3"/>
  <c r="AH82" i="3"/>
  <c r="AH125" i="3"/>
  <c r="AH127" i="3" s="1"/>
  <c r="AH166" i="3" s="1"/>
  <c r="AH130" i="3"/>
  <c r="AG115" i="3"/>
  <c r="AH114" i="3"/>
  <c r="AH116" i="3" s="1"/>
  <c r="AH157" i="3" s="1"/>
  <c r="AF134" i="3"/>
  <c r="AE122" i="3"/>
  <c r="AG125" i="3"/>
  <c r="AG127" i="3" s="1"/>
  <c r="AG166" i="3" s="1"/>
  <c r="AG130" i="3"/>
  <c r="AG114" i="3"/>
  <c r="AG116" i="3" s="1"/>
  <c r="AG157" i="3" s="1"/>
  <c r="AF122" i="3"/>
  <c r="AF114" i="3"/>
  <c r="AF116" i="3" s="1"/>
  <c r="AF157" i="3" s="1"/>
  <c r="AH150" i="3"/>
  <c r="AF84" i="3"/>
  <c r="AF140" i="3"/>
  <c r="AF142" i="3" s="1"/>
  <c r="AI125" i="3"/>
  <c r="AI127" i="3" s="1"/>
  <c r="AI166" i="3" s="1"/>
  <c r="AI130" i="3"/>
  <c r="AE84" i="3"/>
  <c r="AE113" i="3"/>
  <c r="AE115" i="3" s="1"/>
  <c r="AI114" i="3"/>
  <c r="AI116" i="3" s="1"/>
  <c r="AI157" i="3" s="1"/>
  <c r="AE253" i="1"/>
  <c r="AE76" i="3" s="1"/>
  <c r="AI252" i="1"/>
  <c r="AI75" i="3" s="1"/>
  <c r="AG254" i="1"/>
  <c r="AG77" i="3" s="1"/>
  <c r="AG253" i="1"/>
  <c r="AG76" i="3" s="1"/>
  <c r="AH28" i="2"/>
  <c r="AE65" i="3"/>
  <c r="AF254" i="1"/>
  <c r="AF77" i="3" s="1"/>
  <c r="AE74" i="3"/>
  <c r="AF82" i="3"/>
  <c r="AI84" i="3"/>
  <c r="AF81" i="3"/>
  <c r="AH84" i="3"/>
  <c r="AG84" i="3"/>
  <c r="AG83" i="3"/>
  <c r="AH83" i="3"/>
  <c r="AG75" i="3"/>
  <c r="AH81" i="3"/>
  <c r="AI67" i="3"/>
  <c r="AL27" i="2"/>
  <c r="AF39" i="3"/>
  <c r="AF124" i="3" s="1"/>
  <c r="AF126" i="3" s="1"/>
  <c r="AI25" i="2"/>
  <c r="AH67" i="3"/>
  <c r="AK27" i="2"/>
  <c r="AI33" i="3"/>
  <c r="AL8" i="2"/>
  <c r="AF38" i="3"/>
  <c r="AF83" i="3" s="1"/>
  <c r="AI24" i="2"/>
  <c r="AI65" i="3"/>
  <c r="AL28" i="2"/>
  <c r="AG67" i="3"/>
  <c r="AJ27" i="2"/>
  <c r="AI253" i="1"/>
  <c r="AI76" i="3" s="1"/>
  <c r="AI74" i="3"/>
  <c r="AI245" i="1"/>
  <c r="AI66" i="3" s="1"/>
  <c r="AE254" i="1"/>
  <c r="AE77" i="3" s="1"/>
  <c r="AF253" i="1"/>
  <c r="AF76" i="3" s="1"/>
  <c r="AI254" i="1"/>
  <c r="AI77" i="3" s="1"/>
  <c r="AH254" i="1"/>
  <c r="AH77" i="3" s="1"/>
  <c r="AH75" i="3"/>
  <c r="AG66" i="3"/>
  <c r="AI83" i="3"/>
  <c r="AI82" i="3"/>
  <c r="AF66" i="3"/>
  <c r="AI81" i="3"/>
  <c r="AG138" i="3" l="1"/>
  <c r="AG141" i="3" s="1"/>
  <c r="AG143" i="3" s="1"/>
  <c r="AG160" i="3" s="1"/>
  <c r="AG133" i="3"/>
  <c r="AG135" i="3" s="1"/>
  <c r="AH138" i="3"/>
  <c r="AH141" i="3" s="1"/>
  <c r="AH143" i="3" s="1"/>
  <c r="AH160" i="3" s="1"/>
  <c r="AH133" i="3"/>
  <c r="AH135" i="3" s="1"/>
  <c r="AF130" i="3"/>
  <c r="AF125" i="3"/>
  <c r="AF127" i="3" s="1"/>
  <c r="AF166" i="3" s="1"/>
  <c r="AE114" i="3"/>
  <c r="AE116" i="3" s="1"/>
  <c r="AE157" i="3" s="1"/>
  <c r="AI133" i="3"/>
  <c r="AI135" i="3" s="1"/>
  <c r="AI138" i="3"/>
  <c r="AI141" i="3" s="1"/>
  <c r="AI143" i="3" s="1"/>
  <c r="AI160" i="3" s="1"/>
  <c r="AE125" i="3"/>
  <c r="AE127" i="3" s="1"/>
  <c r="AE166" i="3" s="1"/>
  <c r="AE130" i="3"/>
  <c r="Y11" i="3"/>
  <c r="X11" i="3"/>
  <c r="N11" i="3"/>
  <c r="M11" i="3"/>
  <c r="C11" i="3"/>
  <c r="B11" i="3"/>
  <c r="AI147" i="3" l="1"/>
  <c r="AI151" i="3" s="1"/>
  <c r="AI163" i="3"/>
  <c r="AH147" i="3"/>
  <c r="AH151" i="3" s="1"/>
  <c r="AH163" i="3"/>
  <c r="AG147" i="3"/>
  <c r="AG151" i="3" s="1"/>
  <c r="AG163" i="3"/>
  <c r="AF138" i="3"/>
  <c r="AF141" i="3" s="1"/>
  <c r="AF143" i="3" s="1"/>
  <c r="AF160" i="3" s="1"/>
  <c r="AF133" i="3"/>
  <c r="AF135" i="3" s="1"/>
  <c r="AE133" i="3"/>
  <c r="AE135" i="3" s="1"/>
  <c r="AE138" i="3"/>
  <c r="AE141" i="3" s="1"/>
  <c r="AE143" i="3" s="1"/>
  <c r="AE160" i="3" s="1"/>
  <c r="AD192" i="1"/>
  <c r="AD13" i="3" s="1"/>
  <c r="AC192" i="1"/>
  <c r="AC13" i="3" s="1"/>
  <c r="AB192" i="1"/>
  <c r="AB13" i="3" s="1"/>
  <c r="AA192" i="1"/>
  <c r="AA13" i="3" s="1"/>
  <c r="Z192" i="1"/>
  <c r="Z13" i="3" s="1"/>
  <c r="AD191" i="1"/>
  <c r="AD12" i="3" s="1"/>
  <c r="AD119" i="3" s="1"/>
  <c r="AC191" i="1"/>
  <c r="AC12" i="3" s="1"/>
  <c r="AC119" i="3" s="1"/>
  <c r="AB191" i="1"/>
  <c r="AB12" i="3" s="1"/>
  <c r="AB119" i="3" s="1"/>
  <c r="AA191" i="1"/>
  <c r="AA12" i="3" s="1"/>
  <c r="AA119" i="3" s="1"/>
  <c r="Z191" i="1"/>
  <c r="Z12" i="3" s="1"/>
  <c r="Z119" i="3" s="1"/>
  <c r="AD190" i="1"/>
  <c r="AD11" i="3" s="1"/>
  <c r="AC190" i="1"/>
  <c r="AC11" i="3" s="1"/>
  <c r="AB190" i="1"/>
  <c r="AB11" i="3" s="1"/>
  <c r="AA190" i="1"/>
  <c r="AA11" i="3" s="1"/>
  <c r="Z190" i="1"/>
  <c r="Z11" i="3" s="1"/>
  <c r="S192" i="1"/>
  <c r="S13" i="3" s="1"/>
  <c r="R192" i="1"/>
  <c r="R13" i="3" s="1"/>
  <c r="Q192" i="1"/>
  <c r="Q13" i="3" s="1"/>
  <c r="P192" i="1"/>
  <c r="P13" i="3" s="1"/>
  <c r="O192" i="1"/>
  <c r="O13" i="3" s="1"/>
  <c r="N192" i="1"/>
  <c r="N13" i="3" s="1"/>
  <c r="S191" i="1"/>
  <c r="S12" i="3" s="1"/>
  <c r="S119" i="3" s="1"/>
  <c r="R191" i="1"/>
  <c r="R12" i="3" s="1"/>
  <c r="R119" i="3" s="1"/>
  <c r="Q191" i="1"/>
  <c r="Q12" i="3" s="1"/>
  <c r="Q119" i="3" s="1"/>
  <c r="P191" i="1"/>
  <c r="P12" i="3" s="1"/>
  <c r="P119" i="3" s="1"/>
  <c r="O191" i="1"/>
  <c r="O12" i="3" s="1"/>
  <c r="O119" i="3" s="1"/>
  <c r="N191" i="1"/>
  <c r="N12" i="3" s="1"/>
  <c r="N119" i="3" s="1"/>
  <c r="S11" i="3"/>
  <c r="R11" i="3"/>
  <c r="Q11" i="3"/>
  <c r="P11" i="3"/>
  <c r="O11" i="3"/>
  <c r="E11" i="3"/>
  <c r="F11" i="3"/>
  <c r="G11" i="3"/>
  <c r="H11" i="3"/>
  <c r="I11" i="3"/>
  <c r="E191" i="1"/>
  <c r="E12" i="3" s="1"/>
  <c r="E119" i="3" s="1"/>
  <c r="F191" i="1"/>
  <c r="F12" i="3" s="1"/>
  <c r="F119" i="3" s="1"/>
  <c r="G191" i="1"/>
  <c r="G12" i="3" s="1"/>
  <c r="G119" i="3" s="1"/>
  <c r="H191" i="1"/>
  <c r="H12" i="3" s="1"/>
  <c r="H119" i="3" s="1"/>
  <c r="I191" i="1"/>
  <c r="I12" i="3" s="1"/>
  <c r="I119" i="3" s="1"/>
  <c r="E192" i="1"/>
  <c r="E13" i="3" s="1"/>
  <c r="F192" i="1"/>
  <c r="F13" i="3" s="1"/>
  <c r="G192" i="1"/>
  <c r="G13" i="3" s="1"/>
  <c r="H192" i="1"/>
  <c r="H13" i="3" s="1"/>
  <c r="I192" i="1"/>
  <c r="I13" i="3" s="1"/>
  <c r="D192" i="1"/>
  <c r="D13" i="3" s="1"/>
  <c r="D191" i="1"/>
  <c r="D12" i="3" s="1"/>
  <c r="D119" i="3" s="1"/>
  <c r="D11" i="3"/>
  <c r="M33" i="1"/>
  <c r="X33" i="1"/>
  <c r="M32" i="1"/>
  <c r="X32" i="1"/>
  <c r="AE147" i="3" l="1"/>
  <c r="AE151" i="3" s="1"/>
  <c r="AE163" i="3"/>
  <c r="AF147" i="3"/>
  <c r="AF151" i="3" s="1"/>
  <c r="AF163" i="3"/>
  <c r="X26" i="1"/>
  <c r="I25" i="1" l="1"/>
  <c r="Z189" i="1"/>
  <c r="Y191" i="1"/>
  <c r="Y12" i="3" s="1"/>
  <c r="Y119" i="3" s="1"/>
  <c r="Y192" i="1"/>
  <c r="Y13" i="3" s="1"/>
  <c r="Y188" i="1"/>
  <c r="Y193" i="1"/>
  <c r="Y194" i="1"/>
  <c r="Y195" i="1"/>
  <c r="Y196" i="1"/>
  <c r="Y197" i="1"/>
  <c r="Y198" i="1"/>
  <c r="Y200" i="1"/>
  <c r="Y201" i="1"/>
  <c r="Y202" i="1"/>
  <c r="Y203" i="1"/>
  <c r="Y204" i="1"/>
  <c r="Y206" i="1"/>
  <c r="Y208" i="1"/>
  <c r="Y211" i="1"/>
  <c r="Y212" i="1"/>
  <c r="Y213" i="1"/>
  <c r="Y214" i="1"/>
  <c r="Y215" i="1"/>
  <c r="Y216" i="1"/>
  <c r="Y217" i="1"/>
  <c r="Y218" i="1"/>
  <c r="Y221" i="1"/>
  <c r="Y222" i="1"/>
  <c r="Y223" i="1"/>
  <c r="Y224" i="1"/>
  <c r="Y227" i="1"/>
  <c r="Y228" i="1"/>
  <c r="Y229" i="1"/>
  <c r="Y230" i="1"/>
  <c r="Y231" i="1"/>
  <c r="Y233" i="1"/>
  <c r="Y234" i="1"/>
  <c r="Y235" i="1"/>
  <c r="Y236" i="1"/>
  <c r="Y237" i="1"/>
  <c r="Y238" i="1"/>
  <c r="Y239" i="1"/>
  <c r="Y245" i="1"/>
  <c r="Y246" i="1"/>
  <c r="Y248" i="1"/>
  <c r="Y249" i="1"/>
  <c r="Y250" i="1"/>
  <c r="Y251" i="1"/>
  <c r="Y252" i="1"/>
  <c r="Y253" i="1"/>
  <c r="Y254" i="1"/>
  <c r="Z240" i="1" l="1"/>
  <c r="Z241" i="1"/>
  <c r="Z215" i="1"/>
  <c r="Z217" i="1"/>
  <c r="AH205" i="1"/>
  <c r="AI205" i="1"/>
  <c r="AG205" i="1"/>
  <c r="AE205" i="1"/>
  <c r="AF205" i="1"/>
  <c r="AG194" i="1"/>
  <c r="AG211" i="1" s="1"/>
  <c r="AH194" i="1"/>
  <c r="AH211" i="1" s="1"/>
  <c r="AI194" i="1"/>
  <c r="AI211" i="1" s="1"/>
  <c r="AE194" i="1"/>
  <c r="AE211" i="1" s="1"/>
  <c r="AF194" i="1"/>
  <c r="AF211" i="1" s="1"/>
  <c r="AF199" i="1"/>
  <c r="AF213" i="1" s="1"/>
  <c r="AF34" i="3" s="1"/>
  <c r="AG199" i="1"/>
  <c r="AG213" i="1" s="1"/>
  <c r="AG34" i="3" s="1"/>
  <c r="AH199" i="1"/>
  <c r="AH213" i="1" s="1"/>
  <c r="AH34" i="3" s="1"/>
  <c r="AI199" i="1"/>
  <c r="AI213" i="1" s="1"/>
  <c r="AI34" i="3" s="1"/>
  <c r="AE199" i="1"/>
  <c r="AE213" i="1" s="1"/>
  <c r="AE34" i="3" s="1"/>
  <c r="N187" i="1"/>
  <c r="Y187" i="1" s="1"/>
  <c r="X158" i="1"/>
  <c r="X21" i="1"/>
  <c r="X22" i="1"/>
  <c r="X23" i="1"/>
  <c r="X24" i="1"/>
  <c r="X25" i="1"/>
  <c r="X27" i="1"/>
  <c r="X28" i="1"/>
  <c r="X29" i="1"/>
  <c r="X30" i="1"/>
  <c r="X31" i="1"/>
  <c r="X35" i="1"/>
  <c r="X36" i="1"/>
  <c r="X37" i="1"/>
  <c r="X38" i="1"/>
  <c r="X39" i="1"/>
  <c r="X40" i="1"/>
  <c r="X41" i="1"/>
  <c r="X42" i="1"/>
  <c r="X44" i="1"/>
  <c r="X45" i="1"/>
  <c r="X58" i="1"/>
  <c r="X71" i="1"/>
  <c r="X84" i="1"/>
  <c r="X191" i="1" s="1"/>
  <c r="X12" i="3" s="1"/>
  <c r="X119" i="3" s="1"/>
  <c r="X97" i="1"/>
  <c r="X192" i="1" s="1"/>
  <c r="X13" i="3" s="1"/>
  <c r="X110" i="1"/>
  <c r="X111" i="1"/>
  <c r="X112" i="1"/>
  <c r="X113" i="1"/>
  <c r="X115" i="1"/>
  <c r="X116" i="1"/>
  <c r="X121" i="1"/>
  <c r="X126" i="1"/>
  <c r="X131" i="1"/>
  <c r="X136" i="1"/>
  <c r="X142" i="1"/>
  <c r="X143" i="1"/>
  <c r="X144" i="1"/>
  <c r="X145" i="1"/>
  <c r="X147" i="1"/>
  <c r="X148" i="1"/>
  <c r="X149" i="1"/>
  <c r="X150" i="1"/>
  <c r="X152" i="1"/>
  <c r="X153" i="1"/>
  <c r="X163" i="1"/>
  <c r="X168" i="1"/>
  <c r="X173" i="1"/>
  <c r="X178" i="1"/>
  <c r="X184" i="1"/>
  <c r="X188" i="1"/>
  <c r="X193" i="1"/>
  <c r="X194" i="1"/>
  <c r="X195" i="1"/>
  <c r="X196" i="1"/>
  <c r="X197" i="1"/>
  <c r="X198" i="1"/>
  <c r="X200" i="1"/>
  <c r="X201" i="1"/>
  <c r="X202" i="1"/>
  <c r="X203" i="1"/>
  <c r="X204" i="1"/>
  <c r="X206" i="1"/>
  <c r="X208" i="1"/>
  <c r="X210" i="1"/>
  <c r="X211" i="1"/>
  <c r="X212" i="1"/>
  <c r="X213" i="1"/>
  <c r="X214" i="1"/>
  <c r="X215" i="1"/>
  <c r="X216" i="1"/>
  <c r="X217" i="1"/>
  <c r="X218" i="1"/>
  <c r="X220" i="1"/>
  <c r="X221" i="1"/>
  <c r="X222" i="1"/>
  <c r="X223" i="1"/>
  <c r="X224" i="1"/>
  <c r="X226" i="1"/>
  <c r="X227" i="1"/>
  <c r="X228" i="1"/>
  <c r="X229" i="1"/>
  <c r="X230" i="1"/>
  <c r="X231" i="1"/>
  <c r="X233" i="1"/>
  <c r="X234" i="1"/>
  <c r="X235" i="1"/>
  <c r="X236" i="1"/>
  <c r="X237" i="1"/>
  <c r="X238" i="1"/>
  <c r="X239" i="1"/>
  <c r="X243" i="1"/>
  <c r="X245" i="1"/>
  <c r="X246" i="1"/>
  <c r="X247" i="1"/>
  <c r="X248" i="1"/>
  <c r="X249" i="1"/>
  <c r="X250" i="1"/>
  <c r="X251" i="1"/>
  <c r="X252" i="1"/>
  <c r="X253" i="1"/>
  <c r="X254" i="1"/>
  <c r="X20" i="1"/>
  <c r="M21" i="1"/>
  <c r="M22" i="1"/>
  <c r="M23" i="1"/>
  <c r="M24" i="1"/>
  <c r="M25" i="1"/>
  <c r="M26" i="1"/>
  <c r="M27" i="1"/>
  <c r="M28" i="1"/>
  <c r="M29" i="1"/>
  <c r="M30" i="1"/>
  <c r="M31" i="1"/>
  <c r="M35" i="1"/>
  <c r="M36" i="1"/>
  <c r="M37" i="1"/>
  <c r="M38" i="1"/>
  <c r="M39" i="1"/>
  <c r="M40" i="1"/>
  <c r="M41" i="1"/>
  <c r="M42" i="1"/>
  <c r="M44" i="1"/>
  <c r="M45" i="1"/>
  <c r="M58" i="1"/>
  <c r="M71" i="1"/>
  <c r="M84" i="1"/>
  <c r="M191" i="1" s="1"/>
  <c r="M12" i="3" s="1"/>
  <c r="M119" i="3" s="1"/>
  <c r="M97" i="1"/>
  <c r="M192" i="1" s="1"/>
  <c r="M13" i="3" s="1"/>
  <c r="M110" i="1"/>
  <c r="M111" i="1"/>
  <c r="M112" i="1"/>
  <c r="M113" i="1"/>
  <c r="M115" i="1"/>
  <c r="M116" i="1"/>
  <c r="M121" i="1"/>
  <c r="M126" i="1"/>
  <c r="M131" i="1"/>
  <c r="M136" i="1"/>
  <c r="M142" i="1"/>
  <c r="M143" i="1"/>
  <c r="M144" i="1"/>
  <c r="M145" i="1"/>
  <c r="M147" i="1"/>
  <c r="M148" i="1"/>
  <c r="M149" i="1"/>
  <c r="M150" i="1"/>
  <c r="M152" i="1"/>
  <c r="M153" i="1"/>
  <c r="M158" i="1"/>
  <c r="M163" i="1"/>
  <c r="M168" i="1"/>
  <c r="M173" i="1"/>
  <c r="M178" i="1"/>
  <c r="M184" i="1"/>
  <c r="M188" i="1"/>
  <c r="M193" i="1"/>
  <c r="M194" i="1"/>
  <c r="M195" i="1"/>
  <c r="M196" i="1"/>
  <c r="M197" i="1"/>
  <c r="M198" i="1"/>
  <c r="M200" i="1"/>
  <c r="M201" i="1"/>
  <c r="M202" i="1"/>
  <c r="M203" i="1"/>
  <c r="M204" i="1"/>
  <c r="M206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3" i="1"/>
  <c r="M234" i="1"/>
  <c r="M235" i="1"/>
  <c r="M236" i="1"/>
  <c r="M237" i="1"/>
  <c r="M238" i="1"/>
  <c r="M239" i="1"/>
  <c r="M242" i="1"/>
  <c r="M243" i="1"/>
  <c r="M245" i="1"/>
  <c r="M246" i="1"/>
  <c r="M247" i="1"/>
  <c r="M248" i="1"/>
  <c r="M249" i="1"/>
  <c r="M250" i="1"/>
  <c r="M251" i="1"/>
  <c r="M252" i="1"/>
  <c r="M253" i="1"/>
  <c r="M254" i="1"/>
  <c r="M20" i="1"/>
  <c r="AI32" i="3" l="1"/>
  <c r="AL7" i="2"/>
  <c r="AI247" i="1"/>
  <c r="AI68" i="3" s="1"/>
  <c r="AF247" i="1"/>
  <c r="AF68" i="3" s="1"/>
  <c r="AF32" i="3"/>
  <c r="AI7" i="2"/>
  <c r="AH32" i="3"/>
  <c r="AK7" i="2"/>
  <c r="AH247" i="1"/>
  <c r="AH68" i="3" s="1"/>
  <c r="AE32" i="3"/>
  <c r="AH7" i="2"/>
  <c r="AE247" i="1"/>
  <c r="AE68" i="3" s="1"/>
  <c r="AJ7" i="2"/>
  <c r="AG247" i="1"/>
  <c r="AG68" i="3" s="1"/>
  <c r="AG32" i="3"/>
  <c r="C11" i="1"/>
  <c r="Z236" i="1" s="1"/>
  <c r="J12" i="1" l="1"/>
  <c r="J13" i="1"/>
  <c r="AE87" i="3" l="1"/>
  <c r="AE88" i="3"/>
  <c r="AE85" i="3"/>
  <c r="AG87" i="3"/>
  <c r="AG88" i="3"/>
  <c r="AG85" i="3"/>
  <c r="AH87" i="3"/>
  <c r="AF88" i="3"/>
  <c r="AH88" i="3"/>
  <c r="AI85" i="3"/>
  <c r="AI88" i="3"/>
  <c r="AF87" i="3"/>
  <c r="AH85" i="3"/>
  <c r="AI87" i="3"/>
  <c r="AF85" i="3"/>
  <c r="AG86" i="3"/>
  <c r="AI86" i="3"/>
  <c r="AH86" i="3"/>
  <c r="AE86" i="3"/>
  <c r="AF86" i="3"/>
  <c r="O25" i="1"/>
  <c r="O248" i="1"/>
  <c r="O224" i="1"/>
  <c r="O223" i="1"/>
  <c r="O221" i="1"/>
  <c r="O216" i="1"/>
  <c r="O251" i="1" s="1"/>
  <c r="O206" i="1"/>
  <c r="O204" i="1"/>
  <c r="O203" i="1"/>
  <c r="O246" i="1" s="1"/>
  <c r="O198" i="1"/>
  <c r="O199" i="1" s="1"/>
  <c r="O213" i="1" s="1"/>
  <c r="O197" i="1"/>
  <c r="O214" i="1" s="1"/>
  <c r="O196" i="1"/>
  <c r="O218" i="1" s="1"/>
  <c r="O195" i="1"/>
  <c r="O212" i="1" s="1"/>
  <c r="O193" i="1"/>
  <c r="O194" i="1" s="1"/>
  <c r="O211" i="1" s="1"/>
  <c r="O188" i="1"/>
  <c r="O187" i="1"/>
  <c r="O186" i="1"/>
  <c r="O185" i="1"/>
  <c r="O205" i="1" l="1"/>
  <c r="AG89" i="3"/>
  <c r="AI89" i="3"/>
  <c r="AE89" i="3"/>
  <c r="AF89" i="3"/>
  <c r="O245" i="1"/>
  <c r="AH89" i="3"/>
  <c r="O222" i="1"/>
  <c r="O249" i="1"/>
  <c r="O252" i="1"/>
  <c r="O253" i="1" s="1"/>
  <c r="O247" i="1" l="1"/>
  <c r="O254" i="1"/>
  <c r="J17" i="1" l="1"/>
  <c r="AK17" i="2" l="1"/>
  <c r="AH230" i="1"/>
  <c r="AE231" i="1"/>
  <c r="AE52" i="3" s="1"/>
  <c r="AI18" i="2"/>
  <c r="AF231" i="1"/>
  <c r="AF52" i="3" s="1"/>
  <c r="AJ18" i="2"/>
  <c r="AI17" i="2"/>
  <c r="AK18" i="2"/>
  <c r="AH17" i="2"/>
  <c r="AE230" i="1"/>
  <c r="AG231" i="1"/>
  <c r="AG52" i="3" s="1"/>
  <c r="AF230" i="1"/>
  <c r="AJ17" i="2"/>
  <c r="AG230" i="1"/>
  <c r="AH231" i="1"/>
  <c r="AH52" i="3" s="1"/>
  <c r="AL18" i="2"/>
  <c r="AI230" i="1"/>
  <c r="AI231" i="1"/>
  <c r="AI52" i="3" s="1"/>
  <c r="AL17" i="2"/>
  <c r="AH18" i="2"/>
  <c r="O228" i="1"/>
  <c r="O229" i="1" s="1"/>
  <c r="O231" i="1"/>
  <c r="O230" i="1"/>
  <c r="O233" i="1" s="1"/>
  <c r="O232" i="1" s="1"/>
  <c r="AG233" i="1" l="1"/>
  <c r="AG232" i="1" s="1"/>
  <c r="AG51" i="3"/>
  <c r="AH235" i="1"/>
  <c r="AH55" i="3"/>
  <c r="AH237" i="1"/>
  <c r="AG237" i="1"/>
  <c r="AG55" i="3"/>
  <c r="AG235" i="1"/>
  <c r="AI228" i="1"/>
  <c r="AI48" i="3"/>
  <c r="AF228" i="1"/>
  <c r="AF48" i="3"/>
  <c r="AF237" i="1"/>
  <c r="AF55" i="3"/>
  <c r="AF235" i="1"/>
  <c r="AE237" i="1"/>
  <c r="AE235" i="1"/>
  <c r="AE55" i="3"/>
  <c r="AF51" i="3"/>
  <c r="AF233" i="1"/>
  <c r="AF232" i="1" s="1"/>
  <c r="AG48" i="3"/>
  <c r="AG228" i="1"/>
  <c r="AI51" i="3"/>
  <c r="AI233" i="1"/>
  <c r="AI232" i="1" s="1"/>
  <c r="AI235" i="1"/>
  <c r="AI55" i="3"/>
  <c r="AI237" i="1"/>
  <c r="AE233" i="1"/>
  <c r="AE232" i="1" s="1"/>
  <c r="AE51" i="3"/>
  <c r="AH233" i="1"/>
  <c r="AH232" i="1" s="1"/>
  <c r="AH51" i="3"/>
  <c r="AE228" i="1"/>
  <c r="AE48" i="3"/>
  <c r="AH228" i="1"/>
  <c r="AH48" i="3"/>
  <c r="O235" i="1"/>
  <c r="O236" i="1" s="1"/>
  <c r="O239" i="1" s="1"/>
  <c r="O237" i="1"/>
  <c r="O238" i="1" s="1"/>
  <c r="Z185" i="1"/>
  <c r="Z6" i="3" s="1"/>
  <c r="Z103" i="3" s="1"/>
  <c r="AA185" i="1"/>
  <c r="AA6" i="3" s="1"/>
  <c r="AA103" i="3" s="1"/>
  <c r="AB185" i="1"/>
  <c r="AB6" i="3" s="1"/>
  <c r="AB103" i="3" s="1"/>
  <c r="AC185" i="1"/>
  <c r="AC6" i="3" s="1"/>
  <c r="AC103" i="3" s="1"/>
  <c r="AD185" i="1"/>
  <c r="AD6" i="3" s="1"/>
  <c r="AD103" i="3" s="1"/>
  <c r="Z186" i="1"/>
  <c r="Z7" i="3" s="1"/>
  <c r="Z156" i="3" s="1"/>
  <c r="Z176" i="3" s="1"/>
  <c r="AA186" i="1"/>
  <c r="AA7" i="3" s="1"/>
  <c r="AA156" i="3" s="1"/>
  <c r="AA176" i="3" s="1"/>
  <c r="AB186" i="1"/>
  <c r="AB7" i="3" s="1"/>
  <c r="AB156" i="3" s="1"/>
  <c r="AB176" i="3" s="1"/>
  <c r="AC186" i="1"/>
  <c r="AC7" i="3" s="1"/>
  <c r="AC156" i="3" s="1"/>
  <c r="AC176" i="3" s="1"/>
  <c r="AD186" i="1"/>
  <c r="AD7" i="3" s="1"/>
  <c r="AD156" i="3" s="1"/>
  <c r="AD176" i="3" s="1"/>
  <c r="Z187" i="1"/>
  <c r="Z8" i="3" s="1"/>
  <c r="AA187" i="1"/>
  <c r="AA8" i="3" s="1"/>
  <c r="AB187" i="1"/>
  <c r="AB8" i="3" s="1"/>
  <c r="AC187" i="1"/>
  <c r="AC8" i="3" s="1"/>
  <c r="AD187" i="1"/>
  <c r="AD8" i="3" s="1"/>
  <c r="Z188" i="1"/>
  <c r="Z9" i="3" s="1"/>
  <c r="AA188" i="1"/>
  <c r="AA9" i="3" s="1"/>
  <c r="AB188" i="1"/>
  <c r="AB9" i="3" s="1"/>
  <c r="AC188" i="1"/>
  <c r="AC9" i="3" s="1"/>
  <c r="AD188" i="1"/>
  <c r="Z193" i="1"/>
  <c r="AA193" i="1"/>
  <c r="AB193" i="1"/>
  <c r="AC193" i="1"/>
  <c r="AC194" i="1" s="1"/>
  <c r="AC211" i="1" s="1"/>
  <c r="AD193" i="1"/>
  <c r="Z195" i="1"/>
  <c r="Z212" i="1" s="1"/>
  <c r="AA195" i="1"/>
  <c r="AA212" i="1" s="1"/>
  <c r="AD8" i="2" s="1"/>
  <c r="AB195" i="1"/>
  <c r="AB212" i="1" s="1"/>
  <c r="AB33" i="3" s="1"/>
  <c r="AC195" i="1"/>
  <c r="AC212" i="1" s="1"/>
  <c r="AD195" i="1"/>
  <c r="AD16" i="3" s="1"/>
  <c r="AD111" i="3" s="1"/>
  <c r="Z196" i="1"/>
  <c r="Z218" i="1" s="1"/>
  <c r="AA196" i="1"/>
  <c r="AA218" i="1" s="1"/>
  <c r="AB196" i="1"/>
  <c r="AB218" i="1" s="1"/>
  <c r="AC196" i="1"/>
  <c r="AC218" i="1" s="1"/>
  <c r="AD196" i="1"/>
  <c r="AD218" i="1" s="1"/>
  <c r="AD39" i="3" s="1"/>
  <c r="AD124" i="3" s="1"/>
  <c r="AD126" i="3" s="1"/>
  <c r="Z197" i="1"/>
  <c r="Z18" i="3" s="1"/>
  <c r="AA197" i="1"/>
  <c r="AA18" i="3" s="1"/>
  <c r="AB197" i="1"/>
  <c r="AB214" i="1" s="1"/>
  <c r="AB35" i="3" s="1"/>
  <c r="AC197" i="1"/>
  <c r="AC214" i="1" s="1"/>
  <c r="AC35" i="3" s="1"/>
  <c r="AD197" i="1"/>
  <c r="AD214" i="1" s="1"/>
  <c r="AD35" i="3" s="1"/>
  <c r="Z198" i="1"/>
  <c r="AA198" i="1"/>
  <c r="AB198" i="1"/>
  <c r="AC198" i="1"/>
  <c r="AD198" i="1"/>
  <c r="AA21" i="3"/>
  <c r="AB21" i="3"/>
  <c r="AC21" i="3"/>
  <c r="AD21" i="3"/>
  <c r="Z22" i="3"/>
  <c r="AB22" i="3"/>
  <c r="AC22" i="3"/>
  <c r="AD22" i="3"/>
  <c r="AA23" i="3"/>
  <c r="AA92" i="3" s="1"/>
  <c r="AA94" i="3" s="1"/>
  <c r="AC23" i="3"/>
  <c r="AC92" i="3" s="1"/>
  <c r="AC94" i="3" s="1"/>
  <c r="AD23" i="3"/>
  <c r="AD92" i="3" s="1"/>
  <c r="AD94" i="3" s="1"/>
  <c r="Z203" i="1"/>
  <c r="Z246" i="1" s="1"/>
  <c r="AA203" i="1"/>
  <c r="AA246" i="1" s="1"/>
  <c r="AB203" i="1"/>
  <c r="AB246" i="1" s="1"/>
  <c r="AC203" i="1"/>
  <c r="AC24" i="3" s="1"/>
  <c r="AD203" i="1"/>
  <c r="AD246" i="1" s="1"/>
  <c r="Z204" i="1"/>
  <c r="AA204" i="1"/>
  <c r="AB204" i="1"/>
  <c r="AC204" i="1"/>
  <c r="AD204" i="1"/>
  <c r="Z206" i="1"/>
  <c r="AA206" i="1"/>
  <c r="AD26" i="2" s="1"/>
  <c r="AB206" i="1"/>
  <c r="AB27" i="3" s="1"/>
  <c r="AB146" i="3" s="1"/>
  <c r="AB169" i="3" s="1"/>
  <c r="AC206" i="1"/>
  <c r="AD206" i="1"/>
  <c r="AD27" i="3" s="1"/>
  <c r="AD146" i="3" s="1"/>
  <c r="AD169" i="3" s="1"/>
  <c r="AD11" i="2"/>
  <c r="AE11" i="2"/>
  <c r="AC29" i="3"/>
  <c r="AG11" i="2"/>
  <c r="Z216" i="1"/>
  <c r="Z37" i="3" s="1"/>
  <c r="AA216" i="1"/>
  <c r="AA37" i="3" s="1"/>
  <c r="AB216" i="1"/>
  <c r="AB251" i="1" s="1"/>
  <c r="AC216" i="1"/>
  <c r="AC251" i="1" s="1"/>
  <c r="AC74" i="3" s="1"/>
  <c r="AD216" i="1"/>
  <c r="AD251" i="1" s="1"/>
  <c r="AD74" i="3" s="1"/>
  <c r="Z221" i="1"/>
  <c r="AA221" i="1"/>
  <c r="AA42" i="3" s="1"/>
  <c r="AB221" i="1"/>
  <c r="AB42" i="3" s="1"/>
  <c r="AC221" i="1"/>
  <c r="AD221" i="1"/>
  <c r="Z223" i="1"/>
  <c r="Z44" i="3" s="1"/>
  <c r="AA223" i="1"/>
  <c r="AA44" i="3" s="1"/>
  <c r="AB223" i="1"/>
  <c r="AB44" i="3" s="1"/>
  <c r="AC223" i="1"/>
  <c r="AC44" i="3" s="1"/>
  <c r="AD223" i="1"/>
  <c r="AD44" i="3" s="1"/>
  <c r="Z224" i="1"/>
  <c r="Z45" i="3" s="1"/>
  <c r="AA224" i="1"/>
  <c r="AA45" i="3" s="1"/>
  <c r="AB224" i="1"/>
  <c r="AB45" i="3" s="1"/>
  <c r="AC224" i="1"/>
  <c r="AC45" i="3" s="1"/>
  <c r="AD224" i="1"/>
  <c r="AD45" i="3" s="1"/>
  <c r="Z61" i="3"/>
  <c r="Z113" i="3" s="1"/>
  <c r="AA61" i="3"/>
  <c r="AA113" i="3" s="1"/>
  <c r="AA115" i="3" s="1"/>
  <c r="AB61" i="3"/>
  <c r="AB113" i="3" s="1"/>
  <c r="AB115" i="3" s="1"/>
  <c r="AF20" i="2"/>
  <c r="AD61" i="3"/>
  <c r="AD113" i="3" s="1"/>
  <c r="Z62" i="3"/>
  <c r="Z140" i="3" s="1"/>
  <c r="Z142" i="3" s="1"/>
  <c r="AD21" i="2"/>
  <c r="AB62" i="3"/>
  <c r="AB140" i="3" s="1"/>
  <c r="AB142" i="3" s="1"/>
  <c r="AC62" i="3"/>
  <c r="AC140" i="3" s="1"/>
  <c r="AC142" i="3" s="1"/>
  <c r="AG21" i="2"/>
  <c r="Z248" i="1"/>
  <c r="Z70" i="3" s="1"/>
  <c r="AA248" i="1"/>
  <c r="AA70" i="3" s="1"/>
  <c r="AB248" i="1"/>
  <c r="AB70" i="3" s="1"/>
  <c r="AC248" i="1"/>
  <c r="AC70" i="3" s="1"/>
  <c r="AD248" i="1"/>
  <c r="AD70" i="3" s="1"/>
  <c r="P25" i="1"/>
  <c r="Q25" i="1"/>
  <c r="R25" i="1"/>
  <c r="S25" i="1"/>
  <c r="P185" i="1"/>
  <c r="P6" i="3" s="1"/>
  <c r="P103" i="3" s="1"/>
  <c r="Q185" i="1"/>
  <c r="Q6" i="3" s="1"/>
  <c r="Q103" i="3" s="1"/>
  <c r="R185" i="1"/>
  <c r="R6" i="3" s="1"/>
  <c r="R103" i="3" s="1"/>
  <c r="S185" i="1"/>
  <c r="S6" i="3" s="1"/>
  <c r="S103" i="3" s="1"/>
  <c r="P186" i="1"/>
  <c r="P7" i="3" s="1"/>
  <c r="P156" i="3" s="1"/>
  <c r="Q186" i="1"/>
  <c r="Q7" i="3" s="1"/>
  <c r="Q156" i="3" s="1"/>
  <c r="R186" i="1"/>
  <c r="R7" i="3" s="1"/>
  <c r="R156" i="3" s="1"/>
  <c r="S186" i="1"/>
  <c r="S7" i="3" s="1"/>
  <c r="S156" i="3" s="1"/>
  <c r="P187" i="1"/>
  <c r="P8" i="3" s="1"/>
  <c r="P107" i="3" s="1"/>
  <c r="Q187" i="1"/>
  <c r="Q8" i="3" s="1"/>
  <c r="Q107" i="3" s="1"/>
  <c r="R187" i="1"/>
  <c r="R8" i="3" s="1"/>
  <c r="R107" i="3" s="1"/>
  <c r="S187" i="1"/>
  <c r="S8" i="3" s="1"/>
  <c r="S107" i="3" s="1"/>
  <c r="P188" i="1"/>
  <c r="P9" i="3" s="1"/>
  <c r="Q188" i="1"/>
  <c r="Q9" i="3" s="1"/>
  <c r="R188" i="1"/>
  <c r="T12" i="2" s="1"/>
  <c r="S188" i="1"/>
  <c r="S9" i="3" s="1"/>
  <c r="P193" i="1"/>
  <c r="Q193" i="1"/>
  <c r="R193" i="1"/>
  <c r="S193" i="1"/>
  <c r="S194" i="1" s="1"/>
  <c r="S211" i="1" s="1"/>
  <c r="P195" i="1"/>
  <c r="P212" i="1" s="1"/>
  <c r="Q195" i="1"/>
  <c r="Q212" i="1" s="1"/>
  <c r="R195" i="1"/>
  <c r="R212" i="1" s="1"/>
  <c r="S195" i="1"/>
  <c r="S212" i="1" s="1"/>
  <c r="P196" i="1"/>
  <c r="P218" i="1" s="1"/>
  <c r="Q196" i="1"/>
  <c r="Q218" i="1" s="1"/>
  <c r="R196" i="1"/>
  <c r="R218" i="1" s="1"/>
  <c r="S196" i="1"/>
  <c r="S17" i="3" s="1"/>
  <c r="P197" i="1"/>
  <c r="Q197" i="1"/>
  <c r="Q214" i="1" s="1"/>
  <c r="Q35" i="3" s="1"/>
  <c r="R197" i="1"/>
  <c r="R18" i="3" s="1"/>
  <c r="S197" i="1"/>
  <c r="S214" i="1" s="1"/>
  <c r="S35" i="3" s="1"/>
  <c r="P198" i="1"/>
  <c r="Q198" i="1"/>
  <c r="Q199" i="1" s="1"/>
  <c r="Q213" i="1" s="1"/>
  <c r="R198" i="1"/>
  <c r="S198" i="1"/>
  <c r="P21" i="3"/>
  <c r="R21" i="3"/>
  <c r="S21" i="3"/>
  <c r="Q22" i="3"/>
  <c r="R22" i="3"/>
  <c r="P23" i="3"/>
  <c r="Q23" i="3"/>
  <c r="R23" i="3"/>
  <c r="S23" i="3"/>
  <c r="P203" i="1"/>
  <c r="P246" i="1" s="1"/>
  <c r="Q203" i="1"/>
  <c r="Q246" i="1" s="1"/>
  <c r="Q67" i="3" s="1"/>
  <c r="R203" i="1"/>
  <c r="R246" i="1" s="1"/>
  <c r="T27" i="2" s="1"/>
  <c r="S203" i="1"/>
  <c r="S24" i="3" s="1"/>
  <c r="P204" i="1"/>
  <c r="Q204" i="1"/>
  <c r="R204" i="1"/>
  <c r="S204" i="1"/>
  <c r="P206" i="1"/>
  <c r="R26" i="2" s="1"/>
  <c r="Q206" i="1"/>
  <c r="Q27" i="3" s="1"/>
  <c r="Q146" i="3" s="1"/>
  <c r="Q169" i="3" s="1"/>
  <c r="R206" i="1"/>
  <c r="T26" i="2" s="1"/>
  <c r="S206" i="1"/>
  <c r="P29" i="3"/>
  <c r="S11" i="2"/>
  <c r="R29" i="3"/>
  <c r="P216" i="1"/>
  <c r="P251" i="1" s="1"/>
  <c r="P74" i="3" s="1"/>
  <c r="Q216" i="1"/>
  <c r="Q251" i="1" s="1"/>
  <c r="R216" i="1"/>
  <c r="R251" i="1" s="1"/>
  <c r="R74" i="3" s="1"/>
  <c r="S216" i="1"/>
  <c r="S251" i="1" s="1"/>
  <c r="S74" i="3" s="1"/>
  <c r="P221" i="1"/>
  <c r="P42" i="3" s="1"/>
  <c r="Q221" i="1"/>
  <c r="Q42" i="3" s="1"/>
  <c r="R221" i="1"/>
  <c r="S221" i="1"/>
  <c r="P223" i="1"/>
  <c r="P44" i="3" s="1"/>
  <c r="Q223" i="1"/>
  <c r="Q44" i="3" s="1"/>
  <c r="R223" i="1"/>
  <c r="T13" i="2" s="1"/>
  <c r="S223" i="1"/>
  <c r="P224" i="1"/>
  <c r="P45" i="3" s="1"/>
  <c r="Q224" i="1"/>
  <c r="Q45" i="3" s="1"/>
  <c r="R224" i="1"/>
  <c r="R45" i="3" s="1"/>
  <c r="S224" i="1"/>
  <c r="S45" i="3" s="1"/>
  <c r="P248" i="1"/>
  <c r="P70" i="3" s="1"/>
  <c r="Q248" i="1"/>
  <c r="Q70" i="3" s="1"/>
  <c r="R248" i="1"/>
  <c r="R70" i="3" s="1"/>
  <c r="S248" i="1"/>
  <c r="S70" i="3" s="1"/>
  <c r="O70" i="3"/>
  <c r="Q21" i="2"/>
  <c r="Q20" i="2"/>
  <c r="O45" i="3"/>
  <c r="Q13" i="2"/>
  <c r="O42" i="3"/>
  <c r="Q11" i="2"/>
  <c r="O27" i="3"/>
  <c r="O146" i="3" s="1"/>
  <c r="O169" i="3" s="1"/>
  <c r="O23" i="3"/>
  <c r="O22" i="3"/>
  <c r="O21" i="3"/>
  <c r="O19" i="3"/>
  <c r="O18" i="3"/>
  <c r="O14" i="3"/>
  <c r="O9" i="3"/>
  <c r="O8" i="3"/>
  <c r="O107" i="3" s="1"/>
  <c r="O7" i="3"/>
  <c r="O156" i="3" s="1"/>
  <c r="O6" i="3"/>
  <c r="O103" i="3" s="1"/>
  <c r="AA3" i="2"/>
  <c r="O3" i="2"/>
  <c r="B3" i="2"/>
  <c r="X3" i="3"/>
  <c r="M3" i="3"/>
  <c r="X81" i="3"/>
  <c r="M81" i="3"/>
  <c r="X79" i="3"/>
  <c r="M79" i="3"/>
  <c r="M9" i="3"/>
  <c r="N9" i="3"/>
  <c r="X9" i="3"/>
  <c r="Y9" i="3"/>
  <c r="AD9" i="3"/>
  <c r="M14" i="3"/>
  <c r="M150" i="3" s="1"/>
  <c r="N14" i="3"/>
  <c r="N150" i="3" s="1"/>
  <c r="X14" i="3"/>
  <c r="X150" i="3" s="1"/>
  <c r="Y14" i="3"/>
  <c r="Y150" i="3" s="1"/>
  <c r="M16" i="3"/>
  <c r="M111" i="3" s="1"/>
  <c r="M122" i="3" s="1"/>
  <c r="M130" i="3" s="1"/>
  <c r="M138" i="3" s="1"/>
  <c r="N16" i="3"/>
  <c r="N111" i="3" s="1"/>
  <c r="N122" i="3" s="1"/>
  <c r="N130" i="3" s="1"/>
  <c r="N138" i="3" s="1"/>
  <c r="X16" i="3"/>
  <c r="X111" i="3" s="1"/>
  <c r="X122" i="3" s="1"/>
  <c r="X130" i="3" s="1"/>
  <c r="X138" i="3" s="1"/>
  <c r="Y16" i="3"/>
  <c r="Y111" i="3" s="1"/>
  <c r="Y122" i="3" s="1"/>
  <c r="Y130" i="3" s="1"/>
  <c r="Y138" i="3" s="1"/>
  <c r="Z16" i="3"/>
  <c r="Z111" i="3" s="1"/>
  <c r="M17" i="3"/>
  <c r="N17" i="3"/>
  <c r="X17" i="3"/>
  <c r="Y17" i="3"/>
  <c r="AC17" i="3"/>
  <c r="M18" i="3"/>
  <c r="N18" i="3"/>
  <c r="X18" i="3"/>
  <c r="Y18" i="3"/>
  <c r="M19" i="3"/>
  <c r="N19" i="3"/>
  <c r="X19" i="3"/>
  <c r="Y19" i="3"/>
  <c r="M21" i="3"/>
  <c r="N21" i="3"/>
  <c r="X21" i="3"/>
  <c r="Y21" i="3"/>
  <c r="M22" i="3"/>
  <c r="N22" i="3"/>
  <c r="X22" i="3"/>
  <c r="Y22" i="3"/>
  <c r="M23" i="3"/>
  <c r="N23" i="3"/>
  <c r="X23" i="3"/>
  <c r="Y23" i="3"/>
  <c r="AB23" i="3"/>
  <c r="AB92" i="3" s="1"/>
  <c r="AB94" i="3" s="1"/>
  <c r="M24" i="3"/>
  <c r="N24" i="3"/>
  <c r="X24" i="3"/>
  <c r="Y24" i="3"/>
  <c r="M25" i="3"/>
  <c r="N25" i="3"/>
  <c r="X25" i="3"/>
  <c r="Y25" i="3"/>
  <c r="Z25" i="3"/>
  <c r="M27" i="3"/>
  <c r="M146" i="3" s="1"/>
  <c r="N27" i="3"/>
  <c r="N146" i="3" s="1"/>
  <c r="X27" i="3"/>
  <c r="X146" i="3" s="1"/>
  <c r="Y27" i="3"/>
  <c r="Y146" i="3" s="1"/>
  <c r="AC27" i="3"/>
  <c r="AC146" i="3" s="1"/>
  <c r="AC169" i="3" s="1"/>
  <c r="M29" i="3"/>
  <c r="N29" i="3"/>
  <c r="X29" i="3"/>
  <c r="Y29" i="3"/>
  <c r="M32" i="3"/>
  <c r="N32" i="3"/>
  <c r="X32" i="3"/>
  <c r="Y32" i="3"/>
  <c r="M33" i="3"/>
  <c r="N33" i="3"/>
  <c r="X33" i="3"/>
  <c r="Y33" i="3"/>
  <c r="M34" i="3"/>
  <c r="N34" i="3"/>
  <c r="X34" i="3"/>
  <c r="Y34" i="3"/>
  <c r="M35" i="3"/>
  <c r="N35" i="3"/>
  <c r="X35" i="3"/>
  <c r="Y35" i="3"/>
  <c r="M36" i="3"/>
  <c r="M132" i="3" s="1"/>
  <c r="N36" i="3"/>
  <c r="N132" i="3" s="1"/>
  <c r="X36" i="3"/>
  <c r="X132" i="3" s="1"/>
  <c r="Y36" i="3"/>
  <c r="Y132" i="3" s="1"/>
  <c r="M37" i="3"/>
  <c r="N37" i="3"/>
  <c r="X37" i="3"/>
  <c r="Y37" i="3"/>
  <c r="M38" i="3"/>
  <c r="N38" i="3"/>
  <c r="X38" i="3"/>
  <c r="Y38" i="3"/>
  <c r="M39" i="3"/>
  <c r="M124" i="3" s="1"/>
  <c r="N39" i="3"/>
  <c r="X39" i="3"/>
  <c r="X124" i="3" s="1"/>
  <c r="Y39" i="3"/>
  <c r="M42" i="3"/>
  <c r="N42" i="3"/>
  <c r="X42" i="3"/>
  <c r="Y42" i="3"/>
  <c r="M43" i="3"/>
  <c r="N43" i="3"/>
  <c r="X43" i="3"/>
  <c r="Y43" i="3"/>
  <c r="M44" i="3"/>
  <c r="N44" i="3"/>
  <c r="X44" i="3"/>
  <c r="Y44" i="3"/>
  <c r="M45" i="3"/>
  <c r="N45" i="3"/>
  <c r="X45" i="3"/>
  <c r="Y45" i="3"/>
  <c r="M48" i="3"/>
  <c r="N48" i="3"/>
  <c r="X48" i="3"/>
  <c r="Y48" i="3"/>
  <c r="M49" i="3"/>
  <c r="N49" i="3"/>
  <c r="X49" i="3"/>
  <c r="Y49" i="3"/>
  <c r="M50" i="3"/>
  <c r="N50" i="3"/>
  <c r="X50" i="3"/>
  <c r="Y50" i="3"/>
  <c r="M51" i="3"/>
  <c r="N51" i="3"/>
  <c r="X51" i="3"/>
  <c r="Y51" i="3"/>
  <c r="M52" i="3"/>
  <c r="N52" i="3"/>
  <c r="X52" i="3"/>
  <c r="Y52" i="3"/>
  <c r="M54" i="3"/>
  <c r="N54" i="3"/>
  <c r="X54" i="3"/>
  <c r="Y54" i="3"/>
  <c r="M55" i="3"/>
  <c r="N55" i="3"/>
  <c r="X55" i="3"/>
  <c r="Y55" i="3"/>
  <c r="M56" i="3"/>
  <c r="N56" i="3"/>
  <c r="X56" i="3"/>
  <c r="Y56" i="3"/>
  <c r="M57" i="3"/>
  <c r="M108" i="3" s="1"/>
  <c r="N57" i="3"/>
  <c r="N108" i="3" s="1"/>
  <c r="X57" i="3"/>
  <c r="X108" i="3" s="1"/>
  <c r="Y57" i="3"/>
  <c r="Y108" i="3" s="1"/>
  <c r="M58" i="3"/>
  <c r="N58" i="3"/>
  <c r="X58" i="3"/>
  <c r="Y58" i="3"/>
  <c r="M59" i="3"/>
  <c r="N59" i="3"/>
  <c r="X59" i="3"/>
  <c r="Y59" i="3"/>
  <c r="M60" i="3"/>
  <c r="N60" i="3"/>
  <c r="X60" i="3"/>
  <c r="Y60" i="3"/>
  <c r="M61" i="3"/>
  <c r="M113" i="3" s="1"/>
  <c r="N61" i="3"/>
  <c r="N113" i="3" s="1"/>
  <c r="O61" i="3"/>
  <c r="O113" i="3" s="1"/>
  <c r="O115" i="3" s="1"/>
  <c r="X61" i="3"/>
  <c r="X113" i="3" s="1"/>
  <c r="Y61" i="3"/>
  <c r="Y113" i="3" s="1"/>
  <c r="AC61" i="3"/>
  <c r="AC113" i="3" s="1"/>
  <c r="AC115" i="3" s="1"/>
  <c r="M62" i="3"/>
  <c r="M140" i="3" s="1"/>
  <c r="N62" i="3"/>
  <c r="N140" i="3" s="1"/>
  <c r="X62" i="3"/>
  <c r="X140" i="3" s="1"/>
  <c r="Y62" i="3"/>
  <c r="Y140" i="3" s="1"/>
  <c r="M65" i="3"/>
  <c r="N65" i="3"/>
  <c r="X65" i="3"/>
  <c r="Y65" i="3"/>
  <c r="M66" i="3"/>
  <c r="N66" i="3"/>
  <c r="X66" i="3"/>
  <c r="Y66" i="3"/>
  <c r="M67" i="3"/>
  <c r="N67" i="3"/>
  <c r="X67" i="3"/>
  <c r="Y67" i="3"/>
  <c r="M68" i="3"/>
  <c r="X68" i="3"/>
  <c r="M70" i="3"/>
  <c r="N70" i="3"/>
  <c r="X70" i="3"/>
  <c r="Y70" i="3"/>
  <c r="M71" i="3"/>
  <c r="N71" i="3"/>
  <c r="X71" i="3"/>
  <c r="Y71" i="3"/>
  <c r="M73" i="3"/>
  <c r="N73" i="3"/>
  <c r="O73" i="3"/>
  <c r="P73" i="3"/>
  <c r="Q73" i="3"/>
  <c r="R73" i="3"/>
  <c r="S73" i="3"/>
  <c r="X73" i="3"/>
  <c r="Y73" i="3"/>
  <c r="Z73" i="3"/>
  <c r="AA73" i="3"/>
  <c r="AB73" i="3"/>
  <c r="AC73" i="3"/>
  <c r="AD73" i="3"/>
  <c r="M74" i="3"/>
  <c r="N74" i="3"/>
  <c r="X74" i="3"/>
  <c r="Y74" i="3"/>
  <c r="M75" i="3"/>
  <c r="N75" i="3"/>
  <c r="X75" i="3"/>
  <c r="Y75" i="3"/>
  <c r="M76" i="3"/>
  <c r="N76" i="3"/>
  <c r="X76" i="3"/>
  <c r="Y76" i="3"/>
  <c r="M77" i="3"/>
  <c r="N77" i="3"/>
  <c r="X77" i="3"/>
  <c r="Y77" i="3"/>
  <c r="B3" i="3"/>
  <c r="D73" i="3"/>
  <c r="H73" i="3"/>
  <c r="I73" i="3"/>
  <c r="B9" i="3"/>
  <c r="C9" i="3"/>
  <c r="B14" i="3"/>
  <c r="B150" i="3" s="1"/>
  <c r="C14" i="3"/>
  <c r="C150" i="3" s="1"/>
  <c r="B15" i="3"/>
  <c r="B16" i="3"/>
  <c r="B111" i="3" s="1"/>
  <c r="B122" i="3" s="1"/>
  <c r="B130" i="3" s="1"/>
  <c r="B138" i="3" s="1"/>
  <c r="C16" i="3"/>
  <c r="C111" i="3" s="1"/>
  <c r="C122" i="3" s="1"/>
  <c r="C130" i="3" s="1"/>
  <c r="C138" i="3" s="1"/>
  <c r="B17" i="3"/>
  <c r="C17" i="3"/>
  <c r="B18" i="3"/>
  <c r="C18" i="3"/>
  <c r="B19" i="3"/>
  <c r="C19" i="3"/>
  <c r="B21" i="3"/>
  <c r="C21" i="3"/>
  <c r="B22" i="3"/>
  <c r="C22" i="3"/>
  <c r="B23" i="3"/>
  <c r="C23" i="3"/>
  <c r="B24" i="3"/>
  <c r="C24" i="3"/>
  <c r="B25" i="3"/>
  <c r="C25" i="3"/>
  <c r="B27" i="3"/>
  <c r="B146" i="3" s="1"/>
  <c r="J169" i="3" s="1"/>
  <c r="M169" i="3" s="1"/>
  <c r="C27" i="3"/>
  <c r="C146" i="3" s="1"/>
  <c r="B29" i="3"/>
  <c r="C29" i="3"/>
  <c r="A31" i="3"/>
  <c r="L31" i="3" s="1"/>
  <c r="B31" i="3"/>
  <c r="X31" i="3" s="1"/>
  <c r="B32" i="3"/>
  <c r="C32" i="3"/>
  <c r="B33" i="3"/>
  <c r="C33" i="3"/>
  <c r="B34" i="3"/>
  <c r="C34" i="3"/>
  <c r="B35" i="3"/>
  <c r="C35" i="3"/>
  <c r="B36" i="3"/>
  <c r="B132" i="3" s="1"/>
  <c r="C36" i="3"/>
  <c r="C132" i="3" s="1"/>
  <c r="B37" i="3"/>
  <c r="C37" i="3"/>
  <c r="B38" i="3"/>
  <c r="C38" i="3"/>
  <c r="B39" i="3"/>
  <c r="B124" i="3" s="1"/>
  <c r="C39" i="3"/>
  <c r="A41" i="3"/>
  <c r="L41" i="3" s="1"/>
  <c r="B41" i="3"/>
  <c r="X41" i="3" s="1"/>
  <c r="B42" i="3"/>
  <c r="C42" i="3"/>
  <c r="B43" i="3"/>
  <c r="C43" i="3"/>
  <c r="B44" i="3"/>
  <c r="C44" i="3"/>
  <c r="B45" i="3"/>
  <c r="C45" i="3"/>
  <c r="A47" i="3"/>
  <c r="L47" i="3" s="1"/>
  <c r="B47" i="3"/>
  <c r="M47" i="3" s="1"/>
  <c r="B48" i="3"/>
  <c r="C48" i="3"/>
  <c r="B49" i="3"/>
  <c r="C49" i="3"/>
  <c r="B50" i="3"/>
  <c r="C50" i="3"/>
  <c r="B51" i="3"/>
  <c r="C51" i="3"/>
  <c r="B52" i="3"/>
  <c r="C52" i="3"/>
  <c r="B54" i="3"/>
  <c r="C54" i="3"/>
  <c r="B55" i="3"/>
  <c r="C55" i="3"/>
  <c r="B56" i="3"/>
  <c r="C56" i="3"/>
  <c r="B57" i="3"/>
  <c r="B108" i="3" s="1"/>
  <c r="D169" i="3" s="1"/>
  <c r="C57" i="3"/>
  <c r="C108" i="3" s="1"/>
  <c r="B58" i="3"/>
  <c r="C58" i="3"/>
  <c r="B59" i="3"/>
  <c r="C59" i="3"/>
  <c r="B60" i="3"/>
  <c r="C60" i="3"/>
  <c r="B61" i="3"/>
  <c r="B113" i="3" s="1"/>
  <c r="C61" i="3"/>
  <c r="C113" i="3" s="1"/>
  <c r="B62" i="3"/>
  <c r="B140" i="3" s="1"/>
  <c r="C62" i="3"/>
  <c r="C140" i="3" s="1"/>
  <c r="A64" i="3"/>
  <c r="W64" i="3" s="1"/>
  <c r="B64" i="3"/>
  <c r="X64" i="3" s="1"/>
  <c r="B65" i="3"/>
  <c r="C65" i="3"/>
  <c r="B66" i="3"/>
  <c r="C66" i="3"/>
  <c r="B67" i="3"/>
  <c r="C67" i="3"/>
  <c r="B68" i="3"/>
  <c r="B70" i="3"/>
  <c r="C70" i="3"/>
  <c r="B71" i="3"/>
  <c r="C71" i="3"/>
  <c r="B73" i="3"/>
  <c r="C73" i="3"/>
  <c r="E73" i="3"/>
  <c r="F73" i="3"/>
  <c r="G73" i="3"/>
  <c r="B74" i="3"/>
  <c r="C74" i="3"/>
  <c r="B75" i="3"/>
  <c r="C75" i="3"/>
  <c r="B76" i="3"/>
  <c r="C76" i="3"/>
  <c r="B77" i="3"/>
  <c r="C77" i="3"/>
  <c r="B5" i="3"/>
  <c r="X5" i="3" s="1"/>
  <c r="O4" i="2"/>
  <c r="O15" i="2" s="1"/>
  <c r="Q4" i="2"/>
  <c r="Q15" i="2" s="1"/>
  <c r="R4" i="2"/>
  <c r="R15" i="2" s="1"/>
  <c r="S4" i="2"/>
  <c r="S15" i="2" s="1"/>
  <c r="T4" i="2"/>
  <c r="T15" i="2" s="1"/>
  <c r="U4" i="2"/>
  <c r="AA4" i="2"/>
  <c r="AA15" i="2" s="1"/>
  <c r="AD4" i="2"/>
  <c r="AD15" i="2" s="1"/>
  <c r="AE4" i="2"/>
  <c r="AE15" i="2" s="1"/>
  <c r="AF4" i="2"/>
  <c r="AF15" i="2" s="1"/>
  <c r="AG4" i="2"/>
  <c r="AG15" i="2" s="1"/>
  <c r="O5" i="2"/>
  <c r="O16" i="2" s="1"/>
  <c r="Q5" i="2"/>
  <c r="Q16" i="2" s="1"/>
  <c r="R5" i="2"/>
  <c r="R16" i="2" s="1"/>
  <c r="S5" i="2"/>
  <c r="S16" i="2" s="1"/>
  <c r="T5" i="2"/>
  <c r="T16" i="2" s="1"/>
  <c r="AA5" i="2"/>
  <c r="AA16" i="2" s="1"/>
  <c r="AD5" i="2"/>
  <c r="AD16" i="2" s="1"/>
  <c r="AE5" i="2"/>
  <c r="AE16" i="2" s="1"/>
  <c r="AF5" i="2"/>
  <c r="AF16" i="2" s="1"/>
  <c r="AG5" i="2"/>
  <c r="AG16" i="2" s="1"/>
  <c r="O6" i="2"/>
  <c r="P6" i="2"/>
  <c r="Q6" i="2"/>
  <c r="R6" i="2"/>
  <c r="S6" i="2"/>
  <c r="T6" i="2"/>
  <c r="AA6" i="2"/>
  <c r="AB6" i="2"/>
  <c r="AD6" i="2"/>
  <c r="AE6" i="2"/>
  <c r="AF6" i="2"/>
  <c r="AG6" i="2"/>
  <c r="O7" i="2"/>
  <c r="P7" i="2"/>
  <c r="AA7" i="2"/>
  <c r="AB7" i="2"/>
  <c r="O8" i="2"/>
  <c r="P8" i="2"/>
  <c r="AA8" i="2"/>
  <c r="AB8" i="2"/>
  <c r="O9" i="2"/>
  <c r="P9" i="2"/>
  <c r="AA9" i="2"/>
  <c r="AB9" i="2"/>
  <c r="O10" i="2"/>
  <c r="P10" i="2"/>
  <c r="AA10" i="2"/>
  <c r="AB10" i="2"/>
  <c r="O11" i="2"/>
  <c r="P11" i="2"/>
  <c r="AA11" i="2"/>
  <c r="AB11" i="2"/>
  <c r="O12" i="2"/>
  <c r="P12" i="2"/>
  <c r="AA12" i="2"/>
  <c r="AB12" i="2"/>
  <c r="O13" i="2"/>
  <c r="P13" i="2"/>
  <c r="AA13" i="2"/>
  <c r="AB13" i="2"/>
  <c r="O17" i="2"/>
  <c r="P17" i="2"/>
  <c r="AA17" i="2"/>
  <c r="AB17" i="2"/>
  <c r="O18" i="2"/>
  <c r="P18" i="2"/>
  <c r="AA18" i="2"/>
  <c r="AB18" i="2"/>
  <c r="O19" i="2"/>
  <c r="P19" i="2"/>
  <c r="AA19" i="2"/>
  <c r="AB19" i="2"/>
  <c r="O20" i="2"/>
  <c r="P20" i="2"/>
  <c r="AA20" i="2"/>
  <c r="AB20" i="2"/>
  <c r="O21" i="2"/>
  <c r="P21" i="2"/>
  <c r="AA21" i="2"/>
  <c r="AB21" i="2"/>
  <c r="O22" i="2"/>
  <c r="P22" i="2"/>
  <c r="AA22" i="2"/>
  <c r="AB22" i="2"/>
  <c r="O23" i="2"/>
  <c r="P23" i="2"/>
  <c r="AA23" i="2"/>
  <c r="AB23" i="2"/>
  <c r="O24" i="2"/>
  <c r="P24" i="2"/>
  <c r="AA24" i="2"/>
  <c r="AB24" i="2"/>
  <c r="O25" i="2"/>
  <c r="P25" i="2"/>
  <c r="AA25" i="2"/>
  <c r="AB25" i="2"/>
  <c r="O26" i="2"/>
  <c r="P26" i="2"/>
  <c r="AA26" i="2"/>
  <c r="AB26" i="2"/>
  <c r="O27" i="2"/>
  <c r="P27" i="2"/>
  <c r="AA27" i="2"/>
  <c r="AB27" i="2"/>
  <c r="O28" i="2"/>
  <c r="P28" i="2"/>
  <c r="AA28" i="2"/>
  <c r="AB28" i="2"/>
  <c r="AG26" i="2"/>
  <c r="AF26" i="2"/>
  <c r="AG12" i="2"/>
  <c r="Y8" i="3"/>
  <c r="Y107" i="3" s="1"/>
  <c r="N8" i="3"/>
  <c r="N107" i="3" s="1"/>
  <c r="E25" i="1"/>
  <c r="F25" i="1"/>
  <c r="G25" i="1"/>
  <c r="H25" i="1"/>
  <c r="B185" i="1"/>
  <c r="D185" i="1"/>
  <c r="D6" i="3" s="1"/>
  <c r="D103" i="3" s="1"/>
  <c r="E185" i="1"/>
  <c r="E6" i="3" s="1"/>
  <c r="E103" i="3" s="1"/>
  <c r="F185" i="1"/>
  <c r="F6" i="3" s="1"/>
  <c r="F103" i="3" s="1"/>
  <c r="G185" i="1"/>
  <c r="G6" i="3" s="1"/>
  <c r="G103" i="3" s="1"/>
  <c r="H185" i="1"/>
  <c r="H6" i="3" s="1"/>
  <c r="H103" i="3" s="1"/>
  <c r="I185" i="1"/>
  <c r="I6" i="3" s="1"/>
  <c r="I103" i="3" s="1"/>
  <c r="B186" i="1"/>
  <c r="D186" i="1"/>
  <c r="D7" i="3" s="1"/>
  <c r="E186" i="1"/>
  <c r="E7" i="3" s="1"/>
  <c r="F186" i="1"/>
  <c r="F7" i="3" s="1"/>
  <c r="G186" i="1"/>
  <c r="G7" i="3" s="1"/>
  <c r="H186" i="1"/>
  <c r="H7" i="3" s="1"/>
  <c r="I186" i="1"/>
  <c r="I7" i="3" s="1"/>
  <c r="B187" i="1"/>
  <c r="C187" i="1"/>
  <c r="C8" i="3" s="1"/>
  <c r="C107" i="3" s="1"/>
  <c r="D187" i="1"/>
  <c r="D8" i="3" s="1"/>
  <c r="D107" i="3" s="1"/>
  <c r="E187" i="1"/>
  <c r="E8" i="3" s="1"/>
  <c r="E107" i="3" s="1"/>
  <c r="F187" i="1"/>
  <c r="F8" i="3" s="1"/>
  <c r="F107" i="3" s="1"/>
  <c r="G187" i="1"/>
  <c r="G8" i="3" s="1"/>
  <c r="G107" i="3" s="1"/>
  <c r="H187" i="1"/>
  <c r="H8" i="3" s="1"/>
  <c r="H107" i="3" s="1"/>
  <c r="I187" i="1"/>
  <c r="I8" i="3" s="1"/>
  <c r="I107" i="3" s="1"/>
  <c r="D188" i="1"/>
  <c r="D9" i="3" s="1"/>
  <c r="E188" i="1"/>
  <c r="E9" i="3" s="1"/>
  <c r="F188" i="1"/>
  <c r="F9" i="3" s="1"/>
  <c r="G188" i="1"/>
  <c r="G9" i="3" s="1"/>
  <c r="H188" i="1"/>
  <c r="H9" i="3" s="1"/>
  <c r="I188" i="1"/>
  <c r="I9" i="3" s="1"/>
  <c r="B191" i="1"/>
  <c r="B12" i="3" s="1"/>
  <c r="B119" i="3" s="1"/>
  <c r="C191" i="1"/>
  <c r="C12" i="3" s="1"/>
  <c r="C119" i="3" s="1"/>
  <c r="B192" i="1"/>
  <c r="B13" i="3" s="1"/>
  <c r="C192" i="1"/>
  <c r="C13" i="3" s="1"/>
  <c r="D193" i="1"/>
  <c r="E193" i="1"/>
  <c r="F193" i="1"/>
  <c r="G193" i="1"/>
  <c r="H193" i="1"/>
  <c r="I193" i="1"/>
  <c r="D195" i="1"/>
  <c r="D212" i="1" s="1"/>
  <c r="E195" i="1"/>
  <c r="E16" i="3" s="1"/>
  <c r="E111" i="3" s="1"/>
  <c r="F195" i="1"/>
  <c r="F16" i="3" s="1"/>
  <c r="F111" i="3" s="1"/>
  <c r="G195" i="1"/>
  <c r="G16" i="3" s="1"/>
  <c r="G111" i="3" s="1"/>
  <c r="H195" i="1"/>
  <c r="H16" i="3" s="1"/>
  <c r="H111" i="3" s="1"/>
  <c r="I195" i="1"/>
  <c r="I16" i="3" s="1"/>
  <c r="I111" i="3" s="1"/>
  <c r="D196" i="1"/>
  <c r="D218" i="1" s="1"/>
  <c r="E196" i="1"/>
  <c r="E218" i="1" s="1"/>
  <c r="G25" i="2" s="1"/>
  <c r="F196" i="1"/>
  <c r="F17" i="3" s="1"/>
  <c r="G196" i="1"/>
  <c r="G17" i="3" s="1"/>
  <c r="H196" i="1"/>
  <c r="H17" i="3" s="1"/>
  <c r="I196" i="1"/>
  <c r="I17" i="3" s="1"/>
  <c r="D197" i="1"/>
  <c r="D18" i="3" s="1"/>
  <c r="E197" i="1"/>
  <c r="E214" i="1" s="1"/>
  <c r="E35" i="3" s="1"/>
  <c r="F197" i="1"/>
  <c r="F18" i="3" s="1"/>
  <c r="G197" i="1"/>
  <c r="G18" i="3" s="1"/>
  <c r="H197" i="1"/>
  <c r="H18" i="3" s="1"/>
  <c r="I197" i="1"/>
  <c r="I18" i="3" s="1"/>
  <c r="D198" i="1"/>
  <c r="E198" i="1"/>
  <c r="F198" i="1"/>
  <c r="G198" i="1"/>
  <c r="G199" i="1" s="1"/>
  <c r="G213" i="1" s="1"/>
  <c r="H198" i="1"/>
  <c r="H199" i="1" s="1"/>
  <c r="H213" i="1" s="1"/>
  <c r="I198" i="1"/>
  <c r="D21" i="3"/>
  <c r="E21" i="3"/>
  <c r="F21" i="3"/>
  <c r="H21" i="3"/>
  <c r="D22" i="3"/>
  <c r="E22" i="3"/>
  <c r="F22" i="3"/>
  <c r="G22" i="3"/>
  <c r="H22" i="3"/>
  <c r="I22" i="3"/>
  <c r="D23" i="3"/>
  <c r="E23" i="3"/>
  <c r="G23" i="3"/>
  <c r="H23" i="3"/>
  <c r="I23" i="3"/>
  <c r="D24" i="3"/>
  <c r="E203" i="1"/>
  <c r="E24" i="3" s="1"/>
  <c r="F203" i="1"/>
  <c r="F24" i="3" s="1"/>
  <c r="G203" i="1"/>
  <c r="G246" i="1" s="1"/>
  <c r="G67" i="3" s="1"/>
  <c r="H203" i="1"/>
  <c r="H24" i="3" s="1"/>
  <c r="I203" i="1"/>
  <c r="I24" i="3" s="1"/>
  <c r="E204" i="1"/>
  <c r="F204" i="1"/>
  <c r="G204" i="1"/>
  <c r="H204" i="1"/>
  <c r="I204" i="1"/>
  <c r="D27" i="3"/>
  <c r="D146" i="3" s="1"/>
  <c r="E206" i="1"/>
  <c r="E27" i="3" s="1"/>
  <c r="E146" i="3" s="1"/>
  <c r="F206" i="1"/>
  <c r="F27" i="3" s="1"/>
  <c r="F146" i="3" s="1"/>
  <c r="G206" i="1"/>
  <c r="G27" i="3" s="1"/>
  <c r="G146" i="3" s="1"/>
  <c r="H206" i="1"/>
  <c r="H27" i="3" s="1"/>
  <c r="H146" i="3" s="1"/>
  <c r="I206" i="1"/>
  <c r="I27" i="3" s="1"/>
  <c r="I146" i="3" s="1"/>
  <c r="D29" i="3"/>
  <c r="E29" i="3"/>
  <c r="F29" i="3"/>
  <c r="G29" i="3"/>
  <c r="H29" i="3"/>
  <c r="I29" i="3"/>
  <c r="D216" i="1"/>
  <c r="D37" i="3" s="1"/>
  <c r="E216" i="1"/>
  <c r="E37" i="3" s="1"/>
  <c r="F216" i="1"/>
  <c r="F37" i="3" s="1"/>
  <c r="G216" i="1"/>
  <c r="G37" i="3" s="1"/>
  <c r="H216" i="1"/>
  <c r="H37" i="3" s="1"/>
  <c r="I216" i="1"/>
  <c r="I37" i="3" s="1"/>
  <c r="D42" i="3"/>
  <c r="E221" i="1"/>
  <c r="F221" i="1"/>
  <c r="G221" i="1"/>
  <c r="G42" i="3" s="1"/>
  <c r="H221" i="1"/>
  <c r="I221" i="1"/>
  <c r="D223" i="1"/>
  <c r="D44" i="3" s="1"/>
  <c r="E223" i="1"/>
  <c r="E44" i="3" s="1"/>
  <c r="F223" i="1"/>
  <c r="F44" i="3" s="1"/>
  <c r="G223" i="1"/>
  <c r="G44" i="3" s="1"/>
  <c r="H223" i="1"/>
  <c r="H44" i="3" s="1"/>
  <c r="I223" i="1"/>
  <c r="I44" i="3" s="1"/>
  <c r="D224" i="1"/>
  <c r="D45" i="3" s="1"/>
  <c r="E224" i="1"/>
  <c r="E45" i="3" s="1"/>
  <c r="F224" i="1"/>
  <c r="F45" i="3" s="1"/>
  <c r="G224" i="1"/>
  <c r="G45" i="3" s="1"/>
  <c r="H224" i="1"/>
  <c r="H45" i="3" s="1"/>
  <c r="I224" i="1"/>
  <c r="I45" i="3" s="1"/>
  <c r="E228" i="1"/>
  <c r="F228" i="1"/>
  <c r="G48" i="3"/>
  <c r="G104" i="3" s="1"/>
  <c r="H228" i="1"/>
  <c r="H49" i="3" s="1"/>
  <c r="I228" i="1"/>
  <c r="I49" i="3" s="1"/>
  <c r="E230" i="1"/>
  <c r="F230" i="1"/>
  <c r="G230" i="1"/>
  <c r="H230" i="1"/>
  <c r="H51" i="3" s="1"/>
  <c r="I230" i="1"/>
  <c r="I51" i="3" s="1"/>
  <c r="E231" i="1"/>
  <c r="E52" i="3" s="1"/>
  <c r="F231" i="1"/>
  <c r="F52" i="3" s="1"/>
  <c r="G231" i="1"/>
  <c r="G52" i="3" s="1"/>
  <c r="H231" i="1"/>
  <c r="H52" i="3" s="1"/>
  <c r="I231" i="1"/>
  <c r="I52" i="3" s="1"/>
  <c r="E237" i="1"/>
  <c r="F55" i="3"/>
  <c r="G235" i="1"/>
  <c r="H235" i="1"/>
  <c r="I235" i="1"/>
  <c r="I61" i="3"/>
  <c r="I113" i="3" s="1"/>
  <c r="I62" i="3"/>
  <c r="I140" i="3" s="1"/>
  <c r="D248" i="1"/>
  <c r="D70" i="3" s="1"/>
  <c r="E248" i="1"/>
  <c r="E70" i="3" s="1"/>
  <c r="F248" i="1"/>
  <c r="F70" i="3" s="1"/>
  <c r="G248" i="1"/>
  <c r="G70" i="3" s="1"/>
  <c r="H248" i="1"/>
  <c r="H70" i="3" s="1"/>
  <c r="I248" i="1"/>
  <c r="I70" i="3" s="1"/>
  <c r="D231" i="1"/>
  <c r="D52" i="3" s="1"/>
  <c r="C1" i="3"/>
  <c r="N1" i="3" s="1"/>
  <c r="Y1" i="3" s="1"/>
  <c r="B1" i="3"/>
  <c r="M1" i="3" s="1"/>
  <c r="X1" i="3" s="1"/>
  <c r="G4" i="2"/>
  <c r="G15" i="2" s="1"/>
  <c r="H4" i="2"/>
  <c r="H15" i="2" s="1"/>
  <c r="I4" i="2"/>
  <c r="I15" i="2" s="1"/>
  <c r="J4" i="2"/>
  <c r="J15" i="2" s="1"/>
  <c r="K4" i="2"/>
  <c r="K15" i="2" s="1"/>
  <c r="F4" i="2"/>
  <c r="F15" i="2" s="1"/>
  <c r="C170" i="3" l="1" a="1"/>
  <c r="J170" i="3" a="1"/>
  <c r="AG90" i="3"/>
  <c r="AG104" i="3"/>
  <c r="AF90" i="3"/>
  <c r="AF104" i="3"/>
  <c r="AH90" i="3"/>
  <c r="AH104" i="3"/>
  <c r="AI90" i="3"/>
  <c r="AI104" i="3"/>
  <c r="AE90" i="3"/>
  <c r="AE104" i="3"/>
  <c r="I114" i="3"/>
  <c r="I122" i="3"/>
  <c r="Z122" i="3"/>
  <c r="Z114" i="3"/>
  <c r="Z115" i="3"/>
  <c r="Z98" i="3"/>
  <c r="Z99" i="3" s="1"/>
  <c r="Z100" i="3" s="1"/>
  <c r="Z107" i="3"/>
  <c r="H122" i="3"/>
  <c r="I142" i="3"/>
  <c r="G122" i="3"/>
  <c r="AD98" i="3"/>
  <c r="AD99" i="3" s="1"/>
  <c r="AD100" i="3" s="1"/>
  <c r="AD107" i="3"/>
  <c r="I115" i="3"/>
  <c r="I116" i="3" s="1"/>
  <c r="F122" i="3"/>
  <c r="O150" i="3"/>
  <c r="AD122" i="3"/>
  <c r="AD114" i="3"/>
  <c r="AC98" i="3"/>
  <c r="AC99" i="3" s="1"/>
  <c r="AC100" i="3" s="1"/>
  <c r="AC107" i="3"/>
  <c r="E122" i="3"/>
  <c r="AD115" i="3"/>
  <c r="AB98" i="3"/>
  <c r="AB99" i="3" s="1"/>
  <c r="AB100" i="3" s="1"/>
  <c r="AB107" i="3"/>
  <c r="AA98" i="3"/>
  <c r="AA99" i="3" s="1"/>
  <c r="AA100" i="3" s="1"/>
  <c r="AA107" i="3"/>
  <c r="G205" i="1"/>
  <c r="F205" i="1"/>
  <c r="AD205" i="1"/>
  <c r="E205" i="1"/>
  <c r="AC205" i="1"/>
  <c r="Q205" i="1"/>
  <c r="Z205" i="1"/>
  <c r="I205" i="1"/>
  <c r="H205" i="1"/>
  <c r="AA19" i="3"/>
  <c r="AA199" i="1"/>
  <c r="AA213" i="1" s="1"/>
  <c r="S205" i="1"/>
  <c r="Z19" i="3"/>
  <c r="Z199" i="1"/>
  <c r="Z213" i="1" s="1"/>
  <c r="AD14" i="3"/>
  <c r="AD194" i="1"/>
  <c r="AD211" i="1" s="1"/>
  <c r="AD32" i="3" s="1"/>
  <c r="R205" i="1"/>
  <c r="S19" i="3"/>
  <c r="S199" i="1"/>
  <c r="S213" i="1" s="1"/>
  <c r="AB205" i="1"/>
  <c r="R19" i="3"/>
  <c r="R199" i="1"/>
  <c r="R213" i="1" s="1"/>
  <c r="R34" i="3" s="1"/>
  <c r="R14" i="3"/>
  <c r="R194" i="1"/>
  <c r="R211" i="1" s="1"/>
  <c r="AA205" i="1"/>
  <c r="AB14" i="3"/>
  <c r="AB194" i="1"/>
  <c r="AB211" i="1" s="1"/>
  <c r="AB19" i="3"/>
  <c r="AB199" i="1"/>
  <c r="AB213" i="1" s="1"/>
  <c r="AB34" i="3" s="1"/>
  <c r="P205" i="1"/>
  <c r="Q14" i="3"/>
  <c r="Q194" i="1"/>
  <c r="Q211" i="1" s="1"/>
  <c r="AA14" i="3"/>
  <c r="AA194" i="1"/>
  <c r="AA211" i="1" s="1"/>
  <c r="P19" i="3"/>
  <c r="P199" i="1"/>
  <c r="P213" i="1" s="1"/>
  <c r="P14" i="3"/>
  <c r="P194" i="1"/>
  <c r="P211" i="1" s="1"/>
  <c r="AD19" i="3"/>
  <c r="AD199" i="1"/>
  <c r="AD213" i="1" s="1"/>
  <c r="Z14" i="3"/>
  <c r="Z194" i="1"/>
  <c r="Z211" i="1" s="1"/>
  <c r="AC19" i="3"/>
  <c r="AC199" i="1"/>
  <c r="AC213" i="1" s="1"/>
  <c r="AC34" i="3" s="1"/>
  <c r="Z84" i="3"/>
  <c r="C5" i="11" a="1"/>
  <c r="AC84" i="3"/>
  <c r="AB84" i="3"/>
  <c r="I19" i="3"/>
  <c r="I92" i="3" s="1"/>
  <c r="I199" i="1"/>
  <c r="I213" i="1" s="1"/>
  <c r="I14" i="3"/>
  <c r="I194" i="1"/>
  <c r="I211" i="1" s="1"/>
  <c r="I32" i="3" s="1"/>
  <c r="G34" i="3"/>
  <c r="P214" i="1"/>
  <c r="P35" i="3" s="1"/>
  <c r="G14" i="3"/>
  <c r="G194" i="1"/>
  <c r="G211" i="1" s="1"/>
  <c r="H14" i="3"/>
  <c r="H194" i="1"/>
  <c r="H211" i="1" s="1"/>
  <c r="F19" i="3"/>
  <c r="F92" i="3" s="1"/>
  <c r="F199" i="1"/>
  <c r="F213" i="1" s="1"/>
  <c r="F34" i="3" s="1"/>
  <c r="F14" i="3"/>
  <c r="F194" i="1"/>
  <c r="F211" i="1" s="1"/>
  <c r="E19" i="3"/>
  <c r="E92" i="3" s="1"/>
  <c r="E199" i="1"/>
  <c r="E14" i="3"/>
  <c r="E194" i="1"/>
  <c r="E211" i="1" s="1"/>
  <c r="G90" i="3"/>
  <c r="D19" i="3"/>
  <c r="D92" i="3" s="1"/>
  <c r="D199" i="1"/>
  <c r="D14" i="3"/>
  <c r="D194" i="1"/>
  <c r="AH54" i="3"/>
  <c r="AK19" i="2"/>
  <c r="AE54" i="3"/>
  <c r="AH19" i="2"/>
  <c r="AF54" i="3"/>
  <c r="AI19" i="2"/>
  <c r="O92" i="3"/>
  <c r="O94" i="3" s="1"/>
  <c r="S92" i="3"/>
  <c r="S94" i="3" s="1"/>
  <c r="Q92" i="3"/>
  <c r="Q94" i="3" s="1"/>
  <c r="P92" i="3"/>
  <c r="P94" i="3" s="1"/>
  <c r="R92" i="3"/>
  <c r="R94" i="3" s="1"/>
  <c r="AI54" i="3"/>
  <c r="AL19" i="2"/>
  <c r="AG54" i="3"/>
  <c r="AJ19" i="2"/>
  <c r="AE238" i="1"/>
  <c r="AE59" i="3" s="1"/>
  <c r="AE58" i="3"/>
  <c r="E61" i="3"/>
  <c r="E113" i="3" s="1"/>
  <c r="E115" i="3" s="1"/>
  <c r="E62" i="3"/>
  <c r="E140" i="3" s="1"/>
  <c r="E142" i="3" s="1"/>
  <c r="T21" i="2"/>
  <c r="R61" i="3"/>
  <c r="R113" i="3" s="1"/>
  <c r="AI236" i="1"/>
  <c r="AI56" i="3"/>
  <c r="AE236" i="1"/>
  <c r="AE56" i="3"/>
  <c r="AG56" i="3"/>
  <c r="AG236" i="1"/>
  <c r="H25" i="3"/>
  <c r="H65" i="3"/>
  <c r="P62" i="3"/>
  <c r="P140" i="3" s="1"/>
  <c r="P142" i="3" s="1"/>
  <c r="P61" i="3"/>
  <c r="P113" i="3" s="1"/>
  <c r="AF56" i="3"/>
  <c r="AF236" i="1"/>
  <c r="AG238" i="1"/>
  <c r="AG59" i="3" s="1"/>
  <c r="AG58" i="3"/>
  <c r="G25" i="3"/>
  <c r="G65" i="3"/>
  <c r="AG49" i="3"/>
  <c r="AG229" i="1"/>
  <c r="AG50" i="3" s="1"/>
  <c r="AF49" i="3"/>
  <c r="AF229" i="1"/>
  <c r="AF50" i="3" s="1"/>
  <c r="AH58" i="3"/>
  <c r="AH238" i="1"/>
  <c r="AH59" i="3" s="1"/>
  <c r="I65" i="3"/>
  <c r="AE49" i="3"/>
  <c r="AE229" i="1"/>
  <c r="AE50" i="3" s="1"/>
  <c r="F25" i="3"/>
  <c r="F65" i="3"/>
  <c r="AF238" i="1"/>
  <c r="AF59" i="3" s="1"/>
  <c r="AF58" i="3"/>
  <c r="Q61" i="3"/>
  <c r="Q113" i="3" s="1"/>
  <c r="Q62" i="3"/>
  <c r="Q140" i="3" s="1"/>
  <c r="E25" i="3"/>
  <c r="H61" i="3"/>
  <c r="H113" i="3" s="1"/>
  <c r="H115" i="3" s="1"/>
  <c r="H62" i="3"/>
  <c r="H140" i="3" s="1"/>
  <c r="H142" i="3" s="1"/>
  <c r="AF12" i="2"/>
  <c r="AI229" i="1"/>
  <c r="AI50" i="3" s="1"/>
  <c r="AI49" i="3"/>
  <c r="AH56" i="3"/>
  <c r="AH236" i="1"/>
  <c r="D25" i="3"/>
  <c r="D65" i="3"/>
  <c r="G62" i="3"/>
  <c r="G140" i="3" s="1"/>
  <c r="G142" i="3" s="1"/>
  <c r="G61" i="3"/>
  <c r="G113" i="3" s="1"/>
  <c r="G115" i="3" s="1"/>
  <c r="AI58" i="3"/>
  <c r="AI238" i="1"/>
  <c r="AI59" i="3" s="1"/>
  <c r="D62" i="3"/>
  <c r="D140" i="3" s="1"/>
  <c r="D61" i="3"/>
  <c r="D113" i="3" s="1"/>
  <c r="D115" i="3" s="1"/>
  <c r="Q65" i="3"/>
  <c r="F61" i="3"/>
  <c r="F113" i="3" s="1"/>
  <c r="F62" i="3"/>
  <c r="F140" i="3" s="1"/>
  <c r="S62" i="3"/>
  <c r="S140" i="3" s="1"/>
  <c r="AH49" i="3"/>
  <c r="AH229" i="1"/>
  <c r="AH50" i="3" s="1"/>
  <c r="AD25" i="3"/>
  <c r="AC25" i="3"/>
  <c r="Z65" i="3"/>
  <c r="I84" i="3"/>
  <c r="B6" i="3"/>
  <c r="B103" i="3" s="1"/>
  <c r="M185" i="1"/>
  <c r="M6" i="3" s="1"/>
  <c r="M103" i="3" s="1"/>
  <c r="X185" i="1"/>
  <c r="X6" i="3" s="1"/>
  <c r="X103" i="3" s="1"/>
  <c r="B8" i="3"/>
  <c r="B107" i="3" s="1"/>
  <c r="X187" i="1"/>
  <c r="X8" i="3" s="1"/>
  <c r="X107" i="3" s="1"/>
  <c r="M187" i="1"/>
  <c r="M8" i="3" s="1"/>
  <c r="M107" i="3" s="1"/>
  <c r="B7" i="3"/>
  <c r="X186" i="1"/>
  <c r="X7" i="3" s="1"/>
  <c r="M186" i="1"/>
  <c r="M7" i="3" s="1"/>
  <c r="AG20" i="2"/>
  <c r="AD24" i="3"/>
  <c r="AB17" i="3"/>
  <c r="F218" i="1"/>
  <c r="H25" i="2" s="1"/>
  <c r="AD86" i="3"/>
  <c r="F25" i="2"/>
  <c r="D39" i="3"/>
  <c r="D124" i="3" s="1"/>
  <c r="O37" i="3"/>
  <c r="R27" i="3"/>
  <c r="R146" i="3" s="1"/>
  <c r="R169" i="3" s="1"/>
  <c r="AA38" i="3"/>
  <c r="AD37" i="3"/>
  <c r="H218" i="1"/>
  <c r="H39" i="3" s="1"/>
  <c r="H124" i="3" s="1"/>
  <c r="Q25" i="3"/>
  <c r="R37" i="3"/>
  <c r="Q16" i="3"/>
  <c r="Q111" i="3" s="1"/>
  <c r="Q29" i="3"/>
  <c r="Q18" i="3"/>
  <c r="AF11" i="2"/>
  <c r="S25" i="3"/>
  <c r="Z222" i="1"/>
  <c r="Z43" i="3" s="1"/>
  <c r="P37" i="3"/>
  <c r="AD17" i="3"/>
  <c r="AB16" i="3"/>
  <c r="AB111" i="3" s="1"/>
  <c r="R21" i="2"/>
  <c r="AA16" i="3"/>
  <c r="AA111" i="3" s="1"/>
  <c r="R17" i="3"/>
  <c r="AA25" i="3"/>
  <c r="Q37" i="3"/>
  <c r="D246" i="1"/>
  <c r="D67" i="3" s="1"/>
  <c r="F38" i="3"/>
  <c r="H214" i="1"/>
  <c r="H35" i="3" s="1"/>
  <c r="O24" i="3"/>
  <c r="H222" i="1"/>
  <c r="H43" i="3" s="1"/>
  <c r="Z29" i="3"/>
  <c r="AB25" i="3"/>
  <c r="AD13" i="2"/>
  <c r="AA22" i="3"/>
  <c r="S27" i="3"/>
  <c r="S146" i="3" s="1"/>
  <c r="S169" i="3" s="1"/>
  <c r="S32" i="3"/>
  <c r="R11" i="2"/>
  <c r="P18" i="3"/>
  <c r="S13" i="2"/>
  <c r="R16" i="3"/>
  <c r="R111" i="3" s="1"/>
  <c r="R25" i="3"/>
  <c r="S34" i="3"/>
  <c r="T8" i="2"/>
  <c r="R33" i="3"/>
  <c r="AE28" i="2"/>
  <c r="AB65" i="3"/>
  <c r="S65" i="3"/>
  <c r="R27" i="2"/>
  <c r="P67" i="3"/>
  <c r="AD222" i="1"/>
  <c r="AD43" i="3" s="1"/>
  <c r="Q12" i="2"/>
  <c r="Z27" i="3"/>
  <c r="Z146" i="3" s="1"/>
  <c r="Z169" i="3" s="1"/>
  <c r="P24" i="3"/>
  <c r="Z17" i="3"/>
  <c r="S38" i="3"/>
  <c r="AA62" i="3"/>
  <c r="S20" i="2"/>
  <c r="AD12" i="2"/>
  <c r="Z214" i="1"/>
  <c r="Z35" i="3" s="1"/>
  <c r="S21" i="2"/>
  <c r="AB24" i="3"/>
  <c r="AC18" i="3"/>
  <c r="S16" i="3"/>
  <c r="S111" i="3" s="1"/>
  <c r="S122" i="3" s="1"/>
  <c r="S44" i="3"/>
  <c r="S245" i="1"/>
  <c r="R44" i="3"/>
  <c r="F36" i="3"/>
  <c r="O44" i="3"/>
  <c r="D38" i="3"/>
  <c r="O17" i="3"/>
  <c r="AB37" i="3"/>
  <c r="R39" i="3"/>
  <c r="R124" i="3" s="1"/>
  <c r="T25" i="2"/>
  <c r="O25" i="3"/>
  <c r="O16" i="3"/>
  <c r="O111" i="3" s="1"/>
  <c r="S222" i="1"/>
  <c r="S43" i="3" s="1"/>
  <c r="O62" i="3"/>
  <c r="Q222" i="1"/>
  <c r="Q43" i="3" s="1"/>
  <c r="E36" i="3"/>
  <c r="R13" i="2"/>
  <c r="S37" i="3"/>
  <c r="AB222" i="1"/>
  <c r="AB43" i="3" s="1"/>
  <c r="R222" i="1"/>
  <c r="R43" i="3" s="1"/>
  <c r="P38" i="3"/>
  <c r="E238" i="1"/>
  <c r="E59" i="3" s="1"/>
  <c r="AF25" i="2"/>
  <c r="AC39" i="3"/>
  <c r="AC124" i="3" s="1"/>
  <c r="Z249" i="1"/>
  <c r="Z71" i="3" s="1"/>
  <c r="Z72" i="3" s="1"/>
  <c r="Z33" i="3"/>
  <c r="AB67" i="3"/>
  <c r="AE27" i="2"/>
  <c r="F222" i="1"/>
  <c r="F43" i="3" s="1"/>
  <c r="R12" i="2"/>
  <c r="T11" i="2"/>
  <c r="AD20" i="2"/>
  <c r="S29" i="3"/>
  <c r="E32" i="3"/>
  <c r="AE20" i="2"/>
  <c r="S22" i="3"/>
  <c r="R214" i="1"/>
  <c r="R35" i="3" s="1"/>
  <c r="Q32" i="3"/>
  <c r="AD62" i="3"/>
  <c r="R24" i="3"/>
  <c r="Q24" i="3"/>
  <c r="AA251" i="1"/>
  <c r="AA74" i="3" s="1"/>
  <c r="R65" i="3"/>
  <c r="T28" i="2"/>
  <c r="AD28" i="2"/>
  <c r="AA65" i="3"/>
  <c r="S8" i="2"/>
  <c r="Q33" i="3"/>
  <c r="AD67" i="3"/>
  <c r="AG27" i="2"/>
  <c r="Z39" i="3"/>
  <c r="Z124" i="3" s="1"/>
  <c r="Z126" i="3" s="1"/>
  <c r="Q34" i="3"/>
  <c r="P36" i="3"/>
  <c r="P132" i="3" s="1"/>
  <c r="P134" i="3" s="1"/>
  <c r="H246" i="1"/>
  <c r="H67" i="3" s="1"/>
  <c r="F233" i="1"/>
  <c r="I214" i="1"/>
  <c r="I35" i="3" s="1"/>
  <c r="S42" i="3"/>
  <c r="AB32" i="3"/>
  <c r="Q252" i="1"/>
  <c r="Q75" i="3" s="1"/>
  <c r="AE13" i="2"/>
  <c r="G237" i="1"/>
  <c r="G238" i="1" s="1"/>
  <c r="G59" i="3" s="1"/>
  <c r="G218" i="1"/>
  <c r="I25" i="2" s="1"/>
  <c r="F214" i="1"/>
  <c r="F35" i="3" s="1"/>
  <c r="AC222" i="1"/>
  <c r="AC43" i="3" s="1"/>
  <c r="Z38" i="3"/>
  <c r="I222" i="1"/>
  <c r="I43" i="3" s="1"/>
  <c r="P22" i="3"/>
  <c r="E65" i="3"/>
  <c r="G38" i="3"/>
  <c r="E212" i="1"/>
  <c r="E33" i="3" s="1"/>
  <c r="Q38" i="3"/>
  <c r="AA222" i="1"/>
  <c r="AA43" i="3" s="1"/>
  <c r="F32" i="3"/>
  <c r="R252" i="1"/>
  <c r="R75" i="3" s="1"/>
  <c r="R237" i="1"/>
  <c r="R58" i="3" s="1"/>
  <c r="H237" i="1"/>
  <c r="H238" i="1" s="1"/>
  <c r="H59" i="3" s="1"/>
  <c r="Q231" i="1"/>
  <c r="Q52" i="3" s="1"/>
  <c r="S27" i="2"/>
  <c r="R20" i="2"/>
  <c r="Z21" i="3"/>
  <c r="S17" i="2"/>
  <c r="Q36" i="3"/>
  <c r="Q132" i="3" s="1"/>
  <c r="R32" i="3"/>
  <c r="AC246" i="1"/>
  <c r="AC67" i="3" s="1"/>
  <c r="Z56" i="3"/>
  <c r="E251" i="1"/>
  <c r="E74" i="3" s="1"/>
  <c r="S218" i="1"/>
  <c r="P34" i="3"/>
  <c r="AD230" i="1"/>
  <c r="AD233" i="1" s="1"/>
  <c r="D214" i="1"/>
  <c r="D35" i="3" s="1"/>
  <c r="AB29" i="3"/>
  <c r="R38" i="3"/>
  <c r="P32" i="3"/>
  <c r="AA48" i="3"/>
  <c r="Z34" i="3"/>
  <c r="H36" i="3"/>
  <c r="P25" i="3"/>
  <c r="P16" i="3"/>
  <c r="P111" i="3" s="1"/>
  <c r="Q19" i="3"/>
  <c r="S246" i="1"/>
  <c r="S67" i="3" s="1"/>
  <c r="P39" i="3"/>
  <c r="P124" i="3" s="1"/>
  <c r="P126" i="3" s="1"/>
  <c r="R25" i="2"/>
  <c r="Q25" i="2"/>
  <c r="O39" i="3"/>
  <c r="O124" i="3" s="1"/>
  <c r="O126" i="3" s="1"/>
  <c r="S28" i="2"/>
  <c r="P27" i="3"/>
  <c r="P146" i="3" s="1"/>
  <c r="P169" i="3" s="1"/>
  <c r="Q21" i="3"/>
  <c r="O34" i="3"/>
  <c r="O35" i="3"/>
  <c r="S18" i="2"/>
  <c r="P231" i="1"/>
  <c r="P52" i="3" s="1"/>
  <c r="R17" i="2"/>
  <c r="AC230" i="1"/>
  <c r="AF21" i="2"/>
  <c r="S61" i="3"/>
  <c r="S113" i="3" s="1"/>
  <c r="R42" i="3"/>
  <c r="W41" i="3"/>
  <c r="O52" i="3"/>
  <c r="R18" i="2"/>
  <c r="AB230" i="1"/>
  <c r="AA36" i="3"/>
  <c r="AA132" i="3" s="1"/>
  <c r="AA134" i="3" s="1"/>
  <c r="H32" i="3"/>
  <c r="AC37" i="3"/>
  <c r="S18" i="3"/>
  <c r="P17" i="3"/>
  <c r="O38" i="3"/>
  <c r="Q18" i="2"/>
  <c r="S230" i="1"/>
  <c r="AD231" i="1"/>
  <c r="AD52" i="3" s="1"/>
  <c r="AA230" i="1"/>
  <c r="AA51" i="3" s="1"/>
  <c r="F235" i="1"/>
  <c r="F56" i="3" s="1"/>
  <c r="I251" i="1"/>
  <c r="I74" i="3" s="1"/>
  <c r="O29" i="3"/>
  <c r="O43" i="3"/>
  <c r="R230" i="1"/>
  <c r="AD55" i="3"/>
  <c r="AC231" i="1"/>
  <c r="AC52" i="3" s="1"/>
  <c r="Z230" i="1"/>
  <c r="Z233" i="1" s="1"/>
  <c r="Z232" i="1" s="1"/>
  <c r="AC38" i="3"/>
  <c r="AC36" i="3"/>
  <c r="H251" i="1"/>
  <c r="H74" i="3" s="1"/>
  <c r="O32" i="3"/>
  <c r="Q230" i="1"/>
  <c r="AC235" i="1"/>
  <c r="AB231" i="1"/>
  <c r="AB52" i="3" s="1"/>
  <c r="AC32" i="3"/>
  <c r="S12" i="2"/>
  <c r="G251" i="1"/>
  <c r="G74" i="3" s="1"/>
  <c r="S231" i="1"/>
  <c r="S52" i="3" s="1"/>
  <c r="P230" i="1"/>
  <c r="S228" i="1"/>
  <c r="S49" i="3" s="1"/>
  <c r="AA231" i="1"/>
  <c r="AA52" i="3" s="1"/>
  <c r="AC48" i="3"/>
  <c r="F251" i="1"/>
  <c r="F74" i="3" s="1"/>
  <c r="Q74" i="3"/>
  <c r="AC16" i="3"/>
  <c r="AC111" i="3" s="1"/>
  <c r="W47" i="3"/>
  <c r="Q17" i="2"/>
  <c r="R231" i="1"/>
  <c r="R52" i="3" s="1"/>
  <c r="AD18" i="2"/>
  <c r="Z231" i="1"/>
  <c r="Z52" i="3" s="1"/>
  <c r="AB48" i="3"/>
  <c r="AD36" i="3"/>
  <c r="AD132" i="3" s="1"/>
  <c r="AD134" i="3" s="1"/>
  <c r="R28" i="2"/>
  <c r="R67" i="3"/>
  <c r="M41" i="3"/>
  <c r="M5" i="3"/>
  <c r="X47" i="3"/>
  <c r="P65" i="3"/>
  <c r="L64" i="3"/>
  <c r="M31" i="3"/>
  <c r="M64" i="3"/>
  <c r="Z252" i="1"/>
  <c r="Z75" i="3" s="1"/>
  <c r="AD38" i="3"/>
  <c r="AA34" i="3"/>
  <c r="AD27" i="2"/>
  <c r="AA67" i="3"/>
  <c r="Z36" i="3"/>
  <c r="Z132" i="3" s="1"/>
  <c r="Z134" i="3" s="1"/>
  <c r="AC249" i="1"/>
  <c r="AC71" i="3" s="1"/>
  <c r="AC72" i="3" s="1"/>
  <c r="AF8" i="2"/>
  <c r="AC33" i="3"/>
  <c r="AC252" i="1"/>
  <c r="AC253" i="1" s="1"/>
  <c r="AC76" i="3" s="1"/>
  <c r="Z67" i="3"/>
  <c r="AA214" i="1"/>
  <c r="AA35" i="3" s="1"/>
  <c r="AA29" i="3"/>
  <c r="Z251" i="1"/>
  <c r="AB38" i="3"/>
  <c r="AD34" i="3"/>
  <c r="AF13" i="2"/>
  <c r="AB74" i="3"/>
  <c r="AD42" i="3"/>
  <c r="AB252" i="1"/>
  <c r="AB254" i="1" s="1"/>
  <c r="AB77" i="3" s="1"/>
  <c r="AG13" i="2"/>
  <c r="AC42" i="3"/>
  <c r="AB18" i="3"/>
  <c r="AA252" i="1"/>
  <c r="AA75" i="3" s="1"/>
  <c r="AA32" i="3"/>
  <c r="AA33" i="3"/>
  <c r="AA24" i="3"/>
  <c r="Z32" i="3"/>
  <c r="AB249" i="1"/>
  <c r="AB71" i="3" s="1"/>
  <c r="AB72" i="3" s="1"/>
  <c r="Z24" i="3"/>
  <c r="AD212" i="1"/>
  <c r="AB39" i="3"/>
  <c r="AB124" i="3" s="1"/>
  <c r="AE25" i="2"/>
  <c r="AD25" i="2"/>
  <c r="AA39" i="3"/>
  <c r="AA124" i="3" s="1"/>
  <c r="AD29" i="3"/>
  <c r="Z23" i="3"/>
  <c r="Z92" i="3" s="1"/>
  <c r="Z94" i="3" s="1"/>
  <c r="AD18" i="3"/>
  <c r="AA27" i="3"/>
  <c r="AA146" i="3" s="1"/>
  <c r="AA169" i="3" s="1"/>
  <c r="AA17" i="3"/>
  <c r="AE21" i="2"/>
  <c r="AC14" i="3"/>
  <c r="AG25" i="2"/>
  <c r="AA249" i="1"/>
  <c r="AA71" i="3" s="1"/>
  <c r="AA72" i="3" s="1"/>
  <c r="AE12" i="2"/>
  <c r="S25" i="2"/>
  <c r="Q39" i="3"/>
  <c r="Q124" i="3" s="1"/>
  <c r="Q126" i="3" s="1"/>
  <c r="S249" i="1"/>
  <c r="S71" i="3" s="1"/>
  <c r="S72" i="3" s="1"/>
  <c r="S252" i="1"/>
  <c r="S33" i="3"/>
  <c r="P249" i="1"/>
  <c r="P71" i="3" s="1"/>
  <c r="P72" i="3" s="1"/>
  <c r="R8" i="2"/>
  <c r="P252" i="1"/>
  <c r="P33" i="3"/>
  <c r="R9" i="3"/>
  <c r="Q17" i="3"/>
  <c r="R249" i="1"/>
  <c r="R71" i="3" s="1"/>
  <c r="R72" i="3" s="1"/>
  <c r="P222" i="1"/>
  <c r="P43" i="3" s="1"/>
  <c r="S26" i="2"/>
  <c r="Q249" i="1"/>
  <c r="Q71" i="3" s="1"/>
  <c r="Q72" i="3" s="1"/>
  <c r="S14" i="3"/>
  <c r="O74" i="3"/>
  <c r="O67" i="3"/>
  <c r="Q27" i="2"/>
  <c r="O75" i="3"/>
  <c r="O33" i="3"/>
  <c r="O71" i="3"/>
  <c r="O72" i="3" s="1"/>
  <c r="O65" i="3"/>
  <c r="Q28" i="2"/>
  <c r="Z42" i="3"/>
  <c r="AE8" i="2"/>
  <c r="Q8" i="2"/>
  <c r="I218" i="1"/>
  <c r="E222" i="1"/>
  <c r="E43" i="3" s="1"/>
  <c r="D43" i="3"/>
  <c r="H212" i="1"/>
  <c r="G32" i="3"/>
  <c r="F246" i="1"/>
  <c r="F67" i="3" s="1"/>
  <c r="G212" i="1"/>
  <c r="E246" i="1"/>
  <c r="E67" i="3" s="1"/>
  <c r="E233" i="1"/>
  <c r="H38" i="3"/>
  <c r="H34" i="3"/>
  <c r="D251" i="1"/>
  <c r="E38" i="3"/>
  <c r="I233" i="1"/>
  <c r="H55" i="3"/>
  <c r="I246" i="1"/>
  <c r="I67" i="3" s="1"/>
  <c r="F237" i="1"/>
  <c r="F58" i="3" s="1"/>
  <c r="H233" i="1"/>
  <c r="G233" i="1"/>
  <c r="G214" i="1"/>
  <c r="G35" i="3" s="1"/>
  <c r="F212" i="1"/>
  <c r="I245" i="1"/>
  <c r="I36" i="3"/>
  <c r="H56" i="3"/>
  <c r="G56" i="3"/>
  <c r="D252" i="1"/>
  <c r="D33" i="3"/>
  <c r="G24" i="3"/>
  <c r="G19" i="3"/>
  <c r="G92" i="3" s="1"/>
  <c r="E18" i="3"/>
  <c r="I55" i="3"/>
  <c r="G228" i="1"/>
  <c r="I212" i="1"/>
  <c r="G55" i="3"/>
  <c r="G51" i="3"/>
  <c r="G21" i="3"/>
  <c r="I25" i="3"/>
  <c r="I21" i="3"/>
  <c r="F51" i="3"/>
  <c r="E55" i="3"/>
  <c r="E51" i="3"/>
  <c r="F48" i="3"/>
  <c r="I48" i="3"/>
  <c r="I42" i="3"/>
  <c r="E58" i="3"/>
  <c r="E48" i="3"/>
  <c r="F42" i="3"/>
  <c r="F39" i="3"/>
  <c r="F124" i="3" s="1"/>
  <c r="D16" i="3"/>
  <c r="D111" i="3" s="1"/>
  <c r="H48" i="3"/>
  <c r="H42" i="3"/>
  <c r="H19" i="3"/>
  <c r="H92" i="3" s="1"/>
  <c r="AG23" i="2"/>
  <c r="F49" i="3"/>
  <c r="E42" i="3"/>
  <c r="E39" i="3"/>
  <c r="E124" i="3" s="1"/>
  <c r="G36" i="3"/>
  <c r="G132" i="3" s="1"/>
  <c r="E17" i="3"/>
  <c r="I56" i="3"/>
  <c r="D230" i="1"/>
  <c r="D249" i="1"/>
  <c r="D71" i="3" s="1"/>
  <c r="D72" i="3" s="1"/>
  <c r="Q23" i="2"/>
  <c r="I38" i="3"/>
  <c r="G222" i="1"/>
  <c r="G43" i="3" s="1"/>
  <c r="I34" i="3"/>
  <c r="E49" i="3"/>
  <c r="F23" i="3"/>
  <c r="D17" i="3"/>
  <c r="AF23" i="2"/>
  <c r="AE26" i="2"/>
  <c r="AE23" i="2"/>
  <c r="AD23" i="2"/>
  <c r="R23" i="2"/>
  <c r="T23" i="2"/>
  <c r="Q26" i="2"/>
  <c r="S23" i="2"/>
  <c r="I237" i="1"/>
  <c r="E235" i="1"/>
  <c r="G12" i="2"/>
  <c r="H12" i="2"/>
  <c r="F12" i="2"/>
  <c r="I12" i="2"/>
  <c r="J12" i="2"/>
  <c r="K12" i="2"/>
  <c r="B1" i="2"/>
  <c r="C1" i="2"/>
  <c r="G5" i="2"/>
  <c r="G16" i="2" s="1"/>
  <c r="H5" i="2"/>
  <c r="H16" i="2" s="1"/>
  <c r="I5" i="2"/>
  <c r="I16" i="2" s="1"/>
  <c r="J5" i="2"/>
  <c r="J16" i="2" s="1"/>
  <c r="K5" i="2"/>
  <c r="K16" i="2" s="1"/>
  <c r="F5" i="2"/>
  <c r="F16" i="2" s="1"/>
  <c r="G6" i="2"/>
  <c r="H6" i="2"/>
  <c r="I6" i="2"/>
  <c r="J6" i="2"/>
  <c r="K6" i="2"/>
  <c r="F6" i="2"/>
  <c r="G13" i="2"/>
  <c r="H13" i="2"/>
  <c r="I13" i="2"/>
  <c r="J13" i="2"/>
  <c r="K13" i="2"/>
  <c r="G21" i="2"/>
  <c r="H21" i="2"/>
  <c r="I21" i="2"/>
  <c r="J21" i="2"/>
  <c r="K21" i="2"/>
  <c r="J170" i="3" l="1"/>
  <c r="J172" i="3"/>
  <c r="J175" i="3"/>
  <c r="J174" i="3"/>
  <c r="J173" i="3"/>
  <c r="J171" i="3"/>
  <c r="Z116" i="3"/>
  <c r="Z157" i="3" s="1"/>
  <c r="C171" i="3"/>
  <c r="C175" i="3"/>
  <c r="C170" i="3"/>
  <c r="C174" i="3"/>
  <c r="C172" i="3"/>
  <c r="C173" i="3"/>
  <c r="AD116" i="3"/>
  <c r="AD157" i="3" s="1"/>
  <c r="I90" i="3"/>
  <c r="I104" i="3"/>
  <c r="AB90" i="3"/>
  <c r="AB104" i="3"/>
  <c r="H90" i="3"/>
  <c r="H104" i="3"/>
  <c r="F90" i="3"/>
  <c r="F104" i="3"/>
  <c r="AA90" i="3"/>
  <c r="AA104" i="3"/>
  <c r="AC90" i="3"/>
  <c r="AC104" i="3"/>
  <c r="E90" i="3"/>
  <c r="E104" i="3"/>
  <c r="P114" i="3"/>
  <c r="P122" i="3"/>
  <c r="Q134" i="3"/>
  <c r="S130" i="3"/>
  <c r="F115" i="3"/>
  <c r="F150" i="3"/>
  <c r="P150" i="3"/>
  <c r="AD130" i="3"/>
  <c r="AD125" i="3"/>
  <c r="AD127" i="3" s="1"/>
  <c r="AD166" i="3" s="1"/>
  <c r="O84" i="3"/>
  <c r="O140" i="3"/>
  <c r="O142" i="3" s="1"/>
  <c r="R122" i="3"/>
  <c r="R114" i="3"/>
  <c r="R115" i="3"/>
  <c r="G130" i="3"/>
  <c r="AB126" i="3"/>
  <c r="S150" i="3"/>
  <c r="AC122" i="3"/>
  <c r="AC114" i="3"/>
  <c r="AC116" i="3" s="1"/>
  <c r="AC157" i="3" s="1"/>
  <c r="H82" i="3"/>
  <c r="H132" i="3"/>
  <c r="H126" i="3"/>
  <c r="Q142" i="3"/>
  <c r="I150" i="3"/>
  <c r="G114" i="3"/>
  <c r="G116" i="3" s="1"/>
  <c r="E82" i="3"/>
  <c r="E132" i="3"/>
  <c r="D126" i="3"/>
  <c r="F142" i="3"/>
  <c r="O114" i="3"/>
  <c r="O116" i="3" s="1"/>
  <c r="O157" i="3" s="1"/>
  <c r="O122" i="3"/>
  <c r="F82" i="3"/>
  <c r="F132" i="3"/>
  <c r="AA122" i="3"/>
  <c r="AA114" i="3"/>
  <c r="AA116" i="3" s="1"/>
  <c r="AA157" i="3" s="1"/>
  <c r="D142" i="3"/>
  <c r="Q115" i="3"/>
  <c r="AB150" i="3"/>
  <c r="E130" i="3"/>
  <c r="E125" i="3"/>
  <c r="F130" i="3"/>
  <c r="F125" i="3"/>
  <c r="AA126" i="3"/>
  <c r="E150" i="3"/>
  <c r="H150" i="3"/>
  <c r="Z150" i="3"/>
  <c r="AA150" i="3"/>
  <c r="E114" i="3"/>
  <c r="E116" i="3" s="1"/>
  <c r="F114" i="3"/>
  <c r="Z130" i="3"/>
  <c r="Z125" i="3"/>
  <c r="Z127" i="3" s="1"/>
  <c r="Z166" i="3" s="1"/>
  <c r="AA84" i="3"/>
  <c r="AA140" i="3"/>
  <c r="AA142" i="3" s="1"/>
  <c r="P115" i="3"/>
  <c r="D150" i="3"/>
  <c r="G134" i="3"/>
  <c r="D122" i="3"/>
  <c r="D114" i="3"/>
  <c r="D116" i="3" s="1"/>
  <c r="AC150" i="3"/>
  <c r="AC82" i="3"/>
  <c r="AC132" i="3"/>
  <c r="AC134" i="3" s="1"/>
  <c r="AB122" i="3"/>
  <c r="AB114" i="3"/>
  <c r="AB116" i="3" s="1"/>
  <c r="AB157" i="3" s="1"/>
  <c r="S142" i="3"/>
  <c r="H125" i="3"/>
  <c r="H130" i="3"/>
  <c r="I130" i="3"/>
  <c r="I82" i="3"/>
  <c r="I132" i="3"/>
  <c r="E126" i="3"/>
  <c r="F126" i="3"/>
  <c r="F127" i="3" s="1"/>
  <c r="S114" i="3"/>
  <c r="S115" i="3"/>
  <c r="AD84" i="3"/>
  <c r="AD140" i="3"/>
  <c r="AC126" i="3"/>
  <c r="R126" i="3"/>
  <c r="Q114" i="3"/>
  <c r="Q122" i="3"/>
  <c r="G150" i="3"/>
  <c r="Q150" i="3"/>
  <c r="R150" i="3"/>
  <c r="AD150" i="3"/>
  <c r="H114" i="3"/>
  <c r="H116" i="3" s="1"/>
  <c r="AD54" i="3"/>
  <c r="AD232" i="1"/>
  <c r="I54" i="3"/>
  <c r="I232" i="1"/>
  <c r="T20" i="2"/>
  <c r="E213" i="1"/>
  <c r="E34" i="3" s="1"/>
  <c r="E69" i="3" s="1"/>
  <c r="E86" i="3" s="1"/>
  <c r="E54" i="3"/>
  <c r="E232" i="1"/>
  <c r="G54" i="3"/>
  <c r="G232" i="1"/>
  <c r="D211" i="1"/>
  <c r="D32" i="3" s="1"/>
  <c r="H54" i="3"/>
  <c r="H232" i="1"/>
  <c r="F54" i="3"/>
  <c r="F232" i="1"/>
  <c r="D213" i="1"/>
  <c r="D34" i="3" s="1"/>
  <c r="D69" i="3" s="1"/>
  <c r="D86" i="3" s="1"/>
  <c r="E5" i="11" a="1"/>
  <c r="C5" i="11"/>
  <c r="C14" i="11" s="1"/>
  <c r="C8" i="11"/>
  <c r="C17" i="11" s="1"/>
  <c r="C6" i="11"/>
  <c r="C15" i="11" s="1"/>
  <c r="C7" i="11"/>
  <c r="C16" i="11" s="1"/>
  <c r="C9" i="11"/>
  <c r="C18" i="11" s="1"/>
  <c r="C10" i="11"/>
  <c r="E84" i="3"/>
  <c r="H84" i="3"/>
  <c r="P84" i="3"/>
  <c r="Q84" i="3"/>
  <c r="AB1" i="2"/>
  <c r="P1" i="2"/>
  <c r="O1" i="2"/>
  <c r="AA1" i="2"/>
  <c r="D84" i="3"/>
  <c r="Z51" i="3"/>
  <c r="S84" i="3"/>
  <c r="Z245" i="1"/>
  <c r="Z66" i="3" s="1"/>
  <c r="F84" i="3"/>
  <c r="G84" i="3"/>
  <c r="AG57" i="3"/>
  <c r="AG108" i="3" s="1"/>
  <c r="AG239" i="1"/>
  <c r="AG60" i="3" s="1"/>
  <c r="AH239" i="1"/>
  <c r="AH60" i="3" s="1"/>
  <c r="AH57" i="3"/>
  <c r="AH108" i="3" s="1"/>
  <c r="AF239" i="1"/>
  <c r="AF60" i="3" s="1"/>
  <c r="AF57" i="3"/>
  <c r="AF108" i="3" s="1"/>
  <c r="AE57" i="3"/>
  <c r="AE108" i="3" s="1"/>
  <c r="AE239" i="1"/>
  <c r="AE60" i="3" s="1"/>
  <c r="R62" i="3"/>
  <c r="AI57" i="3"/>
  <c r="AI108" i="3" s="1"/>
  <c r="AI239" i="1"/>
  <c r="AI60" i="3" s="1"/>
  <c r="D235" i="1"/>
  <c r="D56" i="3" s="1"/>
  <c r="Q253" i="1"/>
  <c r="Q76" i="3" s="1"/>
  <c r="AD24" i="2"/>
  <c r="D36" i="3"/>
  <c r="D66" i="3"/>
  <c r="I69" i="3"/>
  <c r="G69" i="3"/>
  <c r="H69" i="3"/>
  <c r="H86" i="3" s="1"/>
  <c r="AA83" i="3"/>
  <c r="O86" i="3"/>
  <c r="Z86" i="3"/>
  <c r="AC86" i="3"/>
  <c r="AA86" i="3"/>
  <c r="P86" i="3"/>
  <c r="F69" i="3"/>
  <c r="F86" i="3" s="1"/>
  <c r="R86" i="3"/>
  <c r="Q86" i="3"/>
  <c r="AB86" i="3"/>
  <c r="P82" i="3"/>
  <c r="Z82" i="3"/>
  <c r="G81" i="3"/>
  <c r="G83" i="3"/>
  <c r="Q81" i="3"/>
  <c r="Q83" i="3"/>
  <c r="Z81" i="3"/>
  <c r="Z83" i="3"/>
  <c r="AD83" i="3"/>
  <c r="P81" i="3"/>
  <c r="P83" i="3"/>
  <c r="Q82" i="3"/>
  <c r="I81" i="3"/>
  <c r="I83" i="3"/>
  <c r="AA82" i="3"/>
  <c r="E81" i="3"/>
  <c r="E83" i="3"/>
  <c r="F81" i="3"/>
  <c r="F83" i="3"/>
  <c r="AD82" i="3"/>
  <c r="AC81" i="3"/>
  <c r="AC83" i="3"/>
  <c r="H81" i="3"/>
  <c r="H83" i="3"/>
  <c r="G82" i="3"/>
  <c r="AA81" i="3"/>
  <c r="J25" i="2"/>
  <c r="S247" i="1"/>
  <c r="S68" i="3" s="1"/>
  <c r="S36" i="3"/>
  <c r="AD17" i="2"/>
  <c r="O36" i="3"/>
  <c r="O132" i="3" s="1"/>
  <c r="O134" i="3" s="1"/>
  <c r="AE24" i="2"/>
  <c r="AG19" i="2"/>
  <c r="R253" i="1"/>
  <c r="R76" i="3" s="1"/>
  <c r="G245" i="1"/>
  <c r="G66" i="3" s="1"/>
  <c r="S48" i="3"/>
  <c r="F245" i="1"/>
  <c r="F66" i="3" s="1"/>
  <c r="Q24" i="2"/>
  <c r="G58" i="3"/>
  <c r="T24" i="2"/>
  <c r="T18" i="2"/>
  <c r="R55" i="3"/>
  <c r="AD237" i="1"/>
  <c r="AD238" i="1" s="1"/>
  <c r="AD59" i="3" s="1"/>
  <c r="R254" i="1"/>
  <c r="R77" i="3" s="1"/>
  <c r="Z55" i="3"/>
  <c r="Z59" i="3"/>
  <c r="AA233" i="1"/>
  <c r="G39" i="3"/>
  <c r="G124" i="3" s="1"/>
  <c r="AF27" i="2"/>
  <c r="E245" i="1"/>
  <c r="E66" i="3" s="1"/>
  <c r="R24" i="2"/>
  <c r="R22" i="2"/>
  <c r="S24" i="2"/>
  <c r="Q254" i="1"/>
  <c r="Q77" i="3" s="1"/>
  <c r="AG24" i="2"/>
  <c r="P245" i="1"/>
  <c r="P66" i="3" s="1"/>
  <c r="AC245" i="1"/>
  <c r="AC247" i="1" s="1"/>
  <c r="AC68" i="3" s="1"/>
  <c r="AF18" i="2"/>
  <c r="AD235" i="1"/>
  <c r="AD56" i="3" s="1"/>
  <c r="AF17" i="2"/>
  <c r="AG18" i="2"/>
  <c r="E252" i="1"/>
  <c r="AD81" i="3"/>
  <c r="E249" i="1"/>
  <c r="E71" i="3" s="1"/>
  <c r="E72" i="3" s="1"/>
  <c r="Q245" i="1"/>
  <c r="Q247" i="1" s="1"/>
  <c r="Q68" i="3" s="1"/>
  <c r="Q87" i="3" s="1"/>
  <c r="R238" i="1"/>
  <c r="R59" i="3" s="1"/>
  <c r="AE17" i="2"/>
  <c r="S66" i="3"/>
  <c r="AF24" i="2"/>
  <c r="AG7" i="2"/>
  <c r="AA228" i="1"/>
  <c r="AA49" i="3" s="1"/>
  <c r="H58" i="3"/>
  <c r="S39" i="3"/>
  <c r="S124" i="3" s="1"/>
  <c r="S125" i="3" s="1"/>
  <c r="H245" i="1"/>
  <c r="H247" i="1" s="1"/>
  <c r="H68" i="3" s="1"/>
  <c r="AD51" i="3"/>
  <c r="Q228" i="1"/>
  <c r="Q49" i="3" s="1"/>
  <c r="Q48" i="3"/>
  <c r="R7" i="2"/>
  <c r="AF22" i="2"/>
  <c r="AC228" i="1"/>
  <c r="AC49" i="3" s="1"/>
  <c r="R235" i="1"/>
  <c r="R56" i="3" s="1"/>
  <c r="AG28" i="2"/>
  <c r="AD65" i="3"/>
  <c r="AB233" i="1"/>
  <c r="AB232" i="1" s="1"/>
  <c r="AB51" i="3"/>
  <c r="AA245" i="1"/>
  <c r="AA66" i="3" s="1"/>
  <c r="P233" i="1"/>
  <c r="P51" i="3"/>
  <c r="O55" i="3"/>
  <c r="O51" i="3"/>
  <c r="AD245" i="1"/>
  <c r="AA237" i="1"/>
  <c r="AA235" i="1"/>
  <c r="AA55" i="3"/>
  <c r="AD228" i="1"/>
  <c r="AG17" i="2"/>
  <c r="AD48" i="3"/>
  <c r="Q235" i="1"/>
  <c r="Q237" i="1"/>
  <c r="Q55" i="3"/>
  <c r="AB228" i="1"/>
  <c r="AB49" i="3" s="1"/>
  <c r="R48" i="3"/>
  <c r="R228" i="1"/>
  <c r="T17" i="2"/>
  <c r="P237" i="1"/>
  <c r="P235" i="1"/>
  <c r="P55" i="3"/>
  <c r="Z228" i="1"/>
  <c r="Z48" i="3"/>
  <c r="AB235" i="1"/>
  <c r="AB55" i="3"/>
  <c r="AB237" i="1"/>
  <c r="AC237" i="1"/>
  <c r="AC55" i="3"/>
  <c r="AC233" i="1"/>
  <c r="AC232" i="1" s="1"/>
  <c r="AC51" i="3"/>
  <c r="AE18" i="2"/>
  <c r="S237" i="1"/>
  <c r="S55" i="3"/>
  <c r="S235" i="1"/>
  <c r="P228" i="1"/>
  <c r="P48" i="3"/>
  <c r="S51" i="3"/>
  <c r="S233" i="1"/>
  <c r="O48" i="3"/>
  <c r="Q233" i="1"/>
  <c r="Q51" i="3"/>
  <c r="R51" i="3"/>
  <c r="R233" i="1"/>
  <c r="I252" i="1"/>
  <c r="I75" i="3" s="1"/>
  <c r="I249" i="1"/>
  <c r="I71" i="3" s="1"/>
  <c r="I72" i="3" s="1"/>
  <c r="F249" i="1"/>
  <c r="F71" i="3" s="1"/>
  <c r="F72" i="3" s="1"/>
  <c r="F252" i="1"/>
  <c r="H33" i="3"/>
  <c r="H249" i="1"/>
  <c r="H71" i="3" s="1"/>
  <c r="H72" i="3" s="1"/>
  <c r="H252" i="1"/>
  <c r="G252" i="1"/>
  <c r="G249" i="1"/>
  <c r="G71" i="3" s="1"/>
  <c r="G72" i="3" s="1"/>
  <c r="AA254" i="1"/>
  <c r="AA77" i="3" s="1"/>
  <c r="AC56" i="3"/>
  <c r="AC254" i="1"/>
  <c r="AC77" i="3" s="1"/>
  <c r="AC75" i="3"/>
  <c r="AD252" i="1"/>
  <c r="AG8" i="2"/>
  <c r="AD249" i="1"/>
  <c r="AD71" i="3" s="1"/>
  <c r="AD72" i="3" s="1"/>
  <c r="AD33" i="3"/>
  <c r="AB75" i="3"/>
  <c r="AB253" i="1"/>
  <c r="AB76" i="3" s="1"/>
  <c r="Z247" i="1"/>
  <c r="Z68" i="3" s="1"/>
  <c r="Z253" i="1"/>
  <c r="Z76" i="3" s="1"/>
  <c r="Z74" i="3"/>
  <c r="Z254" i="1"/>
  <c r="Z77" i="3" s="1"/>
  <c r="AA253" i="1"/>
  <c r="AA76" i="3" s="1"/>
  <c r="AF28" i="2"/>
  <c r="AC65" i="3"/>
  <c r="AB245" i="1"/>
  <c r="AB36" i="3"/>
  <c r="AB132" i="3" s="1"/>
  <c r="AB134" i="3" s="1"/>
  <c r="S254" i="1"/>
  <c r="S77" i="3" s="1"/>
  <c r="S75" i="3"/>
  <c r="R245" i="1"/>
  <c r="R36" i="3"/>
  <c r="R132" i="3" s="1"/>
  <c r="P75" i="3"/>
  <c r="P253" i="1"/>
  <c r="P76" i="3" s="1"/>
  <c r="P254" i="1"/>
  <c r="P77" i="3" s="1"/>
  <c r="S253" i="1"/>
  <c r="S76" i="3" s="1"/>
  <c r="O76" i="3"/>
  <c r="O77" i="3"/>
  <c r="O66" i="3"/>
  <c r="O68" i="3"/>
  <c r="O87" i="3" s="1"/>
  <c r="I39" i="3"/>
  <c r="I124" i="3" s="1"/>
  <c r="I125" i="3" s="1"/>
  <c r="K25" i="2"/>
  <c r="G33" i="3"/>
  <c r="D254" i="1"/>
  <c r="D77" i="3" s="1"/>
  <c r="D74" i="3"/>
  <c r="F238" i="1"/>
  <c r="F59" i="3" s="1"/>
  <c r="F33" i="3"/>
  <c r="G49" i="3"/>
  <c r="D253" i="1"/>
  <c r="D76" i="3" s="1"/>
  <c r="D75" i="3"/>
  <c r="D48" i="3"/>
  <c r="D55" i="3"/>
  <c r="I33" i="3"/>
  <c r="E56" i="3"/>
  <c r="I238" i="1"/>
  <c r="I59" i="3" s="1"/>
  <c r="I58" i="3"/>
  <c r="D51" i="3"/>
  <c r="D233" i="1"/>
  <c r="I247" i="1"/>
  <c r="I68" i="3" s="1"/>
  <c r="I66" i="3"/>
  <c r="AD22" i="2"/>
  <c r="AD7" i="2"/>
  <c r="AG22" i="2"/>
  <c r="AF7" i="2"/>
  <c r="AE22" i="2"/>
  <c r="AE7" i="2"/>
  <c r="S7" i="2"/>
  <c r="S22" i="2"/>
  <c r="Q7" i="2"/>
  <c r="T22" i="2"/>
  <c r="T7" i="2"/>
  <c r="Q22" i="2"/>
  <c r="G24" i="2"/>
  <c r="E127" i="3" l="1"/>
  <c r="F116" i="3"/>
  <c r="E170" i="3" s="1" a="1"/>
  <c r="P116" i="3"/>
  <c r="P157" i="3" s="1"/>
  <c r="R116" i="3"/>
  <c r="R157" i="3" s="1"/>
  <c r="AD90" i="3"/>
  <c r="AD104" i="3"/>
  <c r="H127" i="3"/>
  <c r="O90" i="3"/>
  <c r="O104" i="3"/>
  <c r="R90" i="3"/>
  <c r="R104" i="3"/>
  <c r="Q116" i="3"/>
  <c r="Q157" i="3" s="1"/>
  <c r="P90" i="3"/>
  <c r="P104" i="3"/>
  <c r="D90" i="3"/>
  <c r="D104" i="3"/>
  <c r="I170" i="3" s="1" a="1"/>
  <c r="Z90" i="3"/>
  <c r="Z104" i="3"/>
  <c r="Q90" i="3"/>
  <c r="Q104" i="3"/>
  <c r="S90" i="3"/>
  <c r="S104" i="3"/>
  <c r="Q125" i="3"/>
  <c r="Q127" i="3" s="1"/>
  <c r="Q166" i="3" s="1"/>
  <c r="Q130" i="3"/>
  <c r="I133" i="3"/>
  <c r="I138" i="3"/>
  <c r="I141" i="3" s="1"/>
  <c r="I143" i="3" s="1"/>
  <c r="Z138" i="3"/>
  <c r="Z141" i="3" s="1"/>
  <c r="Z143" i="3" s="1"/>
  <c r="Z160" i="3" s="1"/>
  <c r="Z133" i="3"/>
  <c r="Z135" i="3" s="1"/>
  <c r="AD138" i="3"/>
  <c r="AD141" i="3" s="1"/>
  <c r="AD133" i="3"/>
  <c r="AD135" i="3" s="1"/>
  <c r="G138" i="3"/>
  <c r="G141" i="3" s="1"/>
  <c r="G143" i="3" s="1"/>
  <c r="G133" i="3"/>
  <c r="G135" i="3" s="1"/>
  <c r="G147" i="3" s="1"/>
  <c r="G151" i="3" s="1"/>
  <c r="S116" i="3"/>
  <c r="S157" i="3" s="1"/>
  <c r="E138" i="3"/>
  <c r="E141" i="3" s="1"/>
  <c r="E143" i="3" s="1"/>
  <c r="E133" i="3"/>
  <c r="AA125" i="3"/>
  <c r="AA127" i="3" s="1"/>
  <c r="AA166" i="3" s="1"/>
  <c r="AA130" i="3"/>
  <c r="AC125" i="3"/>
  <c r="AC127" i="3" s="1"/>
  <c r="AC166" i="3" s="1"/>
  <c r="AC130" i="3"/>
  <c r="S138" i="3"/>
  <c r="S141" i="3" s="1"/>
  <c r="S143" i="3" s="1"/>
  <c r="S160" i="3" s="1"/>
  <c r="AB125" i="3"/>
  <c r="AB127" i="3" s="1"/>
  <c r="AB166" i="3" s="1"/>
  <c r="AB130" i="3"/>
  <c r="H133" i="3"/>
  <c r="H138" i="3"/>
  <c r="H141" i="3" s="1"/>
  <c r="H143" i="3" s="1"/>
  <c r="F134" i="3"/>
  <c r="E134" i="3"/>
  <c r="D82" i="3"/>
  <c r="D132" i="3"/>
  <c r="F138" i="3"/>
  <c r="F141" i="3" s="1"/>
  <c r="F143" i="3" s="1"/>
  <c r="F133" i="3"/>
  <c r="F135" i="3" s="1"/>
  <c r="F147" i="3" s="1"/>
  <c r="F151" i="3" s="1"/>
  <c r="G126" i="3"/>
  <c r="S82" i="3"/>
  <c r="S132" i="3"/>
  <c r="R130" i="3"/>
  <c r="R125" i="3"/>
  <c r="R127" i="3" s="1"/>
  <c r="R166" i="3" s="1"/>
  <c r="I126" i="3"/>
  <c r="I127" i="3" s="1"/>
  <c r="O125" i="3"/>
  <c r="O127" i="3" s="1"/>
  <c r="O166" i="3" s="1"/>
  <c r="O130" i="3"/>
  <c r="P125" i="3"/>
  <c r="P127" i="3" s="1"/>
  <c r="P166" i="3" s="1"/>
  <c r="P130" i="3"/>
  <c r="S126" i="3"/>
  <c r="S127" i="3" s="1"/>
  <c r="S166" i="3" s="1"/>
  <c r="R134" i="3"/>
  <c r="R84" i="3"/>
  <c r="R140" i="3"/>
  <c r="H134" i="3"/>
  <c r="AD142" i="3"/>
  <c r="I134" i="3"/>
  <c r="D125" i="3"/>
  <c r="D127" i="3" s="1"/>
  <c r="D130" i="3"/>
  <c r="G125" i="3"/>
  <c r="G127" i="3" s="1"/>
  <c r="AA54" i="3"/>
  <c r="AA232" i="1"/>
  <c r="D54" i="3"/>
  <c r="D232" i="1"/>
  <c r="C19" i="11"/>
  <c r="C11" i="11"/>
  <c r="C20" i="11" s="1"/>
  <c r="E5" i="11"/>
  <c r="E10" i="11"/>
  <c r="E7" i="11"/>
  <c r="E9" i="11"/>
  <c r="E8" i="11"/>
  <c r="E6" i="11"/>
  <c r="I86" i="3"/>
  <c r="AC85" i="3"/>
  <c r="AC88" i="3"/>
  <c r="AC87" i="3"/>
  <c r="S85" i="3"/>
  <c r="S88" i="3"/>
  <c r="O85" i="3"/>
  <c r="O88" i="3"/>
  <c r="O89" i="3" s="1"/>
  <c r="Z85" i="3"/>
  <c r="Z88" i="3"/>
  <c r="Q85" i="3"/>
  <c r="Q88" i="3"/>
  <c r="Q89" i="3" s="1"/>
  <c r="Z87" i="3"/>
  <c r="S87" i="3"/>
  <c r="D83" i="3"/>
  <c r="H87" i="3"/>
  <c r="H88" i="3"/>
  <c r="D81" i="3"/>
  <c r="I87" i="3"/>
  <c r="I88" i="3"/>
  <c r="H85" i="3"/>
  <c r="S86" i="3"/>
  <c r="G86" i="3"/>
  <c r="I85" i="3"/>
  <c r="R81" i="3"/>
  <c r="R83" i="3"/>
  <c r="O81" i="3"/>
  <c r="O83" i="3"/>
  <c r="O82" i="3"/>
  <c r="AB81" i="3"/>
  <c r="AB83" i="3"/>
  <c r="AB82" i="3"/>
  <c r="S81" i="3"/>
  <c r="S83" i="3"/>
  <c r="R82" i="3"/>
  <c r="D247" i="1"/>
  <c r="D68" i="3" s="1"/>
  <c r="F247" i="1"/>
  <c r="F68" i="3" s="1"/>
  <c r="AD58" i="3"/>
  <c r="G247" i="1"/>
  <c r="G68" i="3" s="1"/>
  <c r="E247" i="1"/>
  <c r="E68" i="3" s="1"/>
  <c r="Z58" i="3"/>
  <c r="AC66" i="3"/>
  <c r="AD19" i="2"/>
  <c r="P247" i="1"/>
  <c r="P68" i="3" s="1"/>
  <c r="Q66" i="3"/>
  <c r="E254" i="1"/>
  <c r="E77" i="3" s="1"/>
  <c r="E75" i="3"/>
  <c r="E253" i="1"/>
  <c r="E76" i="3" s="1"/>
  <c r="Z54" i="3"/>
  <c r="AA247" i="1"/>
  <c r="AA68" i="3" s="1"/>
  <c r="H66" i="3"/>
  <c r="S238" i="1"/>
  <c r="S59" i="3" s="1"/>
  <c r="S58" i="3"/>
  <c r="AB56" i="3"/>
  <c r="Q56" i="3"/>
  <c r="R54" i="3"/>
  <c r="T19" i="2"/>
  <c r="P54" i="3"/>
  <c r="R19" i="2"/>
  <c r="P49" i="3"/>
  <c r="AC54" i="3"/>
  <c r="AF19" i="2"/>
  <c r="Z49" i="3"/>
  <c r="R49" i="3"/>
  <c r="AD49" i="3"/>
  <c r="O54" i="3"/>
  <c r="Q19" i="2"/>
  <c r="Q54" i="3"/>
  <c r="S19" i="2"/>
  <c r="AC238" i="1"/>
  <c r="AC59" i="3" s="1"/>
  <c r="AC58" i="3"/>
  <c r="P56" i="3"/>
  <c r="AA56" i="3"/>
  <c r="AB54" i="3"/>
  <c r="AE19" i="2"/>
  <c r="S54" i="3"/>
  <c r="S56" i="3"/>
  <c r="AB238" i="1"/>
  <c r="AB59" i="3" s="1"/>
  <c r="AB58" i="3"/>
  <c r="P238" i="1"/>
  <c r="P59" i="3" s="1"/>
  <c r="P58" i="3"/>
  <c r="AA238" i="1"/>
  <c r="AA59" i="3" s="1"/>
  <c r="AA58" i="3"/>
  <c r="O56" i="3"/>
  <c r="O49" i="3"/>
  <c r="Q238" i="1"/>
  <c r="Q59" i="3" s="1"/>
  <c r="Q58" i="3"/>
  <c r="AD66" i="3"/>
  <c r="AD247" i="1"/>
  <c r="AD68" i="3" s="1"/>
  <c r="AD87" i="3" s="1"/>
  <c r="O59" i="3"/>
  <c r="O58" i="3"/>
  <c r="H253" i="1"/>
  <c r="H76" i="3" s="1"/>
  <c r="H254" i="1"/>
  <c r="H77" i="3" s="1"/>
  <c r="G253" i="1"/>
  <c r="G76" i="3" s="1"/>
  <c r="G254" i="1"/>
  <c r="G77" i="3" s="1"/>
  <c r="F253" i="1"/>
  <c r="F76" i="3" s="1"/>
  <c r="F254" i="1"/>
  <c r="F77" i="3" s="1"/>
  <c r="I253" i="1"/>
  <c r="I76" i="3" s="1"/>
  <c r="I254" i="1"/>
  <c r="I77" i="3" s="1"/>
  <c r="AD254" i="1"/>
  <c r="AD77" i="3" s="1"/>
  <c r="AD75" i="3"/>
  <c r="AD253" i="1"/>
  <c r="AD76" i="3" s="1"/>
  <c r="AB247" i="1"/>
  <c r="AB68" i="3" s="1"/>
  <c r="AB66" i="3"/>
  <c r="R247" i="1"/>
  <c r="R68" i="3" s="1"/>
  <c r="R66" i="3"/>
  <c r="G75" i="3"/>
  <c r="H75" i="3"/>
  <c r="F75" i="3"/>
  <c r="D238" i="1"/>
  <c r="D59" i="3" s="1"/>
  <c r="D58" i="3"/>
  <c r="D49" i="3"/>
  <c r="F20" i="2"/>
  <c r="F18" i="2"/>
  <c r="E170" i="3" l="1"/>
  <c r="E175" i="3"/>
  <c r="E174" i="3"/>
  <c r="E173" i="3"/>
  <c r="E172" i="3"/>
  <c r="E171" i="3"/>
  <c r="I170" i="3"/>
  <c r="I175" i="3"/>
  <c r="I173" i="3"/>
  <c r="I174" i="3"/>
  <c r="I172" i="3"/>
  <c r="I171" i="3"/>
  <c r="AD147" i="3"/>
  <c r="AD151" i="3" s="1"/>
  <c r="AD163" i="3"/>
  <c r="F170" i="3" a="1"/>
  <c r="Z147" i="3"/>
  <c r="Z151" i="3" s="1"/>
  <c r="Z163" i="3"/>
  <c r="I135" i="3"/>
  <c r="I147" i="3" s="1"/>
  <c r="I151" i="3" s="1"/>
  <c r="E135" i="3"/>
  <c r="E147" i="3" s="1"/>
  <c r="E151" i="3" s="1"/>
  <c r="H135" i="3"/>
  <c r="H147" i="3" s="1"/>
  <c r="H151" i="3" s="1"/>
  <c r="AD143" i="3"/>
  <c r="AD160" i="3" s="1"/>
  <c r="AA138" i="3"/>
  <c r="AA141" i="3" s="1"/>
  <c r="AA143" i="3" s="1"/>
  <c r="AA160" i="3" s="1"/>
  <c r="AA133" i="3"/>
  <c r="AA135" i="3" s="1"/>
  <c r="D134" i="3"/>
  <c r="AB138" i="3"/>
  <c r="AB141" i="3" s="1"/>
  <c r="AB143" i="3" s="1"/>
  <c r="AB160" i="3" s="1"/>
  <c r="AB133" i="3"/>
  <c r="AB135" i="3" s="1"/>
  <c r="P133" i="3"/>
  <c r="P135" i="3" s="1"/>
  <c r="P138" i="3"/>
  <c r="P141" i="3" s="1"/>
  <c r="P143" i="3" s="1"/>
  <c r="P160" i="3" s="1"/>
  <c r="R138" i="3"/>
  <c r="R141" i="3" s="1"/>
  <c r="R133" i="3"/>
  <c r="R135" i="3" s="1"/>
  <c r="S134" i="3"/>
  <c r="S133" i="3"/>
  <c r="D138" i="3"/>
  <c r="D141" i="3" s="1"/>
  <c r="D143" i="3" s="1"/>
  <c r="H170" i="3" s="1" a="1"/>
  <c r="D133" i="3"/>
  <c r="R142" i="3"/>
  <c r="Q138" i="3"/>
  <c r="Q141" i="3" s="1"/>
  <c r="Q143" i="3" s="1"/>
  <c r="Q160" i="3" s="1"/>
  <c r="Q133" i="3"/>
  <c r="Q135" i="3" s="1"/>
  <c r="O133" i="3"/>
  <c r="O135" i="3" s="1"/>
  <c r="O138" i="3"/>
  <c r="O141" i="3" s="1"/>
  <c r="O143" i="3" s="1"/>
  <c r="O160" i="3" s="1"/>
  <c r="AC138" i="3"/>
  <c r="AC141" i="3" s="1"/>
  <c r="AC143" i="3" s="1"/>
  <c r="AC160" i="3" s="1"/>
  <c r="AC133" i="3"/>
  <c r="AC135" i="3" s="1"/>
  <c r="E15" i="11"/>
  <c r="D15" i="11" s="1"/>
  <c r="D6" i="11"/>
  <c r="E17" i="11"/>
  <c r="D17" i="11" s="1"/>
  <c r="D8" i="11"/>
  <c r="E18" i="11"/>
  <c r="D18" i="11" s="1"/>
  <c r="D9" i="11"/>
  <c r="E16" i="11"/>
  <c r="D16" i="11" s="1"/>
  <c r="D7" i="11"/>
  <c r="E11" i="11"/>
  <c r="E19" i="11"/>
  <c r="D19" i="11" s="1"/>
  <c r="D10" i="11"/>
  <c r="E14" i="11"/>
  <c r="D14" i="11" s="1"/>
  <c r="E4" i="11"/>
  <c r="D5" i="11"/>
  <c r="S89" i="3"/>
  <c r="AC89" i="3"/>
  <c r="AA85" i="3"/>
  <c r="AA88" i="3"/>
  <c r="AA87" i="3"/>
  <c r="P85" i="3"/>
  <c r="P88" i="3"/>
  <c r="P87" i="3"/>
  <c r="R85" i="3"/>
  <c r="R88" i="3"/>
  <c r="R87" i="3"/>
  <c r="AD85" i="3"/>
  <c r="AD88" i="3"/>
  <c r="AD89" i="3" s="1"/>
  <c r="Z89" i="3"/>
  <c r="AB85" i="3"/>
  <c r="AB88" i="3"/>
  <c r="AB87" i="3"/>
  <c r="I89" i="3"/>
  <c r="D88" i="3"/>
  <c r="D87" i="3"/>
  <c r="G85" i="3"/>
  <c r="G87" i="3"/>
  <c r="G88" i="3"/>
  <c r="E87" i="3"/>
  <c r="E88" i="3"/>
  <c r="F85" i="3"/>
  <c r="F88" i="3"/>
  <c r="F87" i="3"/>
  <c r="H89" i="3"/>
  <c r="D85" i="3"/>
  <c r="E85" i="3"/>
  <c r="F24" i="2"/>
  <c r="G7" i="2"/>
  <c r="H7" i="2"/>
  <c r="I7" i="2"/>
  <c r="J7" i="2"/>
  <c r="K7" i="2"/>
  <c r="G8" i="2"/>
  <c r="G22" i="2"/>
  <c r="I22" i="2"/>
  <c r="J22" i="2"/>
  <c r="H24" i="2"/>
  <c r="I24" i="2"/>
  <c r="J24" i="2"/>
  <c r="K24" i="2"/>
  <c r="G27" i="2"/>
  <c r="H27" i="2"/>
  <c r="I27" i="2"/>
  <c r="J27" i="2"/>
  <c r="K27" i="2"/>
  <c r="H28" i="2"/>
  <c r="K28" i="2"/>
  <c r="G26" i="2"/>
  <c r="H26" i="2"/>
  <c r="I26" i="2"/>
  <c r="J26" i="2"/>
  <c r="K26" i="2"/>
  <c r="G11" i="2"/>
  <c r="H11" i="2"/>
  <c r="I11" i="2"/>
  <c r="J11" i="2"/>
  <c r="K11" i="2"/>
  <c r="G20" i="2"/>
  <c r="H20" i="2"/>
  <c r="I20" i="2"/>
  <c r="J20" i="2"/>
  <c r="K20" i="2"/>
  <c r="O147" i="3" l="1"/>
  <c r="O151" i="3" s="1"/>
  <c r="O163" i="3"/>
  <c r="R147" i="3"/>
  <c r="R151" i="3" s="1"/>
  <c r="R163" i="3"/>
  <c r="Q147" i="3"/>
  <c r="Q151" i="3" s="1"/>
  <c r="Q163" i="3"/>
  <c r="F173" i="3"/>
  <c r="F170" i="3"/>
  <c r="F174" i="3"/>
  <c r="F172" i="3"/>
  <c r="R167" i="3" s="1"/>
  <c r="R168" i="3" s="1"/>
  <c r="F171" i="3"/>
  <c r="F175" i="3"/>
  <c r="AA147" i="3"/>
  <c r="AA151" i="3" s="1"/>
  <c r="AA163" i="3"/>
  <c r="R143" i="3"/>
  <c r="R160" i="3" s="1"/>
  <c r="P147" i="3"/>
  <c r="P151" i="3" s="1"/>
  <c r="P163" i="3"/>
  <c r="D135" i="3"/>
  <c r="AB147" i="3"/>
  <c r="AB151" i="3" s="1"/>
  <c r="AB163" i="3"/>
  <c r="AB167" i="3"/>
  <c r="AB168" i="3" s="1"/>
  <c r="AB180" i="3" s="1"/>
  <c r="AB161" i="3"/>
  <c r="AB162" i="3" s="1"/>
  <c r="AB178" i="3" s="1"/>
  <c r="AC167" i="3"/>
  <c r="AC168" i="3" s="1"/>
  <c r="AC180" i="3" s="1"/>
  <c r="AC147" i="3"/>
  <c r="AC151" i="3" s="1"/>
  <c r="AC163" i="3"/>
  <c r="H170" i="3"/>
  <c r="H174" i="3"/>
  <c r="H173" i="3"/>
  <c r="AD161" i="3" s="1"/>
  <c r="AD162" i="3" s="1"/>
  <c r="AD178" i="3" s="1"/>
  <c r="H172" i="3"/>
  <c r="H171" i="3"/>
  <c r="O161" i="3" s="1"/>
  <c r="O162" i="3" s="1"/>
  <c r="H175" i="3"/>
  <c r="Z161" i="3"/>
  <c r="Z162" i="3" s="1"/>
  <c r="Z178" i="3" s="1"/>
  <c r="S135" i="3"/>
  <c r="D4" i="11"/>
  <c r="E13" i="11"/>
  <c r="D13" i="11" s="1"/>
  <c r="E20" i="11"/>
  <c r="D20" i="11" s="1"/>
  <c r="D11" i="11"/>
  <c r="AB89" i="3"/>
  <c r="AA89" i="3"/>
  <c r="R89" i="3"/>
  <c r="P89" i="3"/>
  <c r="E89" i="3"/>
  <c r="G89" i="3"/>
  <c r="F89" i="3"/>
  <c r="D89" i="3"/>
  <c r="K23" i="2"/>
  <c r="I28" i="2"/>
  <c r="K19" i="2"/>
  <c r="K8" i="2"/>
  <c r="J28" i="2"/>
  <c r="J23" i="2"/>
  <c r="J19" i="2"/>
  <c r="K22" i="2"/>
  <c r="J8" i="2"/>
  <c r="H19" i="2"/>
  <c r="H8" i="2"/>
  <c r="I23" i="2"/>
  <c r="G28" i="2"/>
  <c r="I19" i="2"/>
  <c r="I8" i="2"/>
  <c r="H23" i="2"/>
  <c r="G23" i="2"/>
  <c r="G19" i="2"/>
  <c r="H22" i="2"/>
  <c r="J18" i="2"/>
  <c r="H18" i="2"/>
  <c r="G18" i="2"/>
  <c r="K18" i="2"/>
  <c r="I18" i="2"/>
  <c r="F17" i="2"/>
  <c r="F11" i="2"/>
  <c r="F26" i="2"/>
  <c r="F28" i="2"/>
  <c r="F27" i="2"/>
  <c r="F13" i="2"/>
  <c r="S161" i="3" l="1"/>
  <c r="S162" i="3" s="1"/>
  <c r="AA161" i="3"/>
  <c r="AA162" i="3" s="1"/>
  <c r="AA178" i="3" s="1"/>
  <c r="AF161" i="3"/>
  <c r="AF162" i="3" s="1"/>
  <c r="AF178" i="3" s="1"/>
  <c r="Q161" i="3"/>
  <c r="Q162" i="3" s="1"/>
  <c r="AI161" i="3"/>
  <c r="AI162" i="3" s="1"/>
  <c r="AI178" i="3" s="1"/>
  <c r="AE161" i="3"/>
  <c r="AE162" i="3" s="1"/>
  <c r="AE178" i="3" s="1"/>
  <c r="AH167" i="3"/>
  <c r="AH168" i="3" s="1"/>
  <c r="AH180" i="3" s="1"/>
  <c r="D147" i="3"/>
  <c r="D151" i="3" s="1"/>
  <c r="G170" i="3" a="1"/>
  <c r="AG161" i="3"/>
  <c r="AG162" i="3" s="1"/>
  <c r="AG178" i="3" s="1"/>
  <c r="S167" i="3"/>
  <c r="S168" i="3" s="1"/>
  <c r="AD167" i="3"/>
  <c r="AD168" i="3" s="1"/>
  <c r="AD180" i="3" s="1"/>
  <c r="AF167" i="3"/>
  <c r="AF168" i="3" s="1"/>
  <c r="AF180" i="3" s="1"/>
  <c r="P161" i="3"/>
  <c r="P162" i="3" s="1"/>
  <c r="AC161" i="3"/>
  <c r="AC162" i="3" s="1"/>
  <c r="AC178" i="3" s="1"/>
  <c r="Q167" i="3"/>
  <c r="Q168" i="3" s="1"/>
  <c r="AE167" i="3"/>
  <c r="AE168" i="3" s="1"/>
  <c r="AE180" i="3" s="1"/>
  <c r="AH161" i="3"/>
  <c r="AH162" i="3" s="1"/>
  <c r="AH178" i="3" s="1"/>
  <c r="Z167" i="3"/>
  <c r="Z168" i="3" s="1"/>
  <c r="Z180" i="3" s="1"/>
  <c r="S147" i="3"/>
  <c r="S151" i="3" s="1"/>
  <c r="S163" i="3"/>
  <c r="AA167" i="3"/>
  <c r="AA168" i="3" s="1"/>
  <c r="AA180" i="3" s="1"/>
  <c r="AI167" i="3"/>
  <c r="AI168" i="3" s="1"/>
  <c r="AI180" i="3" s="1"/>
  <c r="AG167" i="3"/>
  <c r="AG168" i="3" s="1"/>
  <c r="AG180" i="3" s="1"/>
  <c r="P167" i="3"/>
  <c r="P168" i="3" s="1"/>
  <c r="R161" i="3"/>
  <c r="R162" i="3" s="1"/>
  <c r="O167" i="3"/>
  <c r="O168" i="3" s="1"/>
  <c r="S229" i="1"/>
  <c r="S50" i="3" s="1"/>
  <c r="Q229" i="1"/>
  <c r="Q50" i="3" s="1"/>
  <c r="AD236" i="1"/>
  <c r="AB229" i="1"/>
  <c r="AB50" i="3" s="1"/>
  <c r="AC229" i="1"/>
  <c r="AC50" i="3" s="1"/>
  <c r="R236" i="1"/>
  <c r="AC236" i="1"/>
  <c r="AA229" i="1"/>
  <c r="AA50" i="3" s="1"/>
  <c r="Z229" i="1"/>
  <c r="AA236" i="1"/>
  <c r="O50" i="3"/>
  <c r="AB236" i="1"/>
  <c r="R229" i="1"/>
  <c r="R50" i="3" s="1"/>
  <c r="P229" i="1"/>
  <c r="P50" i="3" s="1"/>
  <c r="Q236" i="1"/>
  <c r="AD229" i="1"/>
  <c r="AD50" i="3" s="1"/>
  <c r="S236" i="1"/>
  <c r="P236" i="1"/>
  <c r="F236" i="1"/>
  <c r="F229" i="1"/>
  <c r="F50" i="3" s="1"/>
  <c r="H229" i="1"/>
  <c r="H50" i="3" s="1"/>
  <c r="H236" i="1"/>
  <c r="G236" i="1"/>
  <c r="I229" i="1"/>
  <c r="I50" i="3" s="1"/>
  <c r="E229" i="1"/>
  <c r="E50" i="3" s="1"/>
  <c r="I236" i="1"/>
  <c r="E236" i="1"/>
  <c r="D236" i="1"/>
  <c r="G229" i="1"/>
  <c r="G50" i="3" s="1"/>
  <c r="D50" i="3"/>
  <c r="F23" i="2"/>
  <c r="F22" i="2"/>
  <c r="K17" i="2"/>
  <c r="H17" i="2"/>
  <c r="J17" i="2"/>
  <c r="I17" i="2"/>
  <c r="G17" i="2"/>
  <c r="F19" i="2"/>
  <c r="G170" i="3" l="1"/>
  <c r="G171" i="3"/>
  <c r="G175" i="3"/>
  <c r="G174" i="3"/>
  <c r="G173" i="3"/>
  <c r="G172" i="3"/>
  <c r="D239" i="1"/>
  <c r="D60" i="3" s="1"/>
  <c r="Z50" i="3"/>
  <c r="Z239" i="1"/>
  <c r="R239" i="1"/>
  <c r="R60" i="3" s="1"/>
  <c r="R57" i="3"/>
  <c r="R108" i="3" s="1"/>
  <c r="S57" i="3"/>
  <c r="S108" i="3" s="1"/>
  <c r="S239" i="1"/>
  <c r="S60" i="3" s="1"/>
  <c r="AB57" i="3"/>
  <c r="AB108" i="3" s="1"/>
  <c r="AB239" i="1"/>
  <c r="AB60" i="3" s="1"/>
  <c r="Q239" i="1"/>
  <c r="Q60" i="3" s="1"/>
  <c r="Q57" i="3"/>
  <c r="Q108" i="3" s="1"/>
  <c r="AA57" i="3"/>
  <c r="AA108" i="3" s="1"/>
  <c r="AA239" i="1"/>
  <c r="AA60" i="3" s="1"/>
  <c r="AD57" i="3"/>
  <c r="AD108" i="3" s="1"/>
  <c r="AD239" i="1"/>
  <c r="AD60" i="3" s="1"/>
  <c r="O57" i="3"/>
  <c r="O108" i="3" s="1"/>
  <c r="O60" i="3"/>
  <c r="P239" i="1"/>
  <c r="P60" i="3" s="1"/>
  <c r="P57" i="3"/>
  <c r="P108" i="3" s="1"/>
  <c r="AC57" i="3"/>
  <c r="AC108" i="3" s="1"/>
  <c r="AC239" i="1"/>
  <c r="AC60" i="3" s="1"/>
  <c r="Z60" i="3"/>
  <c r="Z57" i="3"/>
  <c r="Z108" i="3" s="1"/>
  <c r="I57" i="3"/>
  <c r="I108" i="3" s="1"/>
  <c r="I239" i="1"/>
  <c r="I60" i="3" s="1"/>
  <c r="G239" i="1"/>
  <c r="G60" i="3" s="1"/>
  <c r="G57" i="3"/>
  <c r="G108" i="3" s="1"/>
  <c r="F239" i="1"/>
  <c r="F60" i="3" s="1"/>
  <c r="F57" i="3"/>
  <c r="F108" i="3" s="1"/>
  <c r="D57" i="3"/>
  <c r="D108" i="3" s="1"/>
  <c r="H239" i="1"/>
  <c r="H60" i="3" s="1"/>
  <c r="H57" i="3"/>
  <c r="H108" i="3" s="1"/>
  <c r="E239" i="1"/>
  <c r="E60" i="3" s="1"/>
  <c r="E57" i="3"/>
  <c r="E108" i="3" s="1"/>
  <c r="F8" i="2"/>
  <c r="F21" i="2"/>
  <c r="AI170" i="3" l="1"/>
  <c r="AI171" i="3" s="1"/>
  <c r="AI181" i="3" s="1"/>
  <c r="AH170" i="3"/>
  <c r="AH171" i="3" s="1"/>
  <c r="AH181" i="3" s="1"/>
  <c r="AG170" i="3"/>
  <c r="AG171" i="3" s="1"/>
  <c r="AG181" i="3" s="1"/>
  <c r="AE170" i="3"/>
  <c r="AE171" i="3" s="1"/>
  <c r="AE181" i="3" s="1"/>
  <c r="AF170" i="3"/>
  <c r="AF171" i="3" s="1"/>
  <c r="AF181" i="3" s="1"/>
  <c r="Z170" i="3"/>
  <c r="Z171" i="3" s="1"/>
  <c r="Z181" i="3" s="1"/>
  <c r="R164" i="3"/>
  <c r="R165" i="3" s="1"/>
  <c r="AD170" i="3"/>
  <c r="AD171" i="3" s="1"/>
  <c r="AD181" i="3" s="1"/>
  <c r="AH164" i="3"/>
  <c r="AH165" i="3" s="1"/>
  <c r="AH179" i="3" s="1"/>
  <c r="S164" i="3"/>
  <c r="S165" i="3" s="1"/>
  <c r="P170" i="3"/>
  <c r="P171" i="3" s="1"/>
  <c r="AB170" i="3"/>
  <c r="AB171" i="3" s="1"/>
  <c r="AB181" i="3" s="1"/>
  <c r="Z164" i="3"/>
  <c r="Z165" i="3" s="1"/>
  <c r="Z179" i="3" s="1"/>
  <c r="AC170" i="3"/>
  <c r="AC171" i="3" s="1"/>
  <c r="AC181" i="3" s="1"/>
  <c r="O170" i="3"/>
  <c r="O171" i="3" s="1"/>
  <c r="Q164" i="3"/>
  <c r="Q165" i="3" s="1"/>
  <c r="AG164" i="3"/>
  <c r="AG165" i="3" s="1"/>
  <c r="AG179" i="3" s="1"/>
  <c r="AI164" i="3"/>
  <c r="AI165" i="3" s="1"/>
  <c r="AI179" i="3" s="1"/>
  <c r="Q170" i="3"/>
  <c r="Q171" i="3" s="1"/>
  <c r="AA164" i="3"/>
  <c r="AA165" i="3" s="1"/>
  <c r="AA179" i="3" s="1"/>
  <c r="AA170" i="3"/>
  <c r="AA171" i="3" s="1"/>
  <c r="AA181" i="3" s="1"/>
  <c r="AF164" i="3"/>
  <c r="AF165" i="3" s="1"/>
  <c r="AF179" i="3" s="1"/>
  <c r="AB164" i="3"/>
  <c r="AB165" i="3" s="1"/>
  <c r="AB179" i="3" s="1"/>
  <c r="R170" i="3"/>
  <c r="R171" i="3" s="1"/>
  <c r="S170" i="3"/>
  <c r="S171" i="3" s="1"/>
  <c r="D170" i="3" a="1"/>
  <c r="AD164" i="3"/>
  <c r="AD165" i="3" s="1"/>
  <c r="AD179" i="3" s="1"/>
  <c r="AC164" i="3"/>
  <c r="AC165" i="3" s="1"/>
  <c r="AC179" i="3" s="1"/>
  <c r="P164" i="3"/>
  <c r="P165" i="3" s="1"/>
  <c r="O164" i="3"/>
  <c r="O165" i="3" s="1"/>
  <c r="AE164" i="3"/>
  <c r="AE165" i="3" s="1"/>
  <c r="AE179" i="3" s="1"/>
  <c r="F7" i="2"/>
  <c r="D171" i="3" l="1"/>
  <c r="D175" i="3"/>
  <c r="D174" i="3"/>
  <c r="D170" i="3"/>
  <c r="D173" i="3"/>
  <c r="D172" i="3"/>
  <c r="AE158" i="3" l="1"/>
  <c r="AE159" i="3" s="1"/>
  <c r="AE177" i="3" s="1"/>
  <c r="AH158" i="3"/>
  <c r="AH159" i="3" s="1"/>
  <c r="AH177" i="3" s="1"/>
  <c r="AI158" i="3"/>
  <c r="AI159" i="3" s="1"/>
  <c r="AI177" i="3" s="1"/>
  <c r="AG158" i="3"/>
  <c r="AG159" i="3" s="1"/>
  <c r="AG177" i="3" s="1"/>
  <c r="AF158" i="3"/>
  <c r="AF159" i="3" s="1"/>
  <c r="AF177" i="3" s="1"/>
  <c r="Q158" i="3"/>
  <c r="Q159" i="3" s="1"/>
  <c r="O158" i="3"/>
  <c r="O159" i="3" s="1"/>
  <c r="P158" i="3"/>
  <c r="P159" i="3" s="1"/>
  <c r="AB158" i="3"/>
  <c r="AB159" i="3" s="1"/>
  <c r="AB177" i="3" s="1"/>
  <c r="Z158" i="3"/>
  <c r="Z159" i="3" s="1"/>
  <c r="Z177" i="3" s="1"/>
  <c r="AC158" i="3"/>
  <c r="AC159" i="3" s="1"/>
  <c r="AC177" i="3" s="1"/>
  <c r="R158" i="3"/>
  <c r="R159" i="3" s="1"/>
  <c r="AD158" i="3"/>
  <c r="AD159" i="3" s="1"/>
  <c r="AD177" i="3" s="1"/>
  <c r="AA158" i="3"/>
  <c r="AA159" i="3" s="1"/>
  <c r="AA177" i="3" s="1"/>
  <c r="S158" i="3"/>
  <c r="S159" i="3" s="1"/>
</calcChain>
</file>

<file path=xl/sharedStrings.xml><?xml version="1.0" encoding="utf-8"?>
<sst xmlns="http://schemas.openxmlformats.org/spreadsheetml/2006/main" count="700" uniqueCount="263">
  <si>
    <t>MCR Power</t>
  </si>
  <si>
    <t>MCR Speed</t>
  </si>
  <si>
    <t>No of cylinders</t>
  </si>
  <si>
    <t>Cylinder Constant</t>
  </si>
  <si>
    <t>Dynamometer constant</t>
  </si>
  <si>
    <t>DATE</t>
  </si>
  <si>
    <t>Load</t>
  </si>
  <si>
    <t>Engine Speed</t>
  </si>
  <si>
    <t>General Data</t>
  </si>
  <si>
    <t>Water Brake</t>
  </si>
  <si>
    <t>Brake Power</t>
  </si>
  <si>
    <t>Indicated Power</t>
  </si>
  <si>
    <t>Mechanical Efficiency</t>
  </si>
  <si>
    <t>bhp</t>
  </si>
  <si>
    <t>rpm</t>
  </si>
  <si>
    <t>-</t>
  </si>
  <si>
    <t>mm</t>
  </si>
  <si>
    <t>PS</t>
  </si>
  <si>
    <r>
      <t>kg/cm</t>
    </r>
    <r>
      <rPr>
        <vertAlign val="superscript"/>
        <sz val="11"/>
        <color theme="1"/>
        <rFont val="Calibri"/>
        <family val="2"/>
        <scheme val="minor"/>
      </rPr>
      <t>2</t>
    </r>
  </si>
  <si>
    <t>Cylinder</t>
  </si>
  <si>
    <t>Pmax</t>
  </si>
  <si>
    <t>bar</t>
  </si>
  <si>
    <t>Pcomp</t>
  </si>
  <si>
    <t>IMEP</t>
  </si>
  <si>
    <t>Fuel Pump Index</t>
  </si>
  <si>
    <t>VIT index</t>
  </si>
  <si>
    <t>Exhaust Gas Outlet</t>
  </si>
  <si>
    <t>°C</t>
  </si>
  <si>
    <t>Cooling Water Outlet</t>
  </si>
  <si>
    <t>CAM Lub Oil Outlet</t>
  </si>
  <si>
    <t>Piston Cooling Oil Outlet</t>
  </si>
  <si>
    <t>Air Cooler</t>
  </si>
  <si>
    <t>mmHg</t>
  </si>
  <si>
    <t>Scavenge - Exhaust</t>
  </si>
  <si>
    <t xml:space="preserve">Scavenge Pressure </t>
  </si>
  <si>
    <t xml:space="preserve">Scavenge Temperature </t>
  </si>
  <si>
    <t xml:space="preserve">Exhaust Pressure </t>
  </si>
  <si>
    <t>Specific Fuel Consumption</t>
  </si>
  <si>
    <t>Fuel Consumption</t>
  </si>
  <si>
    <t>kg/h</t>
  </si>
  <si>
    <t>bsfc</t>
  </si>
  <si>
    <t>g/bhph</t>
  </si>
  <si>
    <t>bsfc corrected</t>
  </si>
  <si>
    <t>Turbocharger</t>
  </si>
  <si>
    <t xml:space="preserve">Speed </t>
  </si>
  <si>
    <t>Blower Inlet Temperature</t>
  </si>
  <si>
    <t>Air Filter Pressure Drop</t>
  </si>
  <si>
    <t>mmW</t>
  </si>
  <si>
    <t>Temperature Before Turbine</t>
  </si>
  <si>
    <t>Temperature After Turbine</t>
  </si>
  <si>
    <t>AC Pressure Drop</t>
  </si>
  <si>
    <t>Air Outlet Temperature</t>
  </si>
  <si>
    <t>Air Inlet Temperature</t>
  </si>
  <si>
    <t>Sea Water In Temperature</t>
  </si>
  <si>
    <t>Sea Water Out Temperature</t>
  </si>
  <si>
    <t>Inlet  F.O. Pressure</t>
  </si>
  <si>
    <t>Inlet F.O. Temperature</t>
  </si>
  <si>
    <t>Piston Cooling Oil Pressure</t>
  </si>
  <si>
    <t>bhp x rpm</t>
  </si>
  <si>
    <t>RESULTS</t>
  </si>
  <si>
    <t>P Inlet Fixed Fluid</t>
  </si>
  <si>
    <t>T Inlet Fixed Fluid</t>
  </si>
  <si>
    <t>P scavenge receiver</t>
  </si>
  <si>
    <t>P Exhaust Fixed Fluid</t>
  </si>
  <si>
    <t>T Exhaust Fixed Fluid</t>
  </si>
  <si>
    <t>T scavenge receiver</t>
  </si>
  <si>
    <t>P Exhaust receiver</t>
  </si>
  <si>
    <t>T Exhaust receiver</t>
  </si>
  <si>
    <t>Cylinder Data</t>
  </si>
  <si>
    <t>WFCY</t>
  </si>
  <si>
    <t>kg/cycle</t>
  </si>
  <si>
    <t xml:space="preserve">System / Fuel </t>
  </si>
  <si>
    <t>Fuel LHV</t>
  </si>
  <si>
    <t>kcal/kg</t>
  </si>
  <si>
    <t>Fuel Specific Gravity (@15°C)</t>
  </si>
  <si>
    <t>cst</t>
  </si>
  <si>
    <t>WFCY corrected</t>
  </si>
  <si>
    <t>Cooiling Water Temperature</t>
  </si>
  <si>
    <t>K</t>
  </si>
  <si>
    <t>Lubrication Oil Temperature</t>
  </si>
  <si>
    <t>Diameter of cylinder (Bore)</t>
  </si>
  <si>
    <t>Stroke</t>
  </si>
  <si>
    <t>Turbocharger Data</t>
  </si>
  <si>
    <t>Fixed Fluid Data</t>
  </si>
  <si>
    <t>Performance Data</t>
  </si>
  <si>
    <t>kW</t>
  </si>
  <si>
    <t>Brake Power/cylinder</t>
  </si>
  <si>
    <t>BMEP</t>
  </si>
  <si>
    <t>Indicated Power/cylinder</t>
  </si>
  <si>
    <t>FMEP</t>
  </si>
  <si>
    <t>g/kWh</t>
  </si>
  <si>
    <t>isfc</t>
  </si>
  <si>
    <t>Isfc corrected</t>
  </si>
  <si>
    <t>E/R Temperature</t>
  </si>
  <si>
    <t>Ambient Pressure</t>
  </si>
  <si>
    <t>mbar</t>
  </si>
  <si>
    <t>Turbine outlet Temperature</t>
  </si>
  <si>
    <t>Scavenge pressure (gauge)</t>
  </si>
  <si>
    <t xml:space="preserve">Exhaust Backpressure </t>
  </si>
  <si>
    <t>Exhaust rec. Pressure (gauge)</t>
  </si>
  <si>
    <t>Heating Value</t>
  </si>
  <si>
    <t>kJ/kg</t>
  </si>
  <si>
    <t>ps to kW</t>
  </si>
  <si>
    <t>bhp to kW</t>
  </si>
  <si>
    <t>Saction volume/cylinder</t>
  </si>
  <si>
    <t>bsfc corrected (recorded)</t>
  </si>
  <si>
    <t>Compressor Delivery Temp</t>
  </si>
  <si>
    <t xml:space="preserve">Air Cooler Air Inlet </t>
  </si>
  <si>
    <t>Compressor Pressure Ratio (π)</t>
  </si>
  <si>
    <t>Compressor Outlet Pressure</t>
  </si>
  <si>
    <t>Air Cooler Pressure Drop</t>
  </si>
  <si>
    <t>TC speed corrected</t>
  </si>
  <si>
    <t>TC Speed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</si>
  <si>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</t>
    </r>
  </si>
  <si>
    <t>Corrected flow rate - map</t>
  </si>
  <si>
    <t>Actual volumetric rate</t>
  </si>
  <si>
    <t>Air Density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</si>
  <si>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</si>
  <si>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Compressor Flow Rate</t>
  </si>
  <si>
    <t>kg/s</t>
  </si>
  <si>
    <t>No of TC's</t>
  </si>
  <si>
    <t>Actual Flow Rate/cylinder</t>
  </si>
  <si>
    <t>Air Cooler CW Inlet Temp.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</si>
  <si>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</si>
  <si>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Pressure After Turbine</t>
  </si>
  <si>
    <t>(bar&amp;bhp)</t>
  </si>
  <si>
    <t>Mitsubishi MET-66-SE</t>
  </si>
  <si>
    <t>Humidity</t>
  </si>
  <si>
    <r>
      <t>kg/cm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to bar</t>
    </r>
  </si>
  <si>
    <t>FPI</t>
  </si>
  <si>
    <t>VIT</t>
  </si>
  <si>
    <t>A/C cool. water Inlet Temp</t>
  </si>
  <si>
    <t>Inlet FF Pressure</t>
  </si>
  <si>
    <t>Inlet FF Temperature</t>
  </si>
  <si>
    <t>Cooling Water Temperature</t>
  </si>
  <si>
    <t>Crank Shaft</t>
  </si>
  <si>
    <t>Inlet Fixed Fluid</t>
  </si>
  <si>
    <t>Extra Control Parameters (Simulation Data)</t>
  </si>
  <si>
    <t>ECP 02</t>
  </si>
  <si>
    <t>ECP 03</t>
  </si>
  <si>
    <t>ECP 07</t>
  </si>
  <si>
    <t>ECP 08</t>
  </si>
  <si>
    <t>ECP 09</t>
  </si>
  <si>
    <t>INPUT</t>
  </si>
  <si>
    <t>DP Air Cooler</t>
  </si>
  <si>
    <t>Pscav</t>
  </si>
  <si>
    <t>Tscav</t>
  </si>
  <si>
    <t>Pexh</t>
  </si>
  <si>
    <t>OUTPUT to Screen (Measured vs Calc)</t>
  </si>
  <si>
    <t>T_turb_IN</t>
  </si>
  <si>
    <t xml:space="preserve">Brake power </t>
  </si>
  <si>
    <t>TC speed</t>
  </si>
  <si>
    <t>Pressure drop Cooler</t>
  </si>
  <si>
    <t>Air temperature before cooler</t>
  </si>
  <si>
    <t>Temperature Turbine inlet</t>
  </si>
  <si>
    <t xml:space="preserve">Pressure Exhaust receiver </t>
  </si>
  <si>
    <t>Temperature scavenge receiver</t>
  </si>
  <si>
    <t>Pressure scavenge receiver</t>
  </si>
  <si>
    <t>BSFC corrected</t>
  </si>
  <si>
    <t>Shaft</t>
  </si>
  <si>
    <t>Indicated</t>
  </si>
  <si>
    <t>T_inl_cooler</t>
  </si>
  <si>
    <t>Turbine inlet Temperature</t>
  </si>
  <si>
    <t xml:space="preserve">Air Cooler Pressure Drop </t>
  </si>
  <si>
    <t>mmHg to bar</t>
  </si>
  <si>
    <t>mmW to bar</t>
  </si>
  <si>
    <t>Used Power Corr.</t>
  </si>
  <si>
    <t>SHOP TESTS</t>
  </si>
  <si>
    <t>SEA TRIALS</t>
  </si>
  <si>
    <t>OPERATION</t>
  </si>
  <si>
    <t>Reference Temp</t>
  </si>
  <si>
    <t>EXTRA</t>
  </si>
  <si>
    <t>Pcomp/Pscav</t>
  </si>
  <si>
    <t>MAN 6s70mcc7</t>
  </si>
  <si>
    <t>TC speed/Pscav</t>
  </si>
  <si>
    <t>Pscav - Pexh</t>
  </si>
  <si>
    <t>kcal to Kj</t>
  </si>
  <si>
    <t>rps</t>
  </si>
  <si>
    <t xml:space="preserve">γAIR = </t>
  </si>
  <si>
    <t>(γ-1)/γAIR</t>
  </si>
  <si>
    <t>γG =</t>
  </si>
  <si>
    <t>(γ-1)/γG</t>
  </si>
  <si>
    <t>T_compressor_out_IS</t>
  </si>
  <si>
    <t>T_turbine_inlet_IS</t>
  </si>
  <si>
    <t>Turbine Pressure Ratio (π)</t>
  </si>
  <si>
    <t>T_turbine_out_IS</t>
  </si>
  <si>
    <t>ηIS_TC</t>
  </si>
  <si>
    <t>ηIS_turb</t>
  </si>
  <si>
    <t>ηIS_comp</t>
  </si>
  <si>
    <t>Compressor impeller tip Diam.</t>
  </si>
  <si>
    <t>m</t>
  </si>
  <si>
    <t>Compressor slip factor μ</t>
  </si>
  <si>
    <t>ton</t>
  </si>
  <si>
    <t>CAP LARA</t>
  </si>
  <si>
    <t>Endurance</t>
  </si>
  <si>
    <t>leg. 1</t>
  </si>
  <si>
    <t>leg. 2</t>
  </si>
  <si>
    <t xml:space="preserve">Pmax - Pcomp </t>
  </si>
  <si>
    <t>Governor index</t>
  </si>
  <si>
    <t>Pmax control</t>
  </si>
  <si>
    <t>(bar)</t>
  </si>
  <si>
    <t>Piston Cooling Oil Inlet Temp.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</si>
  <si>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</si>
  <si>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</si>
  <si>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</si>
  <si>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</si>
  <si>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</si>
  <si>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</si>
  <si>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</si>
  <si>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</si>
  <si>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</si>
  <si>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</si>
  <si>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Fuel Viscosity (@50°C)</t>
  </si>
  <si>
    <t>Exhaust Fixed Fluid</t>
  </si>
  <si>
    <t>FPI factor 1 (fuel LHV)</t>
  </si>
  <si>
    <t>FPI factor 2 (fuel density)</t>
  </si>
  <si>
    <t>FPI new</t>
  </si>
  <si>
    <t>Torque</t>
  </si>
  <si>
    <t>kNm</t>
  </si>
  <si>
    <t>Compressor Map</t>
  </si>
  <si>
    <t>ps</t>
  </si>
  <si>
    <t>kg/cm2</t>
  </si>
  <si>
    <t>atm</t>
  </si>
  <si>
    <t>Power</t>
  </si>
  <si>
    <t>Sc press.</t>
  </si>
  <si>
    <t>press drop</t>
  </si>
  <si>
    <t>g/psh</t>
  </si>
  <si>
    <t>atm to bar</t>
  </si>
  <si>
    <t>Speed</t>
  </si>
  <si>
    <t>Pressure Ratio</t>
  </si>
  <si>
    <t>Air Flow</t>
  </si>
  <si>
    <t xml:space="preserve">Points per speed curve </t>
  </si>
  <si>
    <t xml:space="preserve">Minimum Revolutions </t>
  </si>
  <si>
    <t>LHV</t>
  </si>
  <si>
    <t xml:space="preserve">Ambient Pressure </t>
  </si>
  <si>
    <t>CCAI</t>
  </si>
  <si>
    <t>DCCAI</t>
  </si>
  <si>
    <t>DIGN_delay (ms)</t>
  </si>
  <si>
    <t>DIGN_delay (deg CA)</t>
  </si>
  <si>
    <t>D_VIT</t>
  </si>
  <si>
    <t>VIT new</t>
  </si>
  <si>
    <t>bsfc corrected (LHV)</t>
  </si>
  <si>
    <t>bsfc corrected (ISO)</t>
  </si>
  <si>
    <t>1. Mean draught</t>
  </si>
  <si>
    <t>2. Average Pmax_corr.</t>
  </si>
  <si>
    <t>correction 1</t>
  </si>
  <si>
    <t>correction 2</t>
  </si>
  <si>
    <t>Pmax corr.</t>
  </si>
  <si>
    <t>3. FPI</t>
  </si>
  <si>
    <t>CORRECTION to ISO CONDITIONS</t>
  </si>
  <si>
    <t>4. Avg Texh_corr</t>
  </si>
  <si>
    <t>T Exhaust corr.</t>
  </si>
  <si>
    <t>5. Avg Pscav_corr</t>
  </si>
  <si>
    <t>6. Avg Pcomp_corr</t>
  </si>
  <si>
    <t>P scavenge corr.</t>
  </si>
  <si>
    <t>Pcomp corr.</t>
  </si>
  <si>
    <t>7. TC speed</t>
  </si>
  <si>
    <t>8. AF_pressure drop</t>
  </si>
  <si>
    <t>Brake Power (bhp)</t>
  </si>
  <si>
    <t>SHOP</t>
  </si>
  <si>
    <t>Operation</t>
  </si>
  <si>
    <t>Dev.</t>
  </si>
  <si>
    <t>FORECAST(NewX;OFFSET(KnownY;MATCH(NewX;KnownX;1)-1;0;2);OFFSET(KnownX;MATCH(NewX;KnownX;1)-1;0;2))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</si>
</sst>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%"/>
    <numFmt numFmtId="165" formatCode="0.0"/>
    <numFmt numFmtId="166" formatCode="0.0000"/>
    <numFmt numFmtId="167" formatCode="0.000"/>
    <numFmt numFmtId="168" formatCode="dd/mm/yy;@"/>
    <numFmt numFmtId="169" formatCode="0.00000"/>
    <numFmt numFmtId="170" formatCode="0.0000000000"/>
    <numFmt numFmtId="171" formatCode="0.000000"/>
    <numFmt numFmtId="172" formatCode="0.000000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gency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9" fillId="10" borderId="0" applyNumberFormat="0" applyBorder="0" applyAlignment="0" applyProtection="0"/>
  </cellStyleXfs>
  <cellXfs count="96">
    <xf numFmtId="0" fontId="0" fillId="0" borderId="0" xfId="0"/>
    <xf numFmtId="0" fontId="2" fillId="2" borderId="0" xfId="0" applyFont="1" applyFill="1"/>
    <xf numFmtId="164" fontId="0" fillId="0" borderId="0" xfId="0" applyNumberFormat="1"/>
    <xf numFmtId="14" fontId="0" fillId="0" borderId="0" xfId="0" applyNumberFormat="1"/>
    <xf numFmtId="0" fontId="2" fillId="0" borderId="0" xfId="0" applyFont="1"/>
    <xf numFmtId="10" fontId="0" fillId="0" borderId="0" xfId="1" applyNumberFormat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/>
    <xf numFmtId="165" fontId="0" fillId="0" borderId="0" xfId="0" applyNumberFormat="1"/>
    <xf numFmtId="0" fontId="0" fillId="0" borderId="0" xfId="0" applyFont="1"/>
    <xf numFmtId="0" fontId="5" fillId="0" borderId="1" xfId="2" applyFont="1" applyBorder="1"/>
    <xf numFmtId="0" fontId="0" fillId="0" borderId="0" xfId="0" applyFill="1" applyBorder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 applyAlignment="1">
      <alignment horizontal="right"/>
    </xf>
    <xf numFmtId="0" fontId="6" fillId="0" borderId="0" xfId="0" applyFont="1"/>
    <xf numFmtId="164" fontId="0" fillId="0" borderId="0" xfId="0" applyNumberFormat="1" applyFont="1"/>
    <xf numFmtId="168" fontId="0" fillId="0" borderId="0" xfId="0" applyNumberFormat="1" applyFont="1"/>
    <xf numFmtId="0" fontId="6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65" fontId="0" fillId="4" borderId="0" xfId="0" applyNumberFormat="1" applyFill="1"/>
    <xf numFmtId="169" fontId="0" fillId="3" borderId="0" xfId="0" applyNumberFormat="1" applyFill="1" applyAlignment="1">
      <alignment horizontal="right"/>
    </xf>
    <xf numFmtId="0" fontId="0" fillId="0" borderId="0" xfId="0" applyAlignment="1">
      <alignment wrapText="1"/>
    </xf>
    <xf numFmtId="2" fontId="0" fillId="0" borderId="0" xfId="0" applyNumberFormat="1" applyFont="1"/>
    <xf numFmtId="0" fontId="7" fillId="2" borderId="0" xfId="0" applyFont="1" applyFill="1"/>
    <xf numFmtId="0" fontId="7" fillId="0" borderId="0" xfId="0" applyFont="1"/>
    <xf numFmtId="170" fontId="0" fillId="6" borderId="2" xfId="0" applyNumberFormat="1" applyFill="1" applyBorder="1"/>
    <xf numFmtId="170" fontId="0" fillId="5" borderId="2" xfId="0" applyNumberFormat="1" applyFill="1" applyBorder="1"/>
    <xf numFmtId="1" fontId="7" fillId="0" borderId="0" xfId="0" applyNumberFormat="1" applyFont="1" applyAlignment="1">
      <alignment horizontal="left"/>
    </xf>
    <xf numFmtId="0" fontId="7" fillId="7" borderId="0" xfId="0" applyFont="1" applyFill="1"/>
    <xf numFmtId="1" fontId="0" fillId="6" borderId="2" xfId="0" applyNumberFormat="1" applyFill="1" applyBorder="1"/>
    <xf numFmtId="0" fontId="0" fillId="6" borderId="2" xfId="0" applyFill="1" applyBorder="1"/>
    <xf numFmtId="0" fontId="6" fillId="7" borderId="0" xfId="0" applyFont="1" applyFill="1"/>
    <xf numFmtId="0" fontId="6" fillId="8" borderId="0" xfId="0" applyFont="1" applyFill="1"/>
    <xf numFmtId="2" fontId="0" fillId="0" borderId="0" xfId="0" applyNumberFormat="1" applyAlignment="1">
      <alignment horizontal="left"/>
    </xf>
    <xf numFmtId="2" fontId="0" fillId="4" borderId="0" xfId="0" applyNumberFormat="1" applyFill="1"/>
    <xf numFmtId="0" fontId="0" fillId="0" borderId="0" xfId="0" applyFill="1"/>
    <xf numFmtId="1" fontId="0" fillId="0" borderId="0" xfId="0" applyNumberFormat="1" applyFill="1" applyAlignment="1">
      <alignment horizontal="left"/>
    </xf>
    <xf numFmtId="0" fontId="0" fillId="0" borderId="0" xfId="0" applyFill="1" applyBorder="1" applyAlignment="1">
      <alignment horizontal="left"/>
    </xf>
    <xf numFmtId="170" fontId="0" fillId="0" borderId="0" xfId="0" applyNumberFormat="1" applyFill="1" applyBorder="1"/>
    <xf numFmtId="2" fontId="0" fillId="0" borderId="0" xfId="0" applyNumberFormat="1" applyFill="1" applyAlignment="1">
      <alignment horizontal="right"/>
    </xf>
    <xf numFmtId="171" fontId="0" fillId="0" borderId="0" xfId="0" applyNumberFormat="1"/>
    <xf numFmtId="10" fontId="0" fillId="0" borderId="0" xfId="0" applyNumberFormat="1"/>
    <xf numFmtId="1" fontId="6" fillId="0" borderId="0" xfId="0" applyNumberFormat="1" applyFont="1"/>
    <xf numFmtId="1" fontId="0" fillId="0" borderId="0" xfId="0" applyNumberFormat="1" applyFill="1"/>
    <xf numFmtId="1" fontId="7" fillId="0" borderId="0" xfId="0" applyNumberFormat="1" applyFont="1"/>
    <xf numFmtId="1" fontId="2" fillId="2" borderId="0" xfId="0" applyNumberFormat="1" applyFont="1" applyFill="1"/>
    <xf numFmtId="0" fontId="8" fillId="0" borderId="0" xfId="0" applyFont="1"/>
    <xf numFmtId="169" fontId="0" fillId="0" borderId="0" xfId="0" applyNumberFormat="1"/>
    <xf numFmtId="0" fontId="9" fillId="10" borderId="0" xfId="3"/>
    <xf numFmtId="164" fontId="2" fillId="0" borderId="0" xfId="0" applyNumberFormat="1" applyFont="1"/>
    <xf numFmtId="165" fontId="0" fillId="0" borderId="0" xfId="0" applyNumberFormat="1" applyAlignment="1">
      <alignment horizontal="left"/>
    </xf>
    <xf numFmtId="165" fontId="0" fillId="0" borderId="0" xfId="1" applyNumberFormat="1" applyFont="1"/>
    <xf numFmtId="164" fontId="0" fillId="0" borderId="0" xfId="0" applyNumberFormat="1" applyFill="1"/>
    <xf numFmtId="165" fontId="0" fillId="0" borderId="0" xfId="0" applyNumberFormat="1" applyFill="1"/>
    <xf numFmtId="171" fontId="0" fillId="0" borderId="0" xfId="1" applyNumberFormat="1" applyFont="1"/>
    <xf numFmtId="2" fontId="0" fillId="0" borderId="0" xfId="0" applyNumberFormat="1" applyFill="1"/>
    <xf numFmtId="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6" fontId="0" fillId="6" borderId="2" xfId="0" applyNumberFormat="1" applyFill="1" applyBorder="1"/>
    <xf numFmtId="172" fontId="0" fillId="0" borderId="0" xfId="0" applyNumberFormat="1"/>
    <xf numFmtId="2" fontId="0" fillId="2" borderId="0" xfId="0" applyNumberFormat="1" applyFill="1"/>
    <xf numFmtId="10" fontId="2" fillId="0" borderId="0" xfId="0" applyNumberFormat="1" applyFont="1"/>
    <xf numFmtId="0" fontId="2" fillId="2" borderId="2" xfId="0" applyFont="1" applyFill="1" applyBorder="1"/>
    <xf numFmtId="9" fontId="0" fillId="0" borderId="0" xfId="0" applyNumberFormat="1"/>
    <xf numFmtId="2" fontId="0" fillId="0" borderId="0" xfId="0" applyNumberFormat="1" applyFont="1" applyAlignment="1"/>
    <xf numFmtId="0" fontId="0" fillId="0" borderId="0" xfId="0" applyNumberFormat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2" fontId="0" fillId="0" borderId="0" xfId="0" applyNumberFormat="1" applyBorder="1"/>
    <xf numFmtId="0" fontId="0" fillId="0" borderId="7" xfId="0" applyBorder="1"/>
    <xf numFmtId="14" fontId="0" fillId="0" borderId="0" xfId="0" applyNumberFormat="1" applyFont="1" applyBorder="1" applyAlignment="1"/>
    <xf numFmtId="2" fontId="0" fillId="0" borderId="0" xfId="0" applyNumberFormat="1" applyFont="1" applyBorder="1" applyAlignment="1"/>
    <xf numFmtId="10" fontId="2" fillId="0" borderId="0" xfId="0" applyNumberFormat="1" applyFont="1" applyBorder="1"/>
    <xf numFmtId="169" fontId="0" fillId="0" borderId="0" xfId="0" applyNumberFormat="1" applyBorder="1"/>
    <xf numFmtId="1" fontId="0" fillId="0" borderId="0" xfId="0" applyNumberFormat="1" applyBorder="1"/>
    <xf numFmtId="0" fontId="0" fillId="0" borderId="8" xfId="0" applyBorder="1"/>
    <xf numFmtId="0" fontId="0" fillId="0" borderId="9" xfId="0" applyBorder="1"/>
    <xf numFmtId="10" fontId="2" fillId="0" borderId="9" xfId="0" applyNumberFormat="1" applyFont="1" applyBorder="1"/>
    <xf numFmtId="0" fontId="0" fillId="0" borderId="10" xfId="0" applyBorder="1"/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2" xfId="0" applyFill="1" applyBorder="1" applyAlignment="1"/>
    <xf numFmtId="0" fontId="6" fillId="9" borderId="2" xfId="0" applyFont="1" applyFill="1" applyBorder="1" applyAlignment="1">
      <alignment horizontal="left" vertical="top"/>
    </xf>
    <xf numFmtId="1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4">
    <cellStyle name="Bad" xfId="3" builtinId="27"/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FF6600"/>
      <color rgb="FFFF3300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1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2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3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4.xml"/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5.xml"/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6.xml"/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7.xml"/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8.xml"/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9.xml"/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0.xml"/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1.xml"/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2.xml"/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3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4.xml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5.xml"/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6.xml"/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7.xml"/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8.xml"/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9.xml"/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0.xml"/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'Compressor MAP'!$B$1</c:f>
              <c:strCache>
                <c:ptCount val="1"/>
                <c:pt idx="0">
                  <c:v>Compressor Map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'Compressor MAP'!$D$3:$D$202</c:f>
              <c:numCache>
                <c:formatCode>General</c:formatCode>
                <c:ptCount val="200"/>
                <c:pt idx="0">
                  <c:v>5.4042060000000003</c:v>
                </c:pt>
                <c:pt idx="1">
                  <c:v>5.3331720000000002</c:v>
                </c:pt>
                <c:pt idx="2">
                  <c:v>5.2621370000000001</c:v>
                </c:pt>
                <c:pt idx="3">
                  <c:v>5.191103</c:v>
                </c:pt>
                <c:pt idx="4">
                  <c:v>5.120069</c:v>
                </c:pt>
                <c:pt idx="5">
                  <c:v>4.8349159999999998</c:v>
                </c:pt>
                <c:pt idx="6">
                  <c:v>4.5495260000000002</c:v>
                </c:pt>
                <c:pt idx="7">
                  <c:v>4.263668</c:v>
                </c:pt>
                <c:pt idx="8">
                  <c:v>3.9778090000000002</c:v>
                </c:pt>
                <c:pt idx="9">
                  <c:v>3.6919249999999999</c:v>
                </c:pt>
                <c:pt idx="10">
                  <c:v>6.4322280000000003</c:v>
                </c:pt>
                <c:pt idx="11">
                  <c:v>6.2848610000000003</c:v>
                </c:pt>
                <c:pt idx="12">
                  <c:v>6.1374940000000002</c:v>
                </c:pt>
                <c:pt idx="13">
                  <c:v>5.8453369999999998</c:v>
                </c:pt>
                <c:pt idx="14">
                  <c:v>5.5506089999999997</c:v>
                </c:pt>
                <c:pt idx="15">
                  <c:v>5.2549029999999997</c:v>
                </c:pt>
                <c:pt idx="16">
                  <c:v>4.9589689999999997</c:v>
                </c:pt>
                <c:pt idx="17">
                  <c:v>4.6625819999999996</c:v>
                </c:pt>
                <c:pt idx="18">
                  <c:v>4.3661960000000004</c:v>
                </c:pt>
                <c:pt idx="19">
                  <c:v>4.0697850000000004</c:v>
                </c:pt>
                <c:pt idx="20">
                  <c:v>6.9028960000000001</c:v>
                </c:pt>
                <c:pt idx="21">
                  <c:v>6.7526910000000004</c:v>
                </c:pt>
                <c:pt idx="22">
                  <c:v>6.602487</c:v>
                </c:pt>
                <c:pt idx="23">
                  <c:v>6.2996549999999996</c:v>
                </c:pt>
                <c:pt idx="24">
                  <c:v>5.9943410000000004</c:v>
                </c:pt>
                <c:pt idx="25">
                  <c:v>5.6880850000000001</c:v>
                </c:pt>
                <c:pt idx="26">
                  <c:v>5.3816069999999998</c:v>
                </c:pt>
                <c:pt idx="27">
                  <c:v>5.0746919999999998</c:v>
                </c:pt>
                <c:pt idx="28">
                  <c:v>4.7677769999999997</c:v>
                </c:pt>
                <c:pt idx="29">
                  <c:v>4.460839</c:v>
                </c:pt>
                <c:pt idx="30">
                  <c:v>7.7002699999999997</c:v>
                </c:pt>
                <c:pt idx="31">
                  <c:v>7.3971739999999997</c:v>
                </c:pt>
                <c:pt idx="32">
                  <c:v>7.0860159999999999</c:v>
                </c:pt>
                <c:pt idx="33">
                  <c:v>6.772519</c:v>
                </c:pt>
                <c:pt idx="34">
                  <c:v>6.4566239999999997</c:v>
                </c:pt>
                <c:pt idx="35">
                  <c:v>6.1398169999999999</c:v>
                </c:pt>
                <c:pt idx="36">
                  <c:v>5.8227969999999996</c:v>
                </c:pt>
                <c:pt idx="37">
                  <c:v>5.5053539999999996</c:v>
                </c:pt>
                <c:pt idx="38">
                  <c:v>5.1879109999999997</c:v>
                </c:pt>
                <c:pt idx="39">
                  <c:v>4.8704460000000003</c:v>
                </c:pt>
                <c:pt idx="40">
                  <c:v>8.2294389999999993</c:v>
                </c:pt>
                <c:pt idx="41">
                  <c:v>7.9153339999999996</c:v>
                </c:pt>
                <c:pt idx="42">
                  <c:v>7.5934419999999996</c:v>
                </c:pt>
                <c:pt idx="43">
                  <c:v>7.2692889999999997</c:v>
                </c:pt>
                <c:pt idx="44">
                  <c:v>6.9428169999999998</c:v>
                </c:pt>
                <c:pt idx="45">
                  <c:v>6.6154609999999998</c:v>
                </c:pt>
                <c:pt idx="46">
                  <c:v>6.2878990000000003</c:v>
                </c:pt>
                <c:pt idx="47">
                  <c:v>5.9599279999999997</c:v>
                </c:pt>
                <c:pt idx="48">
                  <c:v>5.6319569999999999</c:v>
                </c:pt>
                <c:pt idx="49">
                  <c:v>5.3039639999999997</c:v>
                </c:pt>
                <c:pt idx="50">
                  <c:v>8.5464800000000007</c:v>
                </c:pt>
                <c:pt idx="51">
                  <c:v>8.1609499999999997</c:v>
                </c:pt>
                <c:pt idx="52">
                  <c:v>7.8247</c:v>
                </c:pt>
                <c:pt idx="53">
                  <c:v>7.4506300000000003</c:v>
                </c:pt>
                <c:pt idx="54">
                  <c:v>7.0886199999999997</c:v>
                </c:pt>
                <c:pt idx="55">
                  <c:v>6.7888999999999999</c:v>
                </c:pt>
                <c:pt idx="56">
                  <c:v>6.2514200000000004</c:v>
                </c:pt>
                <c:pt idx="57">
                  <c:v>6.0388599999999997</c:v>
                </c:pt>
                <c:pt idx="58">
                  <c:v>5.78878</c:v>
                </c:pt>
                <c:pt idx="59">
                  <c:v>5.5511200000000001</c:v>
                </c:pt>
                <c:pt idx="60">
                  <c:v>9.4713799999999999</c:v>
                </c:pt>
                <c:pt idx="61">
                  <c:v>9.2105800000000002</c:v>
                </c:pt>
                <c:pt idx="62">
                  <c:v>8.7992799999999995</c:v>
                </c:pt>
                <c:pt idx="63">
                  <c:v>8.4625800000000009</c:v>
                </c:pt>
                <c:pt idx="64">
                  <c:v>8.1504799999999999</c:v>
                </c:pt>
                <c:pt idx="65">
                  <c:v>7.8379799999999999</c:v>
                </c:pt>
                <c:pt idx="66">
                  <c:v>7.5130499999999998</c:v>
                </c:pt>
                <c:pt idx="67">
                  <c:v>7.1129199999999999</c:v>
                </c:pt>
                <c:pt idx="68">
                  <c:v>6.7624899999999997</c:v>
                </c:pt>
                <c:pt idx="69">
                  <c:v>6.3492800000000003</c:v>
                </c:pt>
                <c:pt idx="70">
                  <c:v>10.803800000000001</c:v>
                </c:pt>
                <c:pt idx="71">
                  <c:v>10.568</c:v>
                </c:pt>
                <c:pt idx="72">
                  <c:v>10.194800000000001</c:v>
                </c:pt>
                <c:pt idx="73">
                  <c:v>9.9081799999999998</c:v>
                </c:pt>
                <c:pt idx="74">
                  <c:v>9.6589100000000006</c:v>
                </c:pt>
                <c:pt idx="75">
                  <c:v>9.34666</c:v>
                </c:pt>
                <c:pt idx="76">
                  <c:v>9.08432</c:v>
                </c:pt>
                <c:pt idx="77">
                  <c:v>8.6342300000000005</c:v>
                </c:pt>
                <c:pt idx="78">
                  <c:v>8.2465200000000003</c:v>
                </c:pt>
                <c:pt idx="79">
                  <c:v>7.38293</c:v>
                </c:pt>
                <c:pt idx="80">
                  <c:v>11.432399999999999</c:v>
                </c:pt>
                <c:pt idx="81">
                  <c:v>11.1968</c:v>
                </c:pt>
                <c:pt idx="82">
                  <c:v>10.873900000000001</c:v>
                </c:pt>
                <c:pt idx="83">
                  <c:v>10.6501</c:v>
                </c:pt>
                <c:pt idx="84">
                  <c:v>10.3636</c:v>
                </c:pt>
                <c:pt idx="85">
                  <c:v>10.0768</c:v>
                </c:pt>
                <c:pt idx="86">
                  <c:v>9.7648100000000007</c:v>
                </c:pt>
                <c:pt idx="87">
                  <c:v>9.4527999999999999</c:v>
                </c:pt>
                <c:pt idx="88">
                  <c:v>8.7072000000000003</c:v>
                </c:pt>
                <c:pt idx="89">
                  <c:v>7.90313</c:v>
                </c:pt>
                <c:pt idx="90">
                  <c:v>12.436500000000001</c:v>
                </c:pt>
                <c:pt idx="91">
                  <c:v>12.3268</c:v>
                </c:pt>
                <c:pt idx="92">
                  <c:v>12.1416</c:v>
                </c:pt>
                <c:pt idx="93">
                  <c:v>11.9057</c:v>
                </c:pt>
                <c:pt idx="94">
                  <c:v>11.706799999999999</c:v>
                </c:pt>
                <c:pt idx="95">
                  <c:v>11.4453</c:v>
                </c:pt>
                <c:pt idx="96">
                  <c:v>11.1586</c:v>
                </c:pt>
                <c:pt idx="97">
                  <c:v>10.834300000000001</c:v>
                </c:pt>
                <c:pt idx="98">
                  <c:v>10.047079999999999</c:v>
                </c:pt>
                <c:pt idx="99">
                  <c:v>9.0221300000000006</c:v>
                </c:pt>
                <c:pt idx="100">
                  <c:v>13.528600000000001</c:v>
                </c:pt>
                <c:pt idx="101">
                  <c:v>13.419</c:v>
                </c:pt>
                <c:pt idx="102">
                  <c:v>13.258699999999999</c:v>
                </c:pt>
                <c:pt idx="103">
                  <c:v>13.0481</c:v>
                </c:pt>
                <c:pt idx="104">
                  <c:v>12.849399999999999</c:v>
                </c:pt>
                <c:pt idx="105">
                  <c:v>12.6004</c:v>
                </c:pt>
                <c:pt idx="106">
                  <c:v>12.314</c:v>
                </c:pt>
                <c:pt idx="107">
                  <c:v>11.952299999999999</c:v>
                </c:pt>
                <c:pt idx="108">
                  <c:v>11.040800000000001</c:v>
                </c:pt>
                <c:pt idx="109">
                  <c:v>10.0656</c:v>
                </c:pt>
                <c:pt idx="110">
                  <c:v>14.520200000000001</c:v>
                </c:pt>
                <c:pt idx="111">
                  <c:v>14.461</c:v>
                </c:pt>
                <c:pt idx="112">
                  <c:v>14.376300000000001</c:v>
                </c:pt>
                <c:pt idx="113">
                  <c:v>14.2536</c:v>
                </c:pt>
                <c:pt idx="114">
                  <c:v>14.1556</c:v>
                </c:pt>
                <c:pt idx="115">
                  <c:v>13.957100000000001</c:v>
                </c:pt>
                <c:pt idx="116">
                  <c:v>13.7334</c:v>
                </c:pt>
                <c:pt idx="117">
                  <c:v>13.3474</c:v>
                </c:pt>
                <c:pt idx="118">
                  <c:v>12.3116</c:v>
                </c:pt>
                <c:pt idx="119">
                  <c:v>11.2742</c:v>
                </c:pt>
                <c:pt idx="120">
                  <c:v>14.9536</c:v>
                </c:pt>
                <c:pt idx="121">
                  <c:v>14.9328</c:v>
                </c:pt>
                <c:pt idx="122">
                  <c:v>14.9109</c:v>
                </c:pt>
                <c:pt idx="123">
                  <c:v>14.826499999999999</c:v>
                </c:pt>
                <c:pt idx="124">
                  <c:v>14.7287</c:v>
                </c:pt>
                <c:pt idx="125">
                  <c:v>14.5556</c:v>
                </c:pt>
                <c:pt idx="126">
                  <c:v>14.382400000000001</c:v>
                </c:pt>
                <c:pt idx="127">
                  <c:v>13.996600000000001</c:v>
                </c:pt>
                <c:pt idx="128">
                  <c:v>12.9854</c:v>
                </c:pt>
                <c:pt idx="129">
                  <c:v>11.997199999999999</c:v>
                </c:pt>
                <c:pt idx="130">
                  <c:v>15.424200000000001</c:v>
                </c:pt>
                <c:pt idx="131">
                  <c:v>15.3401</c:v>
                </c:pt>
                <c:pt idx="132">
                  <c:v>15.3178</c:v>
                </c:pt>
                <c:pt idx="133">
                  <c:v>15.2834</c:v>
                </c:pt>
                <c:pt idx="134">
                  <c:v>15.2361</c:v>
                </c:pt>
                <c:pt idx="135">
                  <c:v>15.151</c:v>
                </c:pt>
                <c:pt idx="136">
                  <c:v>14.953099999999999</c:v>
                </c:pt>
                <c:pt idx="137">
                  <c:v>14.617900000000001</c:v>
                </c:pt>
                <c:pt idx="138">
                  <c:v>13.458399999999999</c:v>
                </c:pt>
                <c:pt idx="139">
                  <c:v>12.6586</c:v>
                </c:pt>
                <c:pt idx="140">
                  <c:v>16.0779</c:v>
                </c:pt>
                <c:pt idx="141">
                  <c:v>16.0733</c:v>
                </c:pt>
                <c:pt idx="142">
                  <c:v>16.043600000000001</c:v>
                </c:pt>
                <c:pt idx="143">
                  <c:v>16.0259</c:v>
                </c:pt>
                <c:pt idx="144">
                  <c:v>16.022500000000001</c:v>
                </c:pt>
                <c:pt idx="145">
                  <c:v>15.916399999999999</c:v>
                </c:pt>
                <c:pt idx="146">
                  <c:v>15.655900000000001</c:v>
                </c:pt>
                <c:pt idx="147">
                  <c:v>15.2456</c:v>
                </c:pt>
                <c:pt idx="148">
                  <c:v>14.4971</c:v>
                </c:pt>
                <c:pt idx="149">
                  <c:v>13.2334</c:v>
                </c:pt>
                <c:pt idx="150">
                  <c:v>16.491499999999998</c:v>
                </c:pt>
                <c:pt idx="151">
                  <c:v>16.457999999999998</c:v>
                </c:pt>
                <c:pt idx="152">
                  <c:v>16.401800000000001</c:v>
                </c:pt>
                <c:pt idx="153">
                  <c:v>16.398199999999999</c:v>
                </c:pt>
                <c:pt idx="154">
                  <c:v>16.380199999999999</c:v>
                </c:pt>
                <c:pt idx="155">
                  <c:v>16.320900000000002</c:v>
                </c:pt>
                <c:pt idx="156">
                  <c:v>16.1736</c:v>
                </c:pt>
                <c:pt idx="157">
                  <c:v>15.7386</c:v>
                </c:pt>
                <c:pt idx="158">
                  <c:v>14.603300000000001</c:v>
                </c:pt>
                <c:pt idx="159">
                  <c:v>13.8034</c:v>
                </c:pt>
                <c:pt idx="160">
                  <c:v>17.4086</c:v>
                </c:pt>
                <c:pt idx="161">
                  <c:v>17.387499999999999</c:v>
                </c:pt>
                <c:pt idx="162">
                  <c:v>17.340699999999998</c:v>
                </c:pt>
                <c:pt idx="163">
                  <c:v>17.307099999999998</c:v>
                </c:pt>
                <c:pt idx="164">
                  <c:v>17.273399999999999</c:v>
                </c:pt>
                <c:pt idx="165">
                  <c:v>17.252800000000001</c:v>
                </c:pt>
                <c:pt idx="166">
                  <c:v>17.131399999999999</c:v>
                </c:pt>
                <c:pt idx="167">
                  <c:v>16.835999999999999</c:v>
                </c:pt>
                <c:pt idx="168">
                  <c:v>16.401399999999999</c:v>
                </c:pt>
                <c:pt idx="169">
                  <c:v>15.7409</c:v>
                </c:pt>
                <c:pt idx="170">
                  <c:v>18.0671</c:v>
                </c:pt>
                <c:pt idx="171">
                  <c:v>18.036999999999999</c:v>
                </c:pt>
                <c:pt idx="172">
                  <c:v>18.034099999999999</c:v>
                </c:pt>
                <c:pt idx="173">
                  <c:v>17.9879</c:v>
                </c:pt>
                <c:pt idx="174">
                  <c:v>17.930900000000001</c:v>
                </c:pt>
                <c:pt idx="175">
                  <c:v>17.848600000000001</c:v>
                </c:pt>
                <c:pt idx="176">
                  <c:v>17.6676</c:v>
                </c:pt>
                <c:pt idx="177">
                  <c:v>17.258500000000002</c:v>
                </c:pt>
                <c:pt idx="178">
                  <c:v>16.897500000000001</c:v>
                </c:pt>
                <c:pt idx="179">
                  <c:v>16.411100000000001</c:v>
                </c:pt>
                <c:pt idx="180">
                  <c:v>18.766200000000001</c:v>
                </c:pt>
                <c:pt idx="181">
                  <c:v>18.758199999999999</c:v>
                </c:pt>
                <c:pt idx="182">
                  <c:v>18.729800000000001</c:v>
                </c:pt>
                <c:pt idx="183">
                  <c:v>18.724799999999998</c:v>
                </c:pt>
                <c:pt idx="184">
                  <c:v>18.711500000000001</c:v>
                </c:pt>
                <c:pt idx="185">
                  <c:v>18.483699999999999</c:v>
                </c:pt>
                <c:pt idx="186">
                  <c:v>18.2622</c:v>
                </c:pt>
                <c:pt idx="187">
                  <c:v>18.063099999999999</c:v>
                </c:pt>
                <c:pt idx="188">
                  <c:v>17.876100000000001</c:v>
                </c:pt>
                <c:pt idx="189">
                  <c:v>17.338899999999999</c:v>
                </c:pt>
                <c:pt idx="190">
                  <c:v>20.043500000000002</c:v>
                </c:pt>
                <c:pt idx="191">
                  <c:v>19.975300000000001</c:v>
                </c:pt>
                <c:pt idx="192">
                  <c:v>19.974399999999999</c:v>
                </c:pt>
                <c:pt idx="193">
                  <c:v>19.896799999999999</c:v>
                </c:pt>
                <c:pt idx="194">
                  <c:v>19.774100000000001</c:v>
                </c:pt>
                <c:pt idx="195">
                  <c:v>19.576699999999999</c:v>
                </c:pt>
                <c:pt idx="196">
                  <c:v>19.378699999999998</c:v>
                </c:pt>
                <c:pt idx="197">
                  <c:v>19.0931</c:v>
                </c:pt>
                <c:pt idx="198">
                  <c:v>18.844899999999999</c:v>
                </c:pt>
                <c:pt idx="199">
                  <c:v>18.446200000000001</c:v>
                </c:pt>
              </c:numCache>
            </c:numRef>
          </c:xVal>
          <c:yVal>
            <c:numRef>
              <c:f>'Compressor MAP'!$C$3:$C$202</c:f>
              <c:numCache>
                <c:formatCode>General</c:formatCode>
                <c:ptCount val="200"/>
                <c:pt idx="0">
                  <c:v>1.0205409999999999</c:v>
                </c:pt>
                <c:pt idx="1">
                  <c:v>1.0284260000000001</c:v>
                </c:pt>
                <c:pt idx="2">
                  <c:v>1.036311</c:v>
                </c:pt>
                <c:pt idx="3">
                  <c:v>1.0441959999999999</c:v>
                </c:pt>
                <c:pt idx="4">
                  <c:v>1.052081</c:v>
                </c:pt>
                <c:pt idx="5">
                  <c:v>1.0725210000000001</c:v>
                </c:pt>
                <c:pt idx="6">
                  <c:v>1.089321</c:v>
                </c:pt>
                <c:pt idx="7">
                  <c:v>1.093091</c:v>
                </c:pt>
                <c:pt idx="8">
                  <c:v>1.0968610000000001</c:v>
                </c:pt>
                <c:pt idx="9">
                  <c:v>1.0969409999999999</c:v>
                </c:pt>
                <c:pt idx="10">
                  <c:v>1.0271349999999999</c:v>
                </c:pt>
                <c:pt idx="11">
                  <c:v>1.042878</c:v>
                </c:pt>
                <c:pt idx="12">
                  <c:v>1.0586199999999999</c:v>
                </c:pt>
                <c:pt idx="13">
                  <c:v>1.10866</c:v>
                </c:pt>
                <c:pt idx="14">
                  <c:v>1.1402000000000001</c:v>
                </c:pt>
                <c:pt idx="15">
                  <c:v>1.1606399999999999</c:v>
                </c:pt>
                <c:pt idx="16">
                  <c:v>1.17744</c:v>
                </c:pt>
                <c:pt idx="17">
                  <c:v>1.1812100000000001</c:v>
                </c:pt>
                <c:pt idx="18">
                  <c:v>1.1849799999999999</c:v>
                </c:pt>
                <c:pt idx="19">
                  <c:v>1.18506</c:v>
                </c:pt>
                <c:pt idx="20">
                  <c:v>1.0868469999999999</c:v>
                </c:pt>
                <c:pt idx="21">
                  <c:v>1.1183320000000001</c:v>
                </c:pt>
                <c:pt idx="22">
                  <c:v>1.1498170000000001</c:v>
                </c:pt>
                <c:pt idx="23">
                  <c:v>1.199857</c:v>
                </c:pt>
                <c:pt idx="24">
                  <c:v>1.2313970000000001</c:v>
                </c:pt>
                <c:pt idx="25">
                  <c:v>1.2518370000000001</c:v>
                </c:pt>
                <c:pt idx="26">
                  <c:v>1.268637</c:v>
                </c:pt>
                <c:pt idx="27">
                  <c:v>1.2724070000000001</c:v>
                </c:pt>
                <c:pt idx="28">
                  <c:v>1.2761769999999999</c:v>
                </c:pt>
                <c:pt idx="29">
                  <c:v>1.276257</c:v>
                </c:pt>
                <c:pt idx="30">
                  <c:v>1.0879399999999999</c:v>
                </c:pt>
                <c:pt idx="31">
                  <c:v>1.1823699999999999</c:v>
                </c:pt>
                <c:pt idx="32">
                  <c:v>1.2453399999999999</c:v>
                </c:pt>
                <c:pt idx="33">
                  <c:v>1.29538</c:v>
                </c:pt>
                <c:pt idx="34">
                  <c:v>1.3269200000000001</c:v>
                </c:pt>
                <c:pt idx="35">
                  <c:v>1.3473599999999999</c:v>
                </c:pt>
                <c:pt idx="36">
                  <c:v>1.36416</c:v>
                </c:pt>
                <c:pt idx="37">
                  <c:v>1.3679300000000001</c:v>
                </c:pt>
                <c:pt idx="38">
                  <c:v>1.3716999999999999</c:v>
                </c:pt>
                <c:pt idx="39">
                  <c:v>1.37178</c:v>
                </c:pt>
                <c:pt idx="40">
                  <c:v>1.189039</c:v>
                </c:pt>
                <c:pt idx="41">
                  <c:v>1.283469</c:v>
                </c:pt>
                <c:pt idx="42">
                  <c:v>1.3464389999999999</c:v>
                </c:pt>
                <c:pt idx="43">
                  <c:v>1.396479</c:v>
                </c:pt>
                <c:pt idx="44">
                  <c:v>1.4280189999999999</c:v>
                </c:pt>
                <c:pt idx="45">
                  <c:v>1.4484589999999999</c:v>
                </c:pt>
                <c:pt idx="46">
                  <c:v>1.4652590000000001</c:v>
                </c:pt>
                <c:pt idx="47">
                  <c:v>1.4690289999999999</c:v>
                </c:pt>
                <c:pt idx="48">
                  <c:v>1.472799</c:v>
                </c:pt>
                <c:pt idx="49">
                  <c:v>1.472879</c:v>
                </c:pt>
                <c:pt idx="50">
                  <c:v>1.24637</c:v>
                </c:pt>
                <c:pt idx="51">
                  <c:v>1.3408</c:v>
                </c:pt>
                <c:pt idx="52">
                  <c:v>1.40377</c:v>
                </c:pt>
                <c:pt idx="53">
                  <c:v>1.45381</c:v>
                </c:pt>
                <c:pt idx="54">
                  <c:v>1.4853499999999999</c:v>
                </c:pt>
                <c:pt idx="55">
                  <c:v>1.50579</c:v>
                </c:pt>
                <c:pt idx="56">
                  <c:v>1.5225900000000001</c:v>
                </c:pt>
                <c:pt idx="57">
                  <c:v>1.5263599999999999</c:v>
                </c:pt>
                <c:pt idx="58">
                  <c:v>1.53013</c:v>
                </c:pt>
                <c:pt idx="59">
                  <c:v>1.5302100000000001</c:v>
                </c:pt>
                <c:pt idx="60">
                  <c:v>1.3692500000000001</c:v>
                </c:pt>
                <c:pt idx="61">
                  <c:v>1.4524900000000001</c:v>
                </c:pt>
                <c:pt idx="62">
                  <c:v>1.52834</c:v>
                </c:pt>
                <c:pt idx="63">
                  <c:v>1.58385</c:v>
                </c:pt>
                <c:pt idx="64">
                  <c:v>1.6227100000000001</c:v>
                </c:pt>
                <c:pt idx="65">
                  <c:v>1.6467799999999999</c:v>
                </c:pt>
                <c:pt idx="66">
                  <c:v>1.67455</c:v>
                </c:pt>
                <c:pt idx="67">
                  <c:v>1.70048</c:v>
                </c:pt>
                <c:pt idx="68">
                  <c:v>1.7116100000000001</c:v>
                </c:pt>
                <c:pt idx="69">
                  <c:v>1.7172000000000001</c:v>
                </c:pt>
                <c:pt idx="70">
                  <c:v>1.5429299999999999</c:v>
                </c:pt>
                <c:pt idx="71">
                  <c:v>1.62246</c:v>
                </c:pt>
                <c:pt idx="72">
                  <c:v>1.7168000000000001</c:v>
                </c:pt>
                <c:pt idx="73">
                  <c:v>1.7723100000000001</c:v>
                </c:pt>
                <c:pt idx="74">
                  <c:v>1.81856</c:v>
                </c:pt>
                <c:pt idx="75">
                  <c:v>1.8518699999999999</c:v>
                </c:pt>
                <c:pt idx="76">
                  <c:v>1.8777900000000001</c:v>
                </c:pt>
                <c:pt idx="77">
                  <c:v>1.90927</c:v>
                </c:pt>
                <c:pt idx="78">
                  <c:v>1.9315</c:v>
                </c:pt>
                <c:pt idx="79">
                  <c:v>1.95747</c:v>
                </c:pt>
                <c:pt idx="80">
                  <c:v>1.6227</c:v>
                </c:pt>
                <c:pt idx="81">
                  <c:v>1.71153</c:v>
                </c:pt>
                <c:pt idx="82">
                  <c:v>1.8096300000000001</c:v>
                </c:pt>
                <c:pt idx="83">
                  <c:v>1.8670199999999999</c:v>
                </c:pt>
                <c:pt idx="84">
                  <c:v>1.9151800000000001</c:v>
                </c:pt>
                <c:pt idx="85">
                  <c:v>1.9540999999999999</c:v>
                </c:pt>
                <c:pt idx="86">
                  <c:v>1.98563</c:v>
                </c:pt>
                <c:pt idx="87">
                  <c:v>2.0153099999999999</c:v>
                </c:pt>
                <c:pt idx="88">
                  <c:v>2.0374400000000001</c:v>
                </c:pt>
                <c:pt idx="89">
                  <c:v>2.0749599999999999</c:v>
                </c:pt>
                <c:pt idx="90">
                  <c:v>1.7666200000000001</c:v>
                </c:pt>
                <c:pt idx="91">
                  <c:v>1.8868400000000001</c:v>
                </c:pt>
                <c:pt idx="92">
                  <c:v>1.9922899999999999</c:v>
                </c:pt>
                <c:pt idx="93">
                  <c:v>2.0663299999999998</c:v>
                </c:pt>
                <c:pt idx="94">
                  <c:v>2.1200100000000002</c:v>
                </c:pt>
                <c:pt idx="95">
                  <c:v>2.1700200000000001</c:v>
                </c:pt>
                <c:pt idx="96">
                  <c:v>2.2089400000000001</c:v>
                </c:pt>
                <c:pt idx="97">
                  <c:v>2.2478699999999998</c:v>
                </c:pt>
                <c:pt idx="98">
                  <c:v>2.2912599999999999</c:v>
                </c:pt>
                <c:pt idx="99">
                  <c:v>2.31684</c:v>
                </c:pt>
                <c:pt idx="100">
                  <c:v>1.93085</c:v>
                </c:pt>
                <c:pt idx="101">
                  <c:v>2.05477</c:v>
                </c:pt>
                <c:pt idx="102">
                  <c:v>2.1546699999999999</c:v>
                </c:pt>
                <c:pt idx="103">
                  <c:v>2.23794</c:v>
                </c:pt>
                <c:pt idx="104">
                  <c:v>2.2990200000000001</c:v>
                </c:pt>
                <c:pt idx="105">
                  <c:v>2.35087</c:v>
                </c:pt>
                <c:pt idx="106">
                  <c:v>2.4045800000000002</c:v>
                </c:pt>
                <c:pt idx="107">
                  <c:v>2.45092</c:v>
                </c:pt>
                <c:pt idx="108">
                  <c:v>2.5099999999999998</c:v>
                </c:pt>
                <c:pt idx="109">
                  <c:v>2.5384099999999998</c:v>
                </c:pt>
                <c:pt idx="110">
                  <c:v>2.0729199999999999</c:v>
                </c:pt>
                <c:pt idx="111">
                  <c:v>2.2171699999999999</c:v>
                </c:pt>
                <c:pt idx="112">
                  <c:v>2.3355299999999999</c:v>
                </c:pt>
                <c:pt idx="113">
                  <c:v>2.4372699999999998</c:v>
                </c:pt>
                <c:pt idx="114">
                  <c:v>2.5260600000000002</c:v>
                </c:pt>
                <c:pt idx="115">
                  <c:v>2.5945299999999998</c:v>
                </c:pt>
                <c:pt idx="116">
                  <c:v>2.6556199999999999</c:v>
                </c:pt>
                <c:pt idx="117">
                  <c:v>2.7278500000000001</c:v>
                </c:pt>
                <c:pt idx="118">
                  <c:v>2.8317199999999998</c:v>
                </c:pt>
                <c:pt idx="119">
                  <c:v>2.8671700000000002</c:v>
                </c:pt>
                <c:pt idx="120">
                  <c:v>2.1397499999999998</c:v>
                </c:pt>
                <c:pt idx="121">
                  <c:v>2.29508</c:v>
                </c:pt>
                <c:pt idx="122">
                  <c:v>2.4134199999999999</c:v>
                </c:pt>
                <c:pt idx="123">
                  <c:v>2.53362</c:v>
                </c:pt>
                <c:pt idx="124">
                  <c:v>2.6223900000000002</c:v>
                </c:pt>
                <c:pt idx="125">
                  <c:v>2.7056100000000001</c:v>
                </c:pt>
                <c:pt idx="126">
                  <c:v>2.7869899999999999</c:v>
                </c:pt>
                <c:pt idx="127">
                  <c:v>2.87948</c:v>
                </c:pt>
                <c:pt idx="128">
                  <c:v>3.0034700000000001</c:v>
                </c:pt>
                <c:pt idx="129">
                  <c:v>3.0553499999999998</c:v>
                </c:pt>
                <c:pt idx="130">
                  <c:v>2.21502</c:v>
                </c:pt>
                <c:pt idx="131">
                  <c:v>2.3629699999999998</c:v>
                </c:pt>
                <c:pt idx="132">
                  <c:v>2.4757699999999998</c:v>
                </c:pt>
                <c:pt idx="133">
                  <c:v>2.6089199999999999</c:v>
                </c:pt>
                <c:pt idx="134">
                  <c:v>2.72357</c:v>
                </c:pt>
                <c:pt idx="135">
                  <c:v>2.8290000000000002</c:v>
                </c:pt>
                <c:pt idx="136">
                  <c:v>2.9252099999999999</c:v>
                </c:pt>
                <c:pt idx="137">
                  <c:v>3.0325600000000001</c:v>
                </c:pt>
                <c:pt idx="138">
                  <c:v>3.1900900000000001</c:v>
                </c:pt>
                <c:pt idx="139">
                  <c:v>3.2254700000000001</c:v>
                </c:pt>
                <c:pt idx="140">
                  <c:v>2.36727</c:v>
                </c:pt>
                <c:pt idx="141">
                  <c:v>2.5190000000000001</c:v>
                </c:pt>
                <c:pt idx="142">
                  <c:v>2.6111599999999999</c:v>
                </c:pt>
                <c:pt idx="143">
                  <c:v>2.8029700000000002</c:v>
                </c:pt>
                <c:pt idx="144">
                  <c:v>2.9253900000000002</c:v>
                </c:pt>
                <c:pt idx="145">
                  <c:v>2.9994800000000001</c:v>
                </c:pt>
                <c:pt idx="146">
                  <c:v>3.0938099999999999</c:v>
                </c:pt>
                <c:pt idx="147">
                  <c:v>3.2084899999999998</c:v>
                </c:pt>
                <c:pt idx="148">
                  <c:v>3.3213599999999999</c:v>
                </c:pt>
                <c:pt idx="149">
                  <c:v>3.3751099999999998</c:v>
                </c:pt>
                <c:pt idx="150">
                  <c:v>2.3885000000000001</c:v>
                </c:pt>
                <c:pt idx="151">
                  <c:v>2.5567799999999998</c:v>
                </c:pt>
                <c:pt idx="152">
                  <c:v>2.7490999999999999</c:v>
                </c:pt>
                <c:pt idx="153">
                  <c:v>2.9051399999999998</c:v>
                </c:pt>
                <c:pt idx="154">
                  <c:v>2.9710000000000001</c:v>
                </c:pt>
                <c:pt idx="155">
                  <c:v>3.1059999999999999</c:v>
                </c:pt>
                <c:pt idx="156">
                  <c:v>3.2280799999999998</c:v>
                </c:pt>
                <c:pt idx="157">
                  <c:v>3.3428599999999999</c:v>
                </c:pt>
                <c:pt idx="158">
                  <c:v>3.4726400000000002</c:v>
                </c:pt>
                <c:pt idx="159">
                  <c:v>3.49878</c:v>
                </c:pt>
                <c:pt idx="160">
                  <c:v>2.55464</c:v>
                </c:pt>
                <c:pt idx="161">
                  <c:v>2.72106</c:v>
                </c:pt>
                <c:pt idx="162">
                  <c:v>2.8597600000000001</c:v>
                </c:pt>
                <c:pt idx="163">
                  <c:v>3.0224899999999999</c:v>
                </c:pt>
                <c:pt idx="164">
                  <c:v>3.18337</c:v>
                </c:pt>
                <c:pt idx="165">
                  <c:v>3.3738299999999999</c:v>
                </c:pt>
                <c:pt idx="166">
                  <c:v>3.5291899999999998</c:v>
                </c:pt>
                <c:pt idx="167">
                  <c:v>3.7326800000000002</c:v>
                </c:pt>
                <c:pt idx="168">
                  <c:v>3.8659400000000002</c:v>
                </c:pt>
                <c:pt idx="169">
                  <c:v>3.9697</c:v>
                </c:pt>
                <c:pt idx="170">
                  <c:v>2.82057</c:v>
                </c:pt>
                <c:pt idx="171">
                  <c:v>2.9738199999999999</c:v>
                </c:pt>
                <c:pt idx="172">
                  <c:v>3.0288400000000002</c:v>
                </c:pt>
                <c:pt idx="173">
                  <c:v>3.1749200000000002</c:v>
                </c:pt>
                <c:pt idx="174">
                  <c:v>3.3801800000000002</c:v>
                </c:pt>
                <c:pt idx="175">
                  <c:v>3.5817399999999999</c:v>
                </c:pt>
                <c:pt idx="176">
                  <c:v>3.8369300000000002</c:v>
                </c:pt>
                <c:pt idx="177">
                  <c:v>3.9941399999999998</c:v>
                </c:pt>
                <c:pt idx="178">
                  <c:v>4.0755400000000002</c:v>
                </c:pt>
                <c:pt idx="179">
                  <c:v>4.1551</c:v>
                </c:pt>
                <c:pt idx="180">
                  <c:v>2.8389799999999998</c:v>
                </c:pt>
                <c:pt idx="181">
                  <c:v>3.0294300000000001</c:v>
                </c:pt>
                <c:pt idx="182">
                  <c:v>3.2140499999999999</c:v>
                </c:pt>
                <c:pt idx="183">
                  <c:v>3.5203259999999998</c:v>
                </c:pt>
                <c:pt idx="184">
                  <c:v>3.6988099999999999</c:v>
                </c:pt>
                <c:pt idx="185">
                  <c:v>4.1130800000000001</c:v>
                </c:pt>
                <c:pt idx="186">
                  <c:v>4.1678199999999999</c:v>
                </c:pt>
                <c:pt idx="187">
                  <c:v>4.2341300000000004</c:v>
                </c:pt>
                <c:pt idx="188">
                  <c:v>4.3000699999999998</c:v>
                </c:pt>
                <c:pt idx="189">
                  <c:v>4.3667499999999997</c:v>
                </c:pt>
                <c:pt idx="190">
                  <c:v>3.4247399999999999</c:v>
                </c:pt>
                <c:pt idx="191">
                  <c:v>3.5784379999999998</c:v>
                </c:pt>
                <c:pt idx="192">
                  <c:v>3.6780900000000001</c:v>
                </c:pt>
                <c:pt idx="193">
                  <c:v>4.0960000000000001</c:v>
                </c:pt>
                <c:pt idx="194">
                  <c:v>4.1977399999999996</c:v>
                </c:pt>
                <c:pt idx="195">
                  <c:v>4.3142899999999997</c:v>
                </c:pt>
                <c:pt idx="196">
                  <c:v>4.4067999999999996</c:v>
                </c:pt>
                <c:pt idx="197">
                  <c:v>4.4919500000000001</c:v>
                </c:pt>
                <c:pt idx="198">
                  <c:v>4.57524</c:v>
                </c:pt>
                <c:pt idx="199">
                  <c:v>4.6456200000000001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618192"/>
        <c:axId val="555620936"/>
      </c:scatterChart>
      <c:valAx>
        <c:axId val="555618192"/>
        <c:scaling>
          <c:orientation val="minMax"/>
          <c:max val="21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Corrected Air Flow Rate (kg/s)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620936"/>
        <c:crosses val="autoZero"/>
        <c:crossBetween val="midCat"/>
      </c:valAx>
      <c:valAx>
        <c:axId val="55562093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Ratio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618192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Draught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RESULTS!$D$108:$I$108</c:f>
              <c:numCache>
                <c:formatCode>0.00</c:formatCode>
                <c:ptCount val="6"/>
                <c:pt idx="0">
                  <c:v>7.9413776058435488</c:v>
                </c:pt>
                <c:pt idx="1">
                  <c:v>11.96278400664074</c:v>
                </c:pt>
                <c:pt idx="2">
                  <c:v>15.408360771495529</c:v>
                </c:pt>
                <c:pt idx="3">
                  <c:v>17.273033338823534</c:v>
                </c:pt>
                <c:pt idx="4">
                  <c:v>18.432404585909012</c:v>
                </c:pt>
                <c:pt idx="5">
                  <c:v>19.590120021144031</c:v>
                </c:pt>
              </c:numCache>
            </c:numRef>
          </c:xVal>
          <c:yVal>
            <c:numRef>
              <c:f>RESULTS!$D$107:$I$107</c:f>
              <c:numCache>
                <c:formatCode>General</c:formatCode>
                <c:ptCount val="6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RESULTS!$Z$108:$AC$108</c:f>
              <c:numCache>
                <c:formatCode>0.00</c:formatCode>
                <c:ptCount val="4"/>
                <c:pt idx="0">
                  <c:v>15.858397817934755</c:v>
                </c:pt>
                <c:pt idx="1">
                  <c:v>16.272453214514005</c:v>
                </c:pt>
                <c:pt idx="2">
                  <c:v>16.151264704682866</c:v>
                </c:pt>
                <c:pt idx="3">
                  <c:v>17.313513316393809</c:v>
                </c:pt>
              </c:numCache>
            </c:numRef>
          </c:xVal>
          <c:yVal>
            <c:numRef>
              <c:f>RESULTS!$Z$107:$AI$107</c:f>
              <c:numCache>
                <c:formatCode>General</c:formatCode>
                <c:ptCount val="10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624464"/>
        <c:axId val="555624856"/>
      </c:scatterChart>
      <c:valAx>
        <c:axId val="555624464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624856"/>
        <c:crosses val="autoZero"/>
        <c:crossBetween val="midCat"/>
      </c:valAx>
      <c:valAx>
        <c:axId val="555624856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62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FPI - IMEP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RESULTS!$D$108:$I$108</c:f>
              <c:numCache>
                <c:formatCode>0.00</c:formatCode>
                <c:ptCount val="6"/>
                <c:pt idx="0">
                  <c:v>7.9413776058435488</c:v>
                </c:pt>
                <c:pt idx="1">
                  <c:v>11.96278400664074</c:v>
                </c:pt>
                <c:pt idx="2">
                  <c:v>15.408360771495529</c:v>
                </c:pt>
                <c:pt idx="3">
                  <c:v>17.273033338823534</c:v>
                </c:pt>
                <c:pt idx="4">
                  <c:v>18.432404585909012</c:v>
                </c:pt>
                <c:pt idx="5">
                  <c:v>19.590120021144031</c:v>
                </c:pt>
              </c:numCache>
            </c:numRef>
          </c:xVal>
          <c:yVal>
            <c:numRef>
              <c:f>RESULTS!$D$119:$I$119</c:f>
              <c:numCache>
                <c:formatCode>0.00</c:formatCode>
                <c:ptCount val="6"/>
                <c:pt idx="0">
                  <c:v>44.5</c:v>
                </c:pt>
                <c:pt idx="1">
                  <c:v>60.5</c:v>
                </c:pt>
                <c:pt idx="2">
                  <c:v>73.666666666666671</c:v>
                </c:pt>
                <c:pt idx="3">
                  <c:v>82.833333333333329</c:v>
                </c:pt>
                <c:pt idx="4">
                  <c:v>88.5</c:v>
                </c:pt>
                <c:pt idx="5">
                  <c:v>96.5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RESULTS!$Z$108:$AC$108</c:f>
              <c:numCache>
                <c:formatCode>0.00</c:formatCode>
                <c:ptCount val="4"/>
                <c:pt idx="0">
                  <c:v>15.858397817934755</c:v>
                </c:pt>
                <c:pt idx="1">
                  <c:v>16.272453214514005</c:v>
                </c:pt>
                <c:pt idx="2">
                  <c:v>16.151264704682866</c:v>
                </c:pt>
                <c:pt idx="3">
                  <c:v>17.313513316393809</c:v>
                </c:pt>
              </c:numCache>
            </c:numRef>
          </c:xVal>
          <c:yVal>
            <c:numRef>
              <c:f>RESULTS!$Z$119:$AI$119</c:f>
              <c:numCache>
                <c:formatCode>0.00</c:formatCode>
                <c:ptCount val="10"/>
                <c:pt idx="0">
                  <c:v>86.166666666666671</c:v>
                </c:pt>
                <c:pt idx="1">
                  <c:v>88.5</c:v>
                </c:pt>
                <c:pt idx="2">
                  <c:v>86.5</c:v>
                </c:pt>
                <c:pt idx="3">
                  <c:v>90.333333333333329</c:v>
                </c:pt>
                <c:pt idx="4">
                  <c:v>89.833333333333329</c:v>
                </c:pt>
                <c:pt idx="5">
                  <c:v>79.833333333333329</c:v>
                </c:pt>
                <c:pt idx="6">
                  <c:v>86.666666666666671</c:v>
                </c:pt>
                <c:pt idx="7">
                  <c:v>89.666666666666671</c:v>
                </c:pt>
                <c:pt idx="8">
                  <c:v>93.166666666666671</c:v>
                </c:pt>
                <c:pt idx="9">
                  <c:v>92.333333333333329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619760"/>
        <c:axId val="555614272"/>
      </c:scatterChart>
      <c:valAx>
        <c:axId val="555619760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614272"/>
        <c:crosses val="autoZero"/>
        <c:crossBetween val="midCat"/>
      </c:valAx>
      <c:valAx>
        <c:axId val="55561427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</a:t>
                </a:r>
                <a:r>
                  <a:rPr lang="en-US" baseline="0"/>
                  <a:t> Pump Index (-)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619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IMEP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RESULTS!$D$108:$I$108</c:f>
              <c:numCache>
                <c:formatCode>0.00</c:formatCode>
                <c:ptCount val="6"/>
                <c:pt idx="0">
                  <c:v>7.9413776058435488</c:v>
                </c:pt>
                <c:pt idx="1">
                  <c:v>11.96278400664074</c:v>
                </c:pt>
                <c:pt idx="2">
                  <c:v>15.408360771495529</c:v>
                </c:pt>
                <c:pt idx="3">
                  <c:v>17.273033338823534</c:v>
                </c:pt>
                <c:pt idx="4">
                  <c:v>18.432404585909012</c:v>
                </c:pt>
                <c:pt idx="5">
                  <c:v>19.590120021144031</c:v>
                </c:pt>
              </c:numCache>
            </c:numRef>
          </c:xVal>
          <c:yVal>
            <c:numRef>
              <c:f>RESULTS!$D$116:$I$116</c:f>
              <c:numCache>
                <c:formatCode>0.00</c:formatCode>
                <c:ptCount val="6"/>
                <c:pt idx="0">
                  <c:v>74.299565983339875</c:v>
                </c:pt>
                <c:pt idx="1">
                  <c:v>103.74241064154627</c:v>
                </c:pt>
                <c:pt idx="2">
                  <c:v>135.15622037386024</c:v>
                </c:pt>
                <c:pt idx="3">
                  <c:v>150.29396040197582</c:v>
                </c:pt>
                <c:pt idx="4">
                  <c:v>151.6365291525637</c:v>
                </c:pt>
                <c:pt idx="5">
                  <c:v>150.22030592265037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RESULTS!$Z$108:$AK$108</c:f>
              <c:numCache>
                <c:formatCode>0.00</c:formatCode>
                <c:ptCount val="12"/>
                <c:pt idx="0">
                  <c:v>15.858397817934755</c:v>
                </c:pt>
                <c:pt idx="1">
                  <c:v>16.272453214514005</c:v>
                </c:pt>
                <c:pt idx="2">
                  <c:v>16.151264704682866</c:v>
                </c:pt>
                <c:pt idx="3">
                  <c:v>17.313513316393809</c:v>
                </c:pt>
                <c:pt idx="4">
                  <c:v>16.93437134626048</c:v>
                </c:pt>
                <c:pt idx="5">
                  <c:v>12.17164946988105</c:v>
                </c:pt>
                <c:pt idx="6">
                  <c:v>16.188937455683106</c:v>
                </c:pt>
                <c:pt idx="7">
                  <c:v>15.789117385699928</c:v>
                </c:pt>
                <c:pt idx="8">
                  <c:v>15.62797690879975</c:v>
                </c:pt>
                <c:pt idx="9">
                  <c:v>16.736570577961352</c:v>
                </c:pt>
              </c:numCache>
            </c:numRef>
          </c:xVal>
          <c:yVal>
            <c:numRef>
              <c:f>RESULTS!$Z$116:$AK$116</c:f>
              <c:numCache>
                <c:formatCode>0.00</c:formatCode>
                <c:ptCount val="12"/>
                <c:pt idx="0">
                  <c:v>130.61920829333334</c:v>
                </c:pt>
                <c:pt idx="1">
                  <c:v>130.84025352</c:v>
                </c:pt>
                <c:pt idx="2">
                  <c:v>130.56479372066667</c:v>
                </c:pt>
                <c:pt idx="3">
                  <c:v>132.35907822999999</c:v>
                </c:pt>
                <c:pt idx="4">
                  <c:v>131.85095324399998</c:v>
                </c:pt>
                <c:pt idx="5">
                  <c:v>113.990949648</c:v>
                </c:pt>
                <c:pt idx="6">
                  <c:v>125.26576171733333</c:v>
                </c:pt>
                <c:pt idx="7">
                  <c:v>127.71636448000001</c:v>
                </c:pt>
                <c:pt idx="8">
                  <c:v>130.16235496799999</c:v>
                </c:pt>
                <c:pt idx="9">
                  <c:v>126.43706383333333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615056"/>
        <c:axId val="555615840"/>
      </c:scatterChart>
      <c:valAx>
        <c:axId val="555615056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615840"/>
        <c:crosses val="autoZero"/>
        <c:crossBetween val="midCat"/>
      </c:valAx>
      <c:valAx>
        <c:axId val="55561584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61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 - Shaft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RESULTS!$D$104:$I$104</c:f>
              <c:numCache>
                <c:formatCode>0</c:formatCode>
                <c:ptCount val="6"/>
                <c:pt idx="0">
                  <c:v>5742</c:v>
                </c:pt>
                <c:pt idx="1">
                  <c:v>11460</c:v>
                </c:pt>
                <c:pt idx="2">
                  <c:v>17215</c:v>
                </c:pt>
                <c:pt idx="3">
                  <c:v>20669</c:v>
                </c:pt>
                <c:pt idx="4">
                  <c:v>22925.999999999996</c:v>
                </c:pt>
                <c:pt idx="5">
                  <c:v>25224</c:v>
                </c:pt>
              </c:numCache>
            </c:numRef>
          </c:xVal>
          <c:yVal>
            <c:numRef>
              <c:f>RESULTS!$D$143:$I$143</c:f>
              <c:numCache>
                <c:formatCode>0.00</c:formatCode>
                <c:ptCount val="6"/>
                <c:pt idx="0">
                  <c:v>49.089153594607076</c:v>
                </c:pt>
                <c:pt idx="1">
                  <c:v>76.612611352440553</c:v>
                </c:pt>
                <c:pt idx="2">
                  <c:v>106.57639017095353</c:v>
                </c:pt>
                <c:pt idx="3">
                  <c:v>124.73239112110571</c:v>
                </c:pt>
                <c:pt idx="4">
                  <c:v>137.37499719779044</c:v>
                </c:pt>
                <c:pt idx="5">
                  <c:v>149.4430459532758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RESULTS!$Z$104:$AK$104</c:f>
              <c:numCache>
                <c:formatCode>0</c:formatCode>
                <c:ptCount val="12"/>
                <c:pt idx="0">
                  <c:v>19414</c:v>
                </c:pt>
                <c:pt idx="1">
                  <c:v>19977</c:v>
                </c:pt>
                <c:pt idx="2">
                  <c:v>19796</c:v>
                </c:pt>
                <c:pt idx="3">
                  <c:v>21388</c:v>
                </c:pt>
                <c:pt idx="4">
                  <c:v>20912</c:v>
                </c:pt>
                <c:pt idx="5">
                  <c:v>13204</c:v>
                </c:pt>
                <c:pt idx="6">
                  <c:v>19384</c:v>
                </c:pt>
                <c:pt idx="7">
                  <c:v>18787</c:v>
                </c:pt>
                <c:pt idx="8">
                  <c:v>18943</c:v>
                </c:pt>
                <c:pt idx="9">
                  <c:v>20017</c:v>
                </c:pt>
              </c:numCache>
            </c:numRef>
          </c:xVal>
          <c:yVal>
            <c:numRef>
              <c:f>RESULTS!$Z$143:$AK$143</c:f>
              <c:numCache>
                <c:formatCode>0.00</c:formatCode>
                <c:ptCount val="12"/>
                <c:pt idx="0">
                  <c:v>112.91470637999998</c:v>
                </c:pt>
                <c:pt idx="1">
                  <c:v>111.80164576000001</c:v>
                </c:pt>
                <c:pt idx="2">
                  <c:v>110.911127142</c:v>
                </c:pt>
                <c:pt idx="3">
                  <c:v>112.25080138999998</c:v>
                </c:pt>
                <c:pt idx="4">
                  <c:v>113.82716371200002</c:v>
                </c:pt>
                <c:pt idx="5">
                  <c:v>92.940758603999996</c:v>
                </c:pt>
                <c:pt idx="6">
                  <c:v>106.91912613200002</c:v>
                </c:pt>
                <c:pt idx="7">
                  <c:v>108.61307634000001</c:v>
                </c:pt>
                <c:pt idx="8">
                  <c:v>117.660543264</c:v>
                </c:pt>
                <c:pt idx="9">
                  <c:v>106.28101933333336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616232"/>
        <c:axId val="555617016"/>
      </c:scatterChart>
      <c:valAx>
        <c:axId val="555616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617016"/>
        <c:crosses val="autoZero"/>
        <c:crossBetween val="midCat"/>
      </c:valAx>
      <c:valAx>
        <c:axId val="555617016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616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Pscav - Shaft</a:t>
            </a:r>
            <a:r>
              <a:rPr lang="en-US" baseline="0"/>
              <a:t>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RESULTS!$D$104:$I$104</c:f>
              <c:numCache>
                <c:formatCode>0</c:formatCode>
                <c:ptCount val="6"/>
                <c:pt idx="0">
                  <c:v>5742</c:v>
                </c:pt>
                <c:pt idx="1">
                  <c:v>11460</c:v>
                </c:pt>
                <c:pt idx="2">
                  <c:v>17215</c:v>
                </c:pt>
                <c:pt idx="3">
                  <c:v>20669</c:v>
                </c:pt>
                <c:pt idx="4">
                  <c:v>22925.999999999996</c:v>
                </c:pt>
                <c:pt idx="5">
                  <c:v>25224</c:v>
                </c:pt>
              </c:numCache>
            </c:numRef>
          </c:xVal>
          <c:yVal>
            <c:numRef>
              <c:f>RESULTS!$D$135:$I$135</c:f>
              <c:numCache>
                <c:formatCode>0.00000</c:formatCode>
                <c:ptCount val="6"/>
                <c:pt idx="0">
                  <c:v>1.3650199962341376</c:v>
                </c:pt>
                <c:pt idx="1">
                  <c:v>2.0789692592000497</c:v>
                </c:pt>
                <c:pt idx="2">
                  <c:v>2.8789685906455831</c:v>
                </c:pt>
                <c:pt idx="3">
                  <c:v>3.3407991721945942</c:v>
                </c:pt>
                <c:pt idx="4">
                  <c:v>3.6608904871028209</c:v>
                </c:pt>
                <c:pt idx="5">
                  <c:v>4.0023470622350024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RESULTS!$Z$104:$AK$104</c:f>
              <c:numCache>
                <c:formatCode>0</c:formatCode>
                <c:ptCount val="12"/>
                <c:pt idx="0">
                  <c:v>19414</c:v>
                </c:pt>
                <c:pt idx="1">
                  <c:v>19977</c:v>
                </c:pt>
                <c:pt idx="2">
                  <c:v>19796</c:v>
                </c:pt>
                <c:pt idx="3">
                  <c:v>21388</c:v>
                </c:pt>
                <c:pt idx="4">
                  <c:v>20912</c:v>
                </c:pt>
                <c:pt idx="5">
                  <c:v>13204</c:v>
                </c:pt>
                <c:pt idx="6">
                  <c:v>19384</c:v>
                </c:pt>
                <c:pt idx="7">
                  <c:v>18787</c:v>
                </c:pt>
                <c:pt idx="8">
                  <c:v>18943</c:v>
                </c:pt>
                <c:pt idx="9">
                  <c:v>20017</c:v>
                </c:pt>
              </c:numCache>
            </c:numRef>
          </c:xVal>
          <c:yVal>
            <c:numRef>
              <c:f>RESULTS!$Z$135:$AK$135</c:f>
              <c:numCache>
                <c:formatCode>0.00000</c:formatCode>
                <c:ptCount val="12"/>
                <c:pt idx="0">
                  <c:v>3.4102735200000001</c:v>
                </c:pt>
                <c:pt idx="1">
                  <c:v>3.5177162399999999</c:v>
                </c:pt>
                <c:pt idx="2">
                  <c:v>3.5090974879999997</c:v>
                </c:pt>
                <c:pt idx="3">
                  <c:v>3.6433115599999994</c:v>
                </c:pt>
                <c:pt idx="4">
                  <c:v>3.752820968</c:v>
                </c:pt>
                <c:pt idx="5">
                  <c:v>2.9938790559999999</c:v>
                </c:pt>
                <c:pt idx="6">
                  <c:v>3.4202152479999999</c:v>
                </c:pt>
                <c:pt idx="7">
                  <c:v>3.50175466</c:v>
                </c:pt>
                <c:pt idx="8">
                  <c:v>3.7527734960000005</c:v>
                </c:pt>
                <c:pt idx="9">
                  <c:v>3.3567204999999998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617800"/>
        <c:axId val="555621720"/>
      </c:scatterChart>
      <c:valAx>
        <c:axId val="555617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621720"/>
        <c:crosses val="autoZero"/>
        <c:crossBetween val="midCat"/>
      </c:valAx>
      <c:valAx>
        <c:axId val="55562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Scavenge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61780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Texh - Shaft</a:t>
            </a:r>
            <a:r>
              <a:rPr lang="en-US" baseline="0"/>
              <a:t>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RESULTS!$D$104:$I$104</c:f>
              <c:numCache>
                <c:formatCode>0</c:formatCode>
                <c:ptCount val="6"/>
                <c:pt idx="0">
                  <c:v>5742</c:v>
                </c:pt>
                <c:pt idx="1">
                  <c:v>11460</c:v>
                </c:pt>
                <c:pt idx="2">
                  <c:v>17215</c:v>
                </c:pt>
                <c:pt idx="3">
                  <c:v>20669</c:v>
                </c:pt>
                <c:pt idx="4">
                  <c:v>22925.999999999996</c:v>
                </c:pt>
                <c:pt idx="5">
                  <c:v>25224</c:v>
                </c:pt>
              </c:numCache>
            </c:numRef>
          </c:xVal>
          <c:yVal>
            <c:numRef>
              <c:f>RESULTS!$D$127:$I$127</c:f>
              <c:numCache>
                <c:formatCode>General</c:formatCode>
                <c:ptCount val="6"/>
                <c:pt idx="0">
                  <c:v>272.34617479999997</c:v>
                </c:pt>
                <c:pt idx="1">
                  <c:v>323.68596940000003</c:v>
                </c:pt>
                <c:pt idx="2">
                  <c:v>334.21622920000004</c:v>
                </c:pt>
                <c:pt idx="3">
                  <c:v>358.31794559999997</c:v>
                </c:pt>
                <c:pt idx="4">
                  <c:v>372.49185119999999</c:v>
                </c:pt>
                <c:pt idx="5">
                  <c:v>398.92480180000001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RESULTS!$Z$104:$AK$104</c:f>
              <c:numCache>
                <c:formatCode>0</c:formatCode>
                <c:ptCount val="12"/>
                <c:pt idx="0">
                  <c:v>19414</c:v>
                </c:pt>
                <c:pt idx="1">
                  <c:v>19977</c:v>
                </c:pt>
                <c:pt idx="2">
                  <c:v>19796</c:v>
                </c:pt>
                <c:pt idx="3">
                  <c:v>21388</c:v>
                </c:pt>
                <c:pt idx="4">
                  <c:v>20912</c:v>
                </c:pt>
                <c:pt idx="5">
                  <c:v>13204</c:v>
                </c:pt>
                <c:pt idx="6">
                  <c:v>19384</c:v>
                </c:pt>
                <c:pt idx="7">
                  <c:v>18787</c:v>
                </c:pt>
                <c:pt idx="8">
                  <c:v>18943</c:v>
                </c:pt>
                <c:pt idx="9">
                  <c:v>20017</c:v>
                </c:pt>
              </c:numCache>
            </c:numRef>
          </c:xVal>
          <c:yVal>
            <c:numRef>
              <c:f>RESULTS!$Z$127:$AK$127</c:f>
              <c:numCache>
                <c:formatCode>General</c:formatCode>
                <c:ptCount val="12"/>
                <c:pt idx="0">
                  <c:v>337.548722</c:v>
                </c:pt>
                <c:pt idx="1">
                  <c:v>325.55182400000001</c:v>
                </c:pt>
                <c:pt idx="2">
                  <c:v>334.70648399999999</c:v>
                </c:pt>
                <c:pt idx="3">
                  <c:v>346.57031799999999</c:v>
                </c:pt>
                <c:pt idx="4">
                  <c:v>350.01977400000004</c:v>
                </c:pt>
                <c:pt idx="5">
                  <c:v>320.33495399999998</c:v>
                </c:pt>
                <c:pt idx="6">
                  <c:v>338.275666</c:v>
                </c:pt>
                <c:pt idx="7">
                  <c:v>330.45612799999998</c:v>
                </c:pt>
                <c:pt idx="8">
                  <c:v>344.62207599999999</c:v>
                </c:pt>
                <c:pt idx="9">
                  <c:v>331.17318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38240"/>
        <c:axId val="659139808"/>
      </c:scatterChart>
      <c:valAx>
        <c:axId val="65913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39808"/>
        <c:crosses val="autoZero"/>
        <c:crossBetween val="midCat"/>
      </c:valAx>
      <c:valAx>
        <c:axId val="65913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Exhaust 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38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</a:t>
            </a:r>
            <a:r>
              <a:rPr lang="en-US" baseline="0"/>
              <a:t> - Pscav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RESULTS!$D$135:$I$135</c:f>
              <c:numCache>
                <c:formatCode>0.00000</c:formatCode>
                <c:ptCount val="6"/>
                <c:pt idx="0">
                  <c:v>1.3650199962341376</c:v>
                </c:pt>
                <c:pt idx="1">
                  <c:v>2.0789692592000497</c:v>
                </c:pt>
                <c:pt idx="2">
                  <c:v>2.8789685906455831</c:v>
                </c:pt>
                <c:pt idx="3">
                  <c:v>3.3407991721945942</c:v>
                </c:pt>
                <c:pt idx="4">
                  <c:v>3.6608904871028209</c:v>
                </c:pt>
                <c:pt idx="5">
                  <c:v>4.0023470622350024</c:v>
                </c:pt>
              </c:numCache>
            </c:numRef>
          </c:xVal>
          <c:yVal>
            <c:numRef>
              <c:f>RESULTS!$D$146:$I$146</c:f>
              <c:numCache>
                <c:formatCode>General</c:formatCode>
                <c:ptCount val="6"/>
                <c:pt idx="0">
                  <c:v>5414.5</c:v>
                </c:pt>
                <c:pt idx="1">
                  <c:v>9207</c:v>
                </c:pt>
                <c:pt idx="2">
                  <c:v>11404</c:v>
                </c:pt>
                <c:pt idx="3">
                  <c:v>12301.5</c:v>
                </c:pt>
                <c:pt idx="4">
                  <c:v>12925</c:v>
                </c:pt>
                <c:pt idx="5">
                  <c:v>13607.5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RESULTS!$Z$135:$AK$135</c:f>
              <c:numCache>
                <c:formatCode>0.00000</c:formatCode>
                <c:ptCount val="12"/>
                <c:pt idx="0">
                  <c:v>3.4102735200000001</c:v>
                </c:pt>
                <c:pt idx="1">
                  <c:v>3.5177162399999999</c:v>
                </c:pt>
                <c:pt idx="2">
                  <c:v>3.5090974879999997</c:v>
                </c:pt>
                <c:pt idx="3">
                  <c:v>3.6433115599999994</c:v>
                </c:pt>
                <c:pt idx="4">
                  <c:v>3.752820968</c:v>
                </c:pt>
                <c:pt idx="5">
                  <c:v>2.9938790559999999</c:v>
                </c:pt>
                <c:pt idx="6">
                  <c:v>3.4202152479999999</c:v>
                </c:pt>
                <c:pt idx="7">
                  <c:v>3.50175466</c:v>
                </c:pt>
                <c:pt idx="8">
                  <c:v>3.7527734960000005</c:v>
                </c:pt>
                <c:pt idx="9">
                  <c:v>3.3567204999999998</c:v>
                </c:pt>
              </c:numCache>
            </c:numRef>
          </c:xVal>
          <c:yVal>
            <c:numRef>
              <c:f>RESULTS!$Z$146:$AK$146</c:f>
              <c:numCache>
                <c:formatCode>General</c:formatCode>
                <c:ptCount val="12"/>
                <c:pt idx="0">
                  <c:v>12507</c:v>
                </c:pt>
                <c:pt idx="1">
                  <c:v>12717</c:v>
                </c:pt>
                <c:pt idx="2">
                  <c:v>12657</c:v>
                </c:pt>
                <c:pt idx="3">
                  <c:v>12908</c:v>
                </c:pt>
                <c:pt idx="4">
                  <c:v>13037</c:v>
                </c:pt>
                <c:pt idx="5">
                  <c:v>11464</c:v>
                </c:pt>
                <c:pt idx="6">
                  <c:v>12520</c:v>
                </c:pt>
                <c:pt idx="7">
                  <c:v>12793</c:v>
                </c:pt>
                <c:pt idx="8">
                  <c:v>13016</c:v>
                </c:pt>
                <c:pt idx="9">
                  <c:v>12472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37064"/>
        <c:axId val="659140200"/>
      </c:scatterChart>
      <c:valAx>
        <c:axId val="65913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Scavenge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40200"/>
        <c:crosses val="autoZero"/>
        <c:crossBetween val="midCat"/>
        <c:majorUnit val="1"/>
      </c:valAx>
      <c:valAx>
        <c:axId val="65914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37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Power vs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4281.8086650240002</c:v>
                </c:pt>
                <c:pt idx="1">
                  <c:v>8545.7205331200003</c:v>
                </c:pt>
                <c:pt idx="2">
                  <c:v>12837.22329648</c:v>
                </c:pt>
                <c:pt idx="3">
                  <c:v>15412.870654368</c:v>
                </c:pt>
                <c:pt idx="4">
                  <c:v>17095.915265471998</c:v>
                </c:pt>
                <c:pt idx="5">
                  <c:v>18809.533571328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RESULTS!$O$48:$U$48</c:f>
              <c:numCache>
                <c:formatCode>0</c:formatCode>
                <c:ptCount val="7"/>
                <c:pt idx="0">
                  <c:v>12799.93830288</c:v>
                </c:pt>
                <c:pt idx="1">
                  <c:v>12729.842514911999</c:v>
                </c:pt>
                <c:pt idx="2">
                  <c:v>15372.60286128</c:v>
                </c:pt>
                <c:pt idx="3">
                  <c:v>15274.916178047999</c:v>
                </c:pt>
                <c:pt idx="4">
                  <c:v>15217.497287904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RESULTS!$Z$48:$AK$48</c:f>
              <c:numCache>
                <c:formatCode>0</c:formatCode>
                <c:ptCount val="12"/>
                <c:pt idx="0">
                  <c:v>14477.017315007999</c:v>
                </c:pt>
                <c:pt idx="1">
                  <c:v>14896.846342944</c:v>
                </c:pt>
                <c:pt idx="2">
                  <c:v>14761.874666112</c:v>
                </c:pt>
                <c:pt idx="3">
                  <c:v>15949.028862335999</c:v>
                </c:pt>
                <c:pt idx="4">
                  <c:v>15594.075723263999</c:v>
                </c:pt>
                <c:pt idx="5">
                  <c:v>9846.2211098879998</c:v>
                </c:pt>
                <c:pt idx="6">
                  <c:v>14454.646318847999</c:v>
                </c:pt>
                <c:pt idx="7">
                  <c:v>14009.463495263999</c:v>
                </c:pt>
                <c:pt idx="8">
                  <c:v>14125.792675295999</c:v>
                </c:pt>
                <c:pt idx="9">
                  <c:v>14926.674337823999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37456"/>
        <c:axId val="659139416"/>
      </c:scatterChart>
      <c:valAx>
        <c:axId val="65913745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39416"/>
        <c:crosses val="autoZero"/>
        <c:crossBetween val="midCat"/>
      </c:valAx>
      <c:valAx>
        <c:axId val="65913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3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7234652960046659"/>
          <c:w val="0.20999037620297462"/>
          <c:h val="0.2964811169437153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RESULTS!$D$12:$I$12</c:f>
              <c:numCache>
                <c:formatCode>0.00</c:formatCode>
                <c:ptCount val="6"/>
                <c:pt idx="0">
                  <c:v>44.5</c:v>
                </c:pt>
                <c:pt idx="1">
                  <c:v>60.5</c:v>
                </c:pt>
                <c:pt idx="2">
                  <c:v>73.666666666666671</c:v>
                </c:pt>
                <c:pt idx="3">
                  <c:v>82.833333333333329</c:v>
                </c:pt>
                <c:pt idx="4">
                  <c:v>88.5</c:v>
                </c:pt>
                <c:pt idx="5">
                  <c:v>96.5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RESULTS!$O$12:$U$12</c:f>
              <c:numCache>
                <c:formatCode>0.00</c:formatCode>
                <c:ptCount val="7"/>
                <c:pt idx="0">
                  <c:v>76.5</c:v>
                </c:pt>
                <c:pt idx="1">
                  <c:v>77</c:v>
                </c:pt>
                <c:pt idx="2">
                  <c:v>86</c:v>
                </c:pt>
                <c:pt idx="3">
                  <c:v>86.166666666666671</c:v>
                </c:pt>
                <c:pt idx="4">
                  <c:v>84.833333333333329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RESULTS!$Z$12:$AL$12</c:f>
              <c:numCache>
                <c:formatCode>0.00</c:formatCode>
                <c:ptCount val="13"/>
                <c:pt idx="0">
                  <c:v>86.166666666666671</c:v>
                </c:pt>
                <c:pt idx="1">
                  <c:v>88.5</c:v>
                </c:pt>
                <c:pt idx="2">
                  <c:v>86.5</c:v>
                </c:pt>
                <c:pt idx="3">
                  <c:v>90.333333333333329</c:v>
                </c:pt>
                <c:pt idx="4">
                  <c:v>89.833333333333329</c:v>
                </c:pt>
                <c:pt idx="5">
                  <c:v>79.833333333333329</c:v>
                </c:pt>
                <c:pt idx="6">
                  <c:v>86.666666666666671</c:v>
                </c:pt>
                <c:pt idx="7">
                  <c:v>89.666666666666671</c:v>
                </c:pt>
                <c:pt idx="8">
                  <c:v>93.166666666666671</c:v>
                </c:pt>
                <c:pt idx="9">
                  <c:v>92.333333333333329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27264"/>
        <c:axId val="659130008"/>
      </c:scatterChart>
      <c:valAx>
        <c:axId val="65912726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30008"/>
        <c:crosses val="autoZero"/>
        <c:crossBetween val="midCat"/>
      </c:valAx>
      <c:valAx>
        <c:axId val="65913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2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RESULTS!$D$8:$K$8</c:f>
              <c:numCache>
                <c:formatCode>General</c:formatCode>
                <c:ptCount val="8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RESULTS!$D$60:$K$60</c:f>
              <c:numCache>
                <c:formatCode>0.00</c:formatCode>
                <c:ptCount val="8"/>
                <c:pt idx="0">
                  <c:v>1.0187435975311656</c:v>
                </c:pt>
                <c:pt idx="1">
                  <c:v>0.97860768133804577</c:v>
                </c:pt>
                <c:pt idx="2">
                  <c:v>1.0204821274677816</c:v>
                </c:pt>
                <c:pt idx="3">
                  <c:v>1.0191600822724887</c:v>
                </c:pt>
                <c:pt idx="4">
                  <c:v>1.0171436118084571</c:v>
                </c:pt>
                <c:pt idx="5">
                  <c:v>1.0203647632208082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RESULTS!$O$60:$S$60</c:f>
              <c:numCache>
                <c:formatCode>0.00</c:formatCode>
                <c:ptCount val="5"/>
                <c:pt idx="0">
                  <c:v>-13.89630604041958</c:v>
                </c:pt>
                <c:pt idx="1">
                  <c:v>-13.820206257850433</c:v>
                </c:pt>
                <c:pt idx="2">
                  <c:v>-15.711496985405573</c:v>
                </c:pt>
                <c:pt idx="3">
                  <c:v>-15.666870407072235</c:v>
                </c:pt>
                <c:pt idx="4">
                  <c:v>-15.573553847492629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RESULTS!$Z$60:$AL$60</c:f>
              <c:numCache>
                <c:formatCode>0.00</c:formatCode>
                <c:ptCount val="13"/>
                <c:pt idx="0">
                  <c:v>1.0131817883583363</c:v>
                </c:pt>
                <c:pt idx="1">
                  <c:v>1.0135911291616591</c:v>
                </c:pt>
                <c:pt idx="2">
                  <c:v>1.0139464538589849</c:v>
                </c:pt>
                <c:pt idx="3">
                  <c:v>1.0128828277275765</c:v>
                </c:pt>
                <c:pt idx="4">
                  <c:v>1.0140524470967005</c:v>
                </c:pt>
                <c:pt idx="5">
                  <c:v>1.0147970158505473</c:v>
                </c:pt>
                <c:pt idx="6">
                  <c:v>1.0145484981898143</c:v>
                </c:pt>
                <c:pt idx="7">
                  <c:v>1.0152281375106398</c:v>
                </c:pt>
                <c:pt idx="8">
                  <c:v>1.0137316314440863</c:v>
                </c:pt>
                <c:pt idx="9">
                  <c:v>1.0132902823283505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36280"/>
        <c:axId val="659127656"/>
      </c:scatterChart>
      <c:valAx>
        <c:axId val="65913628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27656"/>
        <c:crosses val="autoZero"/>
        <c:crossBetween val="midCat"/>
      </c:valAx>
      <c:valAx>
        <c:axId val="659127656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FMEP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36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01290463692044"/>
          <c:y val="0.49179097404491107"/>
          <c:w val="0.2555240594925634"/>
          <c:h val="0.2897637795275591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Turbocharger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RESULTS!$D$27:$I$27</c:f>
              <c:numCache>
                <c:formatCode>General</c:formatCode>
                <c:ptCount val="6"/>
                <c:pt idx="0">
                  <c:v>5414.5</c:v>
                </c:pt>
                <c:pt idx="1">
                  <c:v>9207</c:v>
                </c:pt>
                <c:pt idx="2">
                  <c:v>11404</c:v>
                </c:pt>
                <c:pt idx="3">
                  <c:v>12301.5</c:v>
                </c:pt>
                <c:pt idx="4">
                  <c:v>12925</c:v>
                </c:pt>
                <c:pt idx="5">
                  <c:v>13607.5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RESULTS!$O$27:$U$27</c:f>
              <c:numCache>
                <c:formatCode>General</c:formatCode>
                <c:ptCount val="7"/>
                <c:pt idx="0">
                  <c:v>11685</c:v>
                </c:pt>
                <c:pt idx="1">
                  <c:v>11555</c:v>
                </c:pt>
                <c:pt idx="2">
                  <c:v>12475</c:v>
                </c:pt>
                <c:pt idx="3">
                  <c:v>12425</c:v>
                </c:pt>
                <c:pt idx="4">
                  <c:v>12455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RESULTS!$Z$27:$AL$27</c:f>
              <c:numCache>
                <c:formatCode>General</c:formatCode>
                <c:ptCount val="13"/>
                <c:pt idx="0">
                  <c:v>12507</c:v>
                </c:pt>
                <c:pt idx="1">
                  <c:v>12717</c:v>
                </c:pt>
                <c:pt idx="2">
                  <c:v>12657</c:v>
                </c:pt>
                <c:pt idx="3">
                  <c:v>12908</c:v>
                </c:pt>
                <c:pt idx="4">
                  <c:v>13037</c:v>
                </c:pt>
                <c:pt idx="5">
                  <c:v>11464</c:v>
                </c:pt>
                <c:pt idx="6">
                  <c:v>12520</c:v>
                </c:pt>
                <c:pt idx="7">
                  <c:v>12793</c:v>
                </c:pt>
                <c:pt idx="8">
                  <c:v>13016</c:v>
                </c:pt>
                <c:pt idx="9">
                  <c:v>12472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29616"/>
        <c:axId val="659125696"/>
      </c:scatterChart>
      <c:valAx>
        <c:axId val="65912961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25696"/>
        <c:crosses val="autoZero"/>
        <c:crossBetween val="midCat"/>
      </c:valAx>
      <c:valAx>
        <c:axId val="6591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2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745734908136485"/>
          <c:y val="0.17697615923009624"/>
          <c:w val="0.25683858267716536"/>
          <c:h val="0.2881310148731408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RESULTS!$D$81:$I$81</c:f>
              <c:numCache>
                <c:formatCode>0.00</c:formatCode>
                <c:ptCount val="6"/>
                <c:pt idx="0">
                  <c:v>36.030646301583317</c:v>
                </c:pt>
                <c:pt idx="1">
                  <c:v>36.885159958885744</c:v>
                </c:pt>
                <c:pt idx="2">
                  <c:v>36.998367886127838</c:v>
                </c:pt>
                <c:pt idx="3">
                  <c:v>37.309575160020337</c:v>
                </c:pt>
                <c:pt idx="4">
                  <c:v>37.469203152534391</c:v>
                </c:pt>
                <c:pt idx="5">
                  <c:v>37.228122002417436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RESULTS!$O$81:$U$81</c:f>
              <c:numCache>
                <c:formatCode>0.00</c:formatCode>
                <c:ptCount val="7"/>
                <c:pt idx="0">
                  <c:v>37.264265017535067</c:v>
                </c:pt>
                <c:pt idx="1">
                  <c:v>37.082412504582834</c:v>
                </c:pt>
                <c:pt idx="2">
                  <c:v>37.135528524801366</c:v>
                </c:pt>
                <c:pt idx="3">
                  <c:v>36.922943522808097</c:v>
                </c:pt>
                <c:pt idx="4">
                  <c:v>37.320651157704653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RESULTS!$Z$81:$AL$81</c:f>
              <c:numCache>
                <c:formatCode>0.00</c:formatCode>
                <c:ptCount val="13"/>
                <c:pt idx="0">
                  <c:v>32.885964912280699</c:v>
                </c:pt>
                <c:pt idx="1">
                  <c:v>31.540935672514621</c:v>
                </c:pt>
                <c:pt idx="2">
                  <c:v>31.34513015501609</c:v>
                </c:pt>
                <c:pt idx="3">
                  <c:v>30.592223802750116</c:v>
                </c:pt>
                <c:pt idx="4">
                  <c:v>30.049068437557654</c:v>
                </c:pt>
                <c:pt idx="5">
                  <c:v>30.67102246675837</c:v>
                </c:pt>
                <c:pt idx="6">
                  <c:v>31.021109770808209</c:v>
                </c:pt>
                <c:pt idx="7">
                  <c:v>30.692532942898978</c:v>
                </c:pt>
                <c:pt idx="8">
                  <c:v>31.037614185921544</c:v>
                </c:pt>
                <c:pt idx="9">
                  <c:v>31.295739348370937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33536"/>
        <c:axId val="659130400"/>
      </c:scatterChart>
      <c:valAx>
        <c:axId val="65913353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30400"/>
        <c:crosses val="autoZero"/>
        <c:crossBetween val="midCat"/>
      </c:valAx>
      <c:valAx>
        <c:axId val="659130400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/ Pscav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33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467957130358705"/>
          <c:y val="0.51493912219305915"/>
          <c:w val="0.22350524934383201"/>
          <c:h val="0.2742421259842519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Indicated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RESULTS!$D$55:$J$55</c:f>
              <c:numCache>
                <c:formatCode>0</c:formatCode>
                <c:ptCount val="7"/>
                <c:pt idx="0">
                  <c:v>4911.925056864</c:v>
                </c:pt>
                <c:pt idx="1">
                  <c:v>9307.080102431999</c:v>
                </c:pt>
                <c:pt idx="2">
                  <c:v>13747.722840192</c:v>
                </c:pt>
                <c:pt idx="3">
                  <c:v>16379.297688479999</c:v>
                </c:pt>
                <c:pt idx="4">
                  <c:v>18094.407394080001</c:v>
                </c:pt>
                <c:pt idx="5">
                  <c:v>19843.073593919999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RESULTS!$O$55:$U$55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RESULTS!$Z$55:$AL$55</c:f>
              <c:numCache>
                <c:formatCode>0</c:formatCode>
                <c:ptCount val="13"/>
                <c:pt idx="0">
                  <c:v>15465.069645407999</c:v>
                </c:pt>
                <c:pt idx="1">
                  <c:v>15886.390073088</c:v>
                </c:pt>
                <c:pt idx="2">
                  <c:v>15750.672696383999</c:v>
                </c:pt>
                <c:pt idx="3">
                  <c:v>16940.063992224001</c:v>
                </c:pt>
                <c:pt idx="4">
                  <c:v>16587.347952767999</c:v>
                </c:pt>
                <c:pt idx="5">
                  <c:v>10741.806656159999</c:v>
                </c:pt>
                <c:pt idx="6">
                  <c:v>15421.07335296</c:v>
                </c:pt>
                <c:pt idx="7">
                  <c:v>14972.162030015999</c:v>
                </c:pt>
                <c:pt idx="8">
                  <c:v>15105.642307103999</c:v>
                </c:pt>
                <c:pt idx="9">
                  <c:v>15888.627172704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28832"/>
        <c:axId val="659135888"/>
      </c:scatterChart>
      <c:valAx>
        <c:axId val="65912883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35888"/>
        <c:crosses val="autoZero"/>
        <c:crossBetween val="midCat"/>
      </c:valAx>
      <c:valAx>
        <c:axId val="65913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Indicated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28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RESULTS!$D$61:$J$61</c:f>
              <c:numCache>
                <c:formatCode>0.00</c:formatCode>
                <c:ptCount val="7"/>
                <c:pt idx="0">
                  <c:v>75.018983026770002</c:v>
                </c:pt>
                <c:pt idx="1">
                  <c:v>104.18471643670667</c:v>
                </c:pt>
                <c:pt idx="2">
                  <c:v>135.68364985758666</c:v>
                </c:pt>
                <c:pt idx="3">
                  <c:v>150.34964991230333</c:v>
                </c:pt>
                <c:pt idx="4">
                  <c:v>151.51564996702001</c:v>
                </c:pt>
                <c:pt idx="5">
                  <c:v>150.01391677595001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RESULTS!$O$61:$U$61</c:f>
              <c:numCache>
                <c:formatCode>0.00</c:formatCode>
                <c:ptCount val="7"/>
                <c:pt idx="0">
                  <c:v>132.33725093003335</c:v>
                </c:pt>
                <c:pt idx="1">
                  <c:v>133.00391759670001</c:v>
                </c:pt>
                <c:pt idx="2">
                  <c:v>142.33725093003335</c:v>
                </c:pt>
                <c:pt idx="3">
                  <c:v>146.67058426336666</c:v>
                </c:pt>
                <c:pt idx="4">
                  <c:v>146.50391759670001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RESULTS!$Z$61:$AL$61</c:f>
              <c:numCache>
                <c:formatCode>0.00</c:formatCode>
                <c:ptCount val="13"/>
                <c:pt idx="0">
                  <c:v>129.85333333333335</c:v>
                </c:pt>
                <c:pt idx="1">
                  <c:v>127.02</c:v>
                </c:pt>
                <c:pt idx="2">
                  <c:v>126.85233333333333</c:v>
                </c:pt>
                <c:pt idx="3">
                  <c:v>127.84833333333333</c:v>
                </c:pt>
                <c:pt idx="4">
                  <c:v>126.84733333333332</c:v>
                </c:pt>
                <c:pt idx="5">
                  <c:v>110.008</c:v>
                </c:pt>
                <c:pt idx="6">
                  <c:v>121.34933333333333</c:v>
                </c:pt>
                <c:pt idx="7">
                  <c:v>123.84833333333333</c:v>
                </c:pt>
                <c:pt idx="8">
                  <c:v>127.85533333333333</c:v>
                </c:pt>
                <c:pt idx="9">
                  <c:v>123.85833333333333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33144"/>
        <c:axId val="659132360"/>
      </c:scatterChart>
      <c:valAx>
        <c:axId val="65913314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32360"/>
        <c:crosses val="autoZero"/>
        <c:crossBetween val="midCat"/>
      </c:valAx>
      <c:valAx>
        <c:axId val="65913236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33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6771689997083697"/>
          <c:w val="0.29850524934383205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Compression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RESULTS!$D$62:$J$62</c:f>
              <c:numCache>
                <c:formatCode>0.00</c:formatCode>
                <c:ptCount val="7"/>
                <c:pt idx="0">
                  <c:v>49.685649693436666</c:v>
                </c:pt>
                <c:pt idx="1">
                  <c:v>77.018049770039994</c:v>
                </c:pt>
                <c:pt idx="2">
                  <c:v>107.18364985758667</c:v>
                </c:pt>
                <c:pt idx="3">
                  <c:v>124.84964991230333</c:v>
                </c:pt>
                <c:pt idx="4">
                  <c:v>137.34898330035335</c:v>
                </c:pt>
                <c:pt idx="5">
                  <c:v>149.43058344261667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RESULTS!$O$62:$U$62</c:f>
              <c:numCache>
                <c:formatCode>0.00</c:formatCode>
                <c:ptCount val="7"/>
                <c:pt idx="0">
                  <c:v>108.67058426336668</c:v>
                </c:pt>
                <c:pt idx="1">
                  <c:v>108.50391759670001</c:v>
                </c:pt>
                <c:pt idx="2">
                  <c:v>126.50391759670001</c:v>
                </c:pt>
                <c:pt idx="3">
                  <c:v>126.50391759670001</c:v>
                </c:pt>
                <c:pt idx="4">
                  <c:v>125.67058426336668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RESULTS!$Z$62:$AL$62</c:f>
              <c:numCache>
                <c:formatCode>0.00</c:formatCode>
                <c:ptCount val="13"/>
                <c:pt idx="0">
                  <c:v>112.46999999999998</c:v>
                </c:pt>
                <c:pt idx="1">
                  <c:v>107.87</c:v>
                </c:pt>
                <c:pt idx="2">
                  <c:v>107.169</c:v>
                </c:pt>
                <c:pt idx="3">
                  <c:v>107.53166666666665</c:v>
                </c:pt>
                <c:pt idx="4">
                  <c:v>108.59733333333335</c:v>
                </c:pt>
                <c:pt idx="5">
                  <c:v>89.191333333333333</c:v>
                </c:pt>
                <c:pt idx="6">
                  <c:v>102.86600000000001</c:v>
                </c:pt>
                <c:pt idx="7">
                  <c:v>104.81500000000001</c:v>
                </c:pt>
                <c:pt idx="8">
                  <c:v>115.52200000000001</c:v>
                </c:pt>
                <c:pt idx="9">
                  <c:v>104.05833333333335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28048"/>
        <c:axId val="659124520"/>
      </c:scatterChart>
      <c:valAx>
        <c:axId val="65912804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24520"/>
        <c:crosses val="autoZero"/>
        <c:crossBetween val="midCat"/>
      </c:valAx>
      <c:valAx>
        <c:axId val="65912452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28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634623797025375"/>
          <c:y val="0.13530949256342958"/>
          <c:w val="0.2262830271216097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Specific</a:t>
            </a:r>
            <a:r>
              <a:rPr lang="en-US" baseline="0"/>
              <a:t> Fuel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RESULTS!$D$54:$J$54</c:f>
              <c:numCache>
                <c:formatCode>0.00</c:formatCode>
                <c:ptCount val="7"/>
                <c:pt idx="0">
                  <c:v>176.99686859656836</c:v>
                </c:pt>
                <c:pt idx="1">
                  <c:v>170.75752451800395</c:v>
                </c:pt>
                <c:pt idx="2">
                  <c:v>165.13815754661192</c:v>
                </c:pt>
                <c:pt idx="3">
                  <c:v>164.37307941435668</c:v>
                </c:pt>
                <c:pt idx="4">
                  <c:v>166.78703283164481</c:v>
                </c:pt>
                <c:pt idx="5">
                  <c:v>170.16392941539212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RESULTS!$O$54:$U$54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177.75859769744324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RESULTS!$Z$54:$AI$54</c:f>
              <c:numCache>
                <c:formatCode>0.00</c:formatCode>
                <c:ptCount val="10"/>
                <c:pt idx="0">
                  <c:v>174.02358851618365</c:v>
                </c:pt>
                <c:pt idx="1">
                  <c:v>169.19038159850905</c:v>
                </c:pt>
                <c:pt idx="2">
                  <c:v>169.44614937114471</c:v>
                </c:pt>
                <c:pt idx="3">
                  <c:v>172.11258493107692</c:v>
                </c:pt>
                <c:pt idx="4">
                  <c:v>170.52239026019831</c:v>
                </c:pt>
                <c:pt idx="5">
                  <c:v>224.18042130951292</c:v>
                </c:pt>
                <c:pt idx="6">
                  <c:v>172.0370228901927</c:v>
                </c:pt>
                <c:pt idx="7">
                  <c:v>173.2818494132724</c:v>
                </c:pt>
                <c:pt idx="8">
                  <c:v>215.0769541004523</c:v>
                </c:pt>
                <c:pt idx="9">
                  <c:v>171.26862037385212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24912"/>
        <c:axId val="659131576"/>
      </c:scatterChart>
      <c:valAx>
        <c:axId val="65912491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31576"/>
        <c:crosses val="autoZero"/>
        <c:crossBetween val="midCat"/>
      </c:valAx>
      <c:valAx>
        <c:axId val="659131576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bsfc</a:t>
                </a:r>
                <a:r>
                  <a:rPr lang="en-US" baseline="0"/>
                  <a:t> (g/kWh)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2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12401574803149"/>
          <c:y val="0.18623541848935549"/>
          <c:w val="0.21517191601049868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RESULTS!$D$36:$J$36</c:f>
              <c:numCache>
                <c:formatCode>0.00000</c:formatCode>
                <c:ptCount val="7"/>
                <c:pt idx="0">
                  <c:v>1.3789830267699998</c:v>
                </c:pt>
                <c:pt idx="1">
                  <c:v>2.08804977004</c:v>
                </c:pt>
                <c:pt idx="2">
                  <c:v>2.8969831909199999</c:v>
                </c:pt>
                <c:pt idx="3">
                  <c:v>3.3463165789699998</c:v>
                </c:pt>
                <c:pt idx="4">
                  <c:v>3.6656499670199998</c:v>
                </c:pt>
                <c:pt idx="5">
                  <c:v>4.0139167759500003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RESULTS!$O$36:$U$36</c:f>
              <c:numCache>
                <c:formatCode>0.00000</c:formatCode>
                <c:ptCount val="7"/>
                <c:pt idx="0">
                  <c:v>2.9162143466999999</c:v>
                </c:pt>
                <c:pt idx="1">
                  <c:v>2.9260209967000002</c:v>
                </c:pt>
                <c:pt idx="2">
                  <c:v>3.4065468467000004</c:v>
                </c:pt>
                <c:pt idx="3">
                  <c:v>3.4261601467</c:v>
                </c:pt>
                <c:pt idx="4">
                  <c:v>3.3673202467000003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RESULTS!$Z$36:$AL$36</c:f>
              <c:numCache>
                <c:formatCode>0.00000</c:formatCode>
                <c:ptCount val="13"/>
                <c:pt idx="0">
                  <c:v>3.42</c:v>
                </c:pt>
                <c:pt idx="1">
                  <c:v>3.42</c:v>
                </c:pt>
                <c:pt idx="2">
                  <c:v>3.4189999999999996</c:v>
                </c:pt>
                <c:pt idx="3">
                  <c:v>3.5149999999999997</c:v>
                </c:pt>
                <c:pt idx="4">
                  <c:v>3.6139999999999999</c:v>
                </c:pt>
                <c:pt idx="5">
                  <c:v>2.9079999999999999</c:v>
                </c:pt>
                <c:pt idx="6">
                  <c:v>3.3159999999999998</c:v>
                </c:pt>
                <c:pt idx="7">
                  <c:v>3.415</c:v>
                </c:pt>
                <c:pt idx="8">
                  <c:v>3.7220000000000004</c:v>
                </c:pt>
                <c:pt idx="9">
                  <c:v>3.3249999999999997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33928"/>
        <c:axId val="659125304"/>
      </c:scatterChart>
      <c:valAx>
        <c:axId val="65913392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25304"/>
        <c:crosses val="autoZero"/>
        <c:crossBetween val="midCat"/>
      </c:valAx>
      <c:valAx>
        <c:axId val="659125304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33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79068241469818"/>
          <c:y val="0.27419838145231845"/>
          <c:w val="0.21794969378827647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Receiver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RESULTS!$D$38:$J$38</c:f>
              <c:numCache>
                <c:formatCode>0.00000</c:formatCode>
                <c:ptCount val="7"/>
                <c:pt idx="0">
                  <c:v>1.30898302677</c:v>
                </c:pt>
                <c:pt idx="1">
                  <c:v>1.9480497700399999</c:v>
                </c:pt>
                <c:pt idx="2">
                  <c:v>2.7169831909199997</c:v>
                </c:pt>
                <c:pt idx="3">
                  <c:v>3.1563165789700003</c:v>
                </c:pt>
                <c:pt idx="4">
                  <c:v>3.4356499670199998</c:v>
                </c:pt>
                <c:pt idx="5">
                  <c:v>3.7939167759499997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RESULTS!$O$38:$U$38</c:f>
              <c:numCache>
                <c:formatCode>0.00000</c:formatCode>
                <c:ptCount val="7"/>
                <c:pt idx="0">
                  <c:v>1.0039175967</c:v>
                </c:pt>
                <c:pt idx="1">
                  <c:v>1.0039175967</c:v>
                </c:pt>
                <c:pt idx="2">
                  <c:v>1.0039175967</c:v>
                </c:pt>
                <c:pt idx="3">
                  <c:v>1.0039175967</c:v>
                </c:pt>
                <c:pt idx="4">
                  <c:v>1.0039175967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RESULTS!$Z$38:$AL$38</c:f>
              <c:numCache>
                <c:formatCode>0.00000</c:formatCode>
                <c:ptCount val="13"/>
                <c:pt idx="0">
                  <c:v>2.92</c:v>
                </c:pt>
                <c:pt idx="1">
                  <c:v>2.8200000000000003</c:v>
                </c:pt>
                <c:pt idx="2">
                  <c:v>2.819</c:v>
                </c:pt>
                <c:pt idx="3">
                  <c:v>2.8650000000000002</c:v>
                </c:pt>
                <c:pt idx="4">
                  <c:v>2.8140000000000001</c:v>
                </c:pt>
                <c:pt idx="5">
                  <c:v>2.4079999999999999</c:v>
                </c:pt>
                <c:pt idx="6">
                  <c:v>2.7160000000000002</c:v>
                </c:pt>
                <c:pt idx="7">
                  <c:v>2.7149999999999999</c:v>
                </c:pt>
                <c:pt idx="8">
                  <c:v>3.0220000000000002</c:v>
                </c:pt>
                <c:pt idx="9">
                  <c:v>2.625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34320"/>
        <c:axId val="659134712"/>
      </c:scatterChart>
      <c:valAx>
        <c:axId val="65913432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34712"/>
        <c:crosses val="autoZero"/>
        <c:crossBetween val="midCat"/>
      </c:valAx>
      <c:valAx>
        <c:axId val="659134712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Pexh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13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34623797025375"/>
          <c:y val="0.18160578885972584"/>
          <c:w val="0.23461636045494313"/>
          <c:h val="0.306649533391659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RESULTS!$D$37:$J$37</c:f>
              <c:numCache>
                <c:formatCode>General</c:formatCode>
                <c:ptCount val="7"/>
                <c:pt idx="0">
                  <c:v>303.14999999999998</c:v>
                </c:pt>
                <c:pt idx="1">
                  <c:v>299.14999999999998</c:v>
                </c:pt>
                <c:pt idx="2">
                  <c:v>303.14999999999998</c:v>
                </c:pt>
                <c:pt idx="3">
                  <c:v>305.64999999999998</c:v>
                </c:pt>
                <c:pt idx="4">
                  <c:v>308.14999999999998</c:v>
                </c:pt>
                <c:pt idx="5">
                  <c:v>311.14999999999998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RESULTS!$O$37:$U$37</c:f>
              <c:numCache>
                <c:formatCode>General</c:formatCode>
                <c:ptCount val="7"/>
                <c:pt idx="0">
                  <c:v>316.14999999999998</c:v>
                </c:pt>
                <c:pt idx="1">
                  <c:v>316.14999999999998</c:v>
                </c:pt>
                <c:pt idx="2">
                  <c:v>318.14999999999998</c:v>
                </c:pt>
                <c:pt idx="3">
                  <c:v>318.14999999999998</c:v>
                </c:pt>
                <c:pt idx="4">
                  <c:v>319.14999999999998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RESULTS!$Z$37:$AL$37</c:f>
              <c:numCache>
                <c:formatCode>General</c:formatCode>
                <c:ptCount val="13"/>
                <c:pt idx="0">
                  <c:v>315.14999999999998</c:v>
                </c:pt>
                <c:pt idx="1">
                  <c:v>316.14999999999998</c:v>
                </c:pt>
                <c:pt idx="2">
                  <c:v>317.14999999999998</c:v>
                </c:pt>
                <c:pt idx="3">
                  <c:v>316.14999999999998</c:v>
                </c:pt>
                <c:pt idx="4">
                  <c:v>322.14999999999998</c:v>
                </c:pt>
                <c:pt idx="5">
                  <c:v>331.15</c:v>
                </c:pt>
                <c:pt idx="6">
                  <c:v>315.14999999999998</c:v>
                </c:pt>
                <c:pt idx="7">
                  <c:v>320.14999999999998</c:v>
                </c:pt>
                <c:pt idx="8">
                  <c:v>319.14999999999998</c:v>
                </c:pt>
                <c:pt idx="9">
                  <c:v>317.14999999999998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25024"/>
        <c:axId val="555834824"/>
      </c:scatterChart>
      <c:valAx>
        <c:axId val="55582502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34824"/>
        <c:crosses val="autoZero"/>
        <c:crossBetween val="midCat"/>
      </c:valAx>
      <c:valAx>
        <c:axId val="55583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Tscav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5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8623541848935549"/>
          <c:w val="0.22072747156605424"/>
          <c:h val="0.2094273111694371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</a:t>
            </a:r>
            <a:r>
              <a:rPr lang="en-US" baseline="0"/>
              <a:t> Receiver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RESULTS!$D$39:$J$39</c:f>
              <c:numCache>
                <c:formatCode>General</c:formatCode>
                <c:ptCount val="7"/>
                <c:pt idx="0">
                  <c:v>538.15</c:v>
                </c:pt>
                <c:pt idx="1">
                  <c:v>593.15</c:v>
                </c:pt>
                <c:pt idx="2">
                  <c:v>605.65</c:v>
                </c:pt>
                <c:pt idx="3">
                  <c:v>632.15</c:v>
                </c:pt>
                <c:pt idx="4">
                  <c:v>648.15</c:v>
                </c:pt>
                <c:pt idx="5">
                  <c:v>677.15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RESULTS!$O$39:$U$39</c:f>
              <c:numCache>
                <c:formatCode>General</c:formatCode>
                <c:ptCount val="7"/>
                <c:pt idx="0">
                  <c:v>624.15</c:v>
                </c:pt>
                <c:pt idx="1">
                  <c:v>620.65</c:v>
                </c:pt>
                <c:pt idx="2">
                  <c:v>640.65</c:v>
                </c:pt>
                <c:pt idx="3">
                  <c:v>640.65</c:v>
                </c:pt>
                <c:pt idx="4">
                  <c:v>635.65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RESULTS!$Z$39:$AL$39</c:f>
              <c:numCache>
                <c:formatCode>General</c:formatCode>
                <c:ptCount val="13"/>
                <c:pt idx="0">
                  <c:v>623.15</c:v>
                </c:pt>
                <c:pt idx="1">
                  <c:v>628.15</c:v>
                </c:pt>
                <c:pt idx="2">
                  <c:v>638.15</c:v>
                </c:pt>
                <c:pt idx="3">
                  <c:v>653.15</c:v>
                </c:pt>
                <c:pt idx="4">
                  <c:v>663.15</c:v>
                </c:pt>
                <c:pt idx="5">
                  <c:v>633.15</c:v>
                </c:pt>
                <c:pt idx="6">
                  <c:v>643.15</c:v>
                </c:pt>
                <c:pt idx="7">
                  <c:v>638.15</c:v>
                </c:pt>
                <c:pt idx="8">
                  <c:v>643.15</c:v>
                </c:pt>
                <c:pt idx="9">
                  <c:v>633.15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33648"/>
        <c:axId val="555828552"/>
      </c:scatterChart>
      <c:valAx>
        <c:axId val="55583364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8552"/>
        <c:crosses val="autoZero"/>
        <c:crossBetween val="midCat"/>
      </c:valAx>
      <c:valAx>
        <c:axId val="55582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Texh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33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023512685914256"/>
          <c:y val="0.48253171478565177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Compressor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RESULTS!$D$88:$I$88</c:f>
              <c:numCache>
                <c:formatCode>0.00%</c:formatCode>
                <c:ptCount val="6"/>
                <c:pt idx="0">
                  <c:v>0.87516604727994285</c:v>
                </c:pt>
                <c:pt idx="1">
                  <c:v>0.76579167845948382</c:v>
                </c:pt>
                <c:pt idx="2">
                  <c:v>0.76535969990622643</c:v>
                </c:pt>
                <c:pt idx="3">
                  <c:v>0.76905582657565541</c:v>
                </c:pt>
                <c:pt idx="4">
                  <c:v>0.76326917439667408</c:v>
                </c:pt>
                <c:pt idx="5">
                  <c:v>0.75104830990036309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RESULTS!$O$88:$U$88</c:f>
              <c:numCache>
                <c:formatCode>0.00%</c:formatCode>
                <c:ptCount val="7"/>
                <c:pt idx="0">
                  <c:v>0.74752088591275645</c:v>
                </c:pt>
                <c:pt idx="1">
                  <c:v>0.76716890301113616</c:v>
                </c:pt>
                <c:pt idx="2">
                  <c:v>0.77036700255813684</c:v>
                </c:pt>
                <c:pt idx="3">
                  <c:v>0.78096641057381933</c:v>
                </c:pt>
                <c:pt idx="4">
                  <c:v>0.76487605576678952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RESULTS!$Z$88:$AL$88</c:f>
              <c:numCache>
                <c:formatCode>0.00%</c:formatCode>
                <c:ptCount val="13"/>
                <c:pt idx="0">
                  <c:v>0.77125305702819591</c:v>
                </c:pt>
                <c:pt idx="1">
                  <c:v>0.77458425007677423</c:v>
                </c:pt>
                <c:pt idx="2">
                  <c:v>0.78247281648856537</c:v>
                </c:pt>
                <c:pt idx="3">
                  <c:v>0.7782426671712277</c:v>
                </c:pt>
                <c:pt idx="4">
                  <c:v>0.79282366135956073</c:v>
                </c:pt>
                <c:pt idx="5">
                  <c:v>0.82898869811365961</c:v>
                </c:pt>
                <c:pt idx="6">
                  <c:v>0.78097990219041513</c:v>
                </c:pt>
                <c:pt idx="7">
                  <c:v>0.77313878436903583</c:v>
                </c:pt>
                <c:pt idx="8">
                  <c:v>0.79069085010681395</c:v>
                </c:pt>
                <c:pt idx="9">
                  <c:v>0.77917721508866533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25808"/>
        <c:axId val="555824240"/>
      </c:scatterChart>
      <c:valAx>
        <c:axId val="55582580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4240"/>
        <c:crosses val="autoZero"/>
        <c:crossBetween val="midCat"/>
      </c:valAx>
      <c:valAx>
        <c:axId val="555824240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Compressor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5808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45734908136481"/>
          <c:y val="0.20012430737824438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RESULTS!$D$89:$I$89</c:f>
              <c:numCache>
                <c:formatCode>0.00%</c:formatCode>
                <c:ptCount val="6"/>
                <c:pt idx="0">
                  <c:v>0.80872264513662073</c:v>
                </c:pt>
                <c:pt idx="1">
                  <c:v>0.86370968800586712</c:v>
                </c:pt>
                <c:pt idx="2">
                  <c:v>0.89748783776718644</c:v>
                </c:pt>
                <c:pt idx="3">
                  <c:v>0.8869352641506103</c:v>
                </c:pt>
                <c:pt idx="4">
                  <c:v>0.90030472228542768</c:v>
                </c:pt>
                <c:pt idx="5">
                  <c:v>0.89430656443575274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RESULTS!$O$89:$U$89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RESULTS!$Z$89:$AL$89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24632"/>
        <c:axId val="555826200"/>
      </c:scatterChart>
      <c:valAx>
        <c:axId val="55582463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6200"/>
        <c:crosses val="autoZero"/>
        <c:crossBetween val="midCat"/>
      </c:valAx>
      <c:valAx>
        <c:axId val="555826200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4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RESULTS!$D$82:$I$82</c:f>
              <c:numCache>
                <c:formatCode>0.0</c:formatCode>
                <c:ptCount val="6"/>
                <c:pt idx="0">
                  <c:v>3926.4442671802972</c:v>
                </c:pt>
                <c:pt idx="1">
                  <c:v>4409.3776556981329</c:v>
                </c:pt>
                <c:pt idx="2">
                  <c:v>3936.5088605772726</c:v>
                </c:pt>
                <c:pt idx="3">
                  <c:v>3676.131564272504</c:v>
                </c:pt>
                <c:pt idx="4">
                  <c:v>3525.9776891647443</c:v>
                </c:pt>
                <c:pt idx="5">
                  <c:v>3390.080253166042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RESULTS!$O$82:$U$82</c:f>
              <c:numCache>
                <c:formatCode>0.0</c:formatCode>
                <c:ptCount val="7"/>
                <c:pt idx="0">
                  <c:v>4006.9071099738585</c:v>
                </c:pt>
                <c:pt idx="1">
                  <c:v>3949.0489005485128</c:v>
                </c:pt>
                <c:pt idx="2">
                  <c:v>3662.0661806206531</c:v>
                </c:pt>
                <c:pt idx="3">
                  <c:v>3626.5088227027213</c:v>
                </c:pt>
                <c:pt idx="4">
                  <c:v>3698.7868950706411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RESULTS!$Z$82:$AL$82</c:f>
              <c:numCache>
                <c:formatCode>0.0</c:formatCode>
                <c:ptCount val="13"/>
                <c:pt idx="0">
                  <c:v>3657.0175438596493</c:v>
                </c:pt>
                <c:pt idx="1">
                  <c:v>3718.4210526315792</c:v>
                </c:pt>
                <c:pt idx="2">
                  <c:v>3701.9596373208547</c:v>
                </c:pt>
                <c:pt idx="3">
                  <c:v>3672.2617354196304</c:v>
                </c:pt>
                <c:pt idx="4">
                  <c:v>3607.360265633647</c:v>
                </c:pt>
                <c:pt idx="5">
                  <c:v>3942.2283356258599</c:v>
                </c:pt>
                <c:pt idx="6">
                  <c:v>3775.6332931242464</c:v>
                </c:pt>
                <c:pt idx="7">
                  <c:v>3746.1200585651536</c:v>
                </c:pt>
                <c:pt idx="8">
                  <c:v>3497.0445996775925</c:v>
                </c:pt>
                <c:pt idx="9">
                  <c:v>3750.9774436090229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28160"/>
        <c:axId val="555826592"/>
      </c:scatterChart>
      <c:valAx>
        <c:axId val="55582816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6592"/>
        <c:crosses val="autoZero"/>
        <c:crossBetween val="midCat"/>
      </c:valAx>
      <c:valAx>
        <c:axId val="555826592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 Speed/Pscav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8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134623797025369"/>
          <c:y val="0.46864282589676293"/>
          <c:w val="0.24850524934383203"/>
          <c:h val="0.2233162000583260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 - Exhaust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RESULTS!$D$83:$I$83</c:f>
              <c:numCache>
                <c:formatCode>General</c:formatCode>
                <c:ptCount val="6"/>
                <c:pt idx="0">
                  <c:v>6.999999999999984E-2</c:v>
                </c:pt>
                <c:pt idx="1">
                  <c:v>0.14000000000000012</c:v>
                </c:pt>
                <c:pt idx="2">
                  <c:v>0.18000000000000016</c:v>
                </c:pt>
                <c:pt idx="3">
                  <c:v>0.1899999999999995</c:v>
                </c:pt>
                <c:pt idx="4">
                  <c:v>0.22999999999999998</c:v>
                </c:pt>
                <c:pt idx="5">
                  <c:v>0.22000000000000064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RESULTS!$O$83:$U$83</c:f>
              <c:numCache>
                <c:formatCode>General</c:formatCode>
                <c:ptCount val="7"/>
                <c:pt idx="0">
                  <c:v>1.9122967499999999</c:v>
                </c:pt>
                <c:pt idx="1">
                  <c:v>1.9221034000000001</c:v>
                </c:pt>
                <c:pt idx="2">
                  <c:v>2.4026292500000004</c:v>
                </c:pt>
                <c:pt idx="3">
                  <c:v>2.42224255</c:v>
                </c:pt>
                <c:pt idx="4">
                  <c:v>2.3634026500000003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RESULTS!$Z$83:$AL$83</c:f>
              <c:numCache>
                <c:formatCode>General</c:formatCode>
                <c:ptCount val="13"/>
                <c:pt idx="0">
                  <c:v>0.5</c:v>
                </c:pt>
                <c:pt idx="1">
                  <c:v>0.59999999999999964</c:v>
                </c:pt>
                <c:pt idx="2">
                  <c:v>0.59999999999999964</c:v>
                </c:pt>
                <c:pt idx="3">
                  <c:v>0.64999999999999947</c:v>
                </c:pt>
                <c:pt idx="4">
                  <c:v>0.79999999999999982</c:v>
                </c:pt>
                <c:pt idx="5">
                  <c:v>0.5</c:v>
                </c:pt>
                <c:pt idx="6">
                  <c:v>0.59999999999999964</c:v>
                </c:pt>
                <c:pt idx="7">
                  <c:v>0.70000000000000018</c:v>
                </c:pt>
                <c:pt idx="8">
                  <c:v>0.70000000000000018</c:v>
                </c:pt>
                <c:pt idx="9">
                  <c:v>0.69999999999999973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32080"/>
        <c:axId val="555829336"/>
      </c:scatterChart>
      <c:valAx>
        <c:axId val="55583208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9336"/>
        <c:crosses val="autoZero"/>
        <c:crossBetween val="midCat"/>
      </c:valAx>
      <c:valAx>
        <c:axId val="5558293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-</a:t>
                </a:r>
                <a:r>
                  <a:rPr lang="en-US" baseline="0"/>
                  <a:t> Pexh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32080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523512685914262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VIT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RESULTS!$D$13:$I$13</c:f>
              <c:numCache>
                <c:formatCode>0.00</c:formatCode>
                <c:ptCount val="6"/>
                <c:pt idx="0">
                  <c:v>1.8166666666666667</c:v>
                </c:pt>
                <c:pt idx="1">
                  <c:v>1.8666666666666669</c:v>
                </c:pt>
                <c:pt idx="2">
                  <c:v>3.2833333333333332</c:v>
                </c:pt>
                <c:pt idx="3">
                  <c:v>4.7166666666666668</c:v>
                </c:pt>
                <c:pt idx="4">
                  <c:v>2.8166666666666664</c:v>
                </c:pt>
                <c:pt idx="5">
                  <c:v>0.40000000000000008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RESULTS!$O$13:$U$13</c:f>
              <c:numCache>
                <c:formatCode>0.00</c:formatCode>
                <c:ptCount val="7"/>
                <c:pt idx="0">
                  <c:v>5.3666666666666663</c:v>
                </c:pt>
                <c:pt idx="1">
                  <c:v>5.3</c:v>
                </c:pt>
                <c:pt idx="2">
                  <c:v>5.6166666666666671</c:v>
                </c:pt>
                <c:pt idx="3">
                  <c:v>5.583333333333333</c:v>
                </c:pt>
                <c:pt idx="4">
                  <c:v>6.2166666666666659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RESULTS!$Z$13:$AL$13</c:f>
              <c:numCache>
                <c:formatCode>0.00</c:formatCode>
                <c:ptCount val="13"/>
                <c:pt idx="0">
                  <c:v>4.7666666666666666</c:v>
                </c:pt>
                <c:pt idx="1">
                  <c:v>5.0666666666666664</c:v>
                </c:pt>
                <c:pt idx="2">
                  <c:v>4.9833333333333334</c:v>
                </c:pt>
                <c:pt idx="3">
                  <c:v>6.3500000000000005</c:v>
                </c:pt>
                <c:pt idx="4">
                  <c:v>5.1166666666666663</c:v>
                </c:pt>
                <c:pt idx="5">
                  <c:v>3.5</c:v>
                </c:pt>
                <c:pt idx="6">
                  <c:v>4.8833333333333337</c:v>
                </c:pt>
                <c:pt idx="7">
                  <c:v>5.2166666666666668</c:v>
                </c:pt>
                <c:pt idx="8">
                  <c:v>4.1500000000000004</c:v>
                </c:pt>
                <c:pt idx="9">
                  <c:v>5.1166666666666663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26984"/>
        <c:axId val="555827376"/>
      </c:scatterChart>
      <c:valAx>
        <c:axId val="55582698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7376"/>
        <c:crosses val="autoZero"/>
        <c:crossBetween val="midCat"/>
      </c:valAx>
      <c:valAx>
        <c:axId val="55582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6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Pcomp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RESULTS!$D$84:$I$84</c:f>
              <c:numCache>
                <c:formatCode>0.00</c:formatCode>
                <c:ptCount val="6"/>
                <c:pt idx="0">
                  <c:v>25.333333333333336</c:v>
                </c:pt>
                <c:pt idx="1">
                  <c:v>27.166666666666671</c:v>
                </c:pt>
                <c:pt idx="2">
                  <c:v>28.499999999999986</c:v>
                </c:pt>
                <c:pt idx="3">
                  <c:v>25.5</c:v>
                </c:pt>
                <c:pt idx="4">
                  <c:v>14.166666666666657</c:v>
                </c:pt>
                <c:pt idx="5">
                  <c:v>0.58333333333334281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RESULTS!$O$84:$U$84</c:f>
              <c:numCache>
                <c:formatCode>0.00</c:formatCode>
                <c:ptCount val="7"/>
                <c:pt idx="0">
                  <c:v>23.666666666666671</c:v>
                </c:pt>
                <c:pt idx="1">
                  <c:v>24.5</c:v>
                </c:pt>
                <c:pt idx="2">
                  <c:v>15.833333333333343</c:v>
                </c:pt>
                <c:pt idx="3">
                  <c:v>20.166666666666657</c:v>
                </c:pt>
                <c:pt idx="4">
                  <c:v>20.833333333333329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RESULTS!$Z$84:$AI$84</c:f>
              <c:numCache>
                <c:formatCode>0.00</c:formatCode>
                <c:ptCount val="10"/>
                <c:pt idx="0">
                  <c:v>17.383333333333368</c:v>
                </c:pt>
                <c:pt idx="1">
                  <c:v>19.149999999999991</c:v>
                </c:pt>
                <c:pt idx="2">
                  <c:v>19.683333333333337</c:v>
                </c:pt>
                <c:pt idx="3">
                  <c:v>20.316666666666677</c:v>
                </c:pt>
                <c:pt idx="4">
                  <c:v>18.249999999999972</c:v>
                </c:pt>
                <c:pt idx="5">
                  <c:v>20.816666666666663</c:v>
                </c:pt>
                <c:pt idx="6">
                  <c:v>18.48333333333332</c:v>
                </c:pt>
                <c:pt idx="7">
                  <c:v>19.033333333333317</c:v>
                </c:pt>
                <c:pt idx="8">
                  <c:v>12.333333333333329</c:v>
                </c:pt>
                <c:pt idx="9">
                  <c:v>19.799999999999983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29728"/>
        <c:axId val="555830120"/>
      </c:scatterChart>
      <c:valAx>
        <c:axId val="55582972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30120"/>
        <c:crosses val="autoZero"/>
        <c:crossBetween val="midCat"/>
      </c:valAx>
      <c:valAx>
        <c:axId val="555830120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-</a:t>
                </a:r>
                <a:r>
                  <a:rPr lang="en-US" baseline="0"/>
                  <a:t> Pcomp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301290463692039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712.33903945534405</c:v>
                </c:pt>
                <c:pt idx="1">
                  <c:v>1130.271743873647</c:v>
                </c:pt>
                <c:pt idx="2">
                  <c:v>1480.512712470455</c:v>
                </c:pt>
                <c:pt idx="3">
                  <c:v>1672.523558099102</c:v>
                </c:pt>
                <c:pt idx="4">
                  <c:v>1792.030354234947</c:v>
                </c:pt>
                <c:pt idx="5">
                  <c:v>1910.8278160402997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RESULTS!$O$90:$U$90</c:f>
              <c:numCache>
                <c:formatCode>General</c:formatCode>
                <c:ptCount val="7"/>
                <c:pt idx="0">
                  <c:v>1429.9298915591748</c:v>
                </c:pt>
                <c:pt idx="1">
                  <c:v>1422.0992239328095</c:v>
                </c:pt>
                <c:pt idx="2">
                  <c:v>1616.713039798233</c:v>
                </c:pt>
                <c:pt idx="3">
                  <c:v>1612.1209648877323</c:v>
                </c:pt>
                <c:pt idx="4">
                  <c:v>1602.518690906991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RESULTS!$Z$90:$AL$90</c:f>
              <c:numCache>
                <c:formatCode>General</c:formatCode>
                <c:ptCount val="13"/>
                <c:pt idx="0">
                  <c:v>1527.5727294434132</c:v>
                </c:pt>
                <c:pt idx="1">
                  <c:v>1570.1369085827562</c:v>
                </c:pt>
                <c:pt idx="2">
                  <c:v>1557.6300480097771</c:v>
                </c:pt>
                <c:pt idx="3">
                  <c:v>1677.3348772837548</c:v>
                </c:pt>
                <c:pt idx="4">
                  <c:v>1638.2008147239528</c:v>
                </c:pt>
                <c:pt idx="5">
                  <c:v>1148.0401175197385</c:v>
                </c:pt>
                <c:pt idx="6">
                  <c:v>1561.4446237260595</c:v>
                </c:pt>
                <c:pt idx="7">
                  <c:v>1520.2332036386774</c:v>
                </c:pt>
                <c:pt idx="8">
                  <c:v>1503.8058390398976</c:v>
                </c:pt>
                <c:pt idx="9">
                  <c:v>1617.9255424206358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30904"/>
        <c:axId val="555834432"/>
      </c:scatterChart>
      <c:valAx>
        <c:axId val="55583090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34432"/>
        <c:crosses val="autoZero"/>
        <c:crossBetween val="midCat"/>
      </c:valAx>
      <c:valAx>
        <c:axId val="55583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(kNm)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30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Power vs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4281.8086650240002</c:v>
                </c:pt>
                <c:pt idx="1">
                  <c:v>8545.7205331200003</c:v>
                </c:pt>
                <c:pt idx="2">
                  <c:v>12837.22329648</c:v>
                </c:pt>
                <c:pt idx="3">
                  <c:v>15412.870654368</c:v>
                </c:pt>
                <c:pt idx="4">
                  <c:v>17095.915265471998</c:v>
                </c:pt>
                <c:pt idx="5">
                  <c:v>18809.533571328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RESULTS!$O$48:$U$48</c:f>
              <c:numCache>
                <c:formatCode>0</c:formatCode>
                <c:ptCount val="7"/>
                <c:pt idx="0">
                  <c:v>12799.93830288</c:v>
                </c:pt>
                <c:pt idx="1">
                  <c:v>12729.842514911999</c:v>
                </c:pt>
                <c:pt idx="2">
                  <c:v>15372.60286128</c:v>
                </c:pt>
                <c:pt idx="3">
                  <c:v>15274.916178047999</c:v>
                </c:pt>
                <c:pt idx="4">
                  <c:v>15217.497287904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RESULTS!$Z$48:$AK$48</c:f>
              <c:numCache>
                <c:formatCode>0</c:formatCode>
                <c:ptCount val="12"/>
                <c:pt idx="0">
                  <c:v>14477.017315007999</c:v>
                </c:pt>
                <c:pt idx="1">
                  <c:v>14896.846342944</c:v>
                </c:pt>
                <c:pt idx="2">
                  <c:v>14761.874666112</c:v>
                </c:pt>
                <c:pt idx="3">
                  <c:v>15949.028862335999</c:v>
                </c:pt>
                <c:pt idx="4">
                  <c:v>15594.075723263999</c:v>
                </c:pt>
                <c:pt idx="5">
                  <c:v>9846.2211098879998</c:v>
                </c:pt>
                <c:pt idx="6">
                  <c:v>14454.646318847999</c:v>
                </c:pt>
                <c:pt idx="7">
                  <c:v>14009.463495263999</c:v>
                </c:pt>
                <c:pt idx="8">
                  <c:v>14125.792675295999</c:v>
                </c:pt>
                <c:pt idx="9">
                  <c:v>14926.674337823999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23456"/>
        <c:axId val="555831688"/>
      </c:scatterChart>
      <c:valAx>
        <c:axId val="55582345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</a:t>
                </a:r>
                <a:r>
                  <a:rPr lang="en-US" baseline="0"/>
                  <a:t>(% MCR)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31688"/>
        <c:crosses val="autoZero"/>
        <c:crossBetween val="midCat"/>
      </c:valAx>
      <c:valAx>
        <c:axId val="55583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 Power (kW)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7234652960046659"/>
          <c:w val="0.20999037620297462"/>
          <c:h val="0.2964811169437153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RESULTS!$D$12:$I$12</c:f>
              <c:numCache>
                <c:formatCode>0.00</c:formatCode>
                <c:ptCount val="6"/>
                <c:pt idx="0">
                  <c:v>44.5</c:v>
                </c:pt>
                <c:pt idx="1">
                  <c:v>60.5</c:v>
                </c:pt>
                <c:pt idx="2">
                  <c:v>73.666666666666671</c:v>
                </c:pt>
                <c:pt idx="3">
                  <c:v>82.833333333333329</c:v>
                </c:pt>
                <c:pt idx="4">
                  <c:v>88.5</c:v>
                </c:pt>
                <c:pt idx="5">
                  <c:v>96.5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RESULTS!$O$12:$U$12</c:f>
              <c:numCache>
                <c:formatCode>0.00</c:formatCode>
                <c:ptCount val="7"/>
                <c:pt idx="0">
                  <c:v>76.5</c:v>
                </c:pt>
                <c:pt idx="1">
                  <c:v>77</c:v>
                </c:pt>
                <c:pt idx="2">
                  <c:v>86</c:v>
                </c:pt>
                <c:pt idx="3">
                  <c:v>86.166666666666671</c:v>
                </c:pt>
                <c:pt idx="4">
                  <c:v>84.833333333333329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0.84699999999999998</c:v>
                </c:pt>
                <c:pt idx="1">
                  <c:v>0.872</c:v>
                </c:pt>
                <c:pt idx="2">
                  <c:v>0.86399999999999999</c:v>
                </c:pt>
                <c:pt idx="3">
                  <c:v>0.93300000000000005</c:v>
                </c:pt>
                <c:pt idx="4">
                  <c:v>0.91200000000000003</c:v>
                </c:pt>
                <c:pt idx="5">
                  <c:v>0.57599999999999996</c:v>
                </c:pt>
                <c:pt idx="6">
                  <c:v>0.84599999999999997</c:v>
                </c:pt>
                <c:pt idx="7">
                  <c:v>0.82</c:v>
                </c:pt>
                <c:pt idx="8">
                  <c:v>0.82599999999999996</c:v>
                </c:pt>
                <c:pt idx="9">
                  <c:v>0.873</c:v>
                </c:pt>
              </c:numCache>
            </c:numRef>
          </c:xVal>
          <c:yVal>
            <c:numRef>
              <c:f>RESULTS!$Z$12:$AL$12</c:f>
              <c:numCache>
                <c:formatCode>0.00</c:formatCode>
                <c:ptCount val="13"/>
                <c:pt idx="0">
                  <c:v>86.166666666666671</c:v>
                </c:pt>
                <c:pt idx="1">
                  <c:v>88.5</c:v>
                </c:pt>
                <c:pt idx="2">
                  <c:v>86.5</c:v>
                </c:pt>
                <c:pt idx="3">
                  <c:v>90.333333333333329</c:v>
                </c:pt>
                <c:pt idx="4">
                  <c:v>89.833333333333329</c:v>
                </c:pt>
                <c:pt idx="5">
                  <c:v>79.833333333333329</c:v>
                </c:pt>
                <c:pt idx="6">
                  <c:v>86.666666666666671</c:v>
                </c:pt>
                <c:pt idx="7">
                  <c:v>89.666666666666671</c:v>
                </c:pt>
                <c:pt idx="8">
                  <c:v>93.166666666666671</c:v>
                </c:pt>
                <c:pt idx="9">
                  <c:v>92.333333333333329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33256"/>
        <c:axId val="555823848"/>
      </c:scatterChart>
      <c:valAx>
        <c:axId val="555833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3848"/>
        <c:crosses val="autoZero"/>
        <c:crossBetween val="midCat"/>
      </c:valAx>
      <c:valAx>
        <c:axId val="55582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33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FMEP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RESULTS!$D$60:$K$60</c:f>
              <c:numCache>
                <c:formatCode>0.00</c:formatCode>
                <c:ptCount val="8"/>
                <c:pt idx="0">
                  <c:v>1.0187435975311656</c:v>
                </c:pt>
                <c:pt idx="1">
                  <c:v>0.97860768133804577</c:v>
                </c:pt>
                <c:pt idx="2">
                  <c:v>1.0204821274677816</c:v>
                </c:pt>
                <c:pt idx="3">
                  <c:v>1.0191600822724887</c:v>
                </c:pt>
                <c:pt idx="4">
                  <c:v>1.0171436118084571</c:v>
                </c:pt>
                <c:pt idx="5">
                  <c:v>1.0203647632208082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RESULTS!$O$6:$S$6</c:f>
              <c:numCache>
                <c:formatCode>0.0%</c:formatCode>
                <c:ptCount val="5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RESULTS!$O$60:$S$60</c:f>
              <c:numCache>
                <c:formatCode>0.00</c:formatCode>
                <c:ptCount val="5"/>
                <c:pt idx="0">
                  <c:v>-13.89630604041958</c:v>
                </c:pt>
                <c:pt idx="1">
                  <c:v>-13.820206257850433</c:v>
                </c:pt>
                <c:pt idx="2">
                  <c:v>-15.711496985405573</c:v>
                </c:pt>
                <c:pt idx="3">
                  <c:v>-15.666870407072235</c:v>
                </c:pt>
                <c:pt idx="4">
                  <c:v>-15.573553847492629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RESULTS!$Z$6:$AI$6</c:f>
              <c:numCache>
                <c:formatCode>0.0%</c:formatCode>
                <c:ptCount val="10"/>
                <c:pt idx="0">
                  <c:v>0.84699999999999998</c:v>
                </c:pt>
                <c:pt idx="1">
                  <c:v>0.872</c:v>
                </c:pt>
                <c:pt idx="2">
                  <c:v>0.86399999999999999</c:v>
                </c:pt>
                <c:pt idx="3">
                  <c:v>0.93300000000000005</c:v>
                </c:pt>
                <c:pt idx="4">
                  <c:v>0.91200000000000003</c:v>
                </c:pt>
                <c:pt idx="5">
                  <c:v>0.57599999999999996</c:v>
                </c:pt>
                <c:pt idx="6">
                  <c:v>0.84599999999999997</c:v>
                </c:pt>
                <c:pt idx="7">
                  <c:v>0.82</c:v>
                </c:pt>
                <c:pt idx="8">
                  <c:v>0.82599999999999996</c:v>
                </c:pt>
                <c:pt idx="9">
                  <c:v>0.873</c:v>
                </c:pt>
              </c:numCache>
            </c:numRef>
          </c:xVal>
          <c:yVal>
            <c:numRef>
              <c:f>RESULTS!$Z$60:$AL$60</c:f>
              <c:numCache>
                <c:formatCode>0.00</c:formatCode>
                <c:ptCount val="13"/>
                <c:pt idx="0">
                  <c:v>1.0131817883583363</c:v>
                </c:pt>
                <c:pt idx="1">
                  <c:v>1.0135911291616591</c:v>
                </c:pt>
                <c:pt idx="2">
                  <c:v>1.0139464538589849</c:v>
                </c:pt>
                <c:pt idx="3">
                  <c:v>1.0128828277275765</c:v>
                </c:pt>
                <c:pt idx="4">
                  <c:v>1.0140524470967005</c:v>
                </c:pt>
                <c:pt idx="5">
                  <c:v>1.0147970158505473</c:v>
                </c:pt>
                <c:pt idx="6">
                  <c:v>1.0145484981898143</c:v>
                </c:pt>
                <c:pt idx="7">
                  <c:v>1.0152281375106398</c:v>
                </c:pt>
                <c:pt idx="8">
                  <c:v>1.0137316314440863</c:v>
                </c:pt>
                <c:pt idx="9">
                  <c:v>1.0132902823283505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39528"/>
        <c:axId val="555841488"/>
      </c:scatterChart>
      <c:valAx>
        <c:axId val="555839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41488"/>
        <c:crosses val="autoZero"/>
        <c:crossBetween val="midCat"/>
      </c:valAx>
      <c:valAx>
        <c:axId val="555841488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FMEP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39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01290463692044"/>
          <c:y val="0.49179097404491107"/>
          <c:w val="0.2555240594925634"/>
          <c:h val="0.2897637795275591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Turbocharger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RESULTS!$D$27:$I$27</c:f>
              <c:numCache>
                <c:formatCode>General</c:formatCode>
                <c:ptCount val="6"/>
                <c:pt idx="0">
                  <c:v>5414.5</c:v>
                </c:pt>
                <c:pt idx="1">
                  <c:v>9207</c:v>
                </c:pt>
                <c:pt idx="2">
                  <c:v>11404</c:v>
                </c:pt>
                <c:pt idx="3">
                  <c:v>12301.5</c:v>
                </c:pt>
                <c:pt idx="4">
                  <c:v>12925</c:v>
                </c:pt>
                <c:pt idx="5">
                  <c:v>13607.5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RESULTS!$O$6:$S$6</c:f>
              <c:numCache>
                <c:formatCode>0.0%</c:formatCode>
                <c:ptCount val="5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RESULTS!$O$27:$U$27</c:f>
              <c:numCache>
                <c:formatCode>General</c:formatCode>
                <c:ptCount val="7"/>
                <c:pt idx="0">
                  <c:v>11685</c:v>
                </c:pt>
                <c:pt idx="1">
                  <c:v>11555</c:v>
                </c:pt>
                <c:pt idx="2">
                  <c:v>12475</c:v>
                </c:pt>
                <c:pt idx="3">
                  <c:v>12425</c:v>
                </c:pt>
                <c:pt idx="4">
                  <c:v>12455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0.84699999999999998</c:v>
                </c:pt>
                <c:pt idx="1">
                  <c:v>0.872</c:v>
                </c:pt>
                <c:pt idx="2">
                  <c:v>0.86399999999999999</c:v>
                </c:pt>
                <c:pt idx="3">
                  <c:v>0.93300000000000005</c:v>
                </c:pt>
                <c:pt idx="4">
                  <c:v>0.91200000000000003</c:v>
                </c:pt>
                <c:pt idx="5">
                  <c:v>0.57599999999999996</c:v>
                </c:pt>
                <c:pt idx="6">
                  <c:v>0.84599999999999997</c:v>
                </c:pt>
                <c:pt idx="7">
                  <c:v>0.82</c:v>
                </c:pt>
                <c:pt idx="8">
                  <c:v>0.82599999999999996</c:v>
                </c:pt>
                <c:pt idx="9">
                  <c:v>0.873</c:v>
                </c:pt>
              </c:numCache>
            </c:numRef>
          </c:xVal>
          <c:yVal>
            <c:numRef>
              <c:f>RESULTS!$Z$27:$AL$27</c:f>
              <c:numCache>
                <c:formatCode>General</c:formatCode>
                <c:ptCount val="13"/>
                <c:pt idx="0">
                  <c:v>12507</c:v>
                </c:pt>
                <c:pt idx="1">
                  <c:v>12717</c:v>
                </c:pt>
                <c:pt idx="2">
                  <c:v>12657</c:v>
                </c:pt>
                <c:pt idx="3">
                  <c:v>12908</c:v>
                </c:pt>
                <c:pt idx="4">
                  <c:v>13037</c:v>
                </c:pt>
                <c:pt idx="5">
                  <c:v>11464</c:v>
                </c:pt>
                <c:pt idx="6">
                  <c:v>12520</c:v>
                </c:pt>
                <c:pt idx="7">
                  <c:v>12793</c:v>
                </c:pt>
                <c:pt idx="8">
                  <c:v>13016</c:v>
                </c:pt>
                <c:pt idx="9">
                  <c:v>12472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39136"/>
        <c:axId val="555841880"/>
      </c:scatterChart>
      <c:valAx>
        <c:axId val="5558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</a:t>
                </a:r>
                <a:r>
                  <a:rPr lang="en-US" baseline="0"/>
                  <a:t>(% MCR)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41880"/>
        <c:crosses val="autoZero"/>
        <c:crossBetween val="midCat"/>
      </c:valAx>
      <c:valAx>
        <c:axId val="55584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745734908136485"/>
          <c:y val="0.17697615923009624"/>
          <c:w val="0.25683858267716536"/>
          <c:h val="0.2881310148731408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Pcomp/Pscav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RESULTS!$D$81:$I$81</c:f>
              <c:numCache>
                <c:formatCode>0.00</c:formatCode>
                <c:ptCount val="6"/>
                <c:pt idx="0">
                  <c:v>36.030646301583317</c:v>
                </c:pt>
                <c:pt idx="1">
                  <c:v>36.885159958885744</c:v>
                </c:pt>
                <c:pt idx="2">
                  <c:v>36.998367886127838</c:v>
                </c:pt>
                <c:pt idx="3">
                  <c:v>37.309575160020337</c:v>
                </c:pt>
                <c:pt idx="4">
                  <c:v>37.469203152534391</c:v>
                </c:pt>
                <c:pt idx="5">
                  <c:v>37.228122002417436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RESULTS!$O$81:$U$81</c:f>
              <c:numCache>
                <c:formatCode>0.00</c:formatCode>
                <c:ptCount val="7"/>
                <c:pt idx="0">
                  <c:v>37.264265017535067</c:v>
                </c:pt>
                <c:pt idx="1">
                  <c:v>37.082412504582834</c:v>
                </c:pt>
                <c:pt idx="2">
                  <c:v>37.135528524801366</c:v>
                </c:pt>
                <c:pt idx="3">
                  <c:v>36.922943522808097</c:v>
                </c:pt>
                <c:pt idx="4">
                  <c:v>37.320651157704653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0.84699999999999998</c:v>
                </c:pt>
                <c:pt idx="1">
                  <c:v>0.872</c:v>
                </c:pt>
                <c:pt idx="2">
                  <c:v>0.86399999999999999</c:v>
                </c:pt>
                <c:pt idx="3">
                  <c:v>0.93300000000000005</c:v>
                </c:pt>
                <c:pt idx="4">
                  <c:v>0.91200000000000003</c:v>
                </c:pt>
                <c:pt idx="5">
                  <c:v>0.57599999999999996</c:v>
                </c:pt>
                <c:pt idx="6">
                  <c:v>0.84599999999999997</c:v>
                </c:pt>
                <c:pt idx="7">
                  <c:v>0.82</c:v>
                </c:pt>
                <c:pt idx="8">
                  <c:v>0.82599999999999996</c:v>
                </c:pt>
                <c:pt idx="9">
                  <c:v>0.873</c:v>
                </c:pt>
              </c:numCache>
            </c:numRef>
          </c:xVal>
          <c:yVal>
            <c:numRef>
              <c:f>RESULTS!$Z$81:$AL$81</c:f>
              <c:numCache>
                <c:formatCode>0.00</c:formatCode>
                <c:ptCount val="13"/>
                <c:pt idx="0">
                  <c:v>32.885964912280699</c:v>
                </c:pt>
                <c:pt idx="1">
                  <c:v>31.540935672514621</c:v>
                </c:pt>
                <c:pt idx="2">
                  <c:v>31.34513015501609</c:v>
                </c:pt>
                <c:pt idx="3">
                  <c:v>30.592223802750116</c:v>
                </c:pt>
                <c:pt idx="4">
                  <c:v>30.049068437557654</c:v>
                </c:pt>
                <c:pt idx="5">
                  <c:v>30.67102246675837</c:v>
                </c:pt>
                <c:pt idx="6">
                  <c:v>31.021109770808209</c:v>
                </c:pt>
                <c:pt idx="7">
                  <c:v>30.692532942898978</c:v>
                </c:pt>
                <c:pt idx="8">
                  <c:v>31.037614185921544</c:v>
                </c:pt>
                <c:pt idx="9">
                  <c:v>31.295739348370937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42272"/>
        <c:axId val="555842664"/>
      </c:scatterChart>
      <c:valAx>
        <c:axId val="55584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42664"/>
        <c:crosses val="autoZero"/>
        <c:crossBetween val="midCat"/>
      </c:valAx>
      <c:valAx>
        <c:axId val="555842664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/ Pscav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42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467957130358705"/>
          <c:y val="0.51493912219305915"/>
          <c:w val="0.22350524934383201"/>
          <c:h val="0.2742421259842519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Indicated Power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RESULTS!$D$55:$J$55</c:f>
              <c:numCache>
                <c:formatCode>0</c:formatCode>
                <c:ptCount val="7"/>
                <c:pt idx="0">
                  <c:v>4911.925056864</c:v>
                </c:pt>
                <c:pt idx="1">
                  <c:v>9307.080102431999</c:v>
                </c:pt>
                <c:pt idx="2">
                  <c:v>13747.722840192</c:v>
                </c:pt>
                <c:pt idx="3">
                  <c:v>16379.297688479999</c:v>
                </c:pt>
                <c:pt idx="4">
                  <c:v>18094.407394080001</c:v>
                </c:pt>
                <c:pt idx="5">
                  <c:v>19843.073593919999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RESULTS!$O$55:$U$55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RESULTS!$Z$55:$AL$55</c:f>
              <c:numCache>
                <c:formatCode>0</c:formatCode>
                <c:ptCount val="13"/>
                <c:pt idx="0">
                  <c:v>15465.069645407999</c:v>
                </c:pt>
                <c:pt idx="1">
                  <c:v>15886.390073088</c:v>
                </c:pt>
                <c:pt idx="2">
                  <c:v>15750.672696383999</c:v>
                </c:pt>
                <c:pt idx="3">
                  <c:v>16940.063992224001</c:v>
                </c:pt>
                <c:pt idx="4">
                  <c:v>16587.347952767999</c:v>
                </c:pt>
                <c:pt idx="5">
                  <c:v>10741.806656159999</c:v>
                </c:pt>
                <c:pt idx="6">
                  <c:v>15421.07335296</c:v>
                </c:pt>
                <c:pt idx="7">
                  <c:v>14972.162030015999</c:v>
                </c:pt>
                <c:pt idx="8">
                  <c:v>15105.642307103999</c:v>
                </c:pt>
                <c:pt idx="9">
                  <c:v>15888.627172704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36000"/>
        <c:axId val="555839920"/>
      </c:scatterChart>
      <c:valAx>
        <c:axId val="55583600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39920"/>
        <c:crosses val="autoZero"/>
        <c:crossBetween val="midCat"/>
      </c:valAx>
      <c:valAx>
        <c:axId val="55583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Indicated Power (kW)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3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Pressure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RESULTS!$D$61:$J$61</c:f>
              <c:numCache>
                <c:formatCode>0.00</c:formatCode>
                <c:ptCount val="7"/>
                <c:pt idx="0">
                  <c:v>75.018983026770002</c:v>
                </c:pt>
                <c:pt idx="1">
                  <c:v>104.18471643670667</c:v>
                </c:pt>
                <c:pt idx="2">
                  <c:v>135.68364985758666</c:v>
                </c:pt>
                <c:pt idx="3">
                  <c:v>150.34964991230333</c:v>
                </c:pt>
                <c:pt idx="4">
                  <c:v>151.51564996702001</c:v>
                </c:pt>
                <c:pt idx="5">
                  <c:v>150.01391677595001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RESULTS!$O$61:$U$61</c:f>
              <c:numCache>
                <c:formatCode>0.00</c:formatCode>
                <c:ptCount val="7"/>
                <c:pt idx="0">
                  <c:v>132.33725093003335</c:v>
                </c:pt>
                <c:pt idx="1">
                  <c:v>133.00391759670001</c:v>
                </c:pt>
                <c:pt idx="2">
                  <c:v>142.33725093003335</c:v>
                </c:pt>
                <c:pt idx="3">
                  <c:v>146.67058426336666</c:v>
                </c:pt>
                <c:pt idx="4">
                  <c:v>146.50391759670001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0.84699999999999998</c:v>
                </c:pt>
                <c:pt idx="1">
                  <c:v>0.872</c:v>
                </c:pt>
                <c:pt idx="2">
                  <c:v>0.86399999999999999</c:v>
                </c:pt>
                <c:pt idx="3">
                  <c:v>0.93300000000000005</c:v>
                </c:pt>
                <c:pt idx="4">
                  <c:v>0.91200000000000003</c:v>
                </c:pt>
                <c:pt idx="5">
                  <c:v>0.57599999999999996</c:v>
                </c:pt>
                <c:pt idx="6">
                  <c:v>0.84599999999999997</c:v>
                </c:pt>
                <c:pt idx="7">
                  <c:v>0.82</c:v>
                </c:pt>
                <c:pt idx="8">
                  <c:v>0.82599999999999996</c:v>
                </c:pt>
                <c:pt idx="9">
                  <c:v>0.873</c:v>
                </c:pt>
              </c:numCache>
            </c:numRef>
          </c:xVal>
          <c:yVal>
            <c:numRef>
              <c:f>RESULTS!$Z$61:$AL$61</c:f>
              <c:numCache>
                <c:formatCode>0.00</c:formatCode>
                <c:ptCount val="13"/>
                <c:pt idx="0">
                  <c:v>129.85333333333335</c:v>
                </c:pt>
                <c:pt idx="1">
                  <c:v>127.02</c:v>
                </c:pt>
                <c:pt idx="2">
                  <c:v>126.85233333333333</c:v>
                </c:pt>
                <c:pt idx="3">
                  <c:v>127.84833333333333</c:v>
                </c:pt>
                <c:pt idx="4">
                  <c:v>126.84733333333332</c:v>
                </c:pt>
                <c:pt idx="5">
                  <c:v>110.008</c:v>
                </c:pt>
                <c:pt idx="6">
                  <c:v>121.34933333333333</c:v>
                </c:pt>
                <c:pt idx="7">
                  <c:v>123.84833333333333</c:v>
                </c:pt>
                <c:pt idx="8">
                  <c:v>127.85533333333333</c:v>
                </c:pt>
                <c:pt idx="9">
                  <c:v>123.85833333333333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37960"/>
        <c:axId val="555838352"/>
      </c:scatterChart>
      <c:valAx>
        <c:axId val="555837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38352"/>
        <c:crosses val="autoZero"/>
        <c:crossBetween val="midCat"/>
      </c:valAx>
      <c:valAx>
        <c:axId val="55583835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(bar)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37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12401574803149"/>
          <c:y val="0.17697615923009624"/>
          <c:w val="0.23461636045494313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Compression</a:t>
            </a:r>
            <a:r>
              <a:rPr lang="en-US" baseline="0"/>
              <a:t> Pressure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RESULTS!$D$62:$J$62</c:f>
              <c:numCache>
                <c:formatCode>0.00</c:formatCode>
                <c:ptCount val="7"/>
                <c:pt idx="0">
                  <c:v>49.685649693436666</c:v>
                </c:pt>
                <c:pt idx="1">
                  <c:v>77.018049770039994</c:v>
                </c:pt>
                <c:pt idx="2">
                  <c:v>107.18364985758667</c:v>
                </c:pt>
                <c:pt idx="3">
                  <c:v>124.84964991230333</c:v>
                </c:pt>
                <c:pt idx="4">
                  <c:v>137.34898330035335</c:v>
                </c:pt>
                <c:pt idx="5">
                  <c:v>149.43058344261667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RESULTS!$O$62:$U$62</c:f>
              <c:numCache>
                <c:formatCode>0.00</c:formatCode>
                <c:ptCount val="7"/>
                <c:pt idx="0">
                  <c:v>108.67058426336668</c:v>
                </c:pt>
                <c:pt idx="1">
                  <c:v>108.50391759670001</c:v>
                </c:pt>
                <c:pt idx="2">
                  <c:v>126.50391759670001</c:v>
                </c:pt>
                <c:pt idx="3">
                  <c:v>126.50391759670001</c:v>
                </c:pt>
                <c:pt idx="4">
                  <c:v>125.67058426336668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0.84699999999999998</c:v>
                </c:pt>
                <c:pt idx="1">
                  <c:v>0.872</c:v>
                </c:pt>
                <c:pt idx="2">
                  <c:v>0.86399999999999999</c:v>
                </c:pt>
                <c:pt idx="3">
                  <c:v>0.93300000000000005</c:v>
                </c:pt>
                <c:pt idx="4">
                  <c:v>0.91200000000000003</c:v>
                </c:pt>
                <c:pt idx="5">
                  <c:v>0.57599999999999996</c:v>
                </c:pt>
                <c:pt idx="6">
                  <c:v>0.84599999999999997</c:v>
                </c:pt>
                <c:pt idx="7">
                  <c:v>0.82</c:v>
                </c:pt>
                <c:pt idx="8">
                  <c:v>0.82599999999999996</c:v>
                </c:pt>
                <c:pt idx="9">
                  <c:v>0.873</c:v>
                </c:pt>
              </c:numCache>
            </c:numRef>
          </c:xVal>
          <c:yVal>
            <c:numRef>
              <c:f>RESULTS!$Z$62:$AL$62</c:f>
              <c:numCache>
                <c:formatCode>0.00</c:formatCode>
                <c:ptCount val="13"/>
                <c:pt idx="0">
                  <c:v>112.46999999999998</c:v>
                </c:pt>
                <c:pt idx="1">
                  <c:v>107.87</c:v>
                </c:pt>
                <c:pt idx="2">
                  <c:v>107.169</c:v>
                </c:pt>
                <c:pt idx="3">
                  <c:v>107.53166666666665</c:v>
                </c:pt>
                <c:pt idx="4">
                  <c:v>108.59733333333335</c:v>
                </c:pt>
                <c:pt idx="5">
                  <c:v>89.191333333333333</c:v>
                </c:pt>
                <c:pt idx="6">
                  <c:v>102.86600000000001</c:v>
                </c:pt>
                <c:pt idx="7">
                  <c:v>104.81500000000001</c:v>
                </c:pt>
                <c:pt idx="8">
                  <c:v>115.52200000000001</c:v>
                </c:pt>
                <c:pt idx="9">
                  <c:v>104.05833333333335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38744"/>
        <c:axId val="555840704"/>
      </c:scatterChart>
      <c:valAx>
        <c:axId val="555838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40704"/>
        <c:crosses val="autoZero"/>
        <c:crossBetween val="midCat"/>
      </c:valAx>
      <c:valAx>
        <c:axId val="55584070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38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634623797025375"/>
          <c:y val="0.13530949256342958"/>
          <c:w val="0.2262830271216097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Specific</a:t>
            </a:r>
            <a:r>
              <a:rPr lang="en-US" baseline="0"/>
              <a:t> Fuel Consumption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RESULTS!$D$54:$J$54</c:f>
              <c:numCache>
                <c:formatCode>0.00</c:formatCode>
                <c:ptCount val="7"/>
                <c:pt idx="0">
                  <c:v>176.99686859656836</c:v>
                </c:pt>
                <c:pt idx="1">
                  <c:v>170.75752451800395</c:v>
                </c:pt>
                <c:pt idx="2">
                  <c:v>165.13815754661192</c:v>
                </c:pt>
                <c:pt idx="3">
                  <c:v>164.37307941435668</c:v>
                </c:pt>
                <c:pt idx="4">
                  <c:v>166.78703283164481</c:v>
                </c:pt>
                <c:pt idx="5">
                  <c:v>170.16392941539212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RESULTS!$O$54:$U$54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177.75859769744324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0.84699999999999998</c:v>
                </c:pt>
                <c:pt idx="1">
                  <c:v>0.872</c:v>
                </c:pt>
                <c:pt idx="2">
                  <c:v>0.86399999999999999</c:v>
                </c:pt>
                <c:pt idx="3">
                  <c:v>0.93300000000000005</c:v>
                </c:pt>
                <c:pt idx="4">
                  <c:v>0.91200000000000003</c:v>
                </c:pt>
                <c:pt idx="5">
                  <c:v>0.57599999999999996</c:v>
                </c:pt>
                <c:pt idx="6">
                  <c:v>0.84599999999999997</c:v>
                </c:pt>
                <c:pt idx="7">
                  <c:v>0.82</c:v>
                </c:pt>
                <c:pt idx="8">
                  <c:v>0.82599999999999996</c:v>
                </c:pt>
                <c:pt idx="9">
                  <c:v>0.873</c:v>
                </c:pt>
              </c:numCache>
            </c:numRef>
          </c:xVal>
          <c:yVal>
            <c:numRef>
              <c:f>RESULTS!$Z$54:$AI$54</c:f>
              <c:numCache>
                <c:formatCode>0.00</c:formatCode>
                <c:ptCount val="10"/>
                <c:pt idx="0">
                  <c:v>174.02358851618365</c:v>
                </c:pt>
                <c:pt idx="1">
                  <c:v>169.19038159850905</c:v>
                </c:pt>
                <c:pt idx="2">
                  <c:v>169.44614937114471</c:v>
                </c:pt>
                <c:pt idx="3">
                  <c:v>172.11258493107692</c:v>
                </c:pt>
                <c:pt idx="4">
                  <c:v>170.52239026019831</c:v>
                </c:pt>
                <c:pt idx="5">
                  <c:v>224.18042130951292</c:v>
                </c:pt>
                <c:pt idx="6">
                  <c:v>172.0370228901927</c:v>
                </c:pt>
                <c:pt idx="7">
                  <c:v>173.2818494132724</c:v>
                </c:pt>
                <c:pt idx="8">
                  <c:v>215.0769541004523</c:v>
                </c:pt>
                <c:pt idx="9">
                  <c:v>171.26862037385212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14440"/>
        <c:axId val="555813656"/>
      </c:scatterChart>
      <c:valAx>
        <c:axId val="555814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13656"/>
        <c:crosses val="autoZero"/>
        <c:crossBetween val="midCat"/>
      </c:valAx>
      <c:valAx>
        <c:axId val="555813656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bsfc</a:t>
                </a:r>
                <a:r>
                  <a:rPr lang="en-US" baseline="0"/>
                  <a:t> (g/kWh)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14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12401574803149"/>
          <c:y val="0.18623541848935549"/>
          <c:w val="0.21517191601049868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RESULTS!$D$36:$J$36</c:f>
              <c:numCache>
                <c:formatCode>0.00000</c:formatCode>
                <c:ptCount val="7"/>
                <c:pt idx="0">
                  <c:v>1.3789830267699998</c:v>
                </c:pt>
                <c:pt idx="1">
                  <c:v>2.08804977004</c:v>
                </c:pt>
                <c:pt idx="2">
                  <c:v>2.8969831909199999</c:v>
                </c:pt>
                <c:pt idx="3">
                  <c:v>3.3463165789699998</c:v>
                </c:pt>
                <c:pt idx="4">
                  <c:v>3.6656499670199998</c:v>
                </c:pt>
                <c:pt idx="5">
                  <c:v>4.0139167759500003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RESULTS!$O$36:$U$36</c:f>
              <c:numCache>
                <c:formatCode>0.00000</c:formatCode>
                <c:ptCount val="7"/>
                <c:pt idx="0">
                  <c:v>2.9162143466999999</c:v>
                </c:pt>
                <c:pt idx="1">
                  <c:v>2.9260209967000002</c:v>
                </c:pt>
                <c:pt idx="2">
                  <c:v>3.4065468467000004</c:v>
                </c:pt>
                <c:pt idx="3">
                  <c:v>3.4261601467</c:v>
                </c:pt>
                <c:pt idx="4">
                  <c:v>3.3673202467000003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0.84699999999999998</c:v>
                </c:pt>
                <c:pt idx="1">
                  <c:v>0.872</c:v>
                </c:pt>
                <c:pt idx="2">
                  <c:v>0.86399999999999999</c:v>
                </c:pt>
                <c:pt idx="3">
                  <c:v>0.93300000000000005</c:v>
                </c:pt>
                <c:pt idx="4">
                  <c:v>0.91200000000000003</c:v>
                </c:pt>
                <c:pt idx="5">
                  <c:v>0.57599999999999996</c:v>
                </c:pt>
                <c:pt idx="6">
                  <c:v>0.84599999999999997</c:v>
                </c:pt>
                <c:pt idx="7">
                  <c:v>0.82</c:v>
                </c:pt>
                <c:pt idx="8">
                  <c:v>0.82599999999999996</c:v>
                </c:pt>
                <c:pt idx="9">
                  <c:v>0.873</c:v>
                </c:pt>
              </c:numCache>
            </c:numRef>
          </c:xVal>
          <c:yVal>
            <c:numRef>
              <c:f>RESULTS!$Z$36:$AL$36</c:f>
              <c:numCache>
                <c:formatCode>0.00000</c:formatCode>
                <c:ptCount val="13"/>
                <c:pt idx="0">
                  <c:v>3.42</c:v>
                </c:pt>
                <c:pt idx="1">
                  <c:v>3.42</c:v>
                </c:pt>
                <c:pt idx="2">
                  <c:v>3.4189999999999996</c:v>
                </c:pt>
                <c:pt idx="3">
                  <c:v>3.5149999999999997</c:v>
                </c:pt>
                <c:pt idx="4">
                  <c:v>3.6139999999999999</c:v>
                </c:pt>
                <c:pt idx="5">
                  <c:v>2.9079999999999999</c:v>
                </c:pt>
                <c:pt idx="6">
                  <c:v>3.3159999999999998</c:v>
                </c:pt>
                <c:pt idx="7">
                  <c:v>3.415</c:v>
                </c:pt>
                <c:pt idx="8">
                  <c:v>3.7220000000000004</c:v>
                </c:pt>
                <c:pt idx="9">
                  <c:v>3.3249999999999997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22280"/>
        <c:axId val="555820712"/>
      </c:scatterChart>
      <c:valAx>
        <c:axId val="555822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0712"/>
        <c:crosses val="autoZero"/>
        <c:crossBetween val="midCat"/>
      </c:valAx>
      <c:valAx>
        <c:axId val="555820712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2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79068241469818"/>
          <c:y val="0.27419838145231845"/>
          <c:w val="0.21794969378827647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Receiver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RESULTS!$D$38:$J$38</c:f>
              <c:numCache>
                <c:formatCode>0.00000</c:formatCode>
                <c:ptCount val="7"/>
                <c:pt idx="0">
                  <c:v>1.30898302677</c:v>
                </c:pt>
                <c:pt idx="1">
                  <c:v>1.9480497700399999</c:v>
                </c:pt>
                <c:pt idx="2">
                  <c:v>2.7169831909199997</c:v>
                </c:pt>
                <c:pt idx="3">
                  <c:v>3.1563165789700003</c:v>
                </c:pt>
                <c:pt idx="4">
                  <c:v>3.4356499670199998</c:v>
                </c:pt>
                <c:pt idx="5">
                  <c:v>3.7939167759499997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RESULTS!$O$38:$U$38</c:f>
              <c:numCache>
                <c:formatCode>0.00000</c:formatCode>
                <c:ptCount val="7"/>
                <c:pt idx="0">
                  <c:v>1.0039175967</c:v>
                </c:pt>
                <c:pt idx="1">
                  <c:v>1.0039175967</c:v>
                </c:pt>
                <c:pt idx="2">
                  <c:v>1.0039175967</c:v>
                </c:pt>
                <c:pt idx="3">
                  <c:v>1.0039175967</c:v>
                </c:pt>
                <c:pt idx="4">
                  <c:v>1.0039175967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0.84699999999999998</c:v>
                </c:pt>
                <c:pt idx="1">
                  <c:v>0.872</c:v>
                </c:pt>
                <c:pt idx="2">
                  <c:v>0.86399999999999999</c:v>
                </c:pt>
                <c:pt idx="3">
                  <c:v>0.93300000000000005</c:v>
                </c:pt>
                <c:pt idx="4">
                  <c:v>0.91200000000000003</c:v>
                </c:pt>
                <c:pt idx="5">
                  <c:v>0.57599999999999996</c:v>
                </c:pt>
                <c:pt idx="6">
                  <c:v>0.84599999999999997</c:v>
                </c:pt>
                <c:pt idx="7">
                  <c:v>0.82</c:v>
                </c:pt>
                <c:pt idx="8">
                  <c:v>0.82599999999999996</c:v>
                </c:pt>
                <c:pt idx="9">
                  <c:v>0.873</c:v>
                </c:pt>
              </c:numCache>
            </c:numRef>
          </c:xVal>
          <c:yVal>
            <c:numRef>
              <c:f>RESULTS!$Z$38:$AL$38</c:f>
              <c:numCache>
                <c:formatCode>0.00000</c:formatCode>
                <c:ptCount val="13"/>
                <c:pt idx="0">
                  <c:v>2.92</c:v>
                </c:pt>
                <c:pt idx="1">
                  <c:v>2.8200000000000003</c:v>
                </c:pt>
                <c:pt idx="2">
                  <c:v>2.819</c:v>
                </c:pt>
                <c:pt idx="3">
                  <c:v>2.8650000000000002</c:v>
                </c:pt>
                <c:pt idx="4">
                  <c:v>2.8140000000000001</c:v>
                </c:pt>
                <c:pt idx="5">
                  <c:v>2.4079999999999999</c:v>
                </c:pt>
                <c:pt idx="6">
                  <c:v>2.7160000000000002</c:v>
                </c:pt>
                <c:pt idx="7">
                  <c:v>2.7149999999999999</c:v>
                </c:pt>
                <c:pt idx="8">
                  <c:v>3.0220000000000002</c:v>
                </c:pt>
                <c:pt idx="9">
                  <c:v>2.625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14048"/>
        <c:axId val="555821496"/>
      </c:scatterChart>
      <c:valAx>
        <c:axId val="55581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1496"/>
        <c:crosses val="autoZero"/>
        <c:crossBetween val="midCat"/>
      </c:valAx>
      <c:valAx>
        <c:axId val="555821496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Pexh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14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34623797025375"/>
          <c:y val="0.18160578885972584"/>
          <c:w val="0.23461636045494313"/>
          <c:h val="0.306649533391659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RESULTS!$D$37:$J$37</c:f>
              <c:numCache>
                <c:formatCode>General</c:formatCode>
                <c:ptCount val="7"/>
                <c:pt idx="0">
                  <c:v>303.14999999999998</c:v>
                </c:pt>
                <c:pt idx="1">
                  <c:v>299.14999999999998</c:v>
                </c:pt>
                <c:pt idx="2">
                  <c:v>303.14999999999998</c:v>
                </c:pt>
                <c:pt idx="3">
                  <c:v>305.64999999999998</c:v>
                </c:pt>
                <c:pt idx="4">
                  <c:v>308.14999999999998</c:v>
                </c:pt>
                <c:pt idx="5">
                  <c:v>311.14999999999998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RESULTS!$O$37:$U$37</c:f>
              <c:numCache>
                <c:formatCode>General</c:formatCode>
                <c:ptCount val="7"/>
                <c:pt idx="0">
                  <c:v>316.14999999999998</c:v>
                </c:pt>
                <c:pt idx="1">
                  <c:v>316.14999999999998</c:v>
                </c:pt>
                <c:pt idx="2">
                  <c:v>318.14999999999998</c:v>
                </c:pt>
                <c:pt idx="3">
                  <c:v>318.14999999999998</c:v>
                </c:pt>
                <c:pt idx="4">
                  <c:v>319.14999999999998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0.84699999999999998</c:v>
                </c:pt>
                <c:pt idx="1">
                  <c:v>0.872</c:v>
                </c:pt>
                <c:pt idx="2">
                  <c:v>0.86399999999999999</c:v>
                </c:pt>
                <c:pt idx="3">
                  <c:v>0.93300000000000005</c:v>
                </c:pt>
                <c:pt idx="4">
                  <c:v>0.91200000000000003</c:v>
                </c:pt>
                <c:pt idx="5">
                  <c:v>0.57599999999999996</c:v>
                </c:pt>
                <c:pt idx="6">
                  <c:v>0.84599999999999997</c:v>
                </c:pt>
                <c:pt idx="7">
                  <c:v>0.82</c:v>
                </c:pt>
                <c:pt idx="8">
                  <c:v>0.82599999999999996</c:v>
                </c:pt>
                <c:pt idx="9">
                  <c:v>0.873</c:v>
                </c:pt>
              </c:numCache>
            </c:numRef>
          </c:xVal>
          <c:yVal>
            <c:numRef>
              <c:f>RESULTS!$Z$37:$AL$37</c:f>
              <c:numCache>
                <c:formatCode>General</c:formatCode>
                <c:ptCount val="13"/>
                <c:pt idx="0">
                  <c:v>315.14999999999998</c:v>
                </c:pt>
                <c:pt idx="1">
                  <c:v>316.14999999999998</c:v>
                </c:pt>
                <c:pt idx="2">
                  <c:v>317.14999999999998</c:v>
                </c:pt>
                <c:pt idx="3">
                  <c:v>316.14999999999998</c:v>
                </c:pt>
                <c:pt idx="4">
                  <c:v>322.14999999999998</c:v>
                </c:pt>
                <c:pt idx="5">
                  <c:v>331.15</c:v>
                </c:pt>
                <c:pt idx="6">
                  <c:v>315.14999999999998</c:v>
                </c:pt>
                <c:pt idx="7">
                  <c:v>320.14999999999998</c:v>
                </c:pt>
                <c:pt idx="8">
                  <c:v>319.14999999999998</c:v>
                </c:pt>
                <c:pt idx="9">
                  <c:v>317.14999999999998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11304"/>
        <c:axId val="555811696"/>
      </c:scatterChart>
      <c:valAx>
        <c:axId val="555811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11696"/>
        <c:crosses val="autoZero"/>
        <c:crossBetween val="midCat"/>
      </c:valAx>
      <c:valAx>
        <c:axId val="55581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Tscav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11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8623541848935549"/>
          <c:w val="0.22072747156605424"/>
          <c:h val="0.2094273111694371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</a:t>
            </a:r>
            <a:r>
              <a:rPr lang="en-US" baseline="0"/>
              <a:t> Receiver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RESULTS!$D$39:$J$39</c:f>
              <c:numCache>
                <c:formatCode>General</c:formatCode>
                <c:ptCount val="7"/>
                <c:pt idx="0">
                  <c:v>538.15</c:v>
                </c:pt>
                <c:pt idx="1">
                  <c:v>593.15</c:v>
                </c:pt>
                <c:pt idx="2">
                  <c:v>605.65</c:v>
                </c:pt>
                <c:pt idx="3">
                  <c:v>632.15</c:v>
                </c:pt>
                <c:pt idx="4">
                  <c:v>648.15</c:v>
                </c:pt>
                <c:pt idx="5">
                  <c:v>677.15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RESULTS!$O$39:$U$39</c:f>
              <c:numCache>
                <c:formatCode>General</c:formatCode>
                <c:ptCount val="7"/>
                <c:pt idx="0">
                  <c:v>624.15</c:v>
                </c:pt>
                <c:pt idx="1">
                  <c:v>620.65</c:v>
                </c:pt>
                <c:pt idx="2">
                  <c:v>640.65</c:v>
                </c:pt>
                <c:pt idx="3">
                  <c:v>640.65</c:v>
                </c:pt>
                <c:pt idx="4">
                  <c:v>635.65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0.84699999999999998</c:v>
                </c:pt>
                <c:pt idx="1">
                  <c:v>0.872</c:v>
                </c:pt>
                <c:pt idx="2">
                  <c:v>0.86399999999999999</c:v>
                </c:pt>
                <c:pt idx="3">
                  <c:v>0.93300000000000005</c:v>
                </c:pt>
                <c:pt idx="4">
                  <c:v>0.91200000000000003</c:v>
                </c:pt>
                <c:pt idx="5">
                  <c:v>0.57599999999999996</c:v>
                </c:pt>
                <c:pt idx="6">
                  <c:v>0.84599999999999997</c:v>
                </c:pt>
                <c:pt idx="7">
                  <c:v>0.82</c:v>
                </c:pt>
                <c:pt idx="8">
                  <c:v>0.82599999999999996</c:v>
                </c:pt>
                <c:pt idx="9">
                  <c:v>0.873</c:v>
                </c:pt>
              </c:numCache>
            </c:numRef>
          </c:xVal>
          <c:yVal>
            <c:numRef>
              <c:f>RESULTS!$Z$39:$AL$39</c:f>
              <c:numCache>
                <c:formatCode>General</c:formatCode>
                <c:ptCount val="13"/>
                <c:pt idx="0">
                  <c:v>623.15</c:v>
                </c:pt>
                <c:pt idx="1">
                  <c:v>628.15</c:v>
                </c:pt>
                <c:pt idx="2">
                  <c:v>638.15</c:v>
                </c:pt>
                <c:pt idx="3">
                  <c:v>653.15</c:v>
                </c:pt>
                <c:pt idx="4">
                  <c:v>663.15</c:v>
                </c:pt>
                <c:pt idx="5">
                  <c:v>633.15</c:v>
                </c:pt>
                <c:pt idx="6">
                  <c:v>643.15</c:v>
                </c:pt>
                <c:pt idx="7">
                  <c:v>638.15</c:v>
                </c:pt>
                <c:pt idx="8">
                  <c:v>643.15</c:v>
                </c:pt>
                <c:pt idx="9">
                  <c:v>633.15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18752"/>
        <c:axId val="555814832"/>
      </c:scatterChart>
      <c:valAx>
        <c:axId val="55581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14832"/>
        <c:crosses val="autoZero"/>
        <c:crossBetween val="midCat"/>
      </c:valAx>
      <c:valAx>
        <c:axId val="5558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Texh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1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023512685914256"/>
          <c:y val="0.48253171478565177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Compressor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RESULTS!$D$88:$I$88</c:f>
              <c:numCache>
                <c:formatCode>0.00%</c:formatCode>
                <c:ptCount val="6"/>
                <c:pt idx="0">
                  <c:v>0.87516604727994285</c:v>
                </c:pt>
                <c:pt idx="1">
                  <c:v>0.76579167845948382</c:v>
                </c:pt>
                <c:pt idx="2">
                  <c:v>0.76535969990622643</c:v>
                </c:pt>
                <c:pt idx="3">
                  <c:v>0.76905582657565541</c:v>
                </c:pt>
                <c:pt idx="4">
                  <c:v>0.76326917439667408</c:v>
                </c:pt>
                <c:pt idx="5">
                  <c:v>0.75104830990036309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RESULTS!$O$88:$U$88</c:f>
              <c:numCache>
                <c:formatCode>0.00%</c:formatCode>
                <c:ptCount val="7"/>
                <c:pt idx="0">
                  <c:v>0.74752088591275645</c:v>
                </c:pt>
                <c:pt idx="1">
                  <c:v>0.76716890301113616</c:v>
                </c:pt>
                <c:pt idx="2">
                  <c:v>0.77036700255813684</c:v>
                </c:pt>
                <c:pt idx="3">
                  <c:v>0.78096641057381933</c:v>
                </c:pt>
                <c:pt idx="4">
                  <c:v>0.76487605576678952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0.84699999999999998</c:v>
                </c:pt>
                <c:pt idx="1">
                  <c:v>0.872</c:v>
                </c:pt>
                <c:pt idx="2">
                  <c:v>0.86399999999999999</c:v>
                </c:pt>
                <c:pt idx="3">
                  <c:v>0.93300000000000005</c:v>
                </c:pt>
                <c:pt idx="4">
                  <c:v>0.91200000000000003</c:v>
                </c:pt>
                <c:pt idx="5">
                  <c:v>0.57599999999999996</c:v>
                </c:pt>
                <c:pt idx="6">
                  <c:v>0.84599999999999997</c:v>
                </c:pt>
                <c:pt idx="7">
                  <c:v>0.82</c:v>
                </c:pt>
                <c:pt idx="8">
                  <c:v>0.82599999999999996</c:v>
                </c:pt>
                <c:pt idx="9">
                  <c:v>0.873</c:v>
                </c:pt>
              </c:numCache>
            </c:numRef>
          </c:xVal>
          <c:yVal>
            <c:numRef>
              <c:f>RESULTS!$Z$88:$AL$88</c:f>
              <c:numCache>
                <c:formatCode>0.00%</c:formatCode>
                <c:ptCount val="13"/>
                <c:pt idx="0">
                  <c:v>0.77125305702819591</c:v>
                </c:pt>
                <c:pt idx="1">
                  <c:v>0.77458425007677423</c:v>
                </c:pt>
                <c:pt idx="2">
                  <c:v>0.78247281648856537</c:v>
                </c:pt>
                <c:pt idx="3">
                  <c:v>0.7782426671712277</c:v>
                </c:pt>
                <c:pt idx="4">
                  <c:v>0.79282366135956073</c:v>
                </c:pt>
                <c:pt idx="5">
                  <c:v>0.82898869811365961</c:v>
                </c:pt>
                <c:pt idx="6">
                  <c:v>0.78097990219041513</c:v>
                </c:pt>
                <c:pt idx="7">
                  <c:v>0.77313878436903583</c:v>
                </c:pt>
                <c:pt idx="8">
                  <c:v>0.79069085010681395</c:v>
                </c:pt>
                <c:pt idx="9">
                  <c:v>0.77917721508866533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17184"/>
        <c:axId val="555816008"/>
      </c:scatterChart>
      <c:valAx>
        <c:axId val="55581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16008"/>
        <c:crosses val="autoZero"/>
        <c:crossBetween val="midCat"/>
      </c:valAx>
      <c:valAx>
        <c:axId val="555816008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Compressor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17184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45734908136481"/>
          <c:y val="0.20012430737824438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RESULTS!$D$89:$I$89</c:f>
              <c:numCache>
                <c:formatCode>0.00%</c:formatCode>
                <c:ptCount val="6"/>
                <c:pt idx="0">
                  <c:v>0.80872264513662073</c:v>
                </c:pt>
                <c:pt idx="1">
                  <c:v>0.86370968800586712</c:v>
                </c:pt>
                <c:pt idx="2">
                  <c:v>0.89748783776718644</c:v>
                </c:pt>
                <c:pt idx="3">
                  <c:v>0.8869352641506103</c:v>
                </c:pt>
                <c:pt idx="4">
                  <c:v>0.90030472228542768</c:v>
                </c:pt>
                <c:pt idx="5">
                  <c:v>0.89430656443575274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RESULTS!$O$89:$U$89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0.84699999999999998</c:v>
                </c:pt>
                <c:pt idx="1">
                  <c:v>0.872</c:v>
                </c:pt>
                <c:pt idx="2">
                  <c:v>0.86399999999999999</c:v>
                </c:pt>
                <c:pt idx="3">
                  <c:v>0.93300000000000005</c:v>
                </c:pt>
                <c:pt idx="4">
                  <c:v>0.91200000000000003</c:v>
                </c:pt>
                <c:pt idx="5">
                  <c:v>0.57599999999999996</c:v>
                </c:pt>
                <c:pt idx="6">
                  <c:v>0.84599999999999997</c:v>
                </c:pt>
                <c:pt idx="7">
                  <c:v>0.82</c:v>
                </c:pt>
                <c:pt idx="8">
                  <c:v>0.82599999999999996</c:v>
                </c:pt>
                <c:pt idx="9">
                  <c:v>0.873</c:v>
                </c:pt>
              </c:numCache>
            </c:numRef>
          </c:xVal>
          <c:yVal>
            <c:numRef>
              <c:f>RESULTS!$Z$89:$AL$89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21888"/>
        <c:axId val="555819536"/>
      </c:scatterChart>
      <c:valAx>
        <c:axId val="55582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19536"/>
        <c:crosses val="autoZero"/>
        <c:crossBetween val="midCat"/>
      </c:valAx>
      <c:valAx>
        <c:axId val="555819536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RESULTS!$D$82:$I$82</c:f>
              <c:numCache>
                <c:formatCode>0.0</c:formatCode>
                <c:ptCount val="6"/>
                <c:pt idx="0">
                  <c:v>3926.4442671802972</c:v>
                </c:pt>
                <c:pt idx="1">
                  <c:v>4409.3776556981329</c:v>
                </c:pt>
                <c:pt idx="2">
                  <c:v>3936.5088605772726</c:v>
                </c:pt>
                <c:pt idx="3">
                  <c:v>3676.131564272504</c:v>
                </c:pt>
                <c:pt idx="4">
                  <c:v>3525.9776891647443</c:v>
                </c:pt>
                <c:pt idx="5">
                  <c:v>3390.080253166042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RESULTS!$O$82:$U$82</c:f>
              <c:numCache>
                <c:formatCode>0.0</c:formatCode>
                <c:ptCount val="7"/>
                <c:pt idx="0">
                  <c:v>4006.9071099738585</c:v>
                </c:pt>
                <c:pt idx="1">
                  <c:v>3949.0489005485128</c:v>
                </c:pt>
                <c:pt idx="2">
                  <c:v>3662.0661806206531</c:v>
                </c:pt>
                <c:pt idx="3">
                  <c:v>3626.5088227027213</c:v>
                </c:pt>
                <c:pt idx="4">
                  <c:v>3698.7868950706411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0.84699999999999998</c:v>
                </c:pt>
                <c:pt idx="1">
                  <c:v>0.872</c:v>
                </c:pt>
                <c:pt idx="2">
                  <c:v>0.86399999999999999</c:v>
                </c:pt>
                <c:pt idx="3">
                  <c:v>0.93300000000000005</c:v>
                </c:pt>
                <c:pt idx="4">
                  <c:v>0.91200000000000003</c:v>
                </c:pt>
                <c:pt idx="5">
                  <c:v>0.57599999999999996</c:v>
                </c:pt>
                <c:pt idx="6">
                  <c:v>0.84599999999999997</c:v>
                </c:pt>
                <c:pt idx="7">
                  <c:v>0.82</c:v>
                </c:pt>
                <c:pt idx="8">
                  <c:v>0.82599999999999996</c:v>
                </c:pt>
                <c:pt idx="9">
                  <c:v>0.873</c:v>
                </c:pt>
              </c:numCache>
            </c:numRef>
          </c:xVal>
          <c:yVal>
            <c:numRef>
              <c:f>RESULTS!$Z$82:$AL$82</c:f>
              <c:numCache>
                <c:formatCode>0.0</c:formatCode>
                <c:ptCount val="13"/>
                <c:pt idx="0">
                  <c:v>3657.0175438596493</c:v>
                </c:pt>
                <c:pt idx="1">
                  <c:v>3718.4210526315792</c:v>
                </c:pt>
                <c:pt idx="2">
                  <c:v>3701.9596373208547</c:v>
                </c:pt>
                <c:pt idx="3">
                  <c:v>3672.2617354196304</c:v>
                </c:pt>
                <c:pt idx="4">
                  <c:v>3607.360265633647</c:v>
                </c:pt>
                <c:pt idx="5">
                  <c:v>3942.2283356258599</c:v>
                </c:pt>
                <c:pt idx="6">
                  <c:v>3775.6332931242464</c:v>
                </c:pt>
                <c:pt idx="7">
                  <c:v>3746.1200585651536</c:v>
                </c:pt>
                <c:pt idx="8">
                  <c:v>3497.0445996775925</c:v>
                </c:pt>
                <c:pt idx="9">
                  <c:v>3750.9774436090229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22672"/>
        <c:axId val="555820320"/>
      </c:scatterChart>
      <c:valAx>
        <c:axId val="55582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0320"/>
        <c:crosses val="autoZero"/>
        <c:crossBetween val="midCat"/>
      </c:valAx>
      <c:valAx>
        <c:axId val="555820320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 Speed/Pscav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134623797025369"/>
          <c:y val="0.46864282589676293"/>
          <c:w val="0.24850524934383203"/>
          <c:h val="0.2233162000583260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 - Exhaust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RESULTS!$D$83:$I$83</c:f>
              <c:numCache>
                <c:formatCode>General</c:formatCode>
                <c:ptCount val="6"/>
                <c:pt idx="0">
                  <c:v>6.999999999999984E-2</c:v>
                </c:pt>
                <c:pt idx="1">
                  <c:v>0.14000000000000012</c:v>
                </c:pt>
                <c:pt idx="2">
                  <c:v>0.18000000000000016</c:v>
                </c:pt>
                <c:pt idx="3">
                  <c:v>0.1899999999999995</c:v>
                </c:pt>
                <c:pt idx="4">
                  <c:v>0.22999999999999998</c:v>
                </c:pt>
                <c:pt idx="5">
                  <c:v>0.22000000000000064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RESULTS!$O$83:$U$83</c:f>
              <c:numCache>
                <c:formatCode>General</c:formatCode>
                <c:ptCount val="7"/>
                <c:pt idx="0">
                  <c:v>1.9122967499999999</c:v>
                </c:pt>
                <c:pt idx="1">
                  <c:v>1.9221034000000001</c:v>
                </c:pt>
                <c:pt idx="2">
                  <c:v>2.4026292500000004</c:v>
                </c:pt>
                <c:pt idx="3">
                  <c:v>2.42224255</c:v>
                </c:pt>
                <c:pt idx="4">
                  <c:v>2.3634026500000003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rgbClr val="70AD4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0.84699999999999998</c:v>
                </c:pt>
                <c:pt idx="1">
                  <c:v>0.872</c:v>
                </c:pt>
                <c:pt idx="2">
                  <c:v>0.86399999999999999</c:v>
                </c:pt>
                <c:pt idx="3">
                  <c:v>0.93300000000000005</c:v>
                </c:pt>
                <c:pt idx="4">
                  <c:v>0.91200000000000003</c:v>
                </c:pt>
                <c:pt idx="5">
                  <c:v>0.57599999999999996</c:v>
                </c:pt>
                <c:pt idx="6">
                  <c:v>0.84599999999999997</c:v>
                </c:pt>
                <c:pt idx="7">
                  <c:v>0.82</c:v>
                </c:pt>
                <c:pt idx="8">
                  <c:v>0.82599999999999996</c:v>
                </c:pt>
                <c:pt idx="9">
                  <c:v>0.873</c:v>
                </c:pt>
              </c:numCache>
            </c:numRef>
          </c:xVal>
          <c:yVal>
            <c:numRef>
              <c:f>RESULTS!$Z$83:$AL$83</c:f>
              <c:numCache>
                <c:formatCode>General</c:formatCode>
                <c:ptCount val="13"/>
                <c:pt idx="0">
                  <c:v>0.5</c:v>
                </c:pt>
                <c:pt idx="1">
                  <c:v>0.59999999999999964</c:v>
                </c:pt>
                <c:pt idx="2">
                  <c:v>0.59999999999999964</c:v>
                </c:pt>
                <c:pt idx="3">
                  <c:v>0.64999999999999947</c:v>
                </c:pt>
                <c:pt idx="4">
                  <c:v>0.79999999999999982</c:v>
                </c:pt>
                <c:pt idx="5">
                  <c:v>0.5</c:v>
                </c:pt>
                <c:pt idx="6">
                  <c:v>0.59999999999999964</c:v>
                </c:pt>
                <c:pt idx="7">
                  <c:v>0.70000000000000018</c:v>
                </c:pt>
                <c:pt idx="8">
                  <c:v>0.70000000000000018</c:v>
                </c:pt>
                <c:pt idx="9">
                  <c:v>0.69999999999999973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16400"/>
        <c:axId val="555823064"/>
      </c:scatterChart>
      <c:valAx>
        <c:axId val="55581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23064"/>
        <c:crosses val="autoZero"/>
        <c:crossBetween val="midCat"/>
      </c:valAx>
      <c:valAx>
        <c:axId val="555823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-</a:t>
                </a:r>
                <a:r>
                  <a:rPr lang="en-US" baseline="0"/>
                  <a:t> Pexh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16400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523512685914262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VIT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RESULTS!$D$13:$I$13</c:f>
              <c:numCache>
                <c:formatCode>0.00</c:formatCode>
                <c:ptCount val="6"/>
                <c:pt idx="0">
                  <c:v>1.8166666666666667</c:v>
                </c:pt>
                <c:pt idx="1">
                  <c:v>1.8666666666666669</c:v>
                </c:pt>
                <c:pt idx="2">
                  <c:v>3.2833333333333332</c:v>
                </c:pt>
                <c:pt idx="3">
                  <c:v>4.7166666666666668</c:v>
                </c:pt>
                <c:pt idx="4">
                  <c:v>2.8166666666666664</c:v>
                </c:pt>
                <c:pt idx="5">
                  <c:v>0.40000000000000008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RESULTS!$O$13:$U$13</c:f>
              <c:numCache>
                <c:formatCode>0.00</c:formatCode>
                <c:ptCount val="7"/>
                <c:pt idx="0">
                  <c:v>5.3666666666666663</c:v>
                </c:pt>
                <c:pt idx="1">
                  <c:v>5.3</c:v>
                </c:pt>
                <c:pt idx="2">
                  <c:v>5.6166666666666671</c:v>
                </c:pt>
                <c:pt idx="3">
                  <c:v>5.583333333333333</c:v>
                </c:pt>
                <c:pt idx="4">
                  <c:v>6.2166666666666659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0.84699999999999998</c:v>
                </c:pt>
                <c:pt idx="1">
                  <c:v>0.872</c:v>
                </c:pt>
                <c:pt idx="2">
                  <c:v>0.86399999999999999</c:v>
                </c:pt>
                <c:pt idx="3">
                  <c:v>0.93300000000000005</c:v>
                </c:pt>
                <c:pt idx="4">
                  <c:v>0.91200000000000003</c:v>
                </c:pt>
                <c:pt idx="5">
                  <c:v>0.57599999999999996</c:v>
                </c:pt>
                <c:pt idx="6">
                  <c:v>0.84599999999999997</c:v>
                </c:pt>
                <c:pt idx="7">
                  <c:v>0.82</c:v>
                </c:pt>
                <c:pt idx="8">
                  <c:v>0.82599999999999996</c:v>
                </c:pt>
                <c:pt idx="9">
                  <c:v>0.873</c:v>
                </c:pt>
              </c:numCache>
            </c:numRef>
          </c:xVal>
          <c:yVal>
            <c:numRef>
              <c:f>RESULTS!$Z$13:$AL$13</c:f>
              <c:numCache>
                <c:formatCode>0.00</c:formatCode>
                <c:ptCount val="13"/>
                <c:pt idx="0">
                  <c:v>4.7666666666666666</c:v>
                </c:pt>
                <c:pt idx="1">
                  <c:v>5.0666666666666664</c:v>
                </c:pt>
                <c:pt idx="2">
                  <c:v>4.9833333333333334</c:v>
                </c:pt>
                <c:pt idx="3">
                  <c:v>6.3500000000000005</c:v>
                </c:pt>
                <c:pt idx="4">
                  <c:v>5.1166666666666663</c:v>
                </c:pt>
                <c:pt idx="5">
                  <c:v>3.5</c:v>
                </c:pt>
                <c:pt idx="6">
                  <c:v>4.8833333333333337</c:v>
                </c:pt>
                <c:pt idx="7">
                  <c:v>5.2166666666666668</c:v>
                </c:pt>
                <c:pt idx="8">
                  <c:v>4.1500000000000004</c:v>
                </c:pt>
                <c:pt idx="9">
                  <c:v>5.1166666666666663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13264"/>
        <c:axId val="555810912"/>
      </c:scatterChart>
      <c:valAx>
        <c:axId val="5558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</a:t>
                </a:r>
                <a:r>
                  <a:rPr lang="en-US" baseline="0"/>
                  <a:t>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10912"/>
        <c:crosses val="autoZero"/>
        <c:crossBetween val="midCat"/>
      </c:valAx>
      <c:valAx>
        <c:axId val="5558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Pcomp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RESULTS!$D$84:$I$84</c:f>
              <c:numCache>
                <c:formatCode>0.00</c:formatCode>
                <c:ptCount val="6"/>
                <c:pt idx="0">
                  <c:v>25.333333333333336</c:v>
                </c:pt>
                <c:pt idx="1">
                  <c:v>27.166666666666671</c:v>
                </c:pt>
                <c:pt idx="2">
                  <c:v>28.499999999999986</c:v>
                </c:pt>
                <c:pt idx="3">
                  <c:v>25.5</c:v>
                </c:pt>
                <c:pt idx="4">
                  <c:v>14.166666666666657</c:v>
                </c:pt>
                <c:pt idx="5">
                  <c:v>0.58333333333334281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RESULTS!$O$84:$U$84</c:f>
              <c:numCache>
                <c:formatCode>0.00</c:formatCode>
                <c:ptCount val="7"/>
                <c:pt idx="0">
                  <c:v>23.666666666666671</c:v>
                </c:pt>
                <c:pt idx="1">
                  <c:v>24.5</c:v>
                </c:pt>
                <c:pt idx="2">
                  <c:v>15.833333333333343</c:v>
                </c:pt>
                <c:pt idx="3">
                  <c:v>20.166666666666657</c:v>
                </c:pt>
                <c:pt idx="4">
                  <c:v>20.833333333333329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0.84699999999999998</c:v>
                </c:pt>
                <c:pt idx="1">
                  <c:v>0.872</c:v>
                </c:pt>
                <c:pt idx="2">
                  <c:v>0.86399999999999999</c:v>
                </c:pt>
                <c:pt idx="3">
                  <c:v>0.93300000000000005</c:v>
                </c:pt>
                <c:pt idx="4">
                  <c:v>0.91200000000000003</c:v>
                </c:pt>
                <c:pt idx="5">
                  <c:v>0.57599999999999996</c:v>
                </c:pt>
                <c:pt idx="6">
                  <c:v>0.84599999999999997</c:v>
                </c:pt>
                <c:pt idx="7">
                  <c:v>0.82</c:v>
                </c:pt>
                <c:pt idx="8">
                  <c:v>0.82599999999999996</c:v>
                </c:pt>
                <c:pt idx="9">
                  <c:v>0.873</c:v>
                </c:pt>
              </c:numCache>
            </c:numRef>
          </c:xVal>
          <c:yVal>
            <c:numRef>
              <c:f>RESULTS!$Z$84:$AI$84</c:f>
              <c:numCache>
                <c:formatCode>0.00</c:formatCode>
                <c:ptCount val="10"/>
                <c:pt idx="0">
                  <c:v>17.383333333333368</c:v>
                </c:pt>
                <c:pt idx="1">
                  <c:v>19.149999999999991</c:v>
                </c:pt>
                <c:pt idx="2">
                  <c:v>19.683333333333337</c:v>
                </c:pt>
                <c:pt idx="3">
                  <c:v>20.316666666666677</c:v>
                </c:pt>
                <c:pt idx="4">
                  <c:v>18.249999999999972</c:v>
                </c:pt>
                <c:pt idx="5">
                  <c:v>20.816666666666663</c:v>
                </c:pt>
                <c:pt idx="6">
                  <c:v>18.48333333333332</c:v>
                </c:pt>
                <c:pt idx="7">
                  <c:v>19.033333333333317</c:v>
                </c:pt>
                <c:pt idx="8">
                  <c:v>12.333333333333329</c:v>
                </c:pt>
                <c:pt idx="9">
                  <c:v>19.799999999999983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816792"/>
        <c:axId val="555818360"/>
      </c:scatterChart>
      <c:valAx>
        <c:axId val="555816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18360"/>
        <c:crosses val="autoZero"/>
        <c:crossBetween val="midCat"/>
      </c:valAx>
      <c:valAx>
        <c:axId val="555818360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-</a:t>
                </a:r>
                <a:r>
                  <a:rPr lang="en-US" baseline="0"/>
                  <a:t> Pcomp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16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301290463692039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712.33903945534405</c:v>
                </c:pt>
                <c:pt idx="1">
                  <c:v>1130.271743873647</c:v>
                </c:pt>
                <c:pt idx="2">
                  <c:v>1480.512712470455</c:v>
                </c:pt>
                <c:pt idx="3">
                  <c:v>1672.523558099102</c:v>
                </c:pt>
                <c:pt idx="4">
                  <c:v>1792.030354234947</c:v>
                </c:pt>
                <c:pt idx="5">
                  <c:v>1910.8278160402997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RESULTS!$O$90:$U$90</c:f>
              <c:numCache>
                <c:formatCode>General</c:formatCode>
                <c:ptCount val="7"/>
                <c:pt idx="0">
                  <c:v>1429.9298915591748</c:v>
                </c:pt>
                <c:pt idx="1">
                  <c:v>1422.0992239328095</c:v>
                </c:pt>
                <c:pt idx="2">
                  <c:v>1616.713039798233</c:v>
                </c:pt>
                <c:pt idx="3">
                  <c:v>1612.1209648877323</c:v>
                </c:pt>
                <c:pt idx="4">
                  <c:v>1602.518690906991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RESULTS!$Z$6:$AK$6</c:f>
              <c:numCache>
                <c:formatCode>0.0%</c:formatCode>
                <c:ptCount val="12"/>
                <c:pt idx="0">
                  <c:v>0.84699999999999998</c:v>
                </c:pt>
                <c:pt idx="1">
                  <c:v>0.872</c:v>
                </c:pt>
                <c:pt idx="2">
                  <c:v>0.86399999999999999</c:v>
                </c:pt>
                <c:pt idx="3">
                  <c:v>0.93300000000000005</c:v>
                </c:pt>
                <c:pt idx="4">
                  <c:v>0.91200000000000003</c:v>
                </c:pt>
                <c:pt idx="5">
                  <c:v>0.57599999999999996</c:v>
                </c:pt>
                <c:pt idx="6">
                  <c:v>0.84599999999999997</c:v>
                </c:pt>
                <c:pt idx="7">
                  <c:v>0.82</c:v>
                </c:pt>
                <c:pt idx="8">
                  <c:v>0.82599999999999996</c:v>
                </c:pt>
                <c:pt idx="9">
                  <c:v>0.873</c:v>
                </c:pt>
              </c:numCache>
            </c:numRef>
          </c:xVal>
          <c:yVal>
            <c:numRef>
              <c:f>RESULTS!$Z$90:$AL$90</c:f>
              <c:numCache>
                <c:formatCode>General</c:formatCode>
                <c:ptCount val="13"/>
                <c:pt idx="0">
                  <c:v>1527.5727294434132</c:v>
                </c:pt>
                <c:pt idx="1">
                  <c:v>1570.1369085827562</c:v>
                </c:pt>
                <c:pt idx="2">
                  <c:v>1557.6300480097771</c:v>
                </c:pt>
                <c:pt idx="3">
                  <c:v>1677.3348772837548</c:v>
                </c:pt>
                <c:pt idx="4">
                  <c:v>1638.2008147239528</c:v>
                </c:pt>
                <c:pt idx="5">
                  <c:v>1148.0401175197385</c:v>
                </c:pt>
                <c:pt idx="6">
                  <c:v>1561.4446237260595</c:v>
                </c:pt>
                <c:pt idx="7">
                  <c:v>1520.2332036386774</c:v>
                </c:pt>
                <c:pt idx="8">
                  <c:v>1503.8058390398976</c:v>
                </c:pt>
                <c:pt idx="9">
                  <c:v>1617.9255424206358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754720"/>
        <c:axId val="662752368"/>
      </c:scatterChart>
      <c:valAx>
        <c:axId val="66275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52368"/>
        <c:crosses val="autoZero"/>
        <c:crossBetween val="midCat"/>
      </c:valAx>
      <c:valAx>
        <c:axId val="66275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(kNm)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54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374781277340335"/>
          <c:y val="6.4165963575557761E-2"/>
          <c:w val="0.84569663167104114"/>
          <c:h val="0.484945204664354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RESULTS!$Z$176</c:f>
              <c:strCache>
                <c:ptCount val="1"/>
                <c:pt idx="0">
                  <c:v>09-02-14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RESULTS!$Z$177:$Z$181</c:f>
              <c:numCache>
                <c:formatCode>0.00%</c:formatCode>
                <c:ptCount val="5"/>
                <c:pt idx="0">
                  <c:v>-5.9005184783784324E-2</c:v>
                </c:pt>
                <c:pt idx="1">
                  <c:v>-4.4192987017251432E-2</c:v>
                </c:pt>
                <c:pt idx="2">
                  <c:v>7.4780789281303814E-2</c:v>
                </c:pt>
                <c:pt idx="3">
                  <c:v>-3.4362965506631309E-2</c:v>
                </c:pt>
                <c:pt idx="4">
                  <c:v>5.6422902651407361E-3</c:v>
                </c:pt>
              </c:numCache>
            </c:numRef>
          </c:val>
        </c:ser>
        <c:ser>
          <c:idx val="1"/>
          <c:order val="1"/>
          <c:tx>
            <c:strRef>
              <c:f>RESULTS!$AA$176</c:f>
              <c:strCache>
                <c:ptCount val="1"/>
                <c:pt idx="0">
                  <c:v>19-03-14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RESULTS!$AA$177:$AA$181</c:f>
              <c:numCache>
                <c:formatCode>0.00%</c:formatCode>
                <c:ptCount val="5"/>
                <c:pt idx="0">
                  <c:v>-7.9698499643433451E-2</c:v>
                </c:pt>
                <c:pt idx="1">
                  <c:v>-7.674343551737059E-2</c:v>
                </c:pt>
                <c:pt idx="2">
                  <c:v>8.2949822123573533E-2</c:v>
                </c:pt>
                <c:pt idx="3">
                  <c:v>-7.9033256305275051E-2</c:v>
                </c:pt>
                <c:pt idx="4">
                  <c:v>5.6053972024763966E-3</c:v>
                </c:pt>
              </c:numCache>
            </c:numRef>
          </c:val>
        </c:ser>
        <c:ser>
          <c:idx val="2"/>
          <c:order val="2"/>
          <c:tx>
            <c:strRef>
              <c:f>RESULTS!$AB$176</c:f>
              <c:strCache>
                <c:ptCount val="1"/>
                <c:pt idx="0">
                  <c:v>15-04-14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RESULTS!$AB$177:$AB$181</c:f>
              <c:numCache>
                <c:formatCode>0.00%</c:formatCode>
                <c:ptCount val="5"/>
                <c:pt idx="0">
                  <c:v>-7.5236622785436205E-2</c:v>
                </c:pt>
                <c:pt idx="1">
                  <c:v>-7.6844193729242657E-2</c:v>
                </c:pt>
                <c:pt idx="2">
                  <c:v>8.8405674077287735E-2</c:v>
                </c:pt>
                <c:pt idx="3">
                  <c:v>-4.9740027869072917E-2</c:v>
                </c:pt>
                <c:pt idx="4">
                  <c:v>2.1913125013706394E-3</c:v>
                </c:pt>
              </c:numCache>
            </c:numRef>
          </c:val>
        </c:ser>
        <c:ser>
          <c:idx val="3"/>
          <c:order val="3"/>
          <c:tx>
            <c:strRef>
              <c:f>RESULTS!$AC$176</c:f>
              <c:strCache>
                <c:ptCount val="1"/>
                <c:pt idx="0">
                  <c:v>24-05-14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RESULTS!$AC$177:$AC$181</c:f>
              <c:numCache>
                <c:formatCode>0.00%</c:formatCode>
                <c:ptCount val="5"/>
                <c:pt idx="0">
                  <c:v>-0.11960661491875726</c:v>
                </c:pt>
                <c:pt idx="1">
                  <c:v>-0.12821598836835363</c:v>
                </c:pt>
                <c:pt idx="2">
                  <c:v>5.8250401149199098E-2</c:v>
                </c:pt>
                <c:pt idx="3">
                  <c:v>-4.4822050756459064E-2</c:v>
                </c:pt>
                <c:pt idx="4">
                  <c:v>1.3375217472375086E-3</c:v>
                </c:pt>
              </c:numCache>
            </c:numRef>
          </c:val>
        </c:ser>
        <c:ser>
          <c:idx val="4"/>
          <c:order val="4"/>
          <c:tx>
            <c:strRef>
              <c:f>RESULTS!$AD$176</c:f>
              <c:strCache>
                <c:ptCount val="1"/>
                <c:pt idx="0">
                  <c:v>20-06-14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RESULTS!$AD$177:$AD$181</c:f>
              <c:numCache>
                <c:formatCode>0.00%</c:formatCode>
                <c:ptCount val="5"/>
                <c:pt idx="0">
                  <c:v>-0.1063657020360838</c:v>
                </c:pt>
                <c:pt idx="1">
                  <c:v>-9.7280101655955104E-2</c:v>
                </c:pt>
                <c:pt idx="2">
                  <c:v>0.11186070040592723</c:v>
                </c:pt>
                <c:pt idx="3">
                  <c:v>-2.7301292493589834E-2</c:v>
                </c:pt>
                <c:pt idx="4">
                  <c:v>-5.4734227654838954E-3</c:v>
                </c:pt>
              </c:numCache>
            </c:numRef>
          </c:val>
        </c:ser>
        <c:ser>
          <c:idx val="5"/>
          <c:order val="5"/>
          <c:tx>
            <c:strRef>
              <c:f>RESULTS!$AE$176</c:f>
              <c:strCache>
                <c:ptCount val="1"/>
                <c:pt idx="0">
                  <c:v>01-08-14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RESULTS!$AE$177:$AE$181</c:f>
              <c:numCache>
                <c:formatCode>0.00%</c:formatCode>
                <c:ptCount val="5"/>
                <c:pt idx="0">
                  <c:v>7.8982928355003049E-2</c:v>
                </c:pt>
                <c:pt idx="1">
                  <c:v>8.4579960772477383E-2</c:v>
                </c:pt>
                <c:pt idx="2">
                  <c:v>0.2896858933313225</c:v>
                </c:pt>
                <c:pt idx="3">
                  <c:v>-2.0013989205196404E-2</c:v>
                </c:pt>
                <c:pt idx="4">
                  <c:v>-1.4045519804913149E-2</c:v>
                </c:pt>
              </c:numCache>
            </c:numRef>
          </c:val>
        </c:ser>
        <c:ser>
          <c:idx val="6"/>
          <c:order val="6"/>
          <c:tx>
            <c:strRef>
              <c:f>RESULTS!$AF$176</c:f>
              <c:strCache>
                <c:ptCount val="1"/>
                <c:pt idx="0">
                  <c:v>03-09-14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RESULTS!$AF$177:$AF$181</c:f>
              <c:numCache>
                <c:formatCode>0.00%</c:formatCode>
                <c:ptCount val="5"/>
                <c:pt idx="0">
                  <c:v>-0.1146862985979208</c:v>
                </c:pt>
                <c:pt idx="1">
                  <c:v>-9.373497992430864E-2</c:v>
                </c:pt>
                <c:pt idx="2">
                  <c:v>7.9278434141812321E-2</c:v>
                </c:pt>
                <c:pt idx="3">
                  <c:v>-3.1703499491882246E-2</c:v>
                </c:pt>
                <c:pt idx="4">
                  <c:v>5.1225027008520232E-3</c:v>
                </c:pt>
              </c:numCache>
            </c:numRef>
          </c:val>
        </c:ser>
        <c:ser>
          <c:idx val="7"/>
          <c:order val="7"/>
          <c:tx>
            <c:strRef>
              <c:f>RESULTS!$AG$176</c:f>
              <c:strCache>
                <c:ptCount val="1"/>
                <c:pt idx="0">
                  <c:v>23-09-14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RESULTS!$AG$177:$AG$181</c:f>
              <c:numCache>
                <c:formatCode>0.00%</c:formatCode>
                <c:ptCount val="5"/>
                <c:pt idx="0">
                  <c:v>-7.6174416482231805E-2</c:v>
                </c:pt>
                <c:pt idx="1">
                  <c:v>-5.4219562667087176E-2</c:v>
                </c:pt>
                <c:pt idx="2">
                  <c:v>0.13356245499390029</c:v>
                </c:pt>
                <c:pt idx="3">
                  <c:v>-4.2670918129834368E-2</c:v>
                </c:pt>
                <c:pt idx="4">
                  <c:v>1.4108398284054451E-2</c:v>
                </c:pt>
              </c:numCache>
            </c:numRef>
          </c:val>
        </c:ser>
        <c:ser>
          <c:idx val="8"/>
          <c:order val="8"/>
          <c:tx>
            <c:strRef>
              <c:f>RESULTS!$AH$176</c:f>
              <c:strCache>
                <c:ptCount val="1"/>
                <c:pt idx="0">
                  <c:v>13-11-14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RESULTS!$AH$177:$AH$181</c:f>
              <c:numCache>
                <c:formatCode>0.00%</c:formatCode>
                <c:ptCount val="5"/>
                <c:pt idx="0">
                  <c:v>-4.9487310159699656E-2</c:v>
                </c:pt>
                <c:pt idx="1">
                  <c:v>1.7299863458275777E-2</c:v>
                </c:pt>
                <c:pt idx="2">
                  <c:v>0.2066727556995753</c:v>
                </c:pt>
                <c:pt idx="3">
                  <c:v>-4.7707566921538352E-3</c:v>
                </c:pt>
                <c:pt idx="4">
                  <c:v>-7.0682189550743324E-3</c:v>
                </c:pt>
              </c:numCache>
            </c:numRef>
          </c:val>
        </c:ser>
        <c:ser>
          <c:idx val="9"/>
          <c:order val="9"/>
          <c:tx>
            <c:strRef>
              <c:f>RESULTS!$AI$176</c:f>
              <c:strCache>
                <c:ptCount val="1"/>
                <c:pt idx="0">
                  <c:v>29-12-14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RESULTS!$AI$177:$AI$181</c:f>
              <c:numCache>
                <c:formatCode>0.00%</c:formatCode>
                <c:ptCount val="5"/>
                <c:pt idx="0">
                  <c:v>-0.1336299139228721</c:v>
                </c:pt>
                <c:pt idx="1">
                  <c:v>-0.12385397602738053</c:v>
                </c:pt>
                <c:pt idx="2">
                  <c:v>3.1687630350912023E-2</c:v>
                </c:pt>
                <c:pt idx="3">
                  <c:v>-6.3869946797840207E-2</c:v>
                </c:pt>
                <c:pt idx="4">
                  <c:v>1.1310520346764769E-2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750408"/>
        <c:axId val="662751584"/>
      </c:barChart>
      <c:catAx>
        <c:axId val="662750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51584"/>
        <c:crosses val="autoZero"/>
        <c:auto val="0"/>
        <c:lblAlgn val="ctr"/>
        <c:lblOffset val="100"/>
        <c:noMultiLvlLbl val="0"/>
      </c:catAx>
      <c:valAx>
        <c:axId val="662751584"/>
        <c:scaling>
          <c:orientation val="minMax"/>
          <c:max val="9.0000000000000024E-2"/>
          <c:min val="-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50408"/>
        <c:crosses val="autoZero"/>
        <c:crossBetween val="between"/>
        <c:majorUnit val="3.0000000000000006E-2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RESULTS!$D$81:$I$81</c:f>
              <c:numCache>
                <c:formatCode>0.00</c:formatCode>
                <c:ptCount val="6"/>
                <c:pt idx="0">
                  <c:v>36.030646301583317</c:v>
                </c:pt>
                <c:pt idx="1">
                  <c:v>36.885159958885744</c:v>
                </c:pt>
                <c:pt idx="2">
                  <c:v>36.998367886127838</c:v>
                </c:pt>
                <c:pt idx="3">
                  <c:v>37.309575160020337</c:v>
                </c:pt>
                <c:pt idx="4">
                  <c:v>37.469203152534391</c:v>
                </c:pt>
                <c:pt idx="5">
                  <c:v>37.228122002417436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RESULTS!$O$81:$U$81</c:f>
              <c:numCache>
                <c:formatCode>0.00</c:formatCode>
                <c:ptCount val="7"/>
                <c:pt idx="0">
                  <c:v>37.264265017535067</c:v>
                </c:pt>
                <c:pt idx="1">
                  <c:v>37.082412504582834</c:v>
                </c:pt>
                <c:pt idx="2">
                  <c:v>37.135528524801366</c:v>
                </c:pt>
                <c:pt idx="3">
                  <c:v>36.922943522808097</c:v>
                </c:pt>
                <c:pt idx="4">
                  <c:v>37.320651157704653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RESULTS!$Z$81:$AL$81</c:f>
              <c:numCache>
                <c:formatCode>0.00</c:formatCode>
                <c:ptCount val="13"/>
                <c:pt idx="0">
                  <c:v>32.885964912280699</c:v>
                </c:pt>
                <c:pt idx="1">
                  <c:v>31.540935672514621</c:v>
                </c:pt>
                <c:pt idx="2">
                  <c:v>31.34513015501609</c:v>
                </c:pt>
                <c:pt idx="3">
                  <c:v>30.592223802750116</c:v>
                </c:pt>
                <c:pt idx="4">
                  <c:v>30.049068437557654</c:v>
                </c:pt>
                <c:pt idx="5">
                  <c:v>30.67102246675837</c:v>
                </c:pt>
                <c:pt idx="6">
                  <c:v>31.021109770808209</c:v>
                </c:pt>
                <c:pt idx="7">
                  <c:v>30.692532942898978</c:v>
                </c:pt>
                <c:pt idx="8">
                  <c:v>31.037614185921544</c:v>
                </c:pt>
                <c:pt idx="9">
                  <c:v>31.295739348370937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756288"/>
        <c:axId val="662757856"/>
      </c:scatterChart>
      <c:valAx>
        <c:axId val="66275628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57856"/>
        <c:crosses val="autoZero"/>
        <c:crossBetween val="midCat"/>
      </c:valAx>
      <c:valAx>
        <c:axId val="662757856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/ Pscav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56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551574803149605"/>
          <c:y val="0.57345764071157768"/>
          <c:w val="0.21008398950131232"/>
          <c:h val="0.20762613006707495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  <a:r>
              <a:rPr lang="en-US" baseline="0"/>
              <a:t> vs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RESULTS!$Z$8:$AI$8</c:f>
              <c:numCache>
                <c:formatCode>General</c:formatCode>
                <c:ptCount val="10"/>
                <c:pt idx="0">
                  <c:v>90.5</c:v>
                </c:pt>
                <c:pt idx="1">
                  <c:v>90.6</c:v>
                </c:pt>
                <c:pt idx="2">
                  <c:v>90.5</c:v>
                </c:pt>
                <c:pt idx="3">
                  <c:v>90.8</c:v>
                </c:pt>
                <c:pt idx="4">
                  <c:v>90.9</c:v>
                </c:pt>
                <c:pt idx="5">
                  <c:v>81.900000000000006</c:v>
                </c:pt>
                <c:pt idx="6">
                  <c:v>88.4</c:v>
                </c:pt>
                <c:pt idx="7">
                  <c:v>88</c:v>
                </c:pt>
                <c:pt idx="8">
                  <c:v>89.7</c:v>
                </c:pt>
                <c:pt idx="9">
                  <c:v>88.1</c:v>
                </c:pt>
              </c:numCache>
            </c:numRef>
          </c:xVal>
          <c:yVal>
            <c:numRef>
              <c:f>RESULTS!$Z$90:$AI$90</c:f>
              <c:numCache>
                <c:formatCode>General</c:formatCode>
                <c:ptCount val="10"/>
                <c:pt idx="0">
                  <c:v>1527.5727294434132</c:v>
                </c:pt>
                <c:pt idx="1">
                  <c:v>1570.1369085827562</c:v>
                </c:pt>
                <c:pt idx="2">
                  <c:v>1557.6300480097771</c:v>
                </c:pt>
                <c:pt idx="3">
                  <c:v>1677.3348772837548</c:v>
                </c:pt>
                <c:pt idx="4">
                  <c:v>1638.2008147239528</c:v>
                </c:pt>
                <c:pt idx="5">
                  <c:v>1148.0401175197385</c:v>
                </c:pt>
                <c:pt idx="6">
                  <c:v>1561.4446237260595</c:v>
                </c:pt>
                <c:pt idx="7">
                  <c:v>1520.2332036386774</c:v>
                </c:pt>
                <c:pt idx="8">
                  <c:v>1503.8058390398976</c:v>
                </c:pt>
                <c:pt idx="9">
                  <c:v>1617.9255424206358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753936"/>
        <c:axId val="662755112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RESULTS!$D$8:$I$8</c:f>
              <c:numCache>
                <c:formatCode>General</c:formatCode>
                <c:ptCount val="6"/>
                <c:pt idx="0">
                  <c:v>57.4</c:v>
                </c:pt>
                <c:pt idx="1">
                  <c:v>72.2</c:v>
                </c:pt>
                <c:pt idx="2">
                  <c:v>82.8</c:v>
                </c:pt>
                <c:pt idx="3">
                  <c:v>88</c:v>
                </c:pt>
                <c:pt idx="4">
                  <c:v>91.1</c:v>
                </c:pt>
                <c:pt idx="5">
                  <c:v>94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712.33903945534405</c:v>
                </c:pt>
                <c:pt idx="1">
                  <c:v>1130.271743873647</c:v>
                </c:pt>
                <c:pt idx="2">
                  <c:v>1480.512712470455</c:v>
                </c:pt>
                <c:pt idx="3">
                  <c:v>1672.523558099102</c:v>
                </c:pt>
                <c:pt idx="4">
                  <c:v>1792.030354234947</c:v>
                </c:pt>
                <c:pt idx="5">
                  <c:v>1910.8278160402997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RESULTS!$O$8:$S$8</c:f>
              <c:numCache>
                <c:formatCode>General</c:formatCode>
                <c:ptCount val="5"/>
                <c:pt idx="0">
                  <c:v>85.48</c:v>
                </c:pt>
                <c:pt idx="1">
                  <c:v>85.48</c:v>
                </c:pt>
                <c:pt idx="2">
                  <c:v>90.8</c:v>
                </c:pt>
                <c:pt idx="3">
                  <c:v>90.48</c:v>
                </c:pt>
                <c:pt idx="4">
                  <c:v>90.68</c:v>
                </c:pt>
              </c:numCache>
            </c:numRef>
          </c:xVal>
          <c:yVal>
            <c:numRef>
              <c:f>RESULTS!$O$90:$S$90</c:f>
              <c:numCache>
                <c:formatCode>General</c:formatCode>
                <c:ptCount val="5"/>
                <c:pt idx="0">
                  <c:v>1429.9298915591748</c:v>
                </c:pt>
                <c:pt idx="1">
                  <c:v>1422.0992239328095</c:v>
                </c:pt>
                <c:pt idx="2">
                  <c:v>1616.713039798233</c:v>
                </c:pt>
                <c:pt idx="3">
                  <c:v>1612.1209648877323</c:v>
                </c:pt>
                <c:pt idx="4">
                  <c:v>1602.518690906991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753936"/>
        <c:axId val="662755112"/>
      </c:scatterChart>
      <c:valAx>
        <c:axId val="662753936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55112"/>
        <c:crosses val="autoZero"/>
        <c:crossBetween val="midCat"/>
      </c:valAx>
      <c:valAx>
        <c:axId val="66275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  <a:r>
                  <a:rPr lang="en-US" baseline="0"/>
                  <a:t>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53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 (corrected) vs Torque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RESULTS!$Z$94:$AI$94</c:f>
              <c:numCache>
                <c:formatCode>0.00</c:formatCode>
                <c:ptCount val="10"/>
                <c:pt idx="0">
                  <c:v>84.978243424629298</c:v>
                </c:pt>
                <c:pt idx="1">
                  <c:v>79.22458890252237</c:v>
                </c:pt>
                <c:pt idx="2">
                  <c:v>77.489464083639191</c:v>
                </c:pt>
                <c:pt idx="3">
                  <c:v>81.937492719611811</c:v>
                </c:pt>
                <c:pt idx="4">
                  <c:v>81.573928914515022</c:v>
                </c:pt>
                <c:pt idx="5">
                  <c:v>72.383029855933017</c:v>
                </c:pt>
                <c:pt idx="6">
                  <c:v>77.261510103089293</c:v>
                </c:pt>
                <c:pt idx="7">
                  <c:v>77.576182496417701</c:v>
                </c:pt>
                <c:pt idx="8">
                  <c:v>88.251346957018555</c:v>
                </c:pt>
                <c:pt idx="9">
                  <c:v>85.419995711600649</c:v>
                </c:pt>
              </c:numCache>
            </c:numRef>
          </c:xVal>
          <c:yVal>
            <c:numRef>
              <c:f>RESULTS!$Z$90:$AI$90</c:f>
              <c:numCache>
                <c:formatCode>General</c:formatCode>
                <c:ptCount val="10"/>
                <c:pt idx="0">
                  <c:v>1527.5727294434132</c:v>
                </c:pt>
                <c:pt idx="1">
                  <c:v>1570.1369085827562</c:v>
                </c:pt>
                <c:pt idx="2">
                  <c:v>1557.6300480097771</c:v>
                </c:pt>
                <c:pt idx="3">
                  <c:v>1677.3348772837548</c:v>
                </c:pt>
                <c:pt idx="4">
                  <c:v>1638.2008147239528</c:v>
                </c:pt>
                <c:pt idx="5">
                  <c:v>1148.0401175197385</c:v>
                </c:pt>
                <c:pt idx="6">
                  <c:v>1561.4446237260595</c:v>
                </c:pt>
                <c:pt idx="7">
                  <c:v>1520.2332036386774</c:v>
                </c:pt>
                <c:pt idx="8">
                  <c:v>1503.8058390398976</c:v>
                </c:pt>
                <c:pt idx="9">
                  <c:v>1617.9255424206358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758640"/>
        <c:axId val="662751192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44.5</c:v>
                </c:pt>
                <c:pt idx="1">
                  <c:v>60.5</c:v>
                </c:pt>
                <c:pt idx="2">
                  <c:v>73.666666666666671</c:v>
                </c:pt>
                <c:pt idx="3">
                  <c:v>82.833333333333329</c:v>
                </c:pt>
                <c:pt idx="4">
                  <c:v>88.5</c:v>
                </c:pt>
                <c:pt idx="5">
                  <c:v>96.5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712.33903945534405</c:v>
                </c:pt>
                <c:pt idx="1">
                  <c:v>1130.271743873647</c:v>
                </c:pt>
                <c:pt idx="2">
                  <c:v>1480.512712470455</c:v>
                </c:pt>
                <c:pt idx="3">
                  <c:v>1672.523558099102</c:v>
                </c:pt>
                <c:pt idx="4">
                  <c:v>1792.030354234947</c:v>
                </c:pt>
                <c:pt idx="5">
                  <c:v>1910.8278160402997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RESULTS!$O$94:$S$94</c:f>
              <c:numCache>
                <c:formatCode>0.00</c:formatCode>
                <c:ptCount val="5"/>
                <c:pt idx="0">
                  <c:v>72.209473928515592</c:v>
                </c:pt>
                <c:pt idx="1">
                  <c:v>72.681431274453601</c:v>
                </c:pt>
                <c:pt idx="2">
                  <c:v>81.176663501337799</c:v>
                </c:pt>
                <c:pt idx="3">
                  <c:v>81.392847504468179</c:v>
                </c:pt>
                <c:pt idx="4">
                  <c:v>80.13338371329651</c:v>
                </c:pt>
              </c:numCache>
            </c:numRef>
          </c:xVal>
          <c:yVal>
            <c:numRef>
              <c:f>RESULTS!$O$90:$S$90</c:f>
              <c:numCache>
                <c:formatCode>General</c:formatCode>
                <c:ptCount val="5"/>
                <c:pt idx="0">
                  <c:v>1429.9298915591748</c:v>
                </c:pt>
                <c:pt idx="1">
                  <c:v>1422.0992239328095</c:v>
                </c:pt>
                <c:pt idx="2">
                  <c:v>1616.713039798233</c:v>
                </c:pt>
                <c:pt idx="3">
                  <c:v>1612.1209648877323</c:v>
                </c:pt>
                <c:pt idx="4">
                  <c:v>1602.518690906991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758640"/>
        <c:axId val="662751192"/>
      </c:scatterChart>
      <c:valAx>
        <c:axId val="66275864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51192"/>
        <c:crosses val="autoZero"/>
        <c:crossBetween val="midCat"/>
      </c:valAx>
      <c:valAx>
        <c:axId val="66275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  <a:r>
                  <a:rPr lang="en-US" baseline="0"/>
                  <a:t>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5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 (corrected) vs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RESULTS!$Z$94:$AI$94</c:f>
              <c:numCache>
                <c:formatCode>0.00</c:formatCode>
                <c:ptCount val="10"/>
                <c:pt idx="0">
                  <c:v>84.978243424629298</c:v>
                </c:pt>
                <c:pt idx="1">
                  <c:v>79.22458890252237</c:v>
                </c:pt>
                <c:pt idx="2">
                  <c:v>77.489464083639191</c:v>
                </c:pt>
                <c:pt idx="3">
                  <c:v>81.937492719611811</c:v>
                </c:pt>
                <c:pt idx="4">
                  <c:v>81.573928914515022</c:v>
                </c:pt>
                <c:pt idx="5">
                  <c:v>72.383029855933017</c:v>
                </c:pt>
                <c:pt idx="6">
                  <c:v>77.261510103089293</c:v>
                </c:pt>
                <c:pt idx="7">
                  <c:v>77.576182496417701</c:v>
                </c:pt>
                <c:pt idx="8">
                  <c:v>88.251346957018555</c:v>
                </c:pt>
                <c:pt idx="9">
                  <c:v>85.419995711600649</c:v>
                </c:pt>
              </c:numCache>
            </c:numRef>
          </c:xVal>
          <c:yVal>
            <c:numRef>
              <c:f>RESULTS!$Z$48:$AI$48</c:f>
              <c:numCache>
                <c:formatCode>0</c:formatCode>
                <c:ptCount val="10"/>
                <c:pt idx="0">
                  <c:v>14477.017315007999</c:v>
                </c:pt>
                <c:pt idx="1">
                  <c:v>14896.846342944</c:v>
                </c:pt>
                <c:pt idx="2">
                  <c:v>14761.874666112</c:v>
                </c:pt>
                <c:pt idx="3">
                  <c:v>15949.028862335999</c:v>
                </c:pt>
                <c:pt idx="4">
                  <c:v>15594.075723263999</c:v>
                </c:pt>
                <c:pt idx="5">
                  <c:v>9846.2211098879998</c:v>
                </c:pt>
                <c:pt idx="6">
                  <c:v>14454.646318847999</c:v>
                </c:pt>
                <c:pt idx="7">
                  <c:v>14009.463495263999</c:v>
                </c:pt>
                <c:pt idx="8">
                  <c:v>14125.792675295999</c:v>
                </c:pt>
                <c:pt idx="9">
                  <c:v>14926.674337823999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752760"/>
        <c:axId val="662759032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44.5</c:v>
                </c:pt>
                <c:pt idx="1">
                  <c:v>60.5</c:v>
                </c:pt>
                <c:pt idx="2">
                  <c:v>73.666666666666671</c:v>
                </c:pt>
                <c:pt idx="3">
                  <c:v>82.833333333333329</c:v>
                </c:pt>
                <c:pt idx="4">
                  <c:v>88.5</c:v>
                </c:pt>
                <c:pt idx="5">
                  <c:v>96.5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4281.8086650240002</c:v>
                </c:pt>
                <c:pt idx="1">
                  <c:v>8545.7205331200003</c:v>
                </c:pt>
                <c:pt idx="2">
                  <c:v>12837.22329648</c:v>
                </c:pt>
                <c:pt idx="3">
                  <c:v>15412.870654368</c:v>
                </c:pt>
                <c:pt idx="4">
                  <c:v>17095.915265471998</c:v>
                </c:pt>
                <c:pt idx="5">
                  <c:v>18809.533571328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497881662429991"/>
                  <c:y val="-6.00438113521526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RESULTS!$O$94:$S$94</c:f>
              <c:numCache>
                <c:formatCode>0.00</c:formatCode>
                <c:ptCount val="5"/>
                <c:pt idx="0">
                  <c:v>72.209473928515592</c:v>
                </c:pt>
                <c:pt idx="1">
                  <c:v>72.681431274453601</c:v>
                </c:pt>
                <c:pt idx="2">
                  <c:v>81.176663501337799</c:v>
                </c:pt>
                <c:pt idx="3">
                  <c:v>81.392847504468179</c:v>
                </c:pt>
                <c:pt idx="4">
                  <c:v>80.13338371329651</c:v>
                </c:pt>
              </c:numCache>
            </c:numRef>
          </c:xVal>
          <c:yVal>
            <c:numRef>
              <c:f>RESULTS!$O$48:$S$48</c:f>
              <c:numCache>
                <c:formatCode>0</c:formatCode>
                <c:ptCount val="5"/>
                <c:pt idx="0">
                  <c:v>12799.93830288</c:v>
                </c:pt>
                <c:pt idx="1">
                  <c:v>12729.842514911999</c:v>
                </c:pt>
                <c:pt idx="2">
                  <c:v>15372.60286128</c:v>
                </c:pt>
                <c:pt idx="3">
                  <c:v>15274.916178047999</c:v>
                </c:pt>
                <c:pt idx="4">
                  <c:v>15217.497287904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752760"/>
        <c:axId val="662759032"/>
      </c:scatterChart>
      <c:valAx>
        <c:axId val="66275276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59032"/>
        <c:crosses val="autoZero"/>
        <c:crossBetween val="midCat"/>
      </c:valAx>
      <c:valAx>
        <c:axId val="66275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</a:t>
                </a:r>
                <a:r>
                  <a:rPr lang="en-US" baseline="0"/>
                  <a:t>(kW)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52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</a:t>
            </a:r>
            <a:r>
              <a:rPr lang="en-US" baseline="0"/>
              <a:t> vs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RESULTS!$D$90:$I$90</c:f>
              <c:numCache>
                <c:formatCode>General</c:formatCode>
                <c:ptCount val="6"/>
                <c:pt idx="0" formatCode="0.00">
                  <c:v>712.33903945534405</c:v>
                </c:pt>
                <c:pt idx="1">
                  <c:v>1130.271743873647</c:v>
                </c:pt>
                <c:pt idx="2">
                  <c:v>1480.512712470455</c:v>
                </c:pt>
                <c:pt idx="3">
                  <c:v>1672.523558099102</c:v>
                </c:pt>
                <c:pt idx="4">
                  <c:v>1792.030354234947</c:v>
                </c:pt>
                <c:pt idx="5">
                  <c:v>1910.8278160402997</c:v>
                </c:pt>
              </c:numCache>
            </c:numRef>
          </c:xVal>
          <c:yVal>
            <c:numRef>
              <c:f>RESULTS!$D$61:$I$61</c:f>
              <c:numCache>
                <c:formatCode>0.00</c:formatCode>
                <c:ptCount val="6"/>
                <c:pt idx="0">
                  <c:v>75.018983026770002</c:v>
                </c:pt>
                <c:pt idx="1">
                  <c:v>104.18471643670667</c:v>
                </c:pt>
                <c:pt idx="2">
                  <c:v>135.68364985758666</c:v>
                </c:pt>
                <c:pt idx="3">
                  <c:v>150.34964991230333</c:v>
                </c:pt>
                <c:pt idx="4">
                  <c:v>151.51564996702001</c:v>
                </c:pt>
                <c:pt idx="5">
                  <c:v>150.01391677595001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RESULTS!$O$90:$S$90</c:f>
              <c:numCache>
                <c:formatCode>General</c:formatCode>
                <c:ptCount val="5"/>
                <c:pt idx="0">
                  <c:v>1429.9298915591748</c:v>
                </c:pt>
                <c:pt idx="1">
                  <c:v>1422.0992239328095</c:v>
                </c:pt>
                <c:pt idx="2">
                  <c:v>1616.713039798233</c:v>
                </c:pt>
                <c:pt idx="3">
                  <c:v>1612.1209648877323</c:v>
                </c:pt>
                <c:pt idx="4">
                  <c:v>1602.518690906991</c:v>
                </c:pt>
              </c:numCache>
            </c:numRef>
          </c:xVal>
          <c:yVal>
            <c:numRef>
              <c:f>RESULTS!$O$61:$S$61</c:f>
              <c:numCache>
                <c:formatCode>0.00</c:formatCode>
                <c:ptCount val="5"/>
                <c:pt idx="0">
                  <c:v>132.33725093003335</c:v>
                </c:pt>
                <c:pt idx="1">
                  <c:v>133.00391759670001</c:v>
                </c:pt>
                <c:pt idx="2">
                  <c:v>142.33725093003335</c:v>
                </c:pt>
                <c:pt idx="3">
                  <c:v>146.67058426336666</c:v>
                </c:pt>
                <c:pt idx="4">
                  <c:v>146.50391759670001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RESULTS!$Z$90:$AI$90</c:f>
              <c:numCache>
                <c:formatCode>General</c:formatCode>
                <c:ptCount val="10"/>
                <c:pt idx="0">
                  <c:v>1527.5727294434132</c:v>
                </c:pt>
                <c:pt idx="1">
                  <c:v>1570.1369085827562</c:v>
                </c:pt>
                <c:pt idx="2">
                  <c:v>1557.6300480097771</c:v>
                </c:pt>
                <c:pt idx="3">
                  <c:v>1677.3348772837548</c:v>
                </c:pt>
                <c:pt idx="4">
                  <c:v>1638.2008147239528</c:v>
                </c:pt>
                <c:pt idx="5">
                  <c:v>1148.0401175197385</c:v>
                </c:pt>
                <c:pt idx="6">
                  <c:v>1561.4446237260595</c:v>
                </c:pt>
                <c:pt idx="7">
                  <c:v>1520.2332036386774</c:v>
                </c:pt>
                <c:pt idx="8">
                  <c:v>1503.8058390398976</c:v>
                </c:pt>
                <c:pt idx="9">
                  <c:v>1617.9255424206358</c:v>
                </c:pt>
              </c:numCache>
            </c:numRef>
          </c:xVal>
          <c:yVal>
            <c:numRef>
              <c:f>RESULTS!$Z$61:$AI$61</c:f>
              <c:numCache>
                <c:formatCode>0.00</c:formatCode>
                <c:ptCount val="10"/>
                <c:pt idx="0">
                  <c:v>129.85333333333335</c:v>
                </c:pt>
                <c:pt idx="1">
                  <c:v>127.02</c:v>
                </c:pt>
                <c:pt idx="2">
                  <c:v>126.85233333333333</c:v>
                </c:pt>
                <c:pt idx="3">
                  <c:v>127.84833333333333</c:v>
                </c:pt>
                <c:pt idx="4">
                  <c:v>126.84733333333332</c:v>
                </c:pt>
                <c:pt idx="5">
                  <c:v>110.008</c:v>
                </c:pt>
                <c:pt idx="6">
                  <c:v>121.34933333333333</c:v>
                </c:pt>
                <c:pt idx="7">
                  <c:v>123.84833333333333</c:v>
                </c:pt>
                <c:pt idx="8">
                  <c:v>127.85533333333333</c:v>
                </c:pt>
                <c:pt idx="9">
                  <c:v>123.85833333333333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750800"/>
        <c:axId val="662759424"/>
      </c:scatterChart>
      <c:valAx>
        <c:axId val="66275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Torque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59424"/>
        <c:crosses val="autoZero"/>
        <c:crossBetween val="midCat"/>
      </c:valAx>
      <c:valAx>
        <c:axId val="66275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50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</a:t>
            </a:r>
            <a:r>
              <a:rPr lang="en-US" baseline="0"/>
              <a:t> vs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RESULTS!$D$90:$I$90</c:f>
              <c:numCache>
                <c:formatCode>General</c:formatCode>
                <c:ptCount val="6"/>
                <c:pt idx="0" formatCode="0.00">
                  <c:v>712.33903945534405</c:v>
                </c:pt>
                <c:pt idx="1">
                  <c:v>1130.271743873647</c:v>
                </c:pt>
                <c:pt idx="2">
                  <c:v>1480.512712470455</c:v>
                </c:pt>
                <c:pt idx="3">
                  <c:v>1672.523558099102</c:v>
                </c:pt>
                <c:pt idx="4">
                  <c:v>1792.030354234947</c:v>
                </c:pt>
                <c:pt idx="5">
                  <c:v>1910.8278160402997</c:v>
                </c:pt>
              </c:numCache>
            </c:numRef>
          </c:xVal>
          <c:yVal>
            <c:numRef>
              <c:f>RESULTS!$D$62:$I$62</c:f>
              <c:numCache>
                <c:formatCode>0.00</c:formatCode>
                <c:ptCount val="6"/>
                <c:pt idx="0">
                  <c:v>49.685649693436666</c:v>
                </c:pt>
                <c:pt idx="1">
                  <c:v>77.018049770039994</c:v>
                </c:pt>
                <c:pt idx="2">
                  <c:v>107.18364985758667</c:v>
                </c:pt>
                <c:pt idx="3">
                  <c:v>124.84964991230333</c:v>
                </c:pt>
                <c:pt idx="4">
                  <c:v>137.34898330035335</c:v>
                </c:pt>
                <c:pt idx="5">
                  <c:v>149.43058344261667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RESULTS!$O$90:$S$90</c:f>
              <c:numCache>
                <c:formatCode>General</c:formatCode>
                <c:ptCount val="5"/>
                <c:pt idx="0">
                  <c:v>1429.9298915591748</c:v>
                </c:pt>
                <c:pt idx="1">
                  <c:v>1422.0992239328095</c:v>
                </c:pt>
                <c:pt idx="2">
                  <c:v>1616.713039798233</c:v>
                </c:pt>
                <c:pt idx="3">
                  <c:v>1612.1209648877323</c:v>
                </c:pt>
                <c:pt idx="4">
                  <c:v>1602.518690906991</c:v>
                </c:pt>
              </c:numCache>
            </c:numRef>
          </c:xVal>
          <c:yVal>
            <c:numRef>
              <c:f>RESULTS!$O$62:$S$62</c:f>
              <c:numCache>
                <c:formatCode>0.00</c:formatCode>
                <c:ptCount val="5"/>
                <c:pt idx="0">
                  <c:v>108.67058426336668</c:v>
                </c:pt>
                <c:pt idx="1">
                  <c:v>108.50391759670001</c:v>
                </c:pt>
                <c:pt idx="2">
                  <c:v>126.50391759670001</c:v>
                </c:pt>
                <c:pt idx="3">
                  <c:v>126.50391759670001</c:v>
                </c:pt>
                <c:pt idx="4">
                  <c:v>125.67058426336668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RESULTS!$Z$90:$AI$90</c:f>
              <c:numCache>
                <c:formatCode>General</c:formatCode>
                <c:ptCount val="10"/>
                <c:pt idx="0">
                  <c:v>1527.5727294434132</c:v>
                </c:pt>
                <c:pt idx="1">
                  <c:v>1570.1369085827562</c:v>
                </c:pt>
                <c:pt idx="2">
                  <c:v>1557.6300480097771</c:v>
                </c:pt>
                <c:pt idx="3">
                  <c:v>1677.3348772837548</c:v>
                </c:pt>
                <c:pt idx="4">
                  <c:v>1638.2008147239528</c:v>
                </c:pt>
                <c:pt idx="5">
                  <c:v>1148.0401175197385</c:v>
                </c:pt>
                <c:pt idx="6">
                  <c:v>1561.4446237260595</c:v>
                </c:pt>
                <c:pt idx="7">
                  <c:v>1520.2332036386774</c:v>
                </c:pt>
                <c:pt idx="8">
                  <c:v>1503.8058390398976</c:v>
                </c:pt>
                <c:pt idx="9">
                  <c:v>1617.9255424206358</c:v>
                </c:pt>
              </c:numCache>
            </c:numRef>
          </c:xVal>
          <c:yVal>
            <c:numRef>
              <c:f>RESULTS!$Z$62:$AI$62</c:f>
              <c:numCache>
                <c:formatCode>0.00</c:formatCode>
                <c:ptCount val="10"/>
                <c:pt idx="0">
                  <c:v>112.46999999999998</c:v>
                </c:pt>
                <c:pt idx="1">
                  <c:v>107.87</c:v>
                </c:pt>
                <c:pt idx="2">
                  <c:v>107.169</c:v>
                </c:pt>
                <c:pt idx="3">
                  <c:v>107.53166666666665</c:v>
                </c:pt>
                <c:pt idx="4">
                  <c:v>108.59733333333335</c:v>
                </c:pt>
                <c:pt idx="5">
                  <c:v>89.191333333333333</c:v>
                </c:pt>
                <c:pt idx="6">
                  <c:v>102.86600000000001</c:v>
                </c:pt>
                <c:pt idx="7">
                  <c:v>104.81500000000001</c:v>
                </c:pt>
                <c:pt idx="8">
                  <c:v>115.52200000000001</c:v>
                </c:pt>
                <c:pt idx="9">
                  <c:v>104.05833333333335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756680"/>
        <c:axId val="662755504"/>
      </c:scatterChart>
      <c:valAx>
        <c:axId val="66275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Torque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55504"/>
        <c:crosses val="autoZero"/>
        <c:crossBetween val="midCat"/>
      </c:valAx>
      <c:valAx>
        <c:axId val="66275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56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Fixed Fluid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Lower Limit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'Exhaust Fixed Fluid'!$C$4:$C$11</c:f>
              <c:numCache>
                <c:formatCode>0.00</c:formatCode>
                <c:ptCount val="8"/>
                <c:pt idx="0">
                  <c:v>22.7</c:v>
                </c:pt>
                <c:pt idx="1">
                  <c:v>57.4</c:v>
                </c:pt>
                <c:pt idx="2">
                  <c:v>72.2</c:v>
                </c:pt>
                <c:pt idx="3">
                  <c:v>82.8</c:v>
                </c:pt>
                <c:pt idx="4">
                  <c:v>88</c:v>
                </c:pt>
                <c:pt idx="5">
                  <c:v>91.1</c:v>
                </c:pt>
                <c:pt idx="6">
                  <c:v>94</c:v>
                </c:pt>
                <c:pt idx="7">
                  <c:v>104.34</c:v>
                </c:pt>
              </c:numCache>
            </c:numRef>
          </c:xVal>
          <c:yVal>
            <c:numRef>
              <c:f>'Exhaust Fixed Fluid'!$D$4:$D$11</c:f>
              <c:numCache>
                <c:formatCode>0.000000000</c:formatCode>
                <c:ptCount val="8"/>
                <c:pt idx="0">
                  <c:v>0.950980665</c:v>
                </c:pt>
                <c:pt idx="1">
                  <c:v>0.950980665</c:v>
                </c:pt>
                <c:pt idx="2">
                  <c:v>0.95392265999999992</c:v>
                </c:pt>
                <c:pt idx="3">
                  <c:v>0.96029698249999995</c:v>
                </c:pt>
                <c:pt idx="4">
                  <c:v>0.9661809724999999</c:v>
                </c:pt>
                <c:pt idx="5">
                  <c:v>0.97206496249999996</c:v>
                </c:pt>
                <c:pt idx="6">
                  <c:v>0.97598762249999993</c:v>
                </c:pt>
                <c:pt idx="7">
                  <c:v>0.97598762249999993</c:v>
                </c:pt>
              </c:numCache>
            </c:numRef>
          </c:yVal>
          <c:smooth val="0"/>
        </c:ser>
        <c:ser>
          <c:idx val="1"/>
          <c:order val="1"/>
          <c:tx>
            <c:v>Upper Limit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'Exhaust Fixed Fluid'!$C$13:$C$20</c:f>
              <c:numCache>
                <c:formatCode>0.00</c:formatCode>
                <c:ptCount val="8"/>
                <c:pt idx="0">
                  <c:v>22.7</c:v>
                </c:pt>
                <c:pt idx="1">
                  <c:v>57.4</c:v>
                </c:pt>
                <c:pt idx="2">
                  <c:v>72.2</c:v>
                </c:pt>
                <c:pt idx="3">
                  <c:v>82.8</c:v>
                </c:pt>
                <c:pt idx="4">
                  <c:v>88</c:v>
                </c:pt>
                <c:pt idx="5">
                  <c:v>91.1</c:v>
                </c:pt>
                <c:pt idx="6">
                  <c:v>94</c:v>
                </c:pt>
                <c:pt idx="7">
                  <c:v>104.34</c:v>
                </c:pt>
              </c:numCache>
            </c:numRef>
          </c:xVal>
          <c:yVal>
            <c:numRef>
              <c:f>'Exhaust Fixed Fluid'!$D$13:$D$20</c:f>
              <c:numCache>
                <c:formatCode>0.000000000</c:formatCode>
                <c:ptCount val="8"/>
                <c:pt idx="0">
                  <c:v>1.070980665</c:v>
                </c:pt>
                <c:pt idx="1">
                  <c:v>1.070980665</c:v>
                </c:pt>
                <c:pt idx="2">
                  <c:v>1.07392266</c:v>
                </c:pt>
                <c:pt idx="3">
                  <c:v>1.0802969825000002</c:v>
                </c:pt>
                <c:pt idx="4">
                  <c:v>1.0861809725</c:v>
                </c:pt>
                <c:pt idx="5">
                  <c:v>1.0920649625000001</c:v>
                </c:pt>
                <c:pt idx="6">
                  <c:v>1.0959876225</c:v>
                </c:pt>
                <c:pt idx="7">
                  <c:v>1.0959876225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759816"/>
        <c:axId val="662749232"/>
      </c:scatterChart>
      <c:valAx>
        <c:axId val="662759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49232"/>
        <c:crosses val="autoZero"/>
        <c:crossBetween val="midCat"/>
      </c:valAx>
      <c:valAx>
        <c:axId val="662749232"/>
        <c:scaling>
          <c:orientation val="minMax"/>
          <c:max val="1.15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 Pressure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59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C000"/>
  </sheetPr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21.xml"/><Relationship Id="rId18" Type="http://schemas.openxmlformats.org/officeDocument/2006/relationships/chart" Target="../charts/chart2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17" Type="http://schemas.openxmlformats.org/officeDocument/2006/relationships/chart" Target="../charts/chart25.xml"/><Relationship Id="rId2" Type="http://schemas.openxmlformats.org/officeDocument/2006/relationships/chart" Target="../charts/chart10.xml"/><Relationship Id="rId16" Type="http://schemas.openxmlformats.org/officeDocument/2006/relationships/chart" Target="../charts/chart24.xml"/><Relationship Id="rId20" Type="http://schemas.openxmlformats.org/officeDocument/2006/relationships/chart" Target="../charts/chart28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5" Type="http://schemas.openxmlformats.org/officeDocument/2006/relationships/chart" Target="../charts/chart23.xml"/><Relationship Id="rId10" Type="http://schemas.openxmlformats.org/officeDocument/2006/relationships/chart" Target="../charts/chart18.xml"/><Relationship Id="rId19" Type="http://schemas.openxmlformats.org/officeDocument/2006/relationships/chart" Target="../charts/chart27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4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13" Type="http://schemas.openxmlformats.org/officeDocument/2006/relationships/chart" Target="../charts/chart41.xml"/><Relationship Id="rId18" Type="http://schemas.openxmlformats.org/officeDocument/2006/relationships/chart" Target="../charts/chart46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12" Type="http://schemas.openxmlformats.org/officeDocument/2006/relationships/chart" Target="../charts/chart40.xml"/><Relationship Id="rId17" Type="http://schemas.openxmlformats.org/officeDocument/2006/relationships/chart" Target="../charts/chart45.xml"/><Relationship Id="rId2" Type="http://schemas.openxmlformats.org/officeDocument/2006/relationships/chart" Target="../charts/chart30.xml"/><Relationship Id="rId16" Type="http://schemas.openxmlformats.org/officeDocument/2006/relationships/chart" Target="../charts/chart44.xml"/><Relationship Id="rId20" Type="http://schemas.openxmlformats.org/officeDocument/2006/relationships/chart" Target="../charts/chart48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11" Type="http://schemas.openxmlformats.org/officeDocument/2006/relationships/chart" Target="../charts/chart39.xml"/><Relationship Id="rId5" Type="http://schemas.openxmlformats.org/officeDocument/2006/relationships/chart" Target="../charts/chart33.xml"/><Relationship Id="rId15" Type="http://schemas.openxmlformats.org/officeDocument/2006/relationships/chart" Target="../charts/chart43.xml"/><Relationship Id="rId10" Type="http://schemas.openxmlformats.org/officeDocument/2006/relationships/chart" Target="../charts/chart38.xml"/><Relationship Id="rId19" Type="http://schemas.openxmlformats.org/officeDocument/2006/relationships/chart" Target="../charts/chart47.xml"/><Relationship Id="rId4" Type="http://schemas.openxmlformats.org/officeDocument/2006/relationships/chart" Target="../charts/chart32.xml"/><Relationship Id="rId9" Type="http://schemas.openxmlformats.org/officeDocument/2006/relationships/chart" Target="../charts/chart37.xml"/><Relationship Id="rId14" Type="http://schemas.openxmlformats.org/officeDocument/2006/relationships/chart" Target="../charts/chart4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2.xml"/><Relationship Id="rId2" Type="http://schemas.openxmlformats.org/officeDocument/2006/relationships/chart" Target="../charts/chart51.xml"/><Relationship Id="rId1" Type="http://schemas.openxmlformats.org/officeDocument/2006/relationships/chart" Target="../charts/chart50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161926</xdr:colOff>
      <xdr:row>2</xdr:row>
      <xdr:rowOff>47625</xdr:rowOff>
    </xdr:from>
    <xdr:to>
      <xdr:col>22</xdr:col>
      <xdr:colOff>390525</xdr:colOff>
      <xdr:row>43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7</xdr:col>
      <xdr:colOff>342900</xdr:colOff>
      <xdr:row>14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15</xdr:row>
      <xdr:rowOff>28575</xdr:rowOff>
    </xdr:from>
    <xdr:to>
      <xdr:col>7</xdr:col>
      <xdr:colOff>361950</xdr:colOff>
      <xdr:row>29</xdr:row>
      <xdr:rowOff>104775</xdr:rowOff>
    </xdr:to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466725</xdr:colOff>
      <xdr:row>0</xdr:row>
      <xdr:rowOff>47624</xdr:rowOff>
    </xdr:from>
    <xdr:to>
      <xdr:col>15</xdr:col>
      <xdr:colOff>238125</xdr:colOff>
      <xdr:row>14</xdr:row>
      <xdr:rowOff>152399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447675</xdr:colOff>
      <xdr:row>15</xdr:row>
      <xdr:rowOff>28575</xdr:rowOff>
    </xdr:from>
    <xdr:to>
      <xdr:col>15</xdr:col>
      <xdr:colOff>238125</xdr:colOff>
      <xdr:row>29</xdr:row>
      <xdr:rowOff>104775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57150</xdr:colOff>
      <xdr:row>29</xdr:row>
      <xdr:rowOff>142875</xdr:rowOff>
    </xdr:from>
    <xdr:to>
      <xdr:col>7</xdr:col>
      <xdr:colOff>361950</xdr:colOff>
      <xdr:row>44</xdr:row>
      <xdr:rowOff>28575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457199</xdr:colOff>
      <xdr:row>29</xdr:row>
      <xdr:rowOff>171450</xdr:rowOff>
    </xdr:from>
    <xdr:to>
      <xdr:col>15</xdr:col>
      <xdr:colOff>257174</xdr:colOff>
      <xdr:row>44</xdr:row>
      <xdr:rowOff>38100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47625</xdr:colOff>
      <xdr:row>44</xdr:row>
      <xdr:rowOff>76200</xdr:rowOff>
    </xdr:from>
    <xdr:to>
      <xdr:col>7</xdr:col>
      <xdr:colOff>352425</xdr:colOff>
      <xdr:row>58</xdr:row>
      <xdr:rowOff>152400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61913</xdr:rowOff>
    </xdr:from>
    <xdr:to>
      <xdr:col>7</xdr:col>
      <xdr:colOff>342900</xdr:colOff>
      <xdr:row>14</xdr:row>
      <xdr:rowOff>138113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123825</xdr:colOff>
      <xdr:row>14</xdr:row>
      <xdr:rowOff>147638</xdr:rowOff>
    </xdr:from>
    <xdr:to>
      <xdr:col>22</xdr:col>
      <xdr:colOff>428625</xdr:colOff>
      <xdr:row>29</xdr:row>
      <xdr:rowOff>33338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14</xdr:row>
      <xdr:rowOff>147638</xdr:rowOff>
    </xdr:from>
    <xdr:to>
      <xdr:col>7</xdr:col>
      <xdr:colOff>342900</xdr:colOff>
      <xdr:row>29</xdr:row>
      <xdr:rowOff>33338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123825</xdr:colOff>
      <xdr:row>0</xdr:row>
      <xdr:rowOff>61913</xdr:rowOff>
    </xdr:from>
    <xdr:to>
      <xdr:col>22</xdr:col>
      <xdr:colOff>428625</xdr:colOff>
      <xdr:row>14</xdr:row>
      <xdr:rowOff>138113</xdr:rowOff>
    </xdr:to>
    <xdr:graphicFrame macro="">
      <xdr:nvGraphicFramePr>
        <xdr:cNvPr id="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373856</xdr:colOff>
      <xdr:row>14</xdr:row>
      <xdr:rowOff>147638</xdr:rowOff>
    </xdr:from>
    <xdr:to>
      <xdr:col>15</xdr:col>
      <xdr:colOff>69056</xdr:colOff>
      <xdr:row>29</xdr:row>
      <xdr:rowOff>33338</xdr:rowOff>
    </xdr:to>
    <xdr:graphicFrame macro="">
      <xdr:nvGraphicFramePr>
        <xdr:cNvPr id="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373856</xdr:colOff>
      <xdr:row>0</xdr:row>
      <xdr:rowOff>61913</xdr:rowOff>
    </xdr:from>
    <xdr:to>
      <xdr:col>15</xdr:col>
      <xdr:colOff>69056</xdr:colOff>
      <xdr:row>14</xdr:row>
      <xdr:rowOff>138113</xdr:rowOff>
    </xdr:to>
    <xdr:graphicFrame macro="">
      <xdr:nvGraphicFramePr>
        <xdr:cNvPr id="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38100</xdr:colOff>
      <xdr:row>29</xdr:row>
      <xdr:rowOff>76200</xdr:rowOff>
    </xdr:from>
    <xdr:to>
      <xdr:col>7</xdr:col>
      <xdr:colOff>342900</xdr:colOff>
      <xdr:row>43</xdr:row>
      <xdr:rowOff>152400</xdr:rowOff>
    </xdr:to>
    <xdr:graphicFrame macro="">
      <xdr:nvGraphicFramePr>
        <xdr:cNvPr id="9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373856</xdr:colOff>
      <xdr:row>29</xdr:row>
      <xdr:rowOff>76200</xdr:rowOff>
    </xdr:from>
    <xdr:to>
      <xdr:col>15</xdr:col>
      <xdr:colOff>69056</xdr:colOff>
      <xdr:row>43</xdr:row>
      <xdr:rowOff>152400</xdr:rowOff>
    </xdr:to>
    <xdr:graphicFrame macro="">
      <xdr:nvGraphicFramePr>
        <xdr:cNvPr id="10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123825</xdr:colOff>
      <xdr:row>29</xdr:row>
      <xdr:rowOff>76200</xdr:rowOff>
    </xdr:from>
    <xdr:to>
      <xdr:col>22</xdr:col>
      <xdr:colOff>428625</xdr:colOff>
      <xdr:row>43</xdr:row>
      <xdr:rowOff>152400</xdr:rowOff>
    </xdr:to>
    <xdr:graphicFrame macro="">
      <xdr:nvGraphicFramePr>
        <xdr:cNvPr id="11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38100</xdr:colOff>
      <xdr:row>44</xdr:row>
      <xdr:rowOff>9525</xdr:rowOff>
    </xdr:from>
    <xdr:to>
      <xdr:col>7</xdr:col>
      <xdr:colOff>342900</xdr:colOff>
      <xdr:row>58</xdr:row>
      <xdr:rowOff>85725</xdr:rowOff>
    </xdr:to>
    <xdr:graphicFrame macro="">
      <xdr:nvGraphicFramePr>
        <xdr:cNvPr id="12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385763</xdr:colOff>
      <xdr:row>44</xdr:row>
      <xdr:rowOff>9525</xdr:rowOff>
    </xdr:from>
    <xdr:to>
      <xdr:col>15</xdr:col>
      <xdr:colOff>80963</xdr:colOff>
      <xdr:row>58</xdr:row>
      <xdr:rowOff>85725</xdr:rowOff>
    </xdr:to>
    <xdr:graphicFrame macro="">
      <xdr:nvGraphicFramePr>
        <xdr:cNvPr id="13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123825</xdr:colOff>
      <xdr:row>44</xdr:row>
      <xdr:rowOff>9525</xdr:rowOff>
    </xdr:from>
    <xdr:to>
      <xdr:col>22</xdr:col>
      <xdr:colOff>428625</xdr:colOff>
      <xdr:row>58</xdr:row>
      <xdr:rowOff>85725</xdr:rowOff>
    </xdr:to>
    <xdr:graphicFrame macro="">
      <xdr:nvGraphicFramePr>
        <xdr:cNvPr id="14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123825</xdr:colOff>
      <xdr:row>58</xdr:row>
      <xdr:rowOff>85725</xdr:rowOff>
    </xdr:from>
    <xdr:to>
      <xdr:col>22</xdr:col>
      <xdr:colOff>428625</xdr:colOff>
      <xdr:row>72</xdr:row>
      <xdr:rowOff>161925</xdr:rowOff>
    </xdr:to>
    <xdr:graphicFrame macro="">
      <xdr:nvGraphicFramePr>
        <xdr:cNvPr id="15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52387</xdr:colOff>
      <xdr:row>73</xdr:row>
      <xdr:rowOff>33337</xdr:rowOff>
    </xdr:from>
    <xdr:to>
      <xdr:col>7</xdr:col>
      <xdr:colOff>357187</xdr:colOff>
      <xdr:row>87</xdr:row>
      <xdr:rowOff>109537</xdr:rowOff>
    </xdr:to>
    <xdr:graphicFrame macro="">
      <xdr:nvGraphicFramePr>
        <xdr:cNvPr id="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409575</xdr:colOff>
      <xdr:row>73</xdr:row>
      <xdr:rowOff>28575</xdr:rowOff>
    </xdr:from>
    <xdr:to>
      <xdr:col>15</xdr:col>
      <xdr:colOff>104775</xdr:colOff>
      <xdr:row>87</xdr:row>
      <xdr:rowOff>104775</xdr:rowOff>
    </xdr:to>
    <xdr:graphicFrame macro="">
      <xdr:nvGraphicFramePr>
        <xdr:cNvPr id="1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381000</xdr:colOff>
      <xdr:row>58</xdr:row>
      <xdr:rowOff>85725</xdr:rowOff>
    </xdr:from>
    <xdr:to>
      <xdr:col>15</xdr:col>
      <xdr:colOff>76200</xdr:colOff>
      <xdr:row>72</xdr:row>
      <xdr:rowOff>161925</xdr:rowOff>
    </xdr:to>
    <xdr:graphicFrame macro="">
      <xdr:nvGraphicFramePr>
        <xdr:cNvPr id="18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114300</xdr:colOff>
      <xdr:row>73</xdr:row>
      <xdr:rowOff>28575</xdr:rowOff>
    </xdr:from>
    <xdr:to>
      <xdr:col>22</xdr:col>
      <xdr:colOff>419100</xdr:colOff>
      <xdr:row>87</xdr:row>
      <xdr:rowOff>104775</xdr:rowOff>
    </xdr:to>
    <xdr:graphicFrame macro="">
      <xdr:nvGraphicFramePr>
        <xdr:cNvPr id="1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38100</xdr:colOff>
      <xdr:row>58</xdr:row>
      <xdr:rowOff>95250</xdr:rowOff>
    </xdr:from>
    <xdr:to>
      <xdr:col>7</xdr:col>
      <xdr:colOff>342900</xdr:colOff>
      <xdr:row>72</xdr:row>
      <xdr:rowOff>171450</xdr:rowOff>
    </xdr:to>
    <xdr:graphicFrame macro="">
      <xdr:nvGraphicFramePr>
        <xdr:cNvPr id="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409575</xdr:colOff>
      <xdr:row>87</xdr:row>
      <xdr:rowOff>142875</xdr:rowOff>
    </xdr:from>
    <xdr:to>
      <xdr:col>15</xdr:col>
      <xdr:colOff>104775</xdr:colOff>
      <xdr:row>102</xdr:row>
      <xdr:rowOff>28575</xdr:rowOff>
    </xdr:to>
    <xdr:graphicFrame macro="">
      <xdr:nvGraphicFramePr>
        <xdr:cNvPr id="2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38100</xdr:colOff>
      <xdr:row>87</xdr:row>
      <xdr:rowOff>142875</xdr:rowOff>
    </xdr:from>
    <xdr:to>
      <xdr:col>7</xdr:col>
      <xdr:colOff>342900</xdr:colOff>
      <xdr:row>102</xdr:row>
      <xdr:rowOff>28575</xdr:rowOff>
    </xdr:to>
    <xdr:graphicFrame macro="">
      <xdr:nvGraphicFramePr>
        <xdr:cNvPr id="1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61913</xdr:rowOff>
    </xdr:from>
    <xdr:to>
      <xdr:col>7</xdr:col>
      <xdr:colOff>342900</xdr:colOff>
      <xdr:row>14</xdr:row>
      <xdr:rowOff>138113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123825</xdr:colOff>
      <xdr:row>14</xdr:row>
      <xdr:rowOff>147638</xdr:rowOff>
    </xdr:from>
    <xdr:to>
      <xdr:col>22</xdr:col>
      <xdr:colOff>428625</xdr:colOff>
      <xdr:row>29</xdr:row>
      <xdr:rowOff>33338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14</xdr:row>
      <xdr:rowOff>147638</xdr:rowOff>
    </xdr:from>
    <xdr:to>
      <xdr:col>7</xdr:col>
      <xdr:colOff>342900</xdr:colOff>
      <xdr:row>29</xdr:row>
      <xdr:rowOff>33338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123825</xdr:colOff>
      <xdr:row>0</xdr:row>
      <xdr:rowOff>61913</xdr:rowOff>
    </xdr:from>
    <xdr:to>
      <xdr:col>22</xdr:col>
      <xdr:colOff>428625</xdr:colOff>
      <xdr:row>14</xdr:row>
      <xdr:rowOff>138113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373856</xdr:colOff>
      <xdr:row>14</xdr:row>
      <xdr:rowOff>147638</xdr:rowOff>
    </xdr:from>
    <xdr:to>
      <xdr:col>15</xdr:col>
      <xdr:colOff>69056</xdr:colOff>
      <xdr:row>29</xdr:row>
      <xdr:rowOff>33338</xdr:rowOff>
    </xdr:to>
    <xdr:graphicFrame macro="">
      <xdr:nvGraphicFramePr>
        <xdr:cNvPr id="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373856</xdr:colOff>
      <xdr:row>0</xdr:row>
      <xdr:rowOff>61913</xdr:rowOff>
    </xdr:from>
    <xdr:to>
      <xdr:col>15</xdr:col>
      <xdr:colOff>69056</xdr:colOff>
      <xdr:row>14</xdr:row>
      <xdr:rowOff>138113</xdr:rowOff>
    </xdr:to>
    <xdr:graphicFrame macro="">
      <xdr:nvGraphicFramePr>
        <xdr:cNvPr id="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38100</xdr:colOff>
      <xdr:row>29</xdr:row>
      <xdr:rowOff>76200</xdr:rowOff>
    </xdr:from>
    <xdr:to>
      <xdr:col>7</xdr:col>
      <xdr:colOff>342900</xdr:colOff>
      <xdr:row>43</xdr:row>
      <xdr:rowOff>152400</xdr:rowOff>
    </xdr:to>
    <xdr:graphicFrame macro="">
      <xdr:nvGraphicFramePr>
        <xdr:cNvPr id="8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373856</xdr:colOff>
      <xdr:row>29</xdr:row>
      <xdr:rowOff>76200</xdr:rowOff>
    </xdr:from>
    <xdr:to>
      <xdr:col>15</xdr:col>
      <xdr:colOff>69056</xdr:colOff>
      <xdr:row>43</xdr:row>
      <xdr:rowOff>152400</xdr:rowOff>
    </xdr:to>
    <xdr:graphicFrame macro="">
      <xdr:nvGraphicFramePr>
        <xdr:cNvPr id="9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123825</xdr:colOff>
      <xdr:row>29</xdr:row>
      <xdr:rowOff>76200</xdr:rowOff>
    </xdr:from>
    <xdr:to>
      <xdr:col>22</xdr:col>
      <xdr:colOff>428625</xdr:colOff>
      <xdr:row>43</xdr:row>
      <xdr:rowOff>152400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38100</xdr:colOff>
      <xdr:row>44</xdr:row>
      <xdr:rowOff>9525</xdr:rowOff>
    </xdr:from>
    <xdr:to>
      <xdr:col>7</xdr:col>
      <xdr:colOff>342900</xdr:colOff>
      <xdr:row>58</xdr:row>
      <xdr:rowOff>85725</xdr:rowOff>
    </xdr:to>
    <xdr:graphicFrame macro="">
      <xdr:nvGraphicFramePr>
        <xdr:cNvPr id="11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385763</xdr:colOff>
      <xdr:row>44</xdr:row>
      <xdr:rowOff>9525</xdr:rowOff>
    </xdr:from>
    <xdr:to>
      <xdr:col>15</xdr:col>
      <xdr:colOff>80963</xdr:colOff>
      <xdr:row>58</xdr:row>
      <xdr:rowOff>85725</xdr:rowOff>
    </xdr:to>
    <xdr:graphicFrame macro="">
      <xdr:nvGraphicFramePr>
        <xdr:cNvPr id="1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123825</xdr:colOff>
      <xdr:row>44</xdr:row>
      <xdr:rowOff>9525</xdr:rowOff>
    </xdr:from>
    <xdr:to>
      <xdr:col>22</xdr:col>
      <xdr:colOff>428625</xdr:colOff>
      <xdr:row>58</xdr:row>
      <xdr:rowOff>85725</xdr:rowOff>
    </xdr:to>
    <xdr:graphicFrame macro="">
      <xdr:nvGraphicFramePr>
        <xdr:cNvPr id="13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123825</xdr:colOff>
      <xdr:row>58</xdr:row>
      <xdr:rowOff>85725</xdr:rowOff>
    </xdr:from>
    <xdr:to>
      <xdr:col>22</xdr:col>
      <xdr:colOff>428625</xdr:colOff>
      <xdr:row>72</xdr:row>
      <xdr:rowOff>161925</xdr:rowOff>
    </xdr:to>
    <xdr:graphicFrame macro="">
      <xdr:nvGraphicFramePr>
        <xdr:cNvPr id="14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52387</xdr:colOff>
      <xdr:row>73</xdr:row>
      <xdr:rowOff>33337</xdr:rowOff>
    </xdr:from>
    <xdr:to>
      <xdr:col>7</xdr:col>
      <xdr:colOff>357187</xdr:colOff>
      <xdr:row>87</xdr:row>
      <xdr:rowOff>109537</xdr:rowOff>
    </xdr:to>
    <xdr:graphicFrame macro="">
      <xdr:nvGraphicFramePr>
        <xdr:cNvPr id="1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409575</xdr:colOff>
      <xdr:row>73</xdr:row>
      <xdr:rowOff>28575</xdr:rowOff>
    </xdr:from>
    <xdr:to>
      <xdr:col>15</xdr:col>
      <xdr:colOff>104775</xdr:colOff>
      <xdr:row>87</xdr:row>
      <xdr:rowOff>104775</xdr:rowOff>
    </xdr:to>
    <xdr:graphicFrame macro="">
      <xdr:nvGraphicFramePr>
        <xdr:cNvPr id="1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381000</xdr:colOff>
      <xdr:row>58</xdr:row>
      <xdr:rowOff>85725</xdr:rowOff>
    </xdr:from>
    <xdr:to>
      <xdr:col>15</xdr:col>
      <xdr:colOff>76200</xdr:colOff>
      <xdr:row>72</xdr:row>
      <xdr:rowOff>161925</xdr:rowOff>
    </xdr:to>
    <xdr:graphicFrame macro="">
      <xdr:nvGraphicFramePr>
        <xdr:cNvPr id="17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114300</xdr:colOff>
      <xdr:row>73</xdr:row>
      <xdr:rowOff>28575</xdr:rowOff>
    </xdr:from>
    <xdr:to>
      <xdr:col>22</xdr:col>
      <xdr:colOff>419100</xdr:colOff>
      <xdr:row>87</xdr:row>
      <xdr:rowOff>104775</xdr:rowOff>
    </xdr:to>
    <xdr:graphicFrame macro="">
      <xdr:nvGraphicFramePr>
        <xdr:cNvPr id="1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38100</xdr:colOff>
      <xdr:row>58</xdr:row>
      <xdr:rowOff>95250</xdr:rowOff>
    </xdr:from>
    <xdr:to>
      <xdr:col>7</xdr:col>
      <xdr:colOff>342900</xdr:colOff>
      <xdr:row>72</xdr:row>
      <xdr:rowOff>171450</xdr:rowOff>
    </xdr:to>
    <xdr:graphicFrame macro="">
      <xdr:nvGraphicFramePr>
        <xdr:cNvPr id="1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409575</xdr:colOff>
      <xdr:row>87</xdr:row>
      <xdr:rowOff>142875</xdr:rowOff>
    </xdr:from>
    <xdr:to>
      <xdr:col>15</xdr:col>
      <xdr:colOff>104775</xdr:colOff>
      <xdr:row>102</xdr:row>
      <xdr:rowOff>28575</xdr:rowOff>
    </xdr:to>
    <xdr:graphicFrame macro="">
      <xdr:nvGraphicFramePr>
        <xdr:cNvPr id="2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38100</xdr:colOff>
      <xdr:row>87</xdr:row>
      <xdr:rowOff>142875</xdr:rowOff>
    </xdr:from>
    <xdr:to>
      <xdr:col>7</xdr:col>
      <xdr:colOff>342900</xdr:colOff>
      <xdr:row>102</xdr:row>
      <xdr:rowOff>28575</xdr:rowOff>
    </xdr:to>
    <xdr:graphicFrame macro="">
      <xdr:nvGraphicFramePr>
        <xdr:cNvPr id="21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0</xdr:row>
      <xdr:rowOff>42861</xdr:rowOff>
    </xdr:from>
    <xdr:to>
      <xdr:col>9</xdr:col>
      <xdr:colOff>295275</xdr:colOff>
      <xdr:row>18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0</xdr:rowOff>
    </xdr:from>
    <xdr:to>
      <xdr:col>9</xdr:col>
      <xdr:colOff>285750</xdr:colOff>
      <xdr:row>37</xdr:row>
      <xdr:rowOff>114300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276225</xdr:colOff>
      <xdr:row>0</xdr:row>
      <xdr:rowOff>38100</xdr:rowOff>
    </xdr:from>
    <xdr:to>
      <xdr:col>19</xdr:col>
      <xdr:colOff>228600</xdr:colOff>
      <xdr:row>18</xdr:row>
      <xdr:rowOff>176212</xdr:rowOff>
    </xdr:to>
    <xdr:graphicFrame macro="">
      <xdr:nvGraphicFramePr>
        <xdr:cNvPr id="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295275</xdr:colOff>
      <xdr:row>19</xdr:row>
      <xdr:rowOff>9525</xdr:rowOff>
    </xdr:from>
    <xdr:to>
      <xdr:col>19</xdr:col>
      <xdr:colOff>247650</xdr:colOff>
      <xdr:row>37</xdr:row>
      <xdr:rowOff>147637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38</xdr:row>
      <xdr:rowOff>0</xdr:rowOff>
    </xdr:from>
    <xdr:to>
      <xdr:col>9</xdr:col>
      <xdr:colOff>238124</xdr:colOff>
      <xdr:row>53</xdr:row>
      <xdr:rowOff>95250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333375</xdr:colOff>
      <xdr:row>37</xdr:row>
      <xdr:rowOff>180975</xdr:rowOff>
    </xdr:from>
    <xdr:to>
      <xdr:col>19</xdr:col>
      <xdr:colOff>238125</xdr:colOff>
      <xdr:row>53</xdr:row>
      <xdr:rowOff>123825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3</xdr:row>
      <xdr:rowOff>19050</xdr:rowOff>
    </xdr:from>
    <xdr:to>
      <xdr:col>13</xdr:col>
      <xdr:colOff>561975</xdr:colOff>
      <xdr:row>19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XFD268"/>
  <sheetViews>
    <sheetView workbookViewId="0">
      <selection activeCell="D254" sqref="D254"/>
    </sheetView>
  </sheetViews>
  <sheetFormatPr defaultRowHeight="15"/>
  <cols>
    <col min="1" max="1" width="2" bestFit="1" customWidth="1"/>
    <col min="2" max="2" width="28.5703125" bestFit="1" customWidth="1"/>
    <col min="3" max="3" width="7.7109375" style="6" customWidth="1"/>
    <col min="4" max="4" width="10" bestFit="1" customWidth="1"/>
    <col min="5" max="5" width="9.28515625" bestFit="1" customWidth="1"/>
    <col min="6" max="6" width="9.5703125" bestFit="1" customWidth="1"/>
    <col min="7" max="9" width="9.85546875" customWidth="1"/>
    <col min="10" max="10" width="12.42578125" customWidth="1"/>
    <col min="12" max="12" width="2" bestFit="1" customWidth="1"/>
    <col min="13" max="13" width="28.28515625" bestFit="1" customWidth="1"/>
    <col min="14" max="14" width="8.28515625" bestFit="1" customWidth="1"/>
    <col min="19" max="19" width="10.28515625" bestFit="1" customWidth="1"/>
    <col min="23" max="23" width="2" bestFit="1" customWidth="1"/>
    <col min="24" max="24" width="28.28515625" bestFit="1" customWidth="1"/>
    <col min="25" max="25" width="8.28515625" style="9" bestFit="1" customWidth="1"/>
  </cols>
  <sheetData>
    <row r="1" spans="2:25" s="20" customFormat="1" ht="18.75">
      <c r="B1" s="92" t="s">
        <v>173</v>
      </c>
      <c r="C1" s="92" t="s">
        <v>193</v>
      </c>
      <c r="D1" s="92"/>
      <c r="Y1" s="48"/>
    </row>
    <row r="2" spans="2:25">
      <c r="B2" s="92"/>
      <c r="C2" s="92"/>
      <c r="D2" s="92"/>
      <c r="H2" s="90" t="s">
        <v>102</v>
      </c>
      <c r="I2" s="90"/>
      <c r="J2" s="31">
        <v>0.73549874999999998</v>
      </c>
    </row>
    <row r="3" spans="2:25">
      <c r="H3" s="90" t="s">
        <v>103</v>
      </c>
      <c r="I3" s="90"/>
      <c r="J3" s="31">
        <v>0.74569987199999999</v>
      </c>
    </row>
    <row r="4" spans="2:25" ht="17.25">
      <c r="B4" t="s">
        <v>0</v>
      </c>
      <c r="C4" s="8">
        <v>22920</v>
      </c>
      <c r="D4" t="s">
        <v>17</v>
      </c>
      <c r="H4" s="90" t="s">
        <v>128</v>
      </c>
      <c r="I4" s="90"/>
      <c r="J4" s="31">
        <v>0.98066500000000001</v>
      </c>
    </row>
    <row r="5" spans="2:25">
      <c r="B5" t="s">
        <v>1</v>
      </c>
      <c r="C5" s="8">
        <v>91</v>
      </c>
      <c r="D5" t="s">
        <v>14</v>
      </c>
      <c r="H5" s="90" t="s">
        <v>164</v>
      </c>
      <c r="I5" s="90"/>
      <c r="J5" s="31">
        <v>1.3332239E-3</v>
      </c>
    </row>
    <row r="6" spans="2:25">
      <c r="B6" t="s">
        <v>2</v>
      </c>
      <c r="C6" s="8">
        <v>6</v>
      </c>
      <c r="H6" s="90" t="s">
        <v>165</v>
      </c>
      <c r="I6" s="90"/>
      <c r="J6" s="31">
        <v>9.80665E-5</v>
      </c>
    </row>
    <row r="7" spans="2:25">
      <c r="B7" t="s">
        <v>80</v>
      </c>
      <c r="C7" s="8">
        <v>700</v>
      </c>
      <c r="D7" t="s">
        <v>16</v>
      </c>
      <c r="H7" s="90" t="s">
        <v>227</v>
      </c>
      <c r="I7" s="90"/>
      <c r="J7" s="36">
        <v>1.01325</v>
      </c>
    </row>
    <row r="8" spans="2:25" s="11" customFormat="1">
      <c r="B8" s="11" t="s">
        <v>81</v>
      </c>
      <c r="C8" s="8">
        <v>2800</v>
      </c>
      <c r="D8" s="11" t="s">
        <v>16</v>
      </c>
      <c r="H8" s="90" t="s">
        <v>170</v>
      </c>
      <c r="I8" s="90"/>
      <c r="J8" s="35">
        <v>298.14999999999998</v>
      </c>
      <c r="K8" s="36" t="s">
        <v>78</v>
      </c>
      <c r="Y8" s="9"/>
    </row>
    <row r="9" spans="2:25">
      <c r="B9" t="s">
        <v>3</v>
      </c>
      <c r="C9" s="8">
        <v>2.4418000000000002</v>
      </c>
      <c r="D9" t="s">
        <v>125</v>
      </c>
      <c r="H9" s="91" t="s">
        <v>176</v>
      </c>
      <c r="I9" s="91"/>
      <c r="J9" s="64">
        <v>4.1867999999999999</v>
      </c>
    </row>
    <row r="10" spans="2:25">
      <c r="B10" t="s">
        <v>4</v>
      </c>
      <c r="C10" s="8"/>
      <c r="D10" t="s">
        <v>58</v>
      </c>
      <c r="H10" s="90" t="s">
        <v>178</v>
      </c>
      <c r="I10" s="90"/>
      <c r="J10" s="36">
        <v>1.4</v>
      </c>
    </row>
    <row r="11" spans="2:25" ht="17.25">
      <c r="B11" t="s">
        <v>104</v>
      </c>
      <c r="C11" s="26">
        <f>PI()*($C$7/1000)^2/4*$C$8/1000</f>
        <v>1.0775662801812989</v>
      </c>
      <c r="D11" t="s">
        <v>123</v>
      </c>
      <c r="H11" s="90" t="s">
        <v>180</v>
      </c>
      <c r="I11" s="90"/>
      <c r="J11" s="36">
        <v>1.36</v>
      </c>
    </row>
    <row r="12" spans="2:25" s="11" customFormat="1">
      <c r="B12" s="11" t="s">
        <v>120</v>
      </c>
      <c r="C12" s="19">
        <v>2</v>
      </c>
      <c r="H12" s="90" t="s">
        <v>179</v>
      </c>
      <c r="I12" s="90"/>
      <c r="J12" s="36">
        <f xml:space="preserve"> (J10-1)/J10</f>
        <v>0.28571428571428564</v>
      </c>
      <c r="Y12" s="9"/>
    </row>
    <row r="13" spans="2:25" s="11" customFormat="1">
      <c r="B13" s="11" t="s">
        <v>43</v>
      </c>
      <c r="C13" s="93" t="s">
        <v>126</v>
      </c>
      <c r="D13" s="93"/>
      <c r="E13" s="93"/>
      <c r="H13" s="90" t="s">
        <v>181</v>
      </c>
      <c r="I13" s="90"/>
      <c r="J13" s="36">
        <f xml:space="preserve"> (J11-1)/J11</f>
        <v>0.26470588235294124</v>
      </c>
      <c r="Y13" s="9"/>
    </row>
    <row r="14" spans="2:25" s="41" customFormat="1">
      <c r="B14" s="41" t="s">
        <v>189</v>
      </c>
      <c r="C14" s="45">
        <v>0.73</v>
      </c>
      <c r="D14" s="42" t="s">
        <v>190</v>
      </c>
      <c r="E14" s="42"/>
      <c r="H14" s="43"/>
      <c r="I14" s="43"/>
      <c r="J14" s="44"/>
      <c r="Y14" s="49"/>
    </row>
    <row r="15" spans="2:25" s="41" customFormat="1">
      <c r="B15" s="41" t="s">
        <v>191</v>
      </c>
      <c r="C15" s="45">
        <v>0.72</v>
      </c>
      <c r="D15" s="42"/>
      <c r="E15" s="42"/>
      <c r="H15" s="43"/>
      <c r="I15" s="43"/>
      <c r="J15" s="44"/>
      <c r="Y15" s="49"/>
    </row>
    <row r="16" spans="2:25" s="41" customFormat="1">
      <c r="B16" s="41" t="s">
        <v>232</v>
      </c>
      <c r="C16" s="45">
        <v>22.7</v>
      </c>
      <c r="D16" s="42" t="s">
        <v>14</v>
      </c>
      <c r="E16" s="42"/>
      <c r="H16" s="43"/>
      <c r="I16" s="43"/>
      <c r="J16" s="44"/>
      <c r="Y16" s="49"/>
    </row>
    <row r="17" spans="2:16384" s="11" customFormat="1">
      <c r="C17" s="24"/>
      <c r="D17" s="24"/>
      <c r="E17" s="24"/>
      <c r="G17" s="52"/>
      <c r="H17" s="89" t="s">
        <v>166</v>
      </c>
      <c r="I17" s="89"/>
      <c r="J17" s="32">
        <f>$J$3</f>
        <v>0.74569987199999999</v>
      </c>
      <c r="Y17" s="9"/>
    </row>
    <row r="18" spans="2:16384" s="30" customFormat="1" ht="15.75">
      <c r="B18" s="34" t="s">
        <v>167</v>
      </c>
      <c r="C18" s="33"/>
      <c r="D18" s="33"/>
      <c r="E18" s="33"/>
      <c r="M18" s="34" t="s">
        <v>168</v>
      </c>
      <c r="X18" s="34" t="s">
        <v>169</v>
      </c>
      <c r="Y18" s="50"/>
    </row>
    <row r="19" spans="2:16384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  <c r="CLI19" s="11"/>
      <c r="CLJ19" s="11"/>
      <c r="CLK19" s="11"/>
      <c r="CLL19" s="11"/>
      <c r="CLM19" s="11"/>
      <c r="CLN19" s="11"/>
      <c r="CLO19" s="11"/>
      <c r="CLP19" s="11"/>
      <c r="CLQ19" s="11"/>
      <c r="CLR19" s="11"/>
      <c r="CLS19" s="11"/>
      <c r="CLT19" s="11"/>
      <c r="CLU19" s="11"/>
      <c r="CLV19" s="11"/>
      <c r="CLW19" s="11"/>
      <c r="CLX19" s="11"/>
      <c r="CLY19" s="11"/>
      <c r="CLZ19" s="11"/>
      <c r="CMA19" s="11"/>
      <c r="CMB19" s="11"/>
      <c r="CMC19" s="11"/>
      <c r="CMD19" s="11"/>
      <c r="CME19" s="11"/>
      <c r="CMF19" s="11"/>
      <c r="CMG19" s="11"/>
      <c r="CMH19" s="11"/>
      <c r="CMI19" s="11"/>
      <c r="CMJ19" s="11"/>
      <c r="CMK19" s="11"/>
      <c r="CML19" s="11"/>
      <c r="CMM19" s="11"/>
      <c r="CMN19" s="11"/>
      <c r="CMO19" s="11"/>
      <c r="CMP19" s="11"/>
      <c r="CMQ19" s="11"/>
      <c r="CMR19" s="11"/>
      <c r="CMS19" s="11"/>
      <c r="CMT19" s="11"/>
      <c r="CMU19" s="11"/>
      <c r="CMV19" s="11"/>
      <c r="CMW19" s="11"/>
      <c r="CMX19" s="11"/>
      <c r="CMY19" s="11"/>
      <c r="CMZ19" s="11"/>
      <c r="CNA19" s="11"/>
      <c r="CNB19" s="11"/>
      <c r="CNC19" s="11"/>
      <c r="CND19" s="11"/>
      <c r="CNE19" s="11"/>
      <c r="CNF19" s="11"/>
      <c r="CNG19" s="11"/>
      <c r="CNH19" s="11"/>
      <c r="CNI19" s="11"/>
      <c r="CNJ19" s="11"/>
      <c r="CNK19" s="11"/>
      <c r="CNL19" s="11"/>
      <c r="CNM19" s="11"/>
      <c r="CNN19" s="11"/>
      <c r="CNO19" s="11"/>
      <c r="CNP19" s="11"/>
      <c r="CNQ19" s="11"/>
      <c r="CNR19" s="11"/>
      <c r="CNS19" s="11"/>
      <c r="CNT19" s="11"/>
      <c r="CNU19" s="11"/>
      <c r="CNV19" s="11"/>
      <c r="CNW19" s="11"/>
      <c r="CNX19" s="11"/>
      <c r="CNY19" s="11"/>
      <c r="CNZ19" s="11"/>
      <c r="COA19" s="11"/>
      <c r="COB19" s="11"/>
      <c r="COC19" s="11"/>
      <c r="COD19" s="11"/>
      <c r="COE19" s="11"/>
      <c r="COF19" s="11"/>
      <c r="COG19" s="11"/>
      <c r="COH19" s="11"/>
      <c r="COI19" s="11"/>
      <c r="COJ19" s="11"/>
      <c r="COK19" s="11"/>
      <c r="COL19" s="11"/>
      <c r="COM19" s="11"/>
      <c r="CON19" s="11"/>
      <c r="COO19" s="11"/>
      <c r="COP19" s="11"/>
      <c r="COQ19" s="11"/>
      <c r="COR19" s="11"/>
      <c r="COS19" s="11"/>
      <c r="COT19" s="11"/>
      <c r="COU19" s="11"/>
      <c r="COV19" s="11"/>
      <c r="COW19" s="11"/>
      <c r="COX19" s="11"/>
      <c r="COY19" s="11"/>
      <c r="COZ19" s="11"/>
      <c r="CPA19" s="11"/>
      <c r="CPB19" s="11"/>
      <c r="CPC19" s="11"/>
      <c r="CPD19" s="11"/>
      <c r="CPE19" s="11"/>
      <c r="CPF19" s="11"/>
      <c r="CPG19" s="11"/>
      <c r="CPH19" s="11"/>
      <c r="CPI19" s="11"/>
      <c r="CPJ19" s="11"/>
      <c r="CPK19" s="11"/>
      <c r="CPL19" s="11"/>
      <c r="CPM19" s="11"/>
      <c r="CPN19" s="11"/>
      <c r="CPO19" s="11"/>
      <c r="CPP19" s="11"/>
      <c r="CPQ19" s="11"/>
      <c r="CPR19" s="11"/>
      <c r="CPS19" s="11"/>
      <c r="CPT19" s="11"/>
      <c r="CPU19" s="11"/>
      <c r="CPV19" s="11"/>
      <c r="CPW19" s="11"/>
      <c r="CPX19" s="11"/>
      <c r="CPY19" s="11"/>
      <c r="CPZ19" s="11"/>
      <c r="CQA19" s="11"/>
      <c r="CQB19" s="11"/>
      <c r="CQC19" s="11"/>
      <c r="CQD19" s="11"/>
      <c r="CQE19" s="11"/>
      <c r="CQF19" s="11"/>
      <c r="CQG19" s="11"/>
      <c r="CQH19" s="11"/>
      <c r="CQI19" s="11"/>
      <c r="CQJ19" s="11"/>
      <c r="CQK19" s="11"/>
      <c r="CQL19" s="11"/>
      <c r="CQM19" s="11"/>
      <c r="CQN19" s="11"/>
      <c r="CQO19" s="11"/>
      <c r="CQP19" s="11"/>
      <c r="CQQ19" s="11"/>
      <c r="CQR19" s="11"/>
      <c r="CQS19" s="11"/>
      <c r="CQT19" s="11"/>
      <c r="CQU19" s="11"/>
      <c r="CQV19" s="11"/>
      <c r="CQW19" s="11"/>
      <c r="CQX19" s="11"/>
      <c r="CQY19" s="11"/>
      <c r="CQZ19" s="11"/>
      <c r="CRA19" s="11"/>
      <c r="CRB19" s="11"/>
      <c r="CRC19" s="11"/>
      <c r="CRD19" s="11"/>
      <c r="CRE19" s="11"/>
      <c r="CRF19" s="11"/>
      <c r="CRG19" s="11"/>
      <c r="CRH19" s="11"/>
      <c r="CRI19" s="11"/>
      <c r="CRJ19" s="11"/>
      <c r="CRK19" s="11"/>
      <c r="CRL19" s="11"/>
      <c r="CRM19" s="11"/>
      <c r="CRN19" s="11"/>
      <c r="CRO19" s="11"/>
      <c r="CRP19" s="11"/>
      <c r="CRQ19" s="11"/>
      <c r="CRR19" s="11"/>
      <c r="CRS19" s="11"/>
      <c r="CRT19" s="11"/>
      <c r="CRU19" s="11"/>
      <c r="CRV19" s="11"/>
      <c r="CRW19" s="11"/>
      <c r="CRX19" s="11"/>
      <c r="CRY19" s="11"/>
      <c r="CRZ19" s="11"/>
      <c r="CSA19" s="11"/>
      <c r="CSB19" s="11"/>
      <c r="CSC19" s="11"/>
      <c r="CSD19" s="11"/>
      <c r="CSE19" s="11"/>
      <c r="CSF19" s="11"/>
      <c r="CSG19" s="11"/>
      <c r="CSH19" s="11"/>
      <c r="CSI19" s="11"/>
      <c r="CSJ19" s="11"/>
      <c r="CSK19" s="11"/>
      <c r="CSL19" s="11"/>
      <c r="CSM19" s="11"/>
      <c r="CSN19" s="11"/>
      <c r="CSO19" s="11"/>
      <c r="CSP19" s="11"/>
      <c r="CSQ19" s="11"/>
      <c r="CSR19" s="11"/>
      <c r="CSS19" s="11"/>
      <c r="CST19" s="11"/>
      <c r="CSU19" s="11"/>
      <c r="CSV19" s="11"/>
      <c r="CSW19" s="11"/>
      <c r="CSX19" s="11"/>
      <c r="CSY19" s="11"/>
      <c r="CSZ19" s="11"/>
      <c r="CTA19" s="11"/>
      <c r="CTB19" s="11"/>
      <c r="CTC19" s="11"/>
      <c r="CTD19" s="11"/>
      <c r="CTE19" s="11"/>
      <c r="CTF19" s="11"/>
      <c r="CTG19" s="11"/>
      <c r="CTH19" s="11"/>
      <c r="CTI19" s="11"/>
      <c r="CTJ19" s="11"/>
      <c r="CTK19" s="11"/>
      <c r="CTL19" s="11"/>
      <c r="CTM19" s="11"/>
      <c r="CTN19" s="11"/>
      <c r="CTO19" s="11"/>
      <c r="CTP19" s="11"/>
      <c r="CTQ19" s="11"/>
      <c r="CTR19" s="11"/>
      <c r="CTS19" s="11"/>
      <c r="CTT19" s="11"/>
      <c r="CTU19" s="11"/>
      <c r="CTV19" s="11"/>
      <c r="CTW19" s="11"/>
      <c r="CTX19" s="11"/>
      <c r="CTY19" s="11"/>
      <c r="CTZ19" s="11"/>
      <c r="CUA19" s="11"/>
      <c r="CUB19" s="11"/>
      <c r="CUC19" s="11"/>
      <c r="CUD19" s="11"/>
      <c r="CUE19" s="11"/>
      <c r="CUF19" s="11"/>
      <c r="CUG19" s="11"/>
      <c r="CUH19" s="11"/>
      <c r="CUI19" s="11"/>
      <c r="CUJ19" s="11"/>
      <c r="CUK19" s="11"/>
      <c r="CUL19" s="11"/>
      <c r="CUM19" s="11"/>
      <c r="CUN19" s="11"/>
      <c r="CUO19" s="11"/>
      <c r="CUP19" s="11"/>
      <c r="CUQ19" s="11"/>
      <c r="CUR19" s="11"/>
      <c r="CUS19" s="11"/>
      <c r="CUT19" s="11"/>
      <c r="CUU19" s="11"/>
      <c r="CUV19" s="11"/>
      <c r="CUW19" s="11"/>
      <c r="CUX19" s="11"/>
      <c r="CUY19" s="11"/>
      <c r="CUZ19" s="11"/>
      <c r="CVA19" s="11"/>
      <c r="CVB19" s="11"/>
      <c r="CVC19" s="11"/>
      <c r="CVD19" s="11"/>
      <c r="CVE19" s="11"/>
      <c r="CVF19" s="11"/>
      <c r="CVG19" s="11"/>
      <c r="CVH19" s="11"/>
      <c r="CVI19" s="11"/>
      <c r="CVJ19" s="11"/>
      <c r="CVK19" s="11"/>
      <c r="CVL19" s="11"/>
      <c r="CVM19" s="11"/>
      <c r="CVN19" s="11"/>
      <c r="CVO19" s="11"/>
      <c r="CVP19" s="11"/>
      <c r="CVQ19" s="11"/>
      <c r="CVR19" s="11"/>
      <c r="CVS19" s="11"/>
      <c r="CVT19" s="11"/>
      <c r="CVU19" s="11"/>
      <c r="CVV19" s="11"/>
      <c r="CVW19" s="11"/>
      <c r="CVX19" s="11"/>
      <c r="CVY19" s="11"/>
      <c r="CVZ19" s="11"/>
      <c r="CWA19" s="11"/>
      <c r="CWB19" s="11"/>
      <c r="CWC19" s="11"/>
      <c r="CWD19" s="11"/>
      <c r="CWE19" s="11"/>
      <c r="CWF19" s="11"/>
      <c r="CWG19" s="11"/>
      <c r="CWH19" s="11"/>
      <c r="CWI19" s="11"/>
      <c r="CWJ19" s="11"/>
      <c r="CWK19" s="11"/>
      <c r="CWL19" s="11"/>
      <c r="CWM19" s="11"/>
      <c r="CWN19" s="11"/>
      <c r="CWO19" s="11"/>
      <c r="CWP19" s="11"/>
      <c r="CWQ19" s="11"/>
      <c r="CWR19" s="11"/>
      <c r="CWS19" s="11"/>
      <c r="CWT19" s="11"/>
      <c r="CWU19" s="11"/>
      <c r="CWV19" s="11"/>
      <c r="CWW19" s="11"/>
      <c r="CWX19" s="11"/>
      <c r="CWY19" s="11"/>
      <c r="CWZ19" s="11"/>
      <c r="CXA19" s="11"/>
      <c r="CXB19" s="11"/>
      <c r="CXC19" s="11"/>
      <c r="CXD19" s="11"/>
      <c r="CXE19" s="11"/>
      <c r="CXF19" s="11"/>
      <c r="CXG19" s="11"/>
      <c r="CXH19" s="11"/>
      <c r="CXI19" s="11"/>
      <c r="CXJ19" s="11"/>
      <c r="CXK19" s="11"/>
      <c r="CXL19" s="11"/>
      <c r="CXM19" s="11"/>
      <c r="CXN19" s="11"/>
      <c r="CXO19" s="11"/>
      <c r="CXP19" s="11"/>
      <c r="CXQ19" s="11"/>
      <c r="CXR19" s="11"/>
      <c r="CXS19" s="11"/>
      <c r="CXT19" s="11"/>
      <c r="CXU19" s="11"/>
      <c r="CXV19" s="11"/>
      <c r="CXW19" s="11"/>
      <c r="CXX19" s="11"/>
      <c r="CXY19" s="11"/>
      <c r="CXZ19" s="11"/>
      <c r="CYA19" s="11"/>
      <c r="CYB19" s="11"/>
      <c r="CYC19" s="11"/>
      <c r="CYD19" s="11"/>
      <c r="CYE19" s="11"/>
      <c r="CYF19" s="11"/>
      <c r="CYG19" s="11"/>
      <c r="CYH19" s="11"/>
      <c r="CYI19" s="11"/>
      <c r="CYJ19" s="11"/>
      <c r="CYK19" s="11"/>
      <c r="CYL19" s="11"/>
      <c r="CYM19" s="11"/>
      <c r="CYN19" s="11"/>
      <c r="CYO19" s="11"/>
      <c r="CYP19" s="11"/>
      <c r="CYQ19" s="11"/>
      <c r="CYR19" s="11"/>
      <c r="CYS19" s="11"/>
      <c r="CYT19" s="11"/>
      <c r="CYU19" s="11"/>
      <c r="CYV19" s="11"/>
      <c r="CYW19" s="11"/>
      <c r="CYX19" s="11"/>
      <c r="CYY19" s="11"/>
      <c r="CYZ19" s="11"/>
      <c r="CZA19" s="11"/>
      <c r="CZB19" s="11"/>
      <c r="CZC19" s="11"/>
      <c r="CZD19" s="11"/>
      <c r="CZE19" s="11"/>
      <c r="CZF19" s="11"/>
      <c r="CZG19" s="11"/>
      <c r="CZH19" s="11"/>
      <c r="CZI19" s="11"/>
      <c r="CZJ19" s="11"/>
      <c r="CZK19" s="11"/>
      <c r="CZL19" s="11"/>
      <c r="CZM19" s="11"/>
      <c r="CZN19" s="11"/>
      <c r="CZO19" s="11"/>
      <c r="CZP19" s="11"/>
      <c r="CZQ19" s="11"/>
      <c r="CZR19" s="11"/>
      <c r="CZS19" s="11"/>
      <c r="CZT19" s="11"/>
      <c r="CZU19" s="11"/>
      <c r="CZV19" s="11"/>
      <c r="CZW19" s="11"/>
      <c r="CZX19" s="11"/>
      <c r="CZY19" s="11"/>
      <c r="CZZ19" s="11"/>
      <c r="DAA19" s="11"/>
      <c r="DAB19" s="11"/>
      <c r="DAC19" s="11"/>
      <c r="DAD19" s="11"/>
      <c r="DAE19" s="11"/>
      <c r="DAF19" s="11"/>
      <c r="DAG19" s="11"/>
      <c r="DAH19" s="11"/>
      <c r="DAI19" s="11"/>
      <c r="DAJ19" s="11"/>
      <c r="DAK19" s="11"/>
      <c r="DAL19" s="11"/>
      <c r="DAM19" s="11"/>
      <c r="DAN19" s="11"/>
      <c r="DAO19" s="11"/>
      <c r="DAP19" s="11"/>
      <c r="DAQ19" s="11"/>
      <c r="DAR19" s="11"/>
      <c r="DAS19" s="11"/>
      <c r="DAT19" s="11"/>
      <c r="DAU19" s="11"/>
      <c r="DAV19" s="11"/>
      <c r="DAW19" s="11"/>
      <c r="DAX19" s="11"/>
      <c r="DAY19" s="11"/>
      <c r="DAZ19" s="11"/>
      <c r="DBA19" s="11"/>
      <c r="DBB19" s="11"/>
      <c r="DBC19" s="11"/>
      <c r="DBD19" s="11"/>
      <c r="DBE19" s="11"/>
      <c r="DBF19" s="11"/>
      <c r="DBG19" s="11"/>
      <c r="DBH19" s="11"/>
      <c r="DBI19" s="11"/>
      <c r="DBJ19" s="11"/>
      <c r="DBK19" s="11"/>
      <c r="DBL19" s="11"/>
      <c r="DBM19" s="11"/>
      <c r="DBN19" s="11"/>
      <c r="DBO19" s="11"/>
      <c r="DBP19" s="11"/>
      <c r="DBQ19" s="11"/>
      <c r="DBR19" s="11"/>
      <c r="DBS19" s="11"/>
      <c r="DBT19" s="11"/>
      <c r="DBU19" s="11"/>
      <c r="DBV19" s="11"/>
      <c r="DBW19" s="11"/>
      <c r="DBX19" s="11"/>
      <c r="DBY19" s="11"/>
      <c r="DBZ19" s="11"/>
      <c r="DCA19" s="11"/>
      <c r="DCB19" s="11"/>
      <c r="DCC19" s="11"/>
      <c r="DCD19" s="11"/>
      <c r="DCE19" s="11"/>
      <c r="DCF19" s="11"/>
      <c r="DCG19" s="11"/>
      <c r="DCH19" s="11"/>
      <c r="DCI19" s="11"/>
      <c r="DCJ19" s="11"/>
      <c r="DCK19" s="11"/>
      <c r="DCL19" s="11"/>
      <c r="DCM19" s="11"/>
      <c r="DCN19" s="11"/>
      <c r="DCO19" s="11"/>
      <c r="DCP19" s="11"/>
      <c r="DCQ19" s="11"/>
      <c r="DCR19" s="11"/>
      <c r="DCS19" s="11"/>
      <c r="DCT19" s="11"/>
      <c r="DCU19" s="11"/>
      <c r="DCV19" s="11"/>
      <c r="DCW19" s="11"/>
      <c r="DCX19" s="11"/>
      <c r="DCY19" s="11"/>
      <c r="DCZ19" s="11"/>
      <c r="DDA19" s="11"/>
      <c r="DDB19" s="11"/>
      <c r="DDC19" s="11"/>
      <c r="DDD19" s="11"/>
      <c r="DDE19" s="11"/>
      <c r="DDF19" s="11"/>
      <c r="DDG19" s="11"/>
      <c r="DDH19" s="11"/>
      <c r="DDI19" s="11"/>
      <c r="DDJ19" s="11"/>
      <c r="DDK19" s="11"/>
      <c r="DDL19" s="11"/>
      <c r="DDM19" s="11"/>
      <c r="DDN19" s="11"/>
      <c r="DDO19" s="11"/>
      <c r="DDP19" s="11"/>
      <c r="DDQ19" s="11"/>
      <c r="DDR19" s="11"/>
      <c r="DDS19" s="11"/>
      <c r="DDT19" s="11"/>
      <c r="DDU19" s="11"/>
      <c r="DDV19" s="11"/>
      <c r="DDW19" s="11"/>
      <c r="DDX19" s="11"/>
      <c r="DDY19" s="11"/>
      <c r="DDZ19" s="11"/>
      <c r="DEA19" s="11"/>
      <c r="DEB19" s="11"/>
      <c r="DEC19" s="11"/>
      <c r="DED19" s="11"/>
      <c r="DEE19" s="11"/>
      <c r="DEF19" s="11"/>
      <c r="DEG19" s="11"/>
      <c r="DEH19" s="11"/>
      <c r="DEI19" s="11"/>
      <c r="DEJ19" s="11"/>
      <c r="DEK19" s="11"/>
      <c r="DEL19" s="11"/>
      <c r="DEM19" s="11"/>
      <c r="DEN19" s="11"/>
      <c r="DEO19" s="11"/>
      <c r="DEP19" s="11"/>
      <c r="DEQ19" s="11"/>
      <c r="DER19" s="11"/>
      <c r="DES19" s="11"/>
      <c r="DET19" s="11"/>
      <c r="DEU19" s="11"/>
      <c r="DEV19" s="11"/>
      <c r="DEW19" s="11"/>
      <c r="DEX19" s="11"/>
      <c r="DEY19" s="11"/>
      <c r="DEZ19" s="11"/>
      <c r="DFA19" s="11"/>
      <c r="DFB19" s="11"/>
      <c r="DFC19" s="11"/>
      <c r="DFD19" s="11"/>
      <c r="DFE19" s="11"/>
      <c r="DFF19" s="11"/>
      <c r="DFG19" s="11"/>
      <c r="DFH19" s="11"/>
      <c r="DFI19" s="11"/>
      <c r="DFJ19" s="11"/>
      <c r="DFK19" s="11"/>
      <c r="DFL19" s="11"/>
      <c r="DFM19" s="11"/>
      <c r="DFN19" s="11"/>
      <c r="DFO19" s="11"/>
      <c r="DFP19" s="11"/>
      <c r="DFQ19" s="11"/>
      <c r="DFR19" s="11"/>
      <c r="DFS19" s="11"/>
      <c r="DFT19" s="11"/>
      <c r="DFU19" s="11"/>
      <c r="DFV19" s="11"/>
      <c r="DFW19" s="11"/>
      <c r="DFX19" s="11"/>
      <c r="DFY19" s="11"/>
      <c r="DFZ19" s="11"/>
      <c r="DGA19" s="11"/>
      <c r="DGB19" s="11"/>
      <c r="DGC19" s="11"/>
      <c r="DGD19" s="11"/>
      <c r="DGE19" s="11"/>
      <c r="DGF19" s="11"/>
      <c r="DGG19" s="11"/>
      <c r="DGH19" s="11"/>
      <c r="DGI19" s="11"/>
      <c r="DGJ19" s="11"/>
      <c r="DGK19" s="11"/>
      <c r="DGL19" s="11"/>
      <c r="DGM19" s="11"/>
      <c r="DGN19" s="11"/>
      <c r="DGO19" s="11"/>
      <c r="DGP19" s="11"/>
      <c r="DGQ19" s="11"/>
      <c r="DGR19" s="11"/>
      <c r="DGS19" s="11"/>
      <c r="DGT19" s="11"/>
      <c r="DGU19" s="11"/>
      <c r="DGV19" s="11"/>
      <c r="DGW19" s="11"/>
      <c r="DGX19" s="11"/>
      <c r="DGY19" s="11"/>
      <c r="DGZ19" s="11"/>
      <c r="DHA19" s="11"/>
      <c r="DHB19" s="11"/>
      <c r="DHC19" s="11"/>
      <c r="DHD19" s="11"/>
      <c r="DHE19" s="11"/>
      <c r="DHF19" s="11"/>
      <c r="DHG19" s="11"/>
      <c r="DHH19" s="11"/>
      <c r="DHI19" s="11"/>
      <c r="DHJ19" s="11"/>
      <c r="DHK19" s="11"/>
      <c r="DHL19" s="11"/>
      <c r="DHM19" s="11"/>
      <c r="DHN19" s="11"/>
      <c r="DHO19" s="11"/>
      <c r="DHP19" s="11"/>
      <c r="DHQ19" s="11"/>
      <c r="DHR19" s="11"/>
      <c r="DHS19" s="11"/>
      <c r="DHT19" s="11"/>
      <c r="DHU19" s="11"/>
      <c r="DHV19" s="11"/>
      <c r="DHW19" s="11"/>
      <c r="DHX19" s="11"/>
      <c r="DHY19" s="11"/>
      <c r="DHZ19" s="11"/>
      <c r="DIA19" s="11"/>
      <c r="DIB19" s="11"/>
      <c r="DIC19" s="11"/>
      <c r="DID19" s="11"/>
      <c r="DIE19" s="11"/>
      <c r="DIF19" s="11"/>
      <c r="DIG19" s="11"/>
      <c r="DIH19" s="11"/>
      <c r="DII19" s="11"/>
      <c r="DIJ19" s="11"/>
      <c r="DIK19" s="11"/>
      <c r="DIL19" s="11"/>
      <c r="DIM19" s="11"/>
      <c r="DIN19" s="11"/>
      <c r="DIO19" s="11"/>
      <c r="DIP19" s="11"/>
      <c r="DIQ19" s="11"/>
      <c r="DIR19" s="11"/>
      <c r="DIS19" s="11"/>
      <c r="DIT19" s="11"/>
      <c r="DIU19" s="11"/>
      <c r="DIV19" s="11"/>
      <c r="DIW19" s="11"/>
      <c r="DIX19" s="11"/>
      <c r="DIY19" s="11"/>
      <c r="DIZ19" s="11"/>
      <c r="DJA19" s="11"/>
      <c r="DJB19" s="11"/>
      <c r="DJC19" s="11"/>
      <c r="DJD19" s="11"/>
      <c r="DJE19" s="11"/>
      <c r="DJF19" s="11"/>
      <c r="DJG19" s="11"/>
      <c r="DJH19" s="11"/>
      <c r="DJI19" s="11"/>
      <c r="DJJ19" s="11"/>
      <c r="DJK19" s="11"/>
      <c r="DJL19" s="11"/>
      <c r="DJM19" s="11"/>
      <c r="DJN19" s="11"/>
      <c r="DJO19" s="11"/>
      <c r="DJP19" s="11"/>
      <c r="DJQ19" s="11"/>
      <c r="DJR19" s="11"/>
      <c r="DJS19" s="11"/>
      <c r="DJT19" s="11"/>
      <c r="DJU19" s="11"/>
      <c r="DJV19" s="11"/>
      <c r="DJW19" s="11"/>
      <c r="DJX19" s="11"/>
      <c r="DJY19" s="11"/>
      <c r="DJZ19" s="11"/>
      <c r="DKA19" s="11"/>
      <c r="DKB19" s="11"/>
      <c r="DKC19" s="11"/>
      <c r="DKD19" s="11"/>
      <c r="DKE19" s="11"/>
      <c r="DKF19" s="11"/>
      <c r="DKG19" s="11"/>
      <c r="DKH19" s="11"/>
      <c r="DKI19" s="11"/>
      <c r="DKJ19" s="11"/>
      <c r="DKK19" s="11"/>
      <c r="DKL19" s="11"/>
      <c r="DKM19" s="11"/>
      <c r="DKN19" s="11"/>
      <c r="DKO19" s="11"/>
      <c r="DKP19" s="11"/>
      <c r="DKQ19" s="11"/>
      <c r="DKR19" s="11"/>
      <c r="DKS19" s="11"/>
      <c r="DKT19" s="11"/>
      <c r="DKU19" s="11"/>
      <c r="DKV19" s="11"/>
      <c r="DKW19" s="11"/>
      <c r="DKX19" s="11"/>
      <c r="DKY19" s="11"/>
      <c r="DKZ19" s="11"/>
      <c r="DLA19" s="11"/>
      <c r="DLB19" s="11"/>
      <c r="DLC19" s="11"/>
      <c r="DLD19" s="11"/>
      <c r="DLE19" s="11"/>
      <c r="DLF19" s="11"/>
      <c r="DLG19" s="11"/>
      <c r="DLH19" s="11"/>
      <c r="DLI19" s="11"/>
      <c r="DLJ19" s="11"/>
      <c r="DLK19" s="11"/>
      <c r="DLL19" s="11"/>
      <c r="DLM19" s="11"/>
      <c r="DLN19" s="11"/>
      <c r="DLO19" s="11"/>
      <c r="DLP19" s="11"/>
      <c r="DLQ19" s="11"/>
      <c r="DLR19" s="11"/>
      <c r="DLS19" s="11"/>
      <c r="DLT19" s="11"/>
      <c r="DLU19" s="11"/>
      <c r="DLV19" s="11"/>
      <c r="DLW19" s="11"/>
      <c r="DLX19" s="11"/>
      <c r="DLY19" s="11"/>
      <c r="DLZ19" s="11"/>
      <c r="DMA19" s="11"/>
      <c r="DMB19" s="11"/>
      <c r="DMC19" s="11"/>
      <c r="DMD19" s="11"/>
      <c r="DME19" s="11"/>
      <c r="DMF19" s="11"/>
      <c r="DMG19" s="11"/>
      <c r="DMH19" s="11"/>
      <c r="DMI19" s="11"/>
      <c r="DMJ19" s="11"/>
      <c r="DMK19" s="11"/>
      <c r="DML19" s="11"/>
      <c r="DMM19" s="11"/>
      <c r="DMN19" s="11"/>
      <c r="DMO19" s="11"/>
      <c r="DMP19" s="11"/>
      <c r="DMQ19" s="11"/>
      <c r="DMR19" s="11"/>
      <c r="DMS19" s="11"/>
      <c r="DMT19" s="11"/>
      <c r="DMU19" s="11"/>
      <c r="DMV19" s="11"/>
      <c r="DMW19" s="11"/>
      <c r="DMX19" s="11"/>
      <c r="DMY19" s="11"/>
      <c r="DMZ19" s="11"/>
      <c r="DNA19" s="11"/>
      <c r="DNB19" s="11"/>
      <c r="DNC19" s="11"/>
      <c r="DND19" s="11"/>
      <c r="DNE19" s="11"/>
      <c r="DNF19" s="11"/>
      <c r="DNG19" s="11"/>
      <c r="DNH19" s="11"/>
      <c r="DNI19" s="11"/>
      <c r="DNJ19" s="11"/>
      <c r="DNK19" s="11"/>
      <c r="DNL19" s="11"/>
      <c r="DNM19" s="11"/>
      <c r="DNN19" s="11"/>
      <c r="DNO19" s="11"/>
      <c r="DNP19" s="11"/>
      <c r="DNQ19" s="11"/>
      <c r="DNR19" s="11"/>
      <c r="DNS19" s="11"/>
      <c r="DNT19" s="11"/>
      <c r="DNU19" s="11"/>
      <c r="DNV19" s="11"/>
      <c r="DNW19" s="11"/>
      <c r="DNX19" s="11"/>
      <c r="DNY19" s="11"/>
      <c r="DNZ19" s="11"/>
      <c r="DOA19" s="11"/>
      <c r="DOB19" s="11"/>
      <c r="DOC19" s="11"/>
      <c r="DOD19" s="11"/>
      <c r="DOE19" s="11"/>
      <c r="DOF19" s="11"/>
      <c r="DOG19" s="11"/>
      <c r="DOH19" s="11"/>
      <c r="DOI19" s="11"/>
      <c r="DOJ19" s="11"/>
      <c r="DOK19" s="11"/>
      <c r="DOL19" s="11"/>
      <c r="DOM19" s="11"/>
      <c r="DON19" s="11"/>
      <c r="DOO19" s="11"/>
      <c r="DOP19" s="11"/>
      <c r="DOQ19" s="11"/>
      <c r="DOR19" s="11"/>
      <c r="DOS19" s="11"/>
      <c r="DOT19" s="11"/>
      <c r="DOU19" s="11"/>
      <c r="DOV19" s="11"/>
      <c r="DOW19" s="11"/>
      <c r="DOX19" s="11"/>
      <c r="DOY19" s="11"/>
      <c r="DOZ19" s="11"/>
      <c r="DPA19" s="11"/>
      <c r="DPB19" s="11"/>
      <c r="DPC19" s="11"/>
      <c r="DPD19" s="11"/>
      <c r="DPE19" s="11"/>
      <c r="DPF19" s="11"/>
      <c r="DPG19" s="11"/>
      <c r="DPH19" s="11"/>
      <c r="DPI19" s="11"/>
      <c r="DPJ19" s="11"/>
      <c r="DPK19" s="11"/>
      <c r="DPL19" s="11"/>
      <c r="DPM19" s="11"/>
      <c r="DPN19" s="11"/>
      <c r="DPO19" s="11"/>
      <c r="DPP19" s="11"/>
      <c r="DPQ19" s="11"/>
      <c r="DPR19" s="11"/>
      <c r="DPS19" s="11"/>
      <c r="DPT19" s="11"/>
      <c r="DPU19" s="11"/>
      <c r="DPV19" s="11"/>
      <c r="DPW19" s="11"/>
      <c r="DPX19" s="11"/>
      <c r="DPY19" s="11"/>
      <c r="DPZ19" s="11"/>
      <c r="DQA19" s="11"/>
      <c r="DQB19" s="11"/>
      <c r="DQC19" s="11"/>
      <c r="DQD19" s="11"/>
      <c r="DQE19" s="11"/>
      <c r="DQF19" s="11"/>
      <c r="DQG19" s="11"/>
      <c r="DQH19" s="11"/>
      <c r="DQI19" s="11"/>
      <c r="DQJ19" s="11"/>
      <c r="DQK19" s="11"/>
      <c r="DQL19" s="11"/>
      <c r="DQM19" s="11"/>
      <c r="DQN19" s="11"/>
      <c r="DQO19" s="11"/>
      <c r="DQP19" s="11"/>
      <c r="DQQ19" s="11"/>
      <c r="DQR19" s="11"/>
      <c r="DQS19" s="11"/>
      <c r="DQT19" s="11"/>
      <c r="DQU19" s="11"/>
      <c r="DQV19" s="11"/>
      <c r="DQW19" s="11"/>
      <c r="DQX19" s="11"/>
      <c r="DQY19" s="11"/>
      <c r="DQZ19" s="11"/>
      <c r="DRA19" s="11"/>
      <c r="DRB19" s="11"/>
      <c r="DRC19" s="11"/>
      <c r="DRD19" s="11"/>
      <c r="DRE19" s="11"/>
      <c r="DRF19" s="11"/>
      <c r="DRG19" s="11"/>
      <c r="DRH19" s="11"/>
      <c r="DRI19" s="11"/>
      <c r="DRJ19" s="11"/>
      <c r="DRK19" s="11"/>
      <c r="DRL19" s="11"/>
      <c r="DRM19" s="11"/>
      <c r="DRN19" s="11"/>
      <c r="DRO19" s="11"/>
      <c r="DRP19" s="11"/>
      <c r="DRQ19" s="11"/>
      <c r="DRR19" s="11"/>
      <c r="DRS19" s="11"/>
      <c r="DRT19" s="11"/>
      <c r="DRU19" s="11"/>
      <c r="DRV19" s="11"/>
      <c r="DRW19" s="11"/>
      <c r="DRX19" s="11"/>
      <c r="DRY19" s="11"/>
      <c r="DRZ19" s="11"/>
      <c r="DSA19" s="11"/>
      <c r="DSB19" s="11"/>
      <c r="DSC19" s="11"/>
      <c r="DSD19" s="11"/>
      <c r="DSE19" s="11"/>
      <c r="DSF19" s="11"/>
      <c r="DSG19" s="11"/>
      <c r="DSH19" s="11"/>
      <c r="DSI19" s="11"/>
      <c r="DSJ19" s="11"/>
      <c r="DSK19" s="11"/>
      <c r="DSL19" s="11"/>
      <c r="DSM19" s="11"/>
      <c r="DSN19" s="11"/>
      <c r="DSO19" s="11"/>
      <c r="DSP19" s="11"/>
      <c r="DSQ19" s="11"/>
      <c r="DSR19" s="11"/>
      <c r="DSS19" s="11"/>
      <c r="DST19" s="11"/>
      <c r="DSU19" s="11"/>
      <c r="DSV19" s="11"/>
      <c r="DSW19" s="11"/>
      <c r="DSX19" s="11"/>
      <c r="DSY19" s="11"/>
      <c r="DSZ19" s="11"/>
      <c r="DTA19" s="11"/>
      <c r="DTB19" s="11"/>
      <c r="DTC19" s="11"/>
      <c r="DTD19" s="11"/>
      <c r="DTE19" s="11"/>
      <c r="DTF19" s="11"/>
      <c r="DTG19" s="11"/>
      <c r="DTH19" s="11"/>
      <c r="DTI19" s="11"/>
      <c r="DTJ19" s="11"/>
      <c r="DTK19" s="11"/>
      <c r="DTL19" s="11"/>
      <c r="DTM19" s="11"/>
      <c r="DTN19" s="11"/>
      <c r="DTO19" s="11"/>
      <c r="DTP19" s="11"/>
      <c r="DTQ19" s="11"/>
      <c r="DTR19" s="11"/>
      <c r="DTS19" s="11"/>
      <c r="DTT19" s="11"/>
      <c r="DTU19" s="11"/>
      <c r="DTV19" s="11"/>
      <c r="DTW19" s="11"/>
      <c r="DTX19" s="11"/>
      <c r="DTY19" s="11"/>
      <c r="DTZ19" s="11"/>
      <c r="DUA19" s="11"/>
      <c r="DUB19" s="11"/>
      <c r="DUC19" s="11"/>
      <c r="DUD19" s="11"/>
      <c r="DUE19" s="11"/>
      <c r="DUF19" s="11"/>
      <c r="DUG19" s="11"/>
      <c r="DUH19" s="11"/>
      <c r="DUI19" s="11"/>
      <c r="DUJ19" s="11"/>
      <c r="DUK19" s="11"/>
      <c r="DUL19" s="11"/>
      <c r="DUM19" s="11"/>
      <c r="DUN19" s="11"/>
      <c r="DUO19" s="11"/>
      <c r="DUP19" s="11"/>
      <c r="DUQ19" s="11"/>
      <c r="DUR19" s="11"/>
      <c r="DUS19" s="11"/>
      <c r="DUT19" s="11"/>
      <c r="DUU19" s="11"/>
      <c r="DUV19" s="11"/>
      <c r="DUW19" s="11"/>
      <c r="DUX19" s="11"/>
      <c r="DUY19" s="11"/>
      <c r="DUZ19" s="11"/>
      <c r="DVA19" s="11"/>
      <c r="DVB19" s="11"/>
      <c r="DVC19" s="11"/>
      <c r="DVD19" s="11"/>
      <c r="DVE19" s="11"/>
      <c r="DVF19" s="11"/>
      <c r="DVG19" s="11"/>
      <c r="DVH19" s="11"/>
      <c r="DVI19" s="11"/>
      <c r="DVJ19" s="11"/>
      <c r="DVK19" s="11"/>
      <c r="DVL19" s="11"/>
      <c r="DVM19" s="11"/>
      <c r="DVN19" s="11"/>
      <c r="DVO19" s="11"/>
      <c r="DVP19" s="11"/>
      <c r="DVQ19" s="11"/>
      <c r="DVR19" s="11"/>
      <c r="DVS19" s="11"/>
      <c r="DVT19" s="11"/>
      <c r="DVU19" s="11"/>
      <c r="DVV19" s="11"/>
      <c r="DVW19" s="11"/>
      <c r="DVX19" s="11"/>
      <c r="DVY19" s="11"/>
      <c r="DVZ19" s="11"/>
      <c r="DWA19" s="11"/>
      <c r="DWB19" s="11"/>
      <c r="DWC19" s="11"/>
      <c r="DWD19" s="11"/>
      <c r="DWE19" s="11"/>
      <c r="DWF19" s="11"/>
      <c r="DWG19" s="11"/>
      <c r="DWH19" s="11"/>
      <c r="DWI19" s="11"/>
      <c r="DWJ19" s="11"/>
      <c r="DWK19" s="11"/>
      <c r="DWL19" s="11"/>
      <c r="DWM19" s="11"/>
      <c r="DWN19" s="11"/>
      <c r="DWO19" s="11"/>
      <c r="DWP19" s="11"/>
      <c r="DWQ19" s="11"/>
      <c r="DWR19" s="11"/>
      <c r="DWS19" s="11"/>
      <c r="DWT19" s="11"/>
      <c r="DWU19" s="11"/>
      <c r="DWV19" s="11"/>
      <c r="DWW19" s="11"/>
      <c r="DWX19" s="11"/>
      <c r="DWY19" s="11"/>
      <c r="DWZ19" s="11"/>
      <c r="DXA19" s="11"/>
      <c r="DXB19" s="11"/>
      <c r="DXC19" s="11"/>
      <c r="DXD19" s="11"/>
      <c r="DXE19" s="11"/>
      <c r="DXF19" s="11"/>
      <c r="DXG19" s="11"/>
      <c r="DXH19" s="11"/>
      <c r="DXI19" s="11"/>
      <c r="DXJ19" s="11"/>
      <c r="DXK19" s="11"/>
      <c r="DXL19" s="11"/>
      <c r="DXM19" s="11"/>
      <c r="DXN19" s="11"/>
      <c r="DXO19" s="11"/>
      <c r="DXP19" s="11"/>
      <c r="DXQ19" s="11"/>
      <c r="DXR19" s="11"/>
      <c r="DXS19" s="11"/>
      <c r="DXT19" s="11"/>
      <c r="DXU19" s="11"/>
      <c r="DXV19" s="11"/>
      <c r="DXW19" s="11"/>
      <c r="DXX19" s="11"/>
      <c r="DXY19" s="11"/>
      <c r="DXZ19" s="11"/>
      <c r="DYA19" s="11"/>
      <c r="DYB19" s="11"/>
      <c r="DYC19" s="11"/>
      <c r="DYD19" s="11"/>
      <c r="DYE19" s="11"/>
      <c r="DYF19" s="11"/>
      <c r="DYG19" s="11"/>
      <c r="DYH19" s="11"/>
      <c r="DYI19" s="11"/>
      <c r="DYJ19" s="11"/>
      <c r="DYK19" s="11"/>
      <c r="DYL19" s="11"/>
      <c r="DYM19" s="11"/>
      <c r="DYN19" s="11"/>
      <c r="DYO19" s="11"/>
      <c r="DYP19" s="11"/>
      <c r="DYQ19" s="11"/>
      <c r="DYR19" s="11"/>
      <c r="DYS19" s="11"/>
      <c r="DYT19" s="11"/>
      <c r="DYU19" s="11"/>
      <c r="DYV19" s="11"/>
      <c r="DYW19" s="11"/>
      <c r="DYX19" s="11"/>
      <c r="DYY19" s="11"/>
      <c r="DYZ19" s="11"/>
      <c r="DZA19" s="11"/>
      <c r="DZB19" s="11"/>
      <c r="DZC19" s="11"/>
      <c r="DZD19" s="11"/>
      <c r="DZE19" s="11"/>
      <c r="DZF19" s="11"/>
      <c r="DZG19" s="11"/>
      <c r="DZH19" s="11"/>
      <c r="DZI19" s="11"/>
      <c r="DZJ19" s="11"/>
      <c r="DZK19" s="11"/>
      <c r="DZL19" s="11"/>
      <c r="DZM19" s="11"/>
      <c r="DZN19" s="11"/>
      <c r="DZO19" s="11"/>
      <c r="DZP19" s="11"/>
      <c r="DZQ19" s="11"/>
      <c r="DZR19" s="11"/>
      <c r="DZS19" s="11"/>
      <c r="DZT19" s="11"/>
      <c r="DZU19" s="11"/>
      <c r="DZV19" s="11"/>
      <c r="DZW19" s="11"/>
      <c r="DZX19" s="11"/>
      <c r="DZY19" s="11"/>
      <c r="DZZ19" s="11"/>
      <c r="EAA19" s="11"/>
      <c r="EAB19" s="11"/>
      <c r="EAC19" s="11"/>
      <c r="EAD19" s="11"/>
      <c r="EAE19" s="11"/>
      <c r="EAF19" s="11"/>
      <c r="EAG19" s="11"/>
      <c r="EAH19" s="11"/>
      <c r="EAI19" s="11"/>
      <c r="EAJ19" s="11"/>
      <c r="EAK19" s="11"/>
      <c r="EAL19" s="11"/>
      <c r="EAM19" s="11"/>
      <c r="EAN19" s="11"/>
      <c r="EAO19" s="11"/>
      <c r="EAP19" s="11"/>
      <c r="EAQ19" s="11"/>
      <c r="EAR19" s="11"/>
      <c r="EAS19" s="11"/>
      <c r="EAT19" s="11"/>
      <c r="EAU19" s="11"/>
      <c r="EAV19" s="11"/>
      <c r="EAW19" s="11"/>
      <c r="EAX19" s="11"/>
      <c r="EAY19" s="11"/>
      <c r="EAZ19" s="11"/>
      <c r="EBA19" s="11"/>
      <c r="EBB19" s="11"/>
      <c r="EBC19" s="11"/>
      <c r="EBD19" s="11"/>
      <c r="EBE19" s="11"/>
      <c r="EBF19" s="11"/>
      <c r="EBG19" s="11"/>
      <c r="EBH19" s="11"/>
      <c r="EBI19" s="11"/>
      <c r="EBJ19" s="11"/>
      <c r="EBK19" s="11"/>
      <c r="EBL19" s="11"/>
      <c r="EBM19" s="11"/>
      <c r="EBN19" s="11"/>
      <c r="EBO19" s="11"/>
      <c r="EBP19" s="11"/>
      <c r="EBQ19" s="11"/>
      <c r="EBR19" s="11"/>
      <c r="EBS19" s="11"/>
      <c r="EBT19" s="11"/>
      <c r="EBU19" s="11"/>
      <c r="EBV19" s="11"/>
      <c r="EBW19" s="11"/>
      <c r="EBX19" s="11"/>
      <c r="EBY19" s="11"/>
      <c r="EBZ19" s="11"/>
      <c r="ECA19" s="11"/>
      <c r="ECB19" s="11"/>
      <c r="ECC19" s="11"/>
      <c r="ECD19" s="11"/>
      <c r="ECE19" s="11"/>
      <c r="ECF19" s="11"/>
      <c r="ECG19" s="11"/>
      <c r="ECH19" s="11"/>
      <c r="ECI19" s="11"/>
      <c r="ECJ19" s="11"/>
      <c r="ECK19" s="11"/>
      <c r="ECL19" s="11"/>
      <c r="ECM19" s="11"/>
      <c r="ECN19" s="11"/>
      <c r="ECO19" s="11"/>
      <c r="ECP19" s="11"/>
      <c r="ECQ19" s="11"/>
      <c r="ECR19" s="11"/>
      <c r="ECS19" s="11"/>
      <c r="ECT19" s="11"/>
      <c r="ECU19" s="11"/>
      <c r="ECV19" s="11"/>
      <c r="ECW19" s="11"/>
      <c r="ECX19" s="11"/>
      <c r="ECY19" s="11"/>
      <c r="ECZ19" s="11"/>
      <c r="EDA19" s="11"/>
      <c r="EDB19" s="11"/>
      <c r="EDC19" s="11"/>
      <c r="EDD19" s="11"/>
      <c r="EDE19" s="11"/>
      <c r="EDF19" s="11"/>
      <c r="EDG19" s="11"/>
      <c r="EDH19" s="11"/>
      <c r="EDI19" s="11"/>
      <c r="EDJ19" s="11"/>
      <c r="EDK19" s="11"/>
      <c r="EDL19" s="11"/>
      <c r="EDM19" s="11"/>
      <c r="EDN19" s="11"/>
      <c r="EDO19" s="11"/>
      <c r="EDP19" s="11"/>
      <c r="EDQ19" s="11"/>
      <c r="EDR19" s="11"/>
      <c r="EDS19" s="11"/>
      <c r="EDT19" s="11"/>
      <c r="EDU19" s="11"/>
      <c r="EDV19" s="11"/>
      <c r="EDW19" s="11"/>
      <c r="EDX19" s="11"/>
      <c r="EDY19" s="11"/>
      <c r="EDZ19" s="11"/>
      <c r="EEA19" s="11"/>
      <c r="EEB19" s="11"/>
      <c r="EEC19" s="11"/>
      <c r="EED19" s="11"/>
      <c r="EEE19" s="11"/>
      <c r="EEF19" s="11"/>
      <c r="EEG19" s="11"/>
      <c r="EEH19" s="11"/>
      <c r="EEI19" s="11"/>
      <c r="EEJ19" s="11"/>
      <c r="EEK19" s="11"/>
      <c r="EEL19" s="11"/>
      <c r="EEM19" s="11"/>
      <c r="EEN19" s="11"/>
      <c r="EEO19" s="11"/>
      <c r="EEP19" s="11"/>
      <c r="EEQ19" s="11"/>
      <c r="EER19" s="11"/>
      <c r="EES19" s="11"/>
      <c r="EET19" s="11"/>
      <c r="EEU19" s="11"/>
      <c r="EEV19" s="11"/>
      <c r="EEW19" s="11"/>
      <c r="EEX19" s="11"/>
      <c r="EEY19" s="11"/>
      <c r="EEZ19" s="11"/>
      <c r="EFA19" s="11"/>
      <c r="EFB19" s="11"/>
      <c r="EFC19" s="11"/>
      <c r="EFD19" s="11"/>
      <c r="EFE19" s="11"/>
      <c r="EFF19" s="11"/>
      <c r="EFG19" s="11"/>
      <c r="EFH19" s="11"/>
      <c r="EFI19" s="11"/>
      <c r="EFJ19" s="11"/>
      <c r="EFK19" s="11"/>
      <c r="EFL19" s="11"/>
      <c r="EFM19" s="11"/>
      <c r="EFN19" s="11"/>
      <c r="EFO19" s="11"/>
      <c r="EFP19" s="11"/>
      <c r="EFQ19" s="11"/>
      <c r="EFR19" s="11"/>
      <c r="EFS19" s="11"/>
      <c r="EFT19" s="11"/>
      <c r="EFU19" s="11"/>
      <c r="EFV19" s="11"/>
      <c r="EFW19" s="11"/>
      <c r="EFX19" s="11"/>
      <c r="EFY19" s="11"/>
      <c r="EFZ19" s="11"/>
      <c r="EGA19" s="11"/>
      <c r="EGB19" s="11"/>
      <c r="EGC19" s="11"/>
      <c r="EGD19" s="11"/>
      <c r="EGE19" s="11"/>
      <c r="EGF19" s="11"/>
      <c r="EGG19" s="11"/>
      <c r="EGH19" s="11"/>
      <c r="EGI19" s="11"/>
      <c r="EGJ19" s="11"/>
      <c r="EGK19" s="11"/>
      <c r="EGL19" s="11"/>
      <c r="EGM19" s="11"/>
      <c r="EGN19" s="11"/>
      <c r="EGO19" s="11"/>
      <c r="EGP19" s="11"/>
      <c r="EGQ19" s="11"/>
      <c r="EGR19" s="11"/>
      <c r="EGS19" s="11"/>
      <c r="EGT19" s="11"/>
      <c r="EGU19" s="11"/>
      <c r="EGV19" s="11"/>
      <c r="EGW19" s="11"/>
      <c r="EGX19" s="11"/>
      <c r="EGY19" s="11"/>
      <c r="EGZ19" s="11"/>
      <c r="EHA19" s="11"/>
      <c r="EHB19" s="11"/>
      <c r="EHC19" s="11"/>
      <c r="EHD19" s="11"/>
      <c r="EHE19" s="11"/>
      <c r="EHF19" s="11"/>
      <c r="EHG19" s="11"/>
      <c r="EHH19" s="11"/>
      <c r="EHI19" s="11"/>
      <c r="EHJ19" s="11"/>
      <c r="EHK19" s="11"/>
      <c r="EHL19" s="11"/>
      <c r="EHM19" s="11"/>
      <c r="EHN19" s="11"/>
      <c r="EHO19" s="11"/>
      <c r="EHP19" s="11"/>
      <c r="EHQ19" s="11"/>
      <c r="EHR19" s="11"/>
      <c r="EHS19" s="11"/>
      <c r="EHT19" s="11"/>
      <c r="EHU19" s="11"/>
      <c r="EHV19" s="11"/>
      <c r="EHW19" s="11"/>
      <c r="EHX19" s="11"/>
      <c r="EHY19" s="11"/>
      <c r="EHZ19" s="11"/>
      <c r="EIA19" s="11"/>
      <c r="EIB19" s="11"/>
      <c r="EIC19" s="11"/>
      <c r="EID19" s="11"/>
      <c r="EIE19" s="11"/>
      <c r="EIF19" s="11"/>
      <c r="EIG19" s="11"/>
      <c r="EIH19" s="11"/>
      <c r="EII19" s="11"/>
      <c r="EIJ19" s="11"/>
      <c r="EIK19" s="11"/>
      <c r="EIL19" s="11"/>
      <c r="EIM19" s="11"/>
      <c r="EIN19" s="11"/>
      <c r="EIO19" s="11"/>
      <c r="EIP19" s="11"/>
      <c r="EIQ19" s="11"/>
      <c r="EIR19" s="11"/>
      <c r="EIS19" s="11"/>
      <c r="EIT19" s="11"/>
      <c r="EIU19" s="11"/>
      <c r="EIV19" s="11"/>
      <c r="EIW19" s="11"/>
      <c r="EIX19" s="11"/>
      <c r="EIY19" s="11"/>
      <c r="EIZ19" s="11"/>
      <c r="EJA19" s="11"/>
      <c r="EJB19" s="11"/>
      <c r="EJC19" s="11"/>
      <c r="EJD19" s="11"/>
      <c r="EJE19" s="11"/>
      <c r="EJF19" s="11"/>
      <c r="EJG19" s="11"/>
      <c r="EJH19" s="11"/>
      <c r="EJI19" s="11"/>
      <c r="EJJ19" s="11"/>
      <c r="EJK19" s="11"/>
      <c r="EJL19" s="11"/>
      <c r="EJM19" s="11"/>
      <c r="EJN19" s="11"/>
      <c r="EJO19" s="11"/>
      <c r="EJP19" s="11"/>
      <c r="EJQ19" s="11"/>
      <c r="EJR19" s="11"/>
      <c r="EJS19" s="11"/>
      <c r="EJT19" s="11"/>
      <c r="EJU19" s="11"/>
      <c r="EJV19" s="11"/>
      <c r="EJW19" s="11"/>
      <c r="EJX19" s="11"/>
      <c r="EJY19" s="11"/>
      <c r="EJZ19" s="11"/>
      <c r="EKA19" s="11"/>
      <c r="EKB19" s="11"/>
      <c r="EKC19" s="11"/>
      <c r="EKD19" s="11"/>
      <c r="EKE19" s="11"/>
      <c r="EKF19" s="11"/>
      <c r="EKG19" s="11"/>
      <c r="EKH19" s="11"/>
      <c r="EKI19" s="11"/>
      <c r="EKJ19" s="11"/>
      <c r="EKK19" s="11"/>
      <c r="EKL19" s="11"/>
      <c r="EKM19" s="11"/>
      <c r="EKN19" s="11"/>
      <c r="EKO19" s="11"/>
      <c r="EKP19" s="11"/>
      <c r="EKQ19" s="11"/>
      <c r="EKR19" s="11"/>
      <c r="EKS19" s="11"/>
      <c r="EKT19" s="11"/>
      <c r="EKU19" s="11"/>
      <c r="EKV19" s="11"/>
      <c r="EKW19" s="11"/>
      <c r="EKX19" s="11"/>
      <c r="EKY19" s="11"/>
      <c r="EKZ19" s="11"/>
      <c r="ELA19" s="11"/>
      <c r="ELB19" s="11"/>
      <c r="ELC19" s="11"/>
      <c r="ELD19" s="11"/>
      <c r="ELE19" s="11"/>
      <c r="ELF19" s="11"/>
      <c r="ELG19" s="11"/>
      <c r="ELH19" s="11"/>
      <c r="ELI19" s="11"/>
      <c r="ELJ19" s="11"/>
      <c r="ELK19" s="11"/>
      <c r="ELL19" s="11"/>
      <c r="ELM19" s="11"/>
      <c r="ELN19" s="11"/>
      <c r="ELO19" s="11"/>
      <c r="ELP19" s="11"/>
      <c r="ELQ19" s="11"/>
      <c r="ELR19" s="11"/>
      <c r="ELS19" s="11"/>
      <c r="ELT19" s="11"/>
      <c r="ELU19" s="11"/>
      <c r="ELV19" s="11"/>
      <c r="ELW19" s="11"/>
      <c r="ELX19" s="11"/>
      <c r="ELY19" s="11"/>
      <c r="ELZ19" s="11"/>
      <c r="EMA19" s="11"/>
      <c r="EMB19" s="11"/>
      <c r="EMC19" s="11"/>
      <c r="EMD19" s="11"/>
      <c r="EME19" s="11"/>
      <c r="EMF19" s="11"/>
      <c r="EMG19" s="11"/>
      <c r="EMH19" s="11"/>
      <c r="EMI19" s="11"/>
      <c r="EMJ19" s="11"/>
      <c r="EMK19" s="11"/>
      <c r="EML19" s="11"/>
      <c r="EMM19" s="11"/>
      <c r="EMN19" s="11"/>
      <c r="EMO19" s="11"/>
      <c r="EMP19" s="11"/>
      <c r="EMQ19" s="11"/>
      <c r="EMR19" s="11"/>
      <c r="EMS19" s="11"/>
      <c r="EMT19" s="11"/>
      <c r="EMU19" s="11"/>
      <c r="EMV19" s="11"/>
      <c r="EMW19" s="11"/>
      <c r="EMX19" s="11"/>
      <c r="EMY19" s="11"/>
      <c r="EMZ19" s="11"/>
      <c r="ENA19" s="11"/>
      <c r="ENB19" s="11"/>
      <c r="ENC19" s="11"/>
      <c r="END19" s="11"/>
      <c r="ENE19" s="11"/>
      <c r="ENF19" s="11"/>
      <c r="ENG19" s="11"/>
      <c r="ENH19" s="11"/>
      <c r="ENI19" s="11"/>
      <c r="ENJ19" s="11"/>
      <c r="ENK19" s="11"/>
      <c r="ENL19" s="11"/>
      <c r="ENM19" s="11"/>
      <c r="ENN19" s="11"/>
      <c r="ENO19" s="11"/>
      <c r="ENP19" s="11"/>
      <c r="ENQ19" s="11"/>
      <c r="ENR19" s="11"/>
      <c r="ENS19" s="11"/>
      <c r="ENT19" s="11"/>
      <c r="ENU19" s="11"/>
      <c r="ENV19" s="11"/>
      <c r="ENW19" s="11"/>
      <c r="ENX19" s="11"/>
      <c r="ENY19" s="11"/>
      <c r="ENZ19" s="11"/>
      <c r="EOA19" s="11"/>
      <c r="EOB19" s="11"/>
      <c r="EOC19" s="11"/>
      <c r="EOD19" s="11"/>
      <c r="EOE19" s="11"/>
      <c r="EOF19" s="11"/>
      <c r="EOG19" s="11"/>
      <c r="EOH19" s="11"/>
      <c r="EOI19" s="11"/>
      <c r="EOJ19" s="11"/>
      <c r="EOK19" s="11"/>
      <c r="EOL19" s="11"/>
      <c r="EOM19" s="11"/>
      <c r="EON19" s="11"/>
      <c r="EOO19" s="11"/>
      <c r="EOP19" s="11"/>
      <c r="EOQ19" s="11"/>
      <c r="EOR19" s="11"/>
      <c r="EOS19" s="11"/>
      <c r="EOT19" s="11"/>
      <c r="EOU19" s="11"/>
      <c r="EOV19" s="11"/>
      <c r="EOW19" s="11"/>
      <c r="EOX19" s="11"/>
      <c r="EOY19" s="11"/>
      <c r="EOZ19" s="11"/>
      <c r="EPA19" s="11"/>
      <c r="EPB19" s="11"/>
      <c r="EPC19" s="11"/>
      <c r="EPD19" s="11"/>
      <c r="EPE19" s="11"/>
      <c r="EPF19" s="11"/>
      <c r="EPG19" s="11"/>
      <c r="EPH19" s="11"/>
      <c r="EPI19" s="11"/>
      <c r="EPJ19" s="11"/>
      <c r="EPK19" s="11"/>
      <c r="EPL19" s="11"/>
      <c r="EPM19" s="11"/>
      <c r="EPN19" s="11"/>
      <c r="EPO19" s="11"/>
      <c r="EPP19" s="11"/>
      <c r="EPQ19" s="11"/>
      <c r="EPR19" s="11"/>
      <c r="EPS19" s="11"/>
      <c r="EPT19" s="11"/>
      <c r="EPU19" s="11"/>
      <c r="EPV19" s="11"/>
      <c r="EPW19" s="11"/>
      <c r="EPX19" s="11"/>
      <c r="EPY19" s="11"/>
      <c r="EPZ19" s="11"/>
      <c r="EQA19" s="11"/>
      <c r="EQB19" s="11"/>
      <c r="EQC19" s="11"/>
      <c r="EQD19" s="11"/>
      <c r="EQE19" s="11"/>
      <c r="EQF19" s="11"/>
      <c r="EQG19" s="11"/>
      <c r="EQH19" s="11"/>
      <c r="EQI19" s="11"/>
      <c r="EQJ19" s="11"/>
      <c r="EQK19" s="11"/>
      <c r="EQL19" s="11"/>
      <c r="EQM19" s="11"/>
      <c r="EQN19" s="11"/>
      <c r="EQO19" s="11"/>
      <c r="EQP19" s="11"/>
      <c r="EQQ19" s="11"/>
      <c r="EQR19" s="11"/>
      <c r="EQS19" s="11"/>
      <c r="EQT19" s="11"/>
      <c r="EQU19" s="11"/>
      <c r="EQV19" s="11"/>
      <c r="EQW19" s="11"/>
      <c r="EQX19" s="11"/>
      <c r="EQY19" s="11"/>
      <c r="EQZ19" s="11"/>
      <c r="ERA19" s="11"/>
      <c r="ERB19" s="11"/>
      <c r="ERC19" s="11"/>
      <c r="ERD19" s="11"/>
      <c r="ERE19" s="11"/>
      <c r="ERF19" s="11"/>
      <c r="ERG19" s="11"/>
      <c r="ERH19" s="11"/>
      <c r="ERI19" s="11"/>
      <c r="ERJ19" s="11"/>
      <c r="ERK19" s="11"/>
      <c r="ERL19" s="11"/>
      <c r="ERM19" s="11"/>
      <c r="ERN19" s="11"/>
      <c r="ERO19" s="11"/>
      <c r="ERP19" s="11"/>
      <c r="ERQ19" s="11"/>
      <c r="ERR19" s="11"/>
      <c r="ERS19" s="11"/>
      <c r="ERT19" s="11"/>
      <c r="ERU19" s="11"/>
      <c r="ERV19" s="11"/>
      <c r="ERW19" s="11"/>
      <c r="ERX19" s="11"/>
      <c r="ERY19" s="11"/>
      <c r="ERZ19" s="11"/>
      <c r="ESA19" s="11"/>
      <c r="ESB19" s="11"/>
      <c r="ESC19" s="11"/>
      <c r="ESD19" s="11"/>
      <c r="ESE19" s="11"/>
      <c r="ESF19" s="11"/>
      <c r="ESG19" s="11"/>
      <c r="ESH19" s="11"/>
      <c r="ESI19" s="11"/>
      <c r="ESJ19" s="11"/>
      <c r="ESK19" s="11"/>
      <c r="ESL19" s="11"/>
      <c r="ESM19" s="11"/>
      <c r="ESN19" s="11"/>
      <c r="ESO19" s="11"/>
      <c r="ESP19" s="11"/>
      <c r="ESQ19" s="11"/>
      <c r="ESR19" s="11"/>
      <c r="ESS19" s="11"/>
      <c r="EST19" s="11"/>
      <c r="ESU19" s="11"/>
      <c r="ESV19" s="11"/>
      <c r="ESW19" s="11"/>
      <c r="ESX19" s="11"/>
      <c r="ESY19" s="11"/>
      <c r="ESZ19" s="11"/>
      <c r="ETA19" s="11"/>
      <c r="ETB19" s="11"/>
      <c r="ETC19" s="11"/>
      <c r="ETD19" s="11"/>
      <c r="ETE19" s="11"/>
      <c r="ETF19" s="11"/>
      <c r="ETG19" s="11"/>
      <c r="ETH19" s="11"/>
      <c r="ETI19" s="11"/>
      <c r="ETJ19" s="11"/>
      <c r="ETK19" s="11"/>
      <c r="ETL19" s="11"/>
      <c r="ETM19" s="11"/>
      <c r="ETN19" s="11"/>
      <c r="ETO19" s="11"/>
      <c r="ETP19" s="11"/>
      <c r="ETQ19" s="11"/>
      <c r="ETR19" s="11"/>
      <c r="ETS19" s="11"/>
      <c r="ETT19" s="11"/>
      <c r="ETU19" s="11"/>
      <c r="ETV19" s="11"/>
      <c r="ETW19" s="11"/>
      <c r="ETX19" s="11"/>
      <c r="ETY19" s="11"/>
      <c r="ETZ19" s="11"/>
      <c r="EUA19" s="11"/>
      <c r="EUB19" s="11"/>
      <c r="EUC19" s="11"/>
      <c r="EUD19" s="11"/>
      <c r="EUE19" s="11"/>
      <c r="EUF19" s="11"/>
      <c r="EUG19" s="11"/>
      <c r="EUH19" s="11"/>
      <c r="EUI19" s="11"/>
      <c r="EUJ19" s="11"/>
      <c r="EUK19" s="11"/>
      <c r="EUL19" s="11"/>
      <c r="EUM19" s="11"/>
      <c r="EUN19" s="11"/>
      <c r="EUO19" s="11"/>
      <c r="EUP19" s="11"/>
      <c r="EUQ19" s="11"/>
      <c r="EUR19" s="11"/>
      <c r="EUS19" s="11"/>
      <c r="EUT19" s="11"/>
      <c r="EUU19" s="11"/>
      <c r="EUV19" s="11"/>
      <c r="EUW19" s="11"/>
      <c r="EUX19" s="11"/>
      <c r="EUY19" s="11"/>
      <c r="EUZ19" s="11"/>
      <c r="EVA19" s="11"/>
      <c r="EVB19" s="11"/>
      <c r="EVC19" s="11"/>
      <c r="EVD19" s="11"/>
      <c r="EVE19" s="11"/>
      <c r="EVF19" s="11"/>
      <c r="EVG19" s="11"/>
      <c r="EVH19" s="11"/>
      <c r="EVI19" s="11"/>
      <c r="EVJ19" s="11"/>
      <c r="EVK19" s="11"/>
      <c r="EVL19" s="11"/>
      <c r="EVM19" s="11"/>
      <c r="EVN19" s="11"/>
      <c r="EVO19" s="11"/>
      <c r="EVP19" s="11"/>
      <c r="EVQ19" s="11"/>
      <c r="EVR19" s="11"/>
      <c r="EVS19" s="11"/>
      <c r="EVT19" s="11"/>
      <c r="EVU19" s="11"/>
      <c r="EVV19" s="11"/>
      <c r="EVW19" s="11"/>
      <c r="EVX19" s="11"/>
      <c r="EVY19" s="11"/>
      <c r="EVZ19" s="11"/>
      <c r="EWA19" s="11"/>
      <c r="EWB19" s="11"/>
      <c r="EWC19" s="11"/>
      <c r="EWD19" s="11"/>
      <c r="EWE19" s="11"/>
      <c r="EWF19" s="11"/>
      <c r="EWG19" s="11"/>
      <c r="EWH19" s="11"/>
      <c r="EWI19" s="11"/>
      <c r="EWJ19" s="11"/>
      <c r="EWK19" s="11"/>
      <c r="EWL19" s="11"/>
      <c r="EWM19" s="11"/>
      <c r="EWN19" s="11"/>
      <c r="EWO19" s="11"/>
      <c r="EWP19" s="11"/>
      <c r="EWQ19" s="11"/>
      <c r="EWR19" s="11"/>
      <c r="EWS19" s="11"/>
      <c r="EWT19" s="11"/>
      <c r="EWU19" s="11"/>
      <c r="EWV19" s="11"/>
      <c r="EWW19" s="11"/>
      <c r="EWX19" s="11"/>
      <c r="EWY19" s="11"/>
      <c r="EWZ19" s="11"/>
      <c r="EXA19" s="11"/>
      <c r="EXB19" s="11"/>
      <c r="EXC19" s="11"/>
      <c r="EXD19" s="11"/>
      <c r="EXE19" s="11"/>
      <c r="EXF19" s="11"/>
      <c r="EXG19" s="11"/>
      <c r="EXH19" s="11"/>
      <c r="EXI19" s="11"/>
      <c r="EXJ19" s="11"/>
      <c r="EXK19" s="11"/>
      <c r="EXL19" s="11"/>
      <c r="EXM19" s="11"/>
      <c r="EXN19" s="11"/>
      <c r="EXO19" s="11"/>
      <c r="EXP19" s="11"/>
      <c r="EXQ19" s="11"/>
      <c r="EXR19" s="11"/>
      <c r="EXS19" s="11"/>
      <c r="EXT19" s="11"/>
      <c r="EXU19" s="11"/>
      <c r="EXV19" s="11"/>
      <c r="EXW19" s="11"/>
      <c r="EXX19" s="11"/>
      <c r="EXY19" s="11"/>
      <c r="EXZ19" s="11"/>
      <c r="EYA19" s="11"/>
      <c r="EYB19" s="11"/>
      <c r="EYC19" s="11"/>
      <c r="EYD19" s="11"/>
      <c r="EYE19" s="11"/>
      <c r="EYF19" s="11"/>
      <c r="EYG19" s="11"/>
      <c r="EYH19" s="11"/>
      <c r="EYI19" s="11"/>
      <c r="EYJ19" s="11"/>
      <c r="EYK19" s="11"/>
      <c r="EYL19" s="11"/>
      <c r="EYM19" s="11"/>
      <c r="EYN19" s="11"/>
      <c r="EYO19" s="11"/>
      <c r="EYP19" s="11"/>
      <c r="EYQ19" s="11"/>
      <c r="EYR19" s="11"/>
      <c r="EYS19" s="11"/>
      <c r="EYT19" s="11"/>
      <c r="EYU19" s="11"/>
      <c r="EYV19" s="11"/>
      <c r="EYW19" s="11"/>
      <c r="EYX19" s="11"/>
      <c r="EYY19" s="11"/>
      <c r="EYZ19" s="11"/>
      <c r="EZA19" s="11"/>
      <c r="EZB19" s="11"/>
      <c r="EZC19" s="11"/>
      <c r="EZD19" s="11"/>
      <c r="EZE19" s="11"/>
      <c r="EZF19" s="11"/>
      <c r="EZG19" s="11"/>
      <c r="EZH19" s="11"/>
      <c r="EZI19" s="11"/>
      <c r="EZJ19" s="11"/>
      <c r="EZK19" s="11"/>
      <c r="EZL19" s="11"/>
      <c r="EZM19" s="11"/>
      <c r="EZN19" s="11"/>
      <c r="EZO19" s="11"/>
      <c r="EZP19" s="11"/>
      <c r="EZQ19" s="11"/>
      <c r="EZR19" s="11"/>
      <c r="EZS19" s="11"/>
      <c r="EZT19" s="11"/>
      <c r="EZU19" s="11"/>
      <c r="EZV19" s="11"/>
      <c r="EZW19" s="11"/>
      <c r="EZX19" s="11"/>
      <c r="EZY19" s="11"/>
      <c r="EZZ19" s="11"/>
      <c r="FAA19" s="11"/>
      <c r="FAB19" s="11"/>
      <c r="FAC19" s="11"/>
      <c r="FAD19" s="11"/>
      <c r="FAE19" s="11"/>
      <c r="FAF19" s="11"/>
      <c r="FAG19" s="11"/>
      <c r="FAH19" s="11"/>
      <c r="FAI19" s="11"/>
      <c r="FAJ19" s="11"/>
      <c r="FAK19" s="11"/>
      <c r="FAL19" s="11"/>
      <c r="FAM19" s="11"/>
      <c r="FAN19" s="11"/>
      <c r="FAO19" s="11"/>
      <c r="FAP19" s="11"/>
      <c r="FAQ19" s="11"/>
      <c r="FAR19" s="11"/>
      <c r="FAS19" s="11"/>
      <c r="FAT19" s="11"/>
      <c r="FAU19" s="11"/>
      <c r="FAV19" s="11"/>
      <c r="FAW19" s="11"/>
      <c r="FAX19" s="11"/>
      <c r="FAY19" s="11"/>
      <c r="FAZ19" s="11"/>
      <c r="FBA19" s="11"/>
      <c r="FBB19" s="11"/>
      <c r="FBC19" s="11"/>
      <c r="FBD19" s="11"/>
      <c r="FBE19" s="11"/>
      <c r="FBF19" s="11"/>
      <c r="FBG19" s="11"/>
      <c r="FBH19" s="11"/>
      <c r="FBI19" s="11"/>
      <c r="FBJ19" s="11"/>
      <c r="FBK19" s="11"/>
      <c r="FBL19" s="11"/>
      <c r="FBM19" s="11"/>
      <c r="FBN19" s="11"/>
      <c r="FBO19" s="11"/>
      <c r="FBP19" s="11"/>
      <c r="FBQ19" s="11"/>
      <c r="FBR19" s="11"/>
      <c r="FBS19" s="11"/>
      <c r="FBT19" s="11"/>
      <c r="FBU19" s="11"/>
      <c r="FBV19" s="11"/>
      <c r="FBW19" s="11"/>
      <c r="FBX19" s="11"/>
      <c r="FBY19" s="11"/>
      <c r="FBZ19" s="11"/>
      <c r="FCA19" s="11"/>
      <c r="FCB19" s="11"/>
      <c r="FCC19" s="11"/>
      <c r="FCD19" s="11"/>
      <c r="FCE19" s="11"/>
      <c r="FCF19" s="11"/>
      <c r="FCG19" s="11"/>
      <c r="FCH19" s="11"/>
      <c r="FCI19" s="11"/>
      <c r="FCJ19" s="11"/>
      <c r="FCK19" s="11"/>
      <c r="FCL19" s="11"/>
      <c r="FCM19" s="11"/>
      <c r="FCN19" s="11"/>
      <c r="FCO19" s="11"/>
      <c r="FCP19" s="11"/>
      <c r="FCQ19" s="11"/>
      <c r="FCR19" s="11"/>
      <c r="FCS19" s="11"/>
      <c r="FCT19" s="11"/>
      <c r="FCU19" s="11"/>
      <c r="FCV19" s="11"/>
      <c r="FCW19" s="11"/>
      <c r="FCX19" s="11"/>
      <c r="FCY19" s="11"/>
      <c r="FCZ19" s="11"/>
      <c r="FDA19" s="11"/>
      <c r="FDB19" s="11"/>
      <c r="FDC19" s="11"/>
      <c r="FDD19" s="11"/>
      <c r="FDE19" s="11"/>
      <c r="FDF19" s="11"/>
      <c r="FDG19" s="11"/>
      <c r="FDH19" s="11"/>
      <c r="FDI19" s="11"/>
      <c r="FDJ19" s="11"/>
      <c r="FDK19" s="11"/>
      <c r="FDL19" s="11"/>
      <c r="FDM19" s="11"/>
      <c r="FDN19" s="11"/>
      <c r="FDO19" s="11"/>
      <c r="FDP19" s="11"/>
      <c r="FDQ19" s="11"/>
      <c r="FDR19" s="11"/>
      <c r="FDS19" s="11"/>
      <c r="FDT19" s="11"/>
      <c r="FDU19" s="11"/>
      <c r="FDV19" s="11"/>
      <c r="FDW19" s="11"/>
      <c r="FDX19" s="11"/>
      <c r="FDY19" s="11"/>
      <c r="FDZ19" s="11"/>
      <c r="FEA19" s="11"/>
      <c r="FEB19" s="11"/>
      <c r="FEC19" s="11"/>
      <c r="FED19" s="11"/>
      <c r="FEE19" s="11"/>
      <c r="FEF19" s="11"/>
      <c r="FEG19" s="11"/>
      <c r="FEH19" s="11"/>
      <c r="FEI19" s="11"/>
      <c r="FEJ19" s="11"/>
      <c r="FEK19" s="11"/>
      <c r="FEL19" s="11"/>
      <c r="FEM19" s="11"/>
      <c r="FEN19" s="11"/>
      <c r="FEO19" s="11"/>
      <c r="FEP19" s="11"/>
      <c r="FEQ19" s="11"/>
      <c r="FER19" s="11"/>
      <c r="FES19" s="11"/>
      <c r="FET19" s="11"/>
      <c r="FEU19" s="11"/>
      <c r="FEV19" s="11"/>
      <c r="FEW19" s="11"/>
      <c r="FEX19" s="11"/>
      <c r="FEY19" s="11"/>
      <c r="FEZ19" s="11"/>
      <c r="FFA19" s="11"/>
      <c r="FFB19" s="11"/>
      <c r="FFC19" s="11"/>
      <c r="FFD19" s="11"/>
      <c r="FFE19" s="11"/>
      <c r="FFF19" s="11"/>
      <c r="FFG19" s="11"/>
      <c r="FFH19" s="11"/>
      <c r="FFI19" s="11"/>
      <c r="FFJ19" s="11"/>
      <c r="FFK19" s="11"/>
      <c r="FFL19" s="11"/>
      <c r="FFM19" s="11"/>
      <c r="FFN19" s="11"/>
      <c r="FFO19" s="11"/>
      <c r="FFP19" s="11"/>
      <c r="FFQ19" s="11"/>
      <c r="FFR19" s="11"/>
      <c r="FFS19" s="11"/>
      <c r="FFT19" s="11"/>
      <c r="FFU19" s="11"/>
      <c r="FFV19" s="11"/>
      <c r="FFW19" s="11"/>
      <c r="FFX19" s="11"/>
      <c r="FFY19" s="11"/>
      <c r="FFZ19" s="11"/>
      <c r="FGA19" s="11"/>
      <c r="FGB19" s="11"/>
      <c r="FGC19" s="11"/>
      <c r="FGD19" s="11"/>
      <c r="FGE19" s="11"/>
      <c r="FGF19" s="11"/>
      <c r="FGG19" s="11"/>
      <c r="FGH19" s="11"/>
      <c r="FGI19" s="11"/>
      <c r="FGJ19" s="11"/>
      <c r="FGK19" s="11"/>
      <c r="FGL19" s="11"/>
      <c r="FGM19" s="11"/>
      <c r="FGN19" s="11"/>
      <c r="FGO19" s="11"/>
      <c r="FGP19" s="11"/>
      <c r="FGQ19" s="11"/>
      <c r="FGR19" s="11"/>
      <c r="FGS19" s="11"/>
      <c r="FGT19" s="11"/>
      <c r="FGU19" s="11"/>
      <c r="FGV19" s="11"/>
      <c r="FGW19" s="11"/>
      <c r="FGX19" s="11"/>
      <c r="FGY19" s="11"/>
      <c r="FGZ19" s="11"/>
      <c r="FHA19" s="11"/>
      <c r="FHB19" s="11"/>
      <c r="FHC19" s="11"/>
      <c r="FHD19" s="11"/>
      <c r="FHE19" s="11"/>
      <c r="FHF19" s="11"/>
      <c r="FHG19" s="11"/>
      <c r="FHH19" s="11"/>
      <c r="FHI19" s="11"/>
      <c r="FHJ19" s="11"/>
      <c r="FHK19" s="11"/>
      <c r="FHL19" s="11"/>
      <c r="FHM19" s="11"/>
      <c r="FHN19" s="11"/>
      <c r="FHO19" s="11"/>
      <c r="FHP19" s="11"/>
      <c r="FHQ19" s="11"/>
      <c r="FHR19" s="11"/>
      <c r="FHS19" s="11"/>
      <c r="FHT19" s="11"/>
      <c r="FHU19" s="11"/>
      <c r="FHV19" s="11"/>
      <c r="FHW19" s="11"/>
      <c r="FHX19" s="11"/>
      <c r="FHY19" s="11"/>
      <c r="FHZ19" s="11"/>
      <c r="FIA19" s="11"/>
      <c r="FIB19" s="11"/>
      <c r="FIC19" s="11"/>
      <c r="FID19" s="11"/>
      <c r="FIE19" s="11"/>
      <c r="FIF19" s="11"/>
      <c r="FIG19" s="11"/>
      <c r="FIH19" s="11"/>
      <c r="FII19" s="11"/>
      <c r="FIJ19" s="11"/>
      <c r="FIK19" s="11"/>
      <c r="FIL19" s="11"/>
      <c r="FIM19" s="11"/>
      <c r="FIN19" s="11"/>
      <c r="FIO19" s="11"/>
      <c r="FIP19" s="11"/>
      <c r="FIQ19" s="11"/>
      <c r="FIR19" s="11"/>
      <c r="FIS19" s="11"/>
      <c r="FIT19" s="11"/>
      <c r="FIU19" s="11"/>
      <c r="FIV19" s="11"/>
      <c r="FIW19" s="11"/>
      <c r="FIX19" s="11"/>
      <c r="FIY19" s="11"/>
      <c r="FIZ19" s="11"/>
      <c r="FJA19" s="11"/>
      <c r="FJB19" s="11"/>
      <c r="FJC19" s="11"/>
      <c r="FJD19" s="11"/>
      <c r="FJE19" s="11"/>
      <c r="FJF19" s="11"/>
      <c r="FJG19" s="11"/>
      <c r="FJH19" s="11"/>
      <c r="FJI19" s="11"/>
      <c r="FJJ19" s="11"/>
      <c r="FJK19" s="11"/>
      <c r="FJL19" s="11"/>
      <c r="FJM19" s="11"/>
      <c r="FJN19" s="11"/>
      <c r="FJO19" s="11"/>
      <c r="FJP19" s="11"/>
      <c r="FJQ19" s="11"/>
      <c r="FJR19" s="11"/>
      <c r="FJS19" s="11"/>
      <c r="FJT19" s="11"/>
      <c r="FJU19" s="11"/>
      <c r="FJV19" s="11"/>
      <c r="FJW19" s="11"/>
      <c r="FJX19" s="11"/>
      <c r="FJY19" s="11"/>
      <c r="FJZ19" s="11"/>
      <c r="FKA19" s="11"/>
      <c r="FKB19" s="11"/>
      <c r="FKC19" s="11"/>
      <c r="FKD19" s="11"/>
      <c r="FKE19" s="11"/>
      <c r="FKF19" s="11"/>
      <c r="FKG19" s="11"/>
      <c r="FKH19" s="11"/>
      <c r="FKI19" s="11"/>
      <c r="FKJ19" s="11"/>
      <c r="FKK19" s="11"/>
      <c r="FKL19" s="11"/>
      <c r="FKM19" s="11"/>
      <c r="FKN19" s="11"/>
      <c r="FKO19" s="11"/>
      <c r="FKP19" s="11"/>
      <c r="FKQ19" s="11"/>
      <c r="FKR19" s="11"/>
      <c r="FKS19" s="11"/>
      <c r="FKT19" s="11"/>
      <c r="FKU19" s="11"/>
      <c r="FKV19" s="11"/>
      <c r="FKW19" s="11"/>
      <c r="FKX19" s="11"/>
      <c r="FKY19" s="11"/>
      <c r="FKZ19" s="11"/>
      <c r="FLA19" s="11"/>
      <c r="FLB19" s="11"/>
      <c r="FLC19" s="11"/>
      <c r="FLD19" s="11"/>
      <c r="FLE19" s="11"/>
      <c r="FLF19" s="11"/>
      <c r="FLG19" s="11"/>
      <c r="FLH19" s="11"/>
      <c r="FLI19" s="11"/>
      <c r="FLJ19" s="11"/>
      <c r="FLK19" s="11"/>
      <c r="FLL19" s="11"/>
      <c r="FLM19" s="11"/>
      <c r="FLN19" s="11"/>
      <c r="FLO19" s="11"/>
      <c r="FLP19" s="11"/>
      <c r="FLQ19" s="11"/>
      <c r="FLR19" s="11"/>
      <c r="FLS19" s="11"/>
      <c r="FLT19" s="11"/>
      <c r="FLU19" s="11"/>
      <c r="FLV19" s="11"/>
      <c r="FLW19" s="11"/>
      <c r="FLX19" s="11"/>
      <c r="FLY19" s="11"/>
      <c r="FLZ19" s="11"/>
      <c r="FMA19" s="11"/>
      <c r="FMB19" s="11"/>
      <c r="FMC19" s="11"/>
      <c r="FMD19" s="11"/>
      <c r="FME19" s="11"/>
      <c r="FMF19" s="11"/>
      <c r="FMG19" s="11"/>
      <c r="FMH19" s="11"/>
      <c r="FMI19" s="11"/>
      <c r="FMJ19" s="11"/>
      <c r="FMK19" s="11"/>
      <c r="FML19" s="11"/>
      <c r="FMM19" s="11"/>
      <c r="FMN19" s="11"/>
      <c r="FMO19" s="11"/>
      <c r="FMP19" s="11"/>
      <c r="FMQ19" s="11"/>
      <c r="FMR19" s="11"/>
      <c r="FMS19" s="11"/>
      <c r="FMT19" s="11"/>
      <c r="FMU19" s="11"/>
      <c r="FMV19" s="11"/>
      <c r="FMW19" s="11"/>
      <c r="FMX19" s="11"/>
      <c r="FMY19" s="11"/>
      <c r="FMZ19" s="11"/>
      <c r="FNA19" s="11"/>
      <c r="FNB19" s="11"/>
      <c r="FNC19" s="11"/>
      <c r="FND19" s="11"/>
      <c r="FNE19" s="11"/>
      <c r="FNF19" s="11"/>
      <c r="FNG19" s="11"/>
      <c r="FNH19" s="11"/>
      <c r="FNI19" s="11"/>
      <c r="FNJ19" s="11"/>
      <c r="FNK19" s="11"/>
      <c r="FNL19" s="11"/>
      <c r="FNM19" s="11"/>
      <c r="FNN19" s="11"/>
      <c r="FNO19" s="11"/>
      <c r="FNP19" s="11"/>
      <c r="FNQ19" s="11"/>
      <c r="FNR19" s="11"/>
      <c r="FNS19" s="11"/>
      <c r="FNT19" s="11"/>
      <c r="FNU19" s="11"/>
      <c r="FNV19" s="11"/>
      <c r="FNW19" s="11"/>
      <c r="FNX19" s="11"/>
      <c r="FNY19" s="11"/>
      <c r="FNZ19" s="11"/>
      <c r="FOA19" s="11"/>
      <c r="FOB19" s="11"/>
      <c r="FOC19" s="11"/>
      <c r="FOD19" s="11"/>
      <c r="FOE19" s="11"/>
      <c r="FOF19" s="11"/>
      <c r="FOG19" s="11"/>
      <c r="FOH19" s="11"/>
      <c r="FOI19" s="11"/>
      <c r="FOJ19" s="11"/>
      <c r="FOK19" s="11"/>
      <c r="FOL19" s="11"/>
      <c r="FOM19" s="11"/>
      <c r="FON19" s="11"/>
      <c r="FOO19" s="11"/>
      <c r="FOP19" s="11"/>
      <c r="FOQ19" s="11"/>
      <c r="FOR19" s="11"/>
      <c r="FOS19" s="11"/>
      <c r="FOT19" s="11"/>
      <c r="FOU19" s="11"/>
      <c r="FOV19" s="11"/>
      <c r="FOW19" s="11"/>
      <c r="FOX19" s="11"/>
      <c r="FOY19" s="11"/>
      <c r="FOZ19" s="11"/>
      <c r="FPA19" s="11"/>
      <c r="FPB19" s="11"/>
      <c r="FPC19" s="11"/>
      <c r="FPD19" s="11"/>
      <c r="FPE19" s="11"/>
      <c r="FPF19" s="11"/>
      <c r="FPG19" s="11"/>
      <c r="FPH19" s="11"/>
      <c r="FPI19" s="11"/>
      <c r="FPJ19" s="11"/>
      <c r="FPK19" s="11"/>
      <c r="FPL19" s="11"/>
      <c r="FPM19" s="11"/>
      <c r="FPN19" s="11"/>
      <c r="FPO19" s="11"/>
      <c r="FPP19" s="11"/>
      <c r="FPQ19" s="11"/>
      <c r="FPR19" s="11"/>
      <c r="FPS19" s="11"/>
      <c r="FPT19" s="11"/>
      <c r="FPU19" s="11"/>
      <c r="FPV19" s="11"/>
      <c r="FPW19" s="11"/>
      <c r="FPX19" s="11"/>
      <c r="FPY19" s="11"/>
      <c r="FPZ19" s="11"/>
      <c r="FQA19" s="11"/>
      <c r="FQB19" s="11"/>
      <c r="FQC19" s="11"/>
      <c r="FQD19" s="11"/>
      <c r="FQE19" s="11"/>
      <c r="FQF19" s="11"/>
      <c r="FQG19" s="11"/>
      <c r="FQH19" s="11"/>
      <c r="FQI19" s="11"/>
      <c r="FQJ19" s="11"/>
      <c r="FQK19" s="11"/>
      <c r="FQL19" s="11"/>
      <c r="FQM19" s="11"/>
      <c r="FQN19" s="11"/>
      <c r="FQO19" s="11"/>
      <c r="FQP19" s="11"/>
      <c r="FQQ19" s="11"/>
      <c r="FQR19" s="11"/>
      <c r="FQS19" s="11"/>
      <c r="FQT19" s="11"/>
      <c r="FQU19" s="11"/>
      <c r="FQV19" s="11"/>
      <c r="FQW19" s="11"/>
      <c r="FQX19" s="11"/>
      <c r="FQY19" s="11"/>
      <c r="FQZ19" s="11"/>
      <c r="FRA19" s="11"/>
      <c r="FRB19" s="11"/>
      <c r="FRC19" s="11"/>
      <c r="FRD19" s="11"/>
      <c r="FRE19" s="11"/>
      <c r="FRF19" s="11"/>
      <c r="FRG19" s="11"/>
      <c r="FRH19" s="11"/>
      <c r="FRI19" s="11"/>
      <c r="FRJ19" s="11"/>
      <c r="FRK19" s="11"/>
      <c r="FRL19" s="11"/>
      <c r="FRM19" s="11"/>
      <c r="FRN19" s="11"/>
      <c r="FRO19" s="11"/>
      <c r="FRP19" s="11"/>
      <c r="FRQ19" s="11"/>
      <c r="FRR19" s="11"/>
      <c r="FRS19" s="11"/>
      <c r="FRT19" s="11"/>
      <c r="FRU19" s="11"/>
      <c r="FRV19" s="11"/>
      <c r="FRW19" s="11"/>
      <c r="FRX19" s="11"/>
      <c r="FRY19" s="11"/>
      <c r="FRZ19" s="11"/>
      <c r="FSA19" s="11"/>
      <c r="FSB19" s="11"/>
      <c r="FSC19" s="11"/>
      <c r="FSD19" s="11"/>
      <c r="FSE19" s="11"/>
      <c r="FSF19" s="11"/>
      <c r="FSG19" s="11"/>
      <c r="FSH19" s="11"/>
      <c r="FSI19" s="11"/>
      <c r="FSJ19" s="11"/>
      <c r="FSK19" s="11"/>
      <c r="FSL19" s="11"/>
      <c r="FSM19" s="11"/>
      <c r="FSN19" s="11"/>
      <c r="FSO19" s="11"/>
      <c r="FSP19" s="11"/>
      <c r="FSQ19" s="11"/>
      <c r="FSR19" s="11"/>
      <c r="FSS19" s="11"/>
      <c r="FST19" s="11"/>
      <c r="FSU19" s="11"/>
      <c r="FSV19" s="11"/>
      <c r="FSW19" s="11"/>
      <c r="FSX19" s="11"/>
      <c r="FSY19" s="11"/>
      <c r="FSZ19" s="11"/>
      <c r="FTA19" s="11"/>
      <c r="FTB19" s="11"/>
      <c r="FTC19" s="11"/>
      <c r="FTD19" s="11"/>
      <c r="FTE19" s="11"/>
      <c r="FTF19" s="11"/>
      <c r="FTG19" s="11"/>
      <c r="FTH19" s="11"/>
      <c r="FTI19" s="11"/>
      <c r="FTJ19" s="11"/>
      <c r="FTK19" s="11"/>
      <c r="FTL19" s="11"/>
      <c r="FTM19" s="11"/>
      <c r="FTN19" s="11"/>
      <c r="FTO19" s="11"/>
      <c r="FTP19" s="11"/>
      <c r="FTQ19" s="11"/>
      <c r="FTR19" s="11"/>
      <c r="FTS19" s="11"/>
      <c r="FTT19" s="11"/>
      <c r="FTU19" s="11"/>
      <c r="FTV19" s="11"/>
      <c r="FTW19" s="11"/>
      <c r="FTX19" s="11"/>
      <c r="FTY19" s="11"/>
      <c r="FTZ19" s="11"/>
      <c r="FUA19" s="11"/>
      <c r="FUB19" s="11"/>
      <c r="FUC19" s="11"/>
      <c r="FUD19" s="11"/>
      <c r="FUE19" s="11"/>
      <c r="FUF19" s="11"/>
      <c r="FUG19" s="11"/>
      <c r="FUH19" s="11"/>
      <c r="FUI19" s="11"/>
      <c r="FUJ19" s="11"/>
      <c r="FUK19" s="11"/>
      <c r="FUL19" s="11"/>
      <c r="FUM19" s="11"/>
      <c r="FUN19" s="11"/>
      <c r="FUO19" s="11"/>
      <c r="FUP19" s="11"/>
      <c r="FUQ19" s="11"/>
      <c r="FUR19" s="11"/>
      <c r="FUS19" s="11"/>
      <c r="FUT19" s="11"/>
      <c r="FUU19" s="11"/>
      <c r="FUV19" s="11"/>
      <c r="FUW19" s="11"/>
      <c r="FUX19" s="11"/>
      <c r="FUY19" s="11"/>
      <c r="FUZ19" s="11"/>
      <c r="FVA19" s="11"/>
      <c r="FVB19" s="11"/>
      <c r="FVC19" s="11"/>
      <c r="FVD19" s="11"/>
      <c r="FVE19" s="11"/>
      <c r="FVF19" s="11"/>
      <c r="FVG19" s="11"/>
      <c r="FVH19" s="11"/>
      <c r="FVI19" s="11"/>
      <c r="FVJ19" s="11"/>
      <c r="FVK19" s="11"/>
      <c r="FVL19" s="11"/>
      <c r="FVM19" s="11"/>
      <c r="FVN19" s="11"/>
      <c r="FVO19" s="11"/>
      <c r="FVP19" s="11"/>
      <c r="FVQ19" s="11"/>
      <c r="FVR19" s="11"/>
      <c r="FVS19" s="11"/>
      <c r="FVT19" s="11"/>
      <c r="FVU19" s="11"/>
      <c r="FVV19" s="11"/>
      <c r="FVW19" s="11"/>
      <c r="FVX19" s="11"/>
      <c r="FVY19" s="11"/>
      <c r="FVZ19" s="11"/>
      <c r="FWA19" s="11"/>
      <c r="FWB19" s="11"/>
      <c r="FWC19" s="11"/>
      <c r="FWD19" s="11"/>
      <c r="FWE19" s="11"/>
      <c r="FWF19" s="11"/>
      <c r="FWG19" s="11"/>
      <c r="FWH19" s="11"/>
      <c r="FWI19" s="11"/>
      <c r="FWJ19" s="11"/>
      <c r="FWK19" s="11"/>
      <c r="FWL19" s="11"/>
      <c r="FWM19" s="11"/>
      <c r="FWN19" s="11"/>
      <c r="FWO19" s="11"/>
      <c r="FWP19" s="11"/>
      <c r="FWQ19" s="11"/>
      <c r="FWR19" s="11"/>
      <c r="FWS19" s="11"/>
      <c r="FWT19" s="11"/>
      <c r="FWU19" s="11"/>
      <c r="FWV19" s="11"/>
      <c r="FWW19" s="11"/>
      <c r="FWX19" s="11"/>
      <c r="FWY19" s="11"/>
      <c r="FWZ19" s="11"/>
      <c r="FXA19" s="11"/>
      <c r="FXB19" s="11"/>
      <c r="FXC19" s="11"/>
      <c r="FXD19" s="11"/>
      <c r="FXE19" s="11"/>
      <c r="FXF19" s="11"/>
      <c r="FXG19" s="11"/>
      <c r="FXH19" s="11"/>
      <c r="FXI19" s="11"/>
      <c r="FXJ19" s="11"/>
      <c r="FXK19" s="11"/>
      <c r="FXL19" s="11"/>
      <c r="FXM19" s="11"/>
      <c r="FXN19" s="11"/>
      <c r="FXO19" s="11"/>
      <c r="FXP19" s="11"/>
      <c r="FXQ19" s="11"/>
      <c r="FXR19" s="11"/>
      <c r="FXS19" s="11"/>
      <c r="FXT19" s="11"/>
      <c r="FXU19" s="11"/>
      <c r="FXV19" s="11"/>
      <c r="FXW19" s="11"/>
      <c r="FXX19" s="11"/>
      <c r="FXY19" s="11"/>
      <c r="FXZ19" s="11"/>
      <c r="FYA19" s="11"/>
      <c r="FYB19" s="11"/>
      <c r="FYC19" s="11"/>
      <c r="FYD19" s="11"/>
      <c r="FYE19" s="11"/>
      <c r="FYF19" s="11"/>
      <c r="FYG19" s="11"/>
      <c r="FYH19" s="11"/>
      <c r="FYI19" s="11"/>
      <c r="FYJ19" s="11"/>
      <c r="FYK19" s="11"/>
      <c r="FYL19" s="11"/>
      <c r="FYM19" s="11"/>
      <c r="FYN19" s="11"/>
      <c r="FYO19" s="11"/>
      <c r="FYP19" s="11"/>
      <c r="FYQ19" s="11"/>
      <c r="FYR19" s="11"/>
      <c r="FYS19" s="11"/>
      <c r="FYT19" s="11"/>
      <c r="FYU19" s="11"/>
      <c r="FYV19" s="11"/>
      <c r="FYW19" s="11"/>
      <c r="FYX19" s="11"/>
      <c r="FYY19" s="11"/>
      <c r="FYZ19" s="11"/>
      <c r="FZA19" s="11"/>
      <c r="FZB19" s="11"/>
      <c r="FZC19" s="11"/>
      <c r="FZD19" s="11"/>
      <c r="FZE19" s="11"/>
      <c r="FZF19" s="11"/>
      <c r="FZG19" s="11"/>
      <c r="FZH19" s="11"/>
      <c r="FZI19" s="11"/>
      <c r="FZJ19" s="11"/>
      <c r="FZK19" s="11"/>
      <c r="FZL19" s="11"/>
      <c r="FZM19" s="11"/>
      <c r="FZN19" s="11"/>
      <c r="FZO19" s="11"/>
      <c r="FZP19" s="11"/>
      <c r="FZQ19" s="11"/>
      <c r="FZR19" s="11"/>
      <c r="FZS19" s="11"/>
      <c r="FZT19" s="11"/>
      <c r="FZU19" s="11"/>
      <c r="FZV19" s="11"/>
      <c r="FZW19" s="11"/>
      <c r="FZX19" s="11"/>
      <c r="FZY19" s="11"/>
      <c r="FZZ19" s="11"/>
      <c r="GAA19" s="11"/>
      <c r="GAB19" s="11"/>
      <c r="GAC19" s="11"/>
      <c r="GAD19" s="11"/>
      <c r="GAE19" s="11"/>
      <c r="GAF19" s="11"/>
      <c r="GAG19" s="11"/>
      <c r="GAH19" s="11"/>
      <c r="GAI19" s="11"/>
      <c r="GAJ19" s="11"/>
      <c r="GAK19" s="11"/>
      <c r="GAL19" s="11"/>
      <c r="GAM19" s="11"/>
      <c r="GAN19" s="11"/>
      <c r="GAO19" s="11"/>
      <c r="GAP19" s="11"/>
      <c r="GAQ19" s="11"/>
      <c r="GAR19" s="11"/>
      <c r="GAS19" s="11"/>
      <c r="GAT19" s="11"/>
      <c r="GAU19" s="11"/>
      <c r="GAV19" s="11"/>
      <c r="GAW19" s="11"/>
      <c r="GAX19" s="11"/>
      <c r="GAY19" s="11"/>
      <c r="GAZ19" s="11"/>
      <c r="GBA19" s="11"/>
      <c r="GBB19" s="11"/>
      <c r="GBC19" s="11"/>
      <c r="GBD19" s="11"/>
      <c r="GBE19" s="11"/>
      <c r="GBF19" s="11"/>
      <c r="GBG19" s="11"/>
      <c r="GBH19" s="11"/>
      <c r="GBI19" s="11"/>
      <c r="GBJ19" s="11"/>
      <c r="GBK19" s="11"/>
      <c r="GBL19" s="11"/>
      <c r="GBM19" s="11"/>
      <c r="GBN19" s="11"/>
      <c r="GBO19" s="11"/>
      <c r="GBP19" s="11"/>
      <c r="GBQ19" s="11"/>
      <c r="GBR19" s="11"/>
      <c r="GBS19" s="11"/>
      <c r="GBT19" s="11"/>
      <c r="GBU19" s="11"/>
      <c r="GBV19" s="11"/>
      <c r="GBW19" s="11"/>
      <c r="GBX19" s="11"/>
      <c r="GBY19" s="11"/>
      <c r="GBZ19" s="11"/>
      <c r="GCA19" s="11"/>
      <c r="GCB19" s="11"/>
      <c r="GCC19" s="11"/>
      <c r="GCD19" s="11"/>
      <c r="GCE19" s="11"/>
      <c r="GCF19" s="11"/>
      <c r="GCG19" s="11"/>
      <c r="GCH19" s="11"/>
      <c r="GCI19" s="11"/>
      <c r="GCJ19" s="11"/>
      <c r="GCK19" s="11"/>
      <c r="GCL19" s="11"/>
      <c r="GCM19" s="11"/>
      <c r="GCN19" s="11"/>
      <c r="GCO19" s="11"/>
      <c r="GCP19" s="11"/>
      <c r="GCQ19" s="11"/>
      <c r="GCR19" s="11"/>
      <c r="GCS19" s="11"/>
      <c r="GCT19" s="11"/>
      <c r="GCU19" s="11"/>
      <c r="GCV19" s="11"/>
      <c r="GCW19" s="11"/>
      <c r="GCX19" s="11"/>
      <c r="GCY19" s="11"/>
      <c r="GCZ19" s="11"/>
      <c r="GDA19" s="11"/>
      <c r="GDB19" s="11"/>
      <c r="GDC19" s="11"/>
      <c r="GDD19" s="11"/>
      <c r="GDE19" s="11"/>
      <c r="GDF19" s="11"/>
      <c r="GDG19" s="11"/>
      <c r="GDH19" s="11"/>
      <c r="GDI19" s="11"/>
      <c r="GDJ19" s="11"/>
      <c r="GDK19" s="11"/>
      <c r="GDL19" s="11"/>
      <c r="GDM19" s="11"/>
      <c r="GDN19" s="11"/>
      <c r="GDO19" s="11"/>
      <c r="GDP19" s="11"/>
      <c r="GDQ19" s="11"/>
      <c r="GDR19" s="11"/>
      <c r="GDS19" s="11"/>
      <c r="GDT19" s="11"/>
      <c r="GDU19" s="11"/>
      <c r="GDV19" s="11"/>
      <c r="GDW19" s="11"/>
      <c r="GDX19" s="11"/>
      <c r="GDY19" s="11"/>
      <c r="GDZ19" s="11"/>
      <c r="GEA19" s="11"/>
      <c r="GEB19" s="11"/>
      <c r="GEC19" s="11"/>
      <c r="GED19" s="11"/>
      <c r="GEE19" s="11"/>
      <c r="GEF19" s="11"/>
      <c r="GEG19" s="11"/>
      <c r="GEH19" s="11"/>
      <c r="GEI19" s="11"/>
      <c r="GEJ19" s="11"/>
      <c r="GEK19" s="11"/>
      <c r="GEL19" s="11"/>
      <c r="GEM19" s="11"/>
      <c r="GEN19" s="11"/>
      <c r="GEO19" s="11"/>
      <c r="GEP19" s="11"/>
      <c r="GEQ19" s="11"/>
      <c r="GER19" s="11"/>
      <c r="GES19" s="11"/>
      <c r="GET19" s="11"/>
      <c r="GEU19" s="11"/>
      <c r="GEV19" s="11"/>
      <c r="GEW19" s="11"/>
      <c r="GEX19" s="11"/>
      <c r="GEY19" s="11"/>
      <c r="GEZ19" s="11"/>
      <c r="GFA19" s="11"/>
      <c r="GFB19" s="11"/>
      <c r="GFC19" s="11"/>
      <c r="GFD19" s="11"/>
      <c r="GFE19" s="11"/>
      <c r="GFF19" s="11"/>
      <c r="GFG19" s="11"/>
      <c r="GFH19" s="11"/>
      <c r="GFI19" s="11"/>
      <c r="GFJ19" s="11"/>
      <c r="GFK19" s="11"/>
      <c r="GFL19" s="11"/>
      <c r="GFM19" s="11"/>
      <c r="GFN19" s="11"/>
      <c r="GFO19" s="11"/>
      <c r="GFP19" s="11"/>
      <c r="GFQ19" s="11"/>
      <c r="GFR19" s="11"/>
      <c r="GFS19" s="11"/>
      <c r="GFT19" s="11"/>
      <c r="GFU19" s="11"/>
      <c r="GFV19" s="11"/>
      <c r="GFW19" s="11"/>
      <c r="GFX19" s="11"/>
      <c r="GFY19" s="11"/>
      <c r="GFZ19" s="11"/>
      <c r="GGA19" s="11"/>
      <c r="GGB19" s="11"/>
      <c r="GGC19" s="11"/>
      <c r="GGD19" s="11"/>
      <c r="GGE19" s="11"/>
      <c r="GGF19" s="11"/>
      <c r="GGG19" s="11"/>
      <c r="GGH19" s="11"/>
      <c r="GGI19" s="11"/>
      <c r="GGJ19" s="11"/>
      <c r="GGK19" s="11"/>
      <c r="GGL19" s="11"/>
      <c r="GGM19" s="11"/>
      <c r="GGN19" s="11"/>
      <c r="GGO19" s="11"/>
      <c r="GGP19" s="11"/>
      <c r="GGQ19" s="11"/>
      <c r="GGR19" s="11"/>
      <c r="GGS19" s="11"/>
      <c r="GGT19" s="11"/>
      <c r="GGU19" s="11"/>
      <c r="GGV19" s="11"/>
      <c r="GGW19" s="11"/>
      <c r="GGX19" s="11"/>
      <c r="GGY19" s="11"/>
      <c r="GGZ19" s="11"/>
      <c r="GHA19" s="11"/>
      <c r="GHB19" s="11"/>
      <c r="GHC19" s="11"/>
      <c r="GHD19" s="11"/>
      <c r="GHE19" s="11"/>
      <c r="GHF19" s="11"/>
      <c r="GHG19" s="11"/>
      <c r="GHH19" s="11"/>
      <c r="GHI19" s="11"/>
      <c r="GHJ19" s="11"/>
      <c r="GHK19" s="11"/>
      <c r="GHL19" s="11"/>
      <c r="GHM19" s="11"/>
      <c r="GHN19" s="11"/>
      <c r="GHO19" s="11"/>
      <c r="GHP19" s="11"/>
      <c r="GHQ19" s="11"/>
      <c r="GHR19" s="11"/>
      <c r="GHS19" s="11"/>
      <c r="GHT19" s="11"/>
      <c r="GHU19" s="11"/>
      <c r="GHV19" s="11"/>
      <c r="GHW19" s="11"/>
      <c r="GHX19" s="11"/>
      <c r="GHY19" s="11"/>
      <c r="GHZ19" s="11"/>
      <c r="GIA19" s="11"/>
      <c r="GIB19" s="11"/>
      <c r="GIC19" s="11"/>
      <c r="GID19" s="11"/>
      <c r="GIE19" s="11"/>
      <c r="GIF19" s="11"/>
      <c r="GIG19" s="11"/>
      <c r="GIH19" s="11"/>
      <c r="GII19" s="11"/>
      <c r="GIJ19" s="11"/>
      <c r="GIK19" s="11"/>
      <c r="GIL19" s="11"/>
      <c r="GIM19" s="11"/>
      <c r="GIN19" s="11"/>
      <c r="GIO19" s="11"/>
      <c r="GIP19" s="11"/>
      <c r="GIQ19" s="11"/>
      <c r="GIR19" s="11"/>
      <c r="GIS19" s="11"/>
      <c r="GIT19" s="11"/>
      <c r="GIU19" s="11"/>
      <c r="GIV19" s="11"/>
      <c r="GIW19" s="11"/>
      <c r="GIX19" s="11"/>
      <c r="GIY19" s="11"/>
      <c r="GIZ19" s="11"/>
      <c r="GJA19" s="11"/>
      <c r="GJB19" s="11"/>
      <c r="GJC19" s="11"/>
      <c r="GJD19" s="11"/>
      <c r="GJE19" s="11"/>
      <c r="GJF19" s="11"/>
      <c r="GJG19" s="11"/>
      <c r="GJH19" s="11"/>
      <c r="GJI19" s="11"/>
      <c r="GJJ19" s="11"/>
      <c r="GJK19" s="11"/>
      <c r="GJL19" s="11"/>
      <c r="GJM19" s="11"/>
      <c r="GJN19" s="11"/>
      <c r="GJO19" s="11"/>
      <c r="GJP19" s="11"/>
      <c r="GJQ19" s="11"/>
      <c r="GJR19" s="11"/>
      <c r="GJS19" s="11"/>
      <c r="GJT19" s="11"/>
      <c r="GJU19" s="11"/>
      <c r="GJV19" s="11"/>
      <c r="GJW19" s="11"/>
      <c r="GJX19" s="11"/>
      <c r="GJY19" s="11"/>
      <c r="GJZ19" s="11"/>
      <c r="GKA19" s="11"/>
      <c r="GKB19" s="11"/>
      <c r="GKC19" s="11"/>
      <c r="GKD19" s="11"/>
      <c r="GKE19" s="11"/>
      <c r="GKF19" s="11"/>
      <c r="GKG19" s="11"/>
      <c r="GKH19" s="11"/>
      <c r="GKI19" s="11"/>
      <c r="GKJ19" s="11"/>
      <c r="GKK19" s="11"/>
      <c r="GKL19" s="11"/>
      <c r="GKM19" s="11"/>
      <c r="GKN19" s="11"/>
      <c r="GKO19" s="11"/>
      <c r="GKP19" s="11"/>
      <c r="GKQ19" s="11"/>
      <c r="GKR19" s="11"/>
      <c r="GKS19" s="11"/>
      <c r="GKT19" s="11"/>
      <c r="GKU19" s="11"/>
      <c r="GKV19" s="11"/>
      <c r="GKW19" s="11"/>
      <c r="GKX19" s="11"/>
      <c r="GKY19" s="11"/>
      <c r="GKZ19" s="11"/>
      <c r="GLA19" s="11"/>
      <c r="GLB19" s="11"/>
      <c r="GLC19" s="11"/>
      <c r="GLD19" s="11"/>
      <c r="GLE19" s="11"/>
      <c r="GLF19" s="11"/>
      <c r="GLG19" s="11"/>
      <c r="GLH19" s="11"/>
      <c r="GLI19" s="11"/>
      <c r="GLJ19" s="11"/>
      <c r="GLK19" s="11"/>
      <c r="GLL19" s="11"/>
      <c r="GLM19" s="11"/>
      <c r="GLN19" s="11"/>
      <c r="GLO19" s="11"/>
      <c r="GLP19" s="11"/>
      <c r="GLQ19" s="11"/>
      <c r="GLR19" s="11"/>
      <c r="GLS19" s="11"/>
      <c r="GLT19" s="11"/>
      <c r="GLU19" s="11"/>
      <c r="GLV19" s="11"/>
      <c r="GLW19" s="11"/>
      <c r="GLX19" s="11"/>
      <c r="GLY19" s="11"/>
      <c r="GLZ19" s="11"/>
      <c r="GMA19" s="11"/>
      <c r="GMB19" s="11"/>
      <c r="GMC19" s="11"/>
      <c r="GMD19" s="11"/>
      <c r="GME19" s="11"/>
      <c r="GMF19" s="11"/>
      <c r="GMG19" s="11"/>
      <c r="GMH19" s="11"/>
      <c r="GMI19" s="11"/>
      <c r="GMJ19" s="11"/>
      <c r="GMK19" s="11"/>
      <c r="GML19" s="11"/>
      <c r="GMM19" s="11"/>
      <c r="GMN19" s="11"/>
      <c r="GMO19" s="11"/>
      <c r="GMP19" s="11"/>
      <c r="GMQ19" s="11"/>
      <c r="GMR19" s="11"/>
      <c r="GMS19" s="11"/>
      <c r="GMT19" s="11"/>
      <c r="GMU19" s="11"/>
      <c r="GMV19" s="11"/>
      <c r="GMW19" s="11"/>
      <c r="GMX19" s="11"/>
      <c r="GMY19" s="11"/>
      <c r="GMZ19" s="11"/>
      <c r="GNA19" s="11"/>
      <c r="GNB19" s="11"/>
      <c r="GNC19" s="11"/>
      <c r="GND19" s="11"/>
      <c r="GNE19" s="11"/>
      <c r="GNF19" s="11"/>
      <c r="GNG19" s="11"/>
      <c r="GNH19" s="11"/>
      <c r="GNI19" s="11"/>
      <c r="GNJ19" s="11"/>
      <c r="GNK19" s="11"/>
      <c r="GNL19" s="11"/>
      <c r="GNM19" s="11"/>
      <c r="GNN19" s="11"/>
      <c r="GNO19" s="11"/>
      <c r="GNP19" s="11"/>
      <c r="GNQ19" s="11"/>
      <c r="GNR19" s="11"/>
      <c r="GNS19" s="11"/>
      <c r="GNT19" s="11"/>
      <c r="GNU19" s="11"/>
      <c r="GNV19" s="11"/>
      <c r="GNW19" s="11"/>
      <c r="GNX19" s="11"/>
      <c r="GNY19" s="11"/>
      <c r="GNZ19" s="11"/>
      <c r="GOA19" s="11"/>
      <c r="GOB19" s="11"/>
      <c r="GOC19" s="11"/>
      <c r="GOD19" s="11"/>
      <c r="GOE19" s="11"/>
      <c r="GOF19" s="11"/>
      <c r="GOG19" s="11"/>
      <c r="GOH19" s="11"/>
      <c r="GOI19" s="11"/>
      <c r="GOJ19" s="11"/>
      <c r="GOK19" s="11"/>
      <c r="GOL19" s="11"/>
      <c r="GOM19" s="11"/>
      <c r="GON19" s="11"/>
      <c r="GOO19" s="11"/>
      <c r="GOP19" s="11"/>
      <c r="GOQ19" s="11"/>
      <c r="GOR19" s="11"/>
      <c r="GOS19" s="11"/>
      <c r="GOT19" s="11"/>
      <c r="GOU19" s="11"/>
      <c r="GOV19" s="11"/>
      <c r="GOW19" s="11"/>
      <c r="GOX19" s="11"/>
      <c r="GOY19" s="11"/>
      <c r="GOZ19" s="11"/>
      <c r="GPA19" s="11"/>
      <c r="GPB19" s="11"/>
      <c r="GPC19" s="11"/>
      <c r="GPD19" s="11"/>
      <c r="GPE19" s="11"/>
      <c r="GPF19" s="11"/>
      <c r="GPG19" s="11"/>
      <c r="GPH19" s="11"/>
      <c r="GPI19" s="11"/>
      <c r="GPJ19" s="11"/>
      <c r="GPK19" s="11"/>
      <c r="GPL19" s="11"/>
      <c r="GPM19" s="11"/>
      <c r="GPN19" s="11"/>
      <c r="GPO19" s="11"/>
      <c r="GPP19" s="11"/>
      <c r="GPQ19" s="11"/>
      <c r="GPR19" s="11"/>
      <c r="GPS19" s="11"/>
      <c r="GPT19" s="11"/>
      <c r="GPU19" s="11"/>
      <c r="GPV19" s="11"/>
      <c r="GPW19" s="11"/>
      <c r="GPX19" s="11"/>
      <c r="GPY19" s="11"/>
      <c r="GPZ19" s="11"/>
      <c r="GQA19" s="11"/>
      <c r="GQB19" s="11"/>
      <c r="GQC19" s="11"/>
      <c r="GQD19" s="11"/>
      <c r="GQE19" s="11"/>
      <c r="GQF19" s="11"/>
      <c r="GQG19" s="11"/>
      <c r="GQH19" s="11"/>
      <c r="GQI19" s="11"/>
      <c r="GQJ19" s="11"/>
      <c r="GQK19" s="11"/>
      <c r="GQL19" s="11"/>
      <c r="GQM19" s="11"/>
      <c r="GQN19" s="11"/>
      <c r="GQO19" s="11"/>
      <c r="GQP19" s="11"/>
      <c r="GQQ19" s="11"/>
      <c r="GQR19" s="11"/>
      <c r="GQS19" s="11"/>
      <c r="GQT19" s="11"/>
      <c r="GQU19" s="11"/>
      <c r="GQV19" s="11"/>
      <c r="GQW19" s="11"/>
      <c r="GQX19" s="11"/>
      <c r="GQY19" s="11"/>
      <c r="GQZ19" s="11"/>
      <c r="GRA19" s="11"/>
      <c r="GRB19" s="11"/>
      <c r="GRC19" s="11"/>
      <c r="GRD19" s="11"/>
      <c r="GRE19" s="11"/>
      <c r="GRF19" s="11"/>
      <c r="GRG19" s="11"/>
      <c r="GRH19" s="11"/>
      <c r="GRI19" s="11"/>
      <c r="GRJ19" s="11"/>
      <c r="GRK19" s="11"/>
      <c r="GRL19" s="11"/>
      <c r="GRM19" s="11"/>
      <c r="GRN19" s="11"/>
      <c r="GRO19" s="11"/>
      <c r="GRP19" s="11"/>
      <c r="GRQ19" s="11"/>
      <c r="GRR19" s="11"/>
      <c r="GRS19" s="11"/>
      <c r="GRT19" s="11"/>
      <c r="GRU19" s="11"/>
      <c r="GRV19" s="11"/>
      <c r="GRW19" s="11"/>
      <c r="GRX19" s="11"/>
      <c r="GRY19" s="11"/>
      <c r="GRZ19" s="11"/>
      <c r="GSA19" s="11"/>
      <c r="GSB19" s="11"/>
      <c r="GSC19" s="11"/>
      <c r="GSD19" s="11"/>
      <c r="GSE19" s="11"/>
      <c r="GSF19" s="11"/>
      <c r="GSG19" s="11"/>
      <c r="GSH19" s="11"/>
      <c r="GSI19" s="11"/>
      <c r="GSJ19" s="11"/>
      <c r="GSK19" s="11"/>
      <c r="GSL19" s="11"/>
      <c r="GSM19" s="11"/>
      <c r="GSN19" s="11"/>
      <c r="GSO19" s="11"/>
      <c r="GSP19" s="11"/>
      <c r="GSQ19" s="11"/>
      <c r="GSR19" s="11"/>
      <c r="GSS19" s="11"/>
      <c r="GST19" s="11"/>
      <c r="GSU19" s="11"/>
      <c r="GSV19" s="11"/>
      <c r="GSW19" s="11"/>
      <c r="GSX19" s="11"/>
      <c r="GSY19" s="11"/>
      <c r="GSZ19" s="11"/>
      <c r="GTA19" s="11"/>
      <c r="GTB19" s="11"/>
      <c r="GTC19" s="11"/>
      <c r="GTD19" s="11"/>
      <c r="GTE19" s="11"/>
      <c r="GTF19" s="11"/>
      <c r="GTG19" s="11"/>
      <c r="GTH19" s="11"/>
      <c r="GTI19" s="11"/>
      <c r="GTJ19" s="11"/>
      <c r="GTK19" s="11"/>
      <c r="GTL19" s="11"/>
      <c r="GTM19" s="11"/>
      <c r="GTN19" s="11"/>
      <c r="GTO19" s="11"/>
      <c r="GTP19" s="11"/>
      <c r="GTQ19" s="11"/>
      <c r="GTR19" s="11"/>
      <c r="GTS19" s="11"/>
      <c r="GTT19" s="11"/>
      <c r="GTU19" s="11"/>
      <c r="GTV19" s="11"/>
      <c r="GTW19" s="11"/>
      <c r="GTX19" s="11"/>
      <c r="GTY19" s="11"/>
      <c r="GTZ19" s="11"/>
      <c r="GUA19" s="11"/>
      <c r="GUB19" s="11"/>
      <c r="GUC19" s="11"/>
      <c r="GUD19" s="11"/>
      <c r="GUE19" s="11"/>
      <c r="GUF19" s="11"/>
      <c r="GUG19" s="11"/>
      <c r="GUH19" s="11"/>
      <c r="GUI19" s="11"/>
      <c r="GUJ19" s="11"/>
      <c r="GUK19" s="11"/>
      <c r="GUL19" s="11"/>
      <c r="GUM19" s="11"/>
      <c r="GUN19" s="11"/>
      <c r="GUO19" s="11"/>
      <c r="GUP19" s="11"/>
      <c r="GUQ19" s="11"/>
      <c r="GUR19" s="11"/>
      <c r="GUS19" s="11"/>
      <c r="GUT19" s="11"/>
      <c r="GUU19" s="11"/>
      <c r="GUV19" s="11"/>
      <c r="GUW19" s="11"/>
      <c r="GUX19" s="11"/>
      <c r="GUY19" s="11"/>
      <c r="GUZ19" s="11"/>
      <c r="GVA19" s="11"/>
      <c r="GVB19" s="11"/>
      <c r="GVC19" s="11"/>
      <c r="GVD19" s="11"/>
      <c r="GVE19" s="11"/>
      <c r="GVF19" s="11"/>
      <c r="GVG19" s="11"/>
      <c r="GVH19" s="11"/>
      <c r="GVI19" s="11"/>
      <c r="GVJ19" s="11"/>
      <c r="GVK19" s="11"/>
      <c r="GVL19" s="11"/>
      <c r="GVM19" s="11"/>
      <c r="GVN19" s="11"/>
      <c r="GVO19" s="11"/>
      <c r="GVP19" s="11"/>
      <c r="GVQ19" s="11"/>
      <c r="GVR19" s="11"/>
      <c r="GVS19" s="11"/>
      <c r="GVT19" s="11"/>
      <c r="GVU19" s="11"/>
      <c r="GVV19" s="11"/>
      <c r="GVW19" s="11"/>
      <c r="GVX19" s="11"/>
      <c r="GVY19" s="11"/>
      <c r="GVZ19" s="11"/>
      <c r="GWA19" s="11"/>
      <c r="GWB19" s="11"/>
      <c r="GWC19" s="11"/>
      <c r="GWD19" s="11"/>
      <c r="GWE19" s="11"/>
      <c r="GWF19" s="11"/>
      <c r="GWG19" s="11"/>
      <c r="GWH19" s="11"/>
      <c r="GWI19" s="11"/>
      <c r="GWJ19" s="11"/>
      <c r="GWK19" s="11"/>
      <c r="GWL19" s="11"/>
      <c r="GWM19" s="11"/>
      <c r="GWN19" s="11"/>
      <c r="GWO19" s="11"/>
      <c r="GWP19" s="11"/>
      <c r="GWQ19" s="11"/>
      <c r="GWR19" s="11"/>
      <c r="GWS19" s="11"/>
      <c r="GWT19" s="11"/>
      <c r="GWU19" s="11"/>
      <c r="GWV19" s="11"/>
      <c r="GWW19" s="11"/>
      <c r="GWX19" s="11"/>
      <c r="GWY19" s="11"/>
      <c r="GWZ19" s="11"/>
      <c r="GXA19" s="11"/>
      <c r="GXB19" s="11"/>
      <c r="GXC19" s="11"/>
      <c r="GXD19" s="11"/>
      <c r="GXE19" s="11"/>
      <c r="GXF19" s="11"/>
      <c r="GXG19" s="11"/>
      <c r="GXH19" s="11"/>
      <c r="GXI19" s="11"/>
      <c r="GXJ19" s="11"/>
      <c r="GXK19" s="11"/>
      <c r="GXL19" s="11"/>
      <c r="GXM19" s="11"/>
      <c r="GXN19" s="11"/>
      <c r="GXO19" s="11"/>
      <c r="GXP19" s="11"/>
      <c r="GXQ19" s="11"/>
      <c r="GXR19" s="11"/>
      <c r="GXS19" s="11"/>
      <c r="GXT19" s="11"/>
      <c r="GXU19" s="11"/>
      <c r="GXV19" s="11"/>
      <c r="GXW19" s="11"/>
      <c r="GXX19" s="11"/>
      <c r="GXY19" s="11"/>
      <c r="GXZ19" s="11"/>
      <c r="GYA19" s="11"/>
      <c r="GYB19" s="11"/>
      <c r="GYC19" s="11"/>
      <c r="GYD19" s="11"/>
      <c r="GYE19" s="11"/>
      <c r="GYF19" s="11"/>
      <c r="GYG19" s="11"/>
      <c r="GYH19" s="11"/>
      <c r="GYI19" s="11"/>
      <c r="GYJ19" s="11"/>
      <c r="GYK19" s="11"/>
      <c r="GYL19" s="11"/>
      <c r="GYM19" s="11"/>
      <c r="GYN19" s="11"/>
      <c r="GYO19" s="11"/>
      <c r="GYP19" s="11"/>
      <c r="GYQ19" s="11"/>
      <c r="GYR19" s="11"/>
      <c r="GYS19" s="11"/>
      <c r="GYT19" s="11"/>
      <c r="GYU19" s="11"/>
      <c r="GYV19" s="11"/>
      <c r="GYW19" s="11"/>
      <c r="GYX19" s="11"/>
      <c r="GYY19" s="11"/>
      <c r="GYZ19" s="11"/>
      <c r="GZA19" s="11"/>
      <c r="GZB19" s="11"/>
      <c r="GZC19" s="11"/>
      <c r="GZD19" s="11"/>
      <c r="GZE19" s="11"/>
      <c r="GZF19" s="11"/>
      <c r="GZG19" s="11"/>
      <c r="GZH19" s="11"/>
      <c r="GZI19" s="11"/>
      <c r="GZJ19" s="11"/>
      <c r="GZK19" s="11"/>
      <c r="GZL19" s="11"/>
      <c r="GZM19" s="11"/>
      <c r="GZN19" s="11"/>
      <c r="GZO19" s="11"/>
      <c r="GZP19" s="11"/>
      <c r="GZQ19" s="11"/>
      <c r="GZR19" s="11"/>
      <c r="GZS19" s="11"/>
      <c r="GZT19" s="11"/>
      <c r="GZU19" s="11"/>
      <c r="GZV19" s="11"/>
      <c r="GZW19" s="11"/>
      <c r="GZX19" s="11"/>
      <c r="GZY19" s="11"/>
      <c r="GZZ19" s="11"/>
      <c r="HAA19" s="11"/>
      <c r="HAB19" s="11"/>
      <c r="HAC19" s="11"/>
      <c r="HAD19" s="11"/>
      <c r="HAE19" s="11"/>
      <c r="HAF19" s="11"/>
      <c r="HAG19" s="11"/>
      <c r="HAH19" s="11"/>
      <c r="HAI19" s="11"/>
      <c r="HAJ19" s="11"/>
      <c r="HAK19" s="11"/>
      <c r="HAL19" s="11"/>
      <c r="HAM19" s="11"/>
      <c r="HAN19" s="11"/>
      <c r="HAO19" s="11"/>
      <c r="HAP19" s="11"/>
      <c r="HAQ19" s="11"/>
      <c r="HAR19" s="11"/>
      <c r="HAS19" s="11"/>
      <c r="HAT19" s="11"/>
      <c r="HAU19" s="11"/>
      <c r="HAV19" s="11"/>
      <c r="HAW19" s="11"/>
      <c r="HAX19" s="11"/>
      <c r="HAY19" s="11"/>
      <c r="HAZ19" s="11"/>
      <c r="HBA19" s="11"/>
      <c r="HBB19" s="11"/>
      <c r="HBC19" s="11"/>
      <c r="HBD19" s="11"/>
      <c r="HBE19" s="11"/>
      <c r="HBF19" s="11"/>
      <c r="HBG19" s="11"/>
      <c r="HBH19" s="11"/>
      <c r="HBI19" s="11"/>
      <c r="HBJ19" s="11"/>
      <c r="HBK19" s="11"/>
      <c r="HBL19" s="11"/>
      <c r="HBM19" s="11"/>
      <c r="HBN19" s="11"/>
      <c r="HBO19" s="11"/>
      <c r="HBP19" s="11"/>
      <c r="HBQ19" s="11"/>
      <c r="HBR19" s="11"/>
      <c r="HBS19" s="11"/>
      <c r="HBT19" s="11"/>
      <c r="HBU19" s="11"/>
      <c r="HBV19" s="11"/>
      <c r="HBW19" s="11"/>
      <c r="HBX19" s="11"/>
      <c r="HBY19" s="11"/>
      <c r="HBZ19" s="11"/>
      <c r="HCA19" s="11"/>
      <c r="HCB19" s="11"/>
      <c r="HCC19" s="11"/>
      <c r="HCD19" s="11"/>
      <c r="HCE19" s="11"/>
      <c r="HCF19" s="11"/>
      <c r="HCG19" s="11"/>
      <c r="HCH19" s="11"/>
      <c r="HCI19" s="11"/>
      <c r="HCJ19" s="11"/>
      <c r="HCK19" s="11"/>
      <c r="HCL19" s="11"/>
      <c r="HCM19" s="11"/>
      <c r="HCN19" s="11"/>
      <c r="HCO19" s="11"/>
      <c r="HCP19" s="11"/>
      <c r="HCQ19" s="11"/>
      <c r="HCR19" s="11"/>
      <c r="HCS19" s="11"/>
      <c r="HCT19" s="11"/>
      <c r="HCU19" s="11"/>
      <c r="HCV19" s="11"/>
      <c r="HCW19" s="11"/>
      <c r="HCX19" s="11"/>
      <c r="HCY19" s="11"/>
      <c r="HCZ19" s="11"/>
      <c r="HDA19" s="11"/>
      <c r="HDB19" s="11"/>
      <c r="HDC19" s="11"/>
      <c r="HDD19" s="11"/>
      <c r="HDE19" s="11"/>
      <c r="HDF19" s="11"/>
      <c r="HDG19" s="11"/>
      <c r="HDH19" s="11"/>
      <c r="HDI19" s="11"/>
      <c r="HDJ19" s="11"/>
      <c r="HDK19" s="11"/>
      <c r="HDL19" s="11"/>
      <c r="HDM19" s="11"/>
      <c r="HDN19" s="11"/>
      <c r="HDO19" s="11"/>
      <c r="HDP19" s="11"/>
      <c r="HDQ19" s="11"/>
      <c r="HDR19" s="11"/>
      <c r="HDS19" s="11"/>
      <c r="HDT19" s="11"/>
      <c r="HDU19" s="11"/>
      <c r="HDV19" s="11"/>
      <c r="HDW19" s="11"/>
      <c r="HDX19" s="11"/>
      <c r="HDY19" s="11"/>
      <c r="HDZ19" s="11"/>
      <c r="HEA19" s="11"/>
      <c r="HEB19" s="11"/>
      <c r="HEC19" s="11"/>
      <c r="HED19" s="11"/>
      <c r="HEE19" s="11"/>
      <c r="HEF19" s="11"/>
      <c r="HEG19" s="11"/>
      <c r="HEH19" s="11"/>
      <c r="HEI19" s="11"/>
      <c r="HEJ19" s="11"/>
      <c r="HEK19" s="11"/>
      <c r="HEL19" s="11"/>
      <c r="HEM19" s="11"/>
      <c r="HEN19" s="11"/>
      <c r="HEO19" s="11"/>
      <c r="HEP19" s="11"/>
      <c r="HEQ19" s="11"/>
      <c r="HER19" s="11"/>
      <c r="HES19" s="11"/>
      <c r="HET19" s="11"/>
      <c r="HEU19" s="11"/>
      <c r="HEV19" s="11"/>
      <c r="HEW19" s="11"/>
      <c r="HEX19" s="11"/>
      <c r="HEY19" s="11"/>
      <c r="HEZ19" s="11"/>
      <c r="HFA19" s="11"/>
      <c r="HFB19" s="11"/>
      <c r="HFC19" s="11"/>
      <c r="HFD19" s="11"/>
      <c r="HFE19" s="11"/>
      <c r="HFF19" s="11"/>
      <c r="HFG19" s="11"/>
      <c r="HFH19" s="11"/>
      <c r="HFI19" s="11"/>
      <c r="HFJ19" s="11"/>
      <c r="HFK19" s="11"/>
      <c r="HFL19" s="11"/>
      <c r="HFM19" s="11"/>
      <c r="HFN19" s="11"/>
      <c r="HFO19" s="11"/>
      <c r="HFP19" s="11"/>
      <c r="HFQ19" s="11"/>
      <c r="HFR19" s="11"/>
      <c r="HFS19" s="11"/>
      <c r="HFT19" s="11"/>
      <c r="HFU19" s="11"/>
      <c r="HFV19" s="11"/>
      <c r="HFW19" s="11"/>
      <c r="HFX19" s="11"/>
      <c r="HFY19" s="11"/>
      <c r="HFZ19" s="11"/>
      <c r="HGA19" s="11"/>
      <c r="HGB19" s="11"/>
      <c r="HGC19" s="11"/>
      <c r="HGD19" s="11"/>
      <c r="HGE19" s="11"/>
      <c r="HGF19" s="11"/>
      <c r="HGG19" s="11"/>
      <c r="HGH19" s="11"/>
      <c r="HGI19" s="11"/>
      <c r="HGJ19" s="11"/>
      <c r="HGK19" s="11"/>
      <c r="HGL19" s="11"/>
      <c r="HGM19" s="11"/>
      <c r="HGN19" s="11"/>
      <c r="HGO19" s="11"/>
      <c r="HGP19" s="11"/>
      <c r="HGQ19" s="11"/>
      <c r="HGR19" s="11"/>
      <c r="HGS19" s="11"/>
      <c r="HGT19" s="11"/>
      <c r="HGU19" s="11"/>
      <c r="HGV19" s="11"/>
      <c r="HGW19" s="11"/>
      <c r="HGX19" s="11"/>
      <c r="HGY19" s="11"/>
      <c r="HGZ19" s="11"/>
      <c r="HHA19" s="11"/>
      <c r="HHB19" s="11"/>
      <c r="HHC19" s="11"/>
      <c r="HHD19" s="11"/>
      <c r="HHE19" s="11"/>
      <c r="HHF19" s="11"/>
      <c r="HHG19" s="11"/>
      <c r="HHH19" s="11"/>
      <c r="HHI19" s="11"/>
      <c r="HHJ19" s="11"/>
      <c r="HHK19" s="11"/>
      <c r="HHL19" s="11"/>
      <c r="HHM19" s="11"/>
      <c r="HHN19" s="11"/>
      <c r="HHO19" s="11"/>
      <c r="HHP19" s="11"/>
      <c r="HHQ19" s="11"/>
      <c r="HHR19" s="11"/>
      <c r="HHS19" s="11"/>
      <c r="HHT19" s="11"/>
      <c r="HHU19" s="11"/>
      <c r="HHV19" s="11"/>
      <c r="HHW19" s="11"/>
      <c r="HHX19" s="11"/>
      <c r="HHY19" s="11"/>
      <c r="HHZ19" s="11"/>
      <c r="HIA19" s="11"/>
      <c r="HIB19" s="11"/>
      <c r="HIC19" s="11"/>
      <c r="HID19" s="11"/>
      <c r="HIE19" s="11"/>
      <c r="HIF19" s="11"/>
      <c r="HIG19" s="11"/>
      <c r="HIH19" s="11"/>
      <c r="HII19" s="11"/>
      <c r="HIJ19" s="11"/>
      <c r="HIK19" s="11"/>
      <c r="HIL19" s="11"/>
      <c r="HIM19" s="11"/>
      <c r="HIN19" s="11"/>
      <c r="HIO19" s="11"/>
      <c r="HIP19" s="11"/>
      <c r="HIQ19" s="11"/>
      <c r="HIR19" s="11"/>
      <c r="HIS19" s="11"/>
      <c r="HIT19" s="11"/>
      <c r="HIU19" s="11"/>
      <c r="HIV19" s="11"/>
      <c r="HIW19" s="11"/>
      <c r="HIX19" s="11"/>
      <c r="HIY19" s="11"/>
      <c r="HIZ19" s="11"/>
      <c r="HJA19" s="11"/>
      <c r="HJB19" s="11"/>
      <c r="HJC19" s="11"/>
      <c r="HJD19" s="11"/>
      <c r="HJE19" s="11"/>
      <c r="HJF19" s="11"/>
      <c r="HJG19" s="11"/>
      <c r="HJH19" s="11"/>
      <c r="HJI19" s="11"/>
      <c r="HJJ19" s="11"/>
      <c r="HJK19" s="11"/>
      <c r="HJL19" s="11"/>
      <c r="HJM19" s="11"/>
      <c r="HJN19" s="11"/>
      <c r="HJO19" s="11"/>
      <c r="HJP19" s="11"/>
      <c r="HJQ19" s="11"/>
      <c r="HJR19" s="11"/>
      <c r="HJS19" s="11"/>
      <c r="HJT19" s="11"/>
      <c r="HJU19" s="11"/>
      <c r="HJV19" s="11"/>
      <c r="HJW19" s="11"/>
      <c r="HJX19" s="11"/>
      <c r="HJY19" s="11"/>
      <c r="HJZ19" s="11"/>
      <c r="HKA19" s="11"/>
      <c r="HKB19" s="11"/>
      <c r="HKC19" s="11"/>
      <c r="HKD19" s="11"/>
      <c r="HKE19" s="11"/>
      <c r="HKF19" s="11"/>
      <c r="HKG19" s="11"/>
      <c r="HKH19" s="11"/>
      <c r="HKI19" s="11"/>
      <c r="HKJ19" s="11"/>
      <c r="HKK19" s="11"/>
      <c r="HKL19" s="11"/>
      <c r="HKM19" s="11"/>
      <c r="HKN19" s="11"/>
      <c r="HKO19" s="11"/>
      <c r="HKP19" s="11"/>
      <c r="HKQ19" s="11"/>
      <c r="HKR19" s="11"/>
      <c r="HKS19" s="11"/>
      <c r="HKT19" s="11"/>
      <c r="HKU19" s="11"/>
      <c r="HKV19" s="11"/>
      <c r="HKW19" s="11"/>
      <c r="HKX19" s="11"/>
      <c r="HKY19" s="11"/>
      <c r="HKZ19" s="11"/>
      <c r="HLA19" s="11"/>
      <c r="HLB19" s="11"/>
      <c r="HLC19" s="11"/>
      <c r="HLD19" s="11"/>
      <c r="HLE19" s="11"/>
      <c r="HLF19" s="11"/>
      <c r="HLG19" s="11"/>
      <c r="HLH19" s="11"/>
      <c r="HLI19" s="11"/>
      <c r="HLJ19" s="11"/>
      <c r="HLK19" s="11"/>
      <c r="HLL19" s="11"/>
      <c r="HLM19" s="11"/>
      <c r="HLN19" s="11"/>
      <c r="HLO19" s="11"/>
      <c r="HLP19" s="11"/>
      <c r="HLQ19" s="11"/>
      <c r="HLR19" s="11"/>
      <c r="HLS19" s="11"/>
      <c r="HLT19" s="11"/>
      <c r="HLU19" s="11"/>
      <c r="HLV19" s="11"/>
      <c r="HLW19" s="11"/>
      <c r="HLX19" s="11"/>
      <c r="HLY19" s="11"/>
      <c r="HLZ19" s="11"/>
      <c r="HMA19" s="11"/>
      <c r="HMB19" s="11"/>
      <c r="HMC19" s="11"/>
      <c r="HMD19" s="11"/>
      <c r="HME19" s="11"/>
      <c r="HMF19" s="11"/>
      <c r="HMG19" s="11"/>
      <c r="HMH19" s="11"/>
      <c r="HMI19" s="11"/>
      <c r="HMJ19" s="11"/>
      <c r="HMK19" s="11"/>
      <c r="HML19" s="11"/>
      <c r="HMM19" s="11"/>
      <c r="HMN19" s="11"/>
      <c r="HMO19" s="11"/>
      <c r="HMP19" s="11"/>
      <c r="HMQ19" s="11"/>
      <c r="HMR19" s="11"/>
      <c r="HMS19" s="11"/>
      <c r="HMT19" s="11"/>
      <c r="HMU19" s="11"/>
      <c r="HMV19" s="11"/>
      <c r="HMW19" s="11"/>
      <c r="HMX19" s="11"/>
      <c r="HMY19" s="11"/>
      <c r="HMZ19" s="11"/>
      <c r="HNA19" s="11"/>
      <c r="HNB19" s="11"/>
      <c r="HNC19" s="11"/>
      <c r="HND19" s="11"/>
      <c r="HNE19" s="11"/>
      <c r="HNF19" s="11"/>
      <c r="HNG19" s="11"/>
      <c r="HNH19" s="11"/>
      <c r="HNI19" s="11"/>
      <c r="HNJ19" s="11"/>
      <c r="HNK19" s="11"/>
      <c r="HNL19" s="11"/>
      <c r="HNM19" s="11"/>
      <c r="HNN19" s="11"/>
      <c r="HNO19" s="11"/>
      <c r="HNP19" s="11"/>
      <c r="HNQ19" s="11"/>
      <c r="HNR19" s="11"/>
      <c r="HNS19" s="11"/>
      <c r="HNT19" s="11"/>
      <c r="HNU19" s="11"/>
      <c r="HNV19" s="11"/>
      <c r="HNW19" s="11"/>
      <c r="HNX19" s="11"/>
      <c r="HNY19" s="11"/>
      <c r="HNZ19" s="11"/>
      <c r="HOA19" s="11"/>
      <c r="HOB19" s="11"/>
      <c r="HOC19" s="11"/>
      <c r="HOD19" s="11"/>
      <c r="HOE19" s="11"/>
      <c r="HOF19" s="11"/>
      <c r="HOG19" s="11"/>
      <c r="HOH19" s="11"/>
      <c r="HOI19" s="11"/>
      <c r="HOJ19" s="11"/>
      <c r="HOK19" s="11"/>
      <c r="HOL19" s="11"/>
      <c r="HOM19" s="11"/>
      <c r="HON19" s="11"/>
      <c r="HOO19" s="11"/>
      <c r="HOP19" s="11"/>
      <c r="HOQ19" s="11"/>
      <c r="HOR19" s="11"/>
      <c r="HOS19" s="11"/>
      <c r="HOT19" s="11"/>
      <c r="HOU19" s="11"/>
      <c r="HOV19" s="11"/>
      <c r="HOW19" s="11"/>
      <c r="HOX19" s="11"/>
      <c r="HOY19" s="11"/>
      <c r="HOZ19" s="11"/>
      <c r="HPA19" s="11"/>
      <c r="HPB19" s="11"/>
      <c r="HPC19" s="11"/>
      <c r="HPD19" s="11"/>
      <c r="HPE19" s="11"/>
      <c r="HPF19" s="11"/>
      <c r="HPG19" s="11"/>
      <c r="HPH19" s="11"/>
      <c r="HPI19" s="11"/>
      <c r="HPJ19" s="11"/>
      <c r="HPK19" s="11"/>
      <c r="HPL19" s="11"/>
      <c r="HPM19" s="11"/>
      <c r="HPN19" s="11"/>
      <c r="HPO19" s="11"/>
      <c r="HPP19" s="11"/>
      <c r="HPQ19" s="11"/>
      <c r="HPR19" s="11"/>
      <c r="HPS19" s="11"/>
      <c r="HPT19" s="11"/>
      <c r="HPU19" s="11"/>
      <c r="HPV19" s="11"/>
      <c r="HPW19" s="11"/>
      <c r="HPX19" s="11"/>
      <c r="HPY19" s="11"/>
      <c r="HPZ19" s="11"/>
      <c r="HQA19" s="11"/>
      <c r="HQB19" s="11"/>
      <c r="HQC19" s="11"/>
      <c r="HQD19" s="11"/>
      <c r="HQE19" s="11"/>
      <c r="HQF19" s="11"/>
      <c r="HQG19" s="11"/>
      <c r="HQH19" s="11"/>
      <c r="HQI19" s="11"/>
      <c r="HQJ19" s="11"/>
      <c r="HQK19" s="11"/>
      <c r="HQL19" s="11"/>
      <c r="HQM19" s="11"/>
      <c r="HQN19" s="11"/>
      <c r="HQO19" s="11"/>
      <c r="HQP19" s="11"/>
      <c r="HQQ19" s="11"/>
      <c r="HQR19" s="11"/>
      <c r="HQS19" s="11"/>
      <c r="HQT19" s="11"/>
      <c r="HQU19" s="11"/>
      <c r="HQV19" s="11"/>
      <c r="HQW19" s="11"/>
      <c r="HQX19" s="11"/>
      <c r="HQY19" s="11"/>
      <c r="HQZ19" s="11"/>
      <c r="HRA19" s="11"/>
      <c r="HRB19" s="11"/>
      <c r="HRC19" s="11"/>
      <c r="HRD19" s="11"/>
      <c r="HRE19" s="11"/>
      <c r="HRF19" s="11"/>
      <c r="HRG19" s="11"/>
      <c r="HRH19" s="11"/>
      <c r="HRI19" s="11"/>
      <c r="HRJ19" s="11"/>
      <c r="HRK19" s="11"/>
      <c r="HRL19" s="11"/>
      <c r="HRM19" s="11"/>
      <c r="HRN19" s="11"/>
      <c r="HRO19" s="11"/>
      <c r="HRP19" s="11"/>
      <c r="HRQ19" s="11"/>
      <c r="HRR19" s="11"/>
      <c r="HRS19" s="11"/>
      <c r="HRT19" s="11"/>
      <c r="HRU19" s="11"/>
      <c r="HRV19" s="11"/>
      <c r="HRW19" s="11"/>
      <c r="HRX19" s="11"/>
      <c r="HRY19" s="11"/>
      <c r="HRZ19" s="11"/>
      <c r="HSA19" s="11"/>
      <c r="HSB19" s="11"/>
      <c r="HSC19" s="11"/>
      <c r="HSD19" s="11"/>
      <c r="HSE19" s="11"/>
      <c r="HSF19" s="11"/>
      <c r="HSG19" s="11"/>
      <c r="HSH19" s="11"/>
      <c r="HSI19" s="11"/>
      <c r="HSJ19" s="11"/>
      <c r="HSK19" s="11"/>
      <c r="HSL19" s="11"/>
      <c r="HSM19" s="11"/>
      <c r="HSN19" s="11"/>
      <c r="HSO19" s="11"/>
      <c r="HSP19" s="11"/>
      <c r="HSQ19" s="11"/>
      <c r="HSR19" s="11"/>
      <c r="HSS19" s="11"/>
      <c r="HST19" s="11"/>
      <c r="HSU19" s="11"/>
      <c r="HSV19" s="11"/>
      <c r="HSW19" s="11"/>
      <c r="HSX19" s="11"/>
      <c r="HSY19" s="11"/>
      <c r="HSZ19" s="11"/>
      <c r="HTA19" s="11"/>
      <c r="HTB19" s="11"/>
      <c r="HTC19" s="11"/>
      <c r="HTD19" s="11"/>
      <c r="HTE19" s="11"/>
      <c r="HTF19" s="11"/>
      <c r="HTG19" s="11"/>
      <c r="HTH19" s="11"/>
      <c r="HTI19" s="11"/>
      <c r="HTJ19" s="11"/>
      <c r="HTK19" s="11"/>
      <c r="HTL19" s="11"/>
      <c r="HTM19" s="11"/>
      <c r="HTN19" s="11"/>
      <c r="HTO19" s="11"/>
      <c r="HTP19" s="11"/>
      <c r="HTQ19" s="11"/>
      <c r="HTR19" s="11"/>
      <c r="HTS19" s="11"/>
      <c r="HTT19" s="11"/>
      <c r="HTU19" s="11"/>
      <c r="HTV19" s="11"/>
      <c r="HTW19" s="11"/>
      <c r="HTX19" s="11"/>
      <c r="HTY19" s="11"/>
      <c r="HTZ19" s="11"/>
      <c r="HUA19" s="11"/>
      <c r="HUB19" s="11"/>
      <c r="HUC19" s="11"/>
      <c r="HUD19" s="11"/>
      <c r="HUE19" s="11"/>
      <c r="HUF19" s="11"/>
      <c r="HUG19" s="11"/>
      <c r="HUH19" s="11"/>
      <c r="HUI19" s="11"/>
      <c r="HUJ19" s="11"/>
      <c r="HUK19" s="11"/>
      <c r="HUL19" s="11"/>
      <c r="HUM19" s="11"/>
      <c r="HUN19" s="11"/>
      <c r="HUO19" s="11"/>
      <c r="HUP19" s="11"/>
      <c r="HUQ19" s="11"/>
      <c r="HUR19" s="11"/>
      <c r="HUS19" s="11"/>
      <c r="HUT19" s="11"/>
      <c r="HUU19" s="11"/>
      <c r="HUV19" s="11"/>
      <c r="HUW19" s="11"/>
      <c r="HUX19" s="11"/>
      <c r="HUY19" s="11"/>
      <c r="HUZ19" s="11"/>
      <c r="HVA19" s="11"/>
      <c r="HVB19" s="11"/>
      <c r="HVC19" s="11"/>
      <c r="HVD19" s="11"/>
      <c r="HVE19" s="11"/>
      <c r="HVF19" s="11"/>
      <c r="HVG19" s="11"/>
      <c r="HVH19" s="11"/>
      <c r="HVI19" s="11"/>
      <c r="HVJ19" s="11"/>
      <c r="HVK19" s="11"/>
      <c r="HVL19" s="11"/>
      <c r="HVM19" s="11"/>
      <c r="HVN19" s="11"/>
      <c r="HVO19" s="11"/>
      <c r="HVP19" s="11"/>
      <c r="HVQ19" s="11"/>
      <c r="HVR19" s="11"/>
      <c r="HVS19" s="11"/>
      <c r="HVT19" s="11"/>
      <c r="HVU19" s="11"/>
      <c r="HVV19" s="11"/>
      <c r="HVW19" s="11"/>
      <c r="HVX19" s="11"/>
      <c r="HVY19" s="11"/>
      <c r="HVZ19" s="11"/>
      <c r="HWA19" s="11"/>
      <c r="HWB19" s="11"/>
      <c r="HWC19" s="11"/>
      <c r="HWD19" s="11"/>
      <c r="HWE19" s="11"/>
      <c r="HWF19" s="11"/>
      <c r="HWG19" s="11"/>
      <c r="HWH19" s="11"/>
      <c r="HWI19" s="11"/>
      <c r="HWJ19" s="11"/>
      <c r="HWK19" s="11"/>
      <c r="HWL19" s="11"/>
      <c r="HWM19" s="11"/>
      <c r="HWN19" s="11"/>
      <c r="HWO19" s="11"/>
      <c r="HWP19" s="11"/>
      <c r="HWQ19" s="11"/>
      <c r="HWR19" s="11"/>
      <c r="HWS19" s="11"/>
      <c r="HWT19" s="11"/>
      <c r="HWU19" s="11"/>
      <c r="HWV19" s="11"/>
      <c r="HWW19" s="11"/>
      <c r="HWX19" s="11"/>
      <c r="HWY19" s="11"/>
      <c r="HWZ19" s="11"/>
      <c r="HXA19" s="11"/>
      <c r="HXB19" s="11"/>
      <c r="HXC19" s="11"/>
      <c r="HXD19" s="11"/>
      <c r="HXE19" s="11"/>
      <c r="HXF19" s="11"/>
      <c r="HXG19" s="11"/>
      <c r="HXH19" s="11"/>
      <c r="HXI19" s="11"/>
      <c r="HXJ19" s="11"/>
      <c r="HXK19" s="11"/>
      <c r="HXL19" s="11"/>
      <c r="HXM19" s="11"/>
      <c r="HXN19" s="11"/>
      <c r="HXO19" s="11"/>
      <c r="HXP19" s="11"/>
      <c r="HXQ19" s="11"/>
      <c r="HXR19" s="11"/>
      <c r="HXS19" s="11"/>
      <c r="HXT19" s="11"/>
      <c r="HXU19" s="11"/>
      <c r="HXV19" s="11"/>
      <c r="HXW19" s="11"/>
      <c r="HXX19" s="11"/>
      <c r="HXY19" s="11"/>
      <c r="HXZ19" s="11"/>
      <c r="HYA19" s="11"/>
      <c r="HYB19" s="11"/>
      <c r="HYC19" s="11"/>
      <c r="HYD19" s="11"/>
      <c r="HYE19" s="11"/>
      <c r="HYF19" s="11"/>
      <c r="HYG19" s="11"/>
      <c r="HYH19" s="11"/>
      <c r="HYI19" s="11"/>
      <c r="HYJ19" s="11"/>
      <c r="HYK19" s="11"/>
      <c r="HYL19" s="11"/>
      <c r="HYM19" s="11"/>
      <c r="HYN19" s="11"/>
      <c r="HYO19" s="11"/>
      <c r="HYP19" s="11"/>
      <c r="HYQ19" s="11"/>
      <c r="HYR19" s="11"/>
      <c r="HYS19" s="11"/>
      <c r="HYT19" s="11"/>
      <c r="HYU19" s="11"/>
      <c r="HYV19" s="11"/>
      <c r="HYW19" s="11"/>
      <c r="HYX19" s="11"/>
      <c r="HYY19" s="11"/>
      <c r="HYZ19" s="11"/>
      <c r="HZA19" s="11"/>
      <c r="HZB19" s="11"/>
      <c r="HZC19" s="11"/>
      <c r="HZD19" s="11"/>
      <c r="HZE19" s="11"/>
      <c r="HZF19" s="11"/>
      <c r="HZG19" s="11"/>
      <c r="HZH19" s="11"/>
      <c r="HZI19" s="11"/>
      <c r="HZJ19" s="11"/>
      <c r="HZK19" s="11"/>
      <c r="HZL19" s="11"/>
      <c r="HZM19" s="11"/>
      <c r="HZN19" s="11"/>
      <c r="HZO19" s="11"/>
      <c r="HZP19" s="11"/>
      <c r="HZQ19" s="11"/>
      <c r="HZR19" s="11"/>
      <c r="HZS19" s="11"/>
      <c r="HZT19" s="11"/>
      <c r="HZU19" s="11"/>
      <c r="HZV19" s="11"/>
      <c r="HZW19" s="11"/>
      <c r="HZX19" s="11"/>
      <c r="HZY19" s="11"/>
      <c r="HZZ19" s="11"/>
      <c r="IAA19" s="11"/>
      <c r="IAB19" s="11"/>
      <c r="IAC19" s="11"/>
      <c r="IAD19" s="11"/>
      <c r="IAE19" s="11"/>
      <c r="IAF19" s="11"/>
      <c r="IAG19" s="11"/>
      <c r="IAH19" s="11"/>
      <c r="IAI19" s="11"/>
      <c r="IAJ19" s="11"/>
      <c r="IAK19" s="11"/>
      <c r="IAL19" s="11"/>
      <c r="IAM19" s="11"/>
      <c r="IAN19" s="11"/>
      <c r="IAO19" s="11"/>
      <c r="IAP19" s="11"/>
      <c r="IAQ19" s="11"/>
      <c r="IAR19" s="11"/>
      <c r="IAS19" s="11"/>
      <c r="IAT19" s="11"/>
      <c r="IAU19" s="11"/>
      <c r="IAV19" s="11"/>
      <c r="IAW19" s="11"/>
      <c r="IAX19" s="11"/>
      <c r="IAY19" s="11"/>
      <c r="IAZ19" s="11"/>
      <c r="IBA19" s="11"/>
      <c r="IBB19" s="11"/>
      <c r="IBC19" s="11"/>
      <c r="IBD19" s="11"/>
      <c r="IBE19" s="11"/>
      <c r="IBF19" s="11"/>
      <c r="IBG19" s="11"/>
      <c r="IBH19" s="11"/>
      <c r="IBI19" s="11"/>
      <c r="IBJ19" s="11"/>
      <c r="IBK19" s="11"/>
      <c r="IBL19" s="11"/>
      <c r="IBM19" s="11"/>
      <c r="IBN19" s="11"/>
      <c r="IBO19" s="11"/>
      <c r="IBP19" s="11"/>
      <c r="IBQ19" s="11"/>
      <c r="IBR19" s="11"/>
      <c r="IBS19" s="11"/>
      <c r="IBT19" s="11"/>
      <c r="IBU19" s="11"/>
      <c r="IBV19" s="11"/>
      <c r="IBW19" s="11"/>
      <c r="IBX19" s="11"/>
      <c r="IBY19" s="11"/>
      <c r="IBZ19" s="11"/>
      <c r="ICA19" s="11"/>
      <c r="ICB19" s="11"/>
      <c r="ICC19" s="11"/>
      <c r="ICD19" s="11"/>
      <c r="ICE19" s="11"/>
      <c r="ICF19" s="11"/>
      <c r="ICG19" s="11"/>
      <c r="ICH19" s="11"/>
      <c r="ICI19" s="11"/>
      <c r="ICJ19" s="11"/>
      <c r="ICK19" s="11"/>
      <c r="ICL19" s="11"/>
      <c r="ICM19" s="11"/>
      <c r="ICN19" s="11"/>
      <c r="ICO19" s="11"/>
      <c r="ICP19" s="11"/>
      <c r="ICQ19" s="11"/>
      <c r="ICR19" s="11"/>
      <c r="ICS19" s="11"/>
      <c r="ICT19" s="11"/>
      <c r="ICU19" s="11"/>
      <c r="ICV19" s="11"/>
      <c r="ICW19" s="11"/>
      <c r="ICX19" s="11"/>
      <c r="ICY19" s="11"/>
      <c r="ICZ19" s="11"/>
      <c r="IDA19" s="11"/>
      <c r="IDB19" s="11"/>
      <c r="IDC19" s="11"/>
      <c r="IDD19" s="11"/>
      <c r="IDE19" s="11"/>
      <c r="IDF19" s="11"/>
      <c r="IDG19" s="11"/>
      <c r="IDH19" s="11"/>
      <c r="IDI19" s="11"/>
      <c r="IDJ19" s="11"/>
      <c r="IDK19" s="11"/>
      <c r="IDL19" s="11"/>
      <c r="IDM19" s="11"/>
      <c r="IDN19" s="11"/>
      <c r="IDO19" s="11"/>
      <c r="IDP19" s="11"/>
      <c r="IDQ19" s="11"/>
      <c r="IDR19" s="11"/>
      <c r="IDS19" s="11"/>
      <c r="IDT19" s="11"/>
      <c r="IDU19" s="11"/>
      <c r="IDV19" s="11"/>
      <c r="IDW19" s="11"/>
      <c r="IDX19" s="11"/>
      <c r="IDY19" s="11"/>
      <c r="IDZ19" s="11"/>
      <c r="IEA19" s="11"/>
      <c r="IEB19" s="11"/>
      <c r="IEC19" s="11"/>
      <c r="IED19" s="11"/>
      <c r="IEE19" s="11"/>
      <c r="IEF19" s="11"/>
      <c r="IEG19" s="11"/>
      <c r="IEH19" s="11"/>
      <c r="IEI19" s="11"/>
      <c r="IEJ19" s="11"/>
      <c r="IEK19" s="11"/>
      <c r="IEL19" s="11"/>
      <c r="IEM19" s="11"/>
      <c r="IEN19" s="11"/>
      <c r="IEO19" s="11"/>
      <c r="IEP19" s="11"/>
      <c r="IEQ19" s="11"/>
      <c r="IER19" s="11"/>
      <c r="IES19" s="11"/>
      <c r="IET19" s="11"/>
      <c r="IEU19" s="11"/>
      <c r="IEV19" s="11"/>
      <c r="IEW19" s="11"/>
      <c r="IEX19" s="11"/>
      <c r="IEY19" s="11"/>
      <c r="IEZ19" s="11"/>
      <c r="IFA19" s="11"/>
      <c r="IFB19" s="11"/>
      <c r="IFC19" s="11"/>
      <c r="IFD19" s="11"/>
      <c r="IFE19" s="11"/>
      <c r="IFF19" s="11"/>
      <c r="IFG19" s="11"/>
      <c r="IFH19" s="11"/>
      <c r="IFI19" s="11"/>
      <c r="IFJ19" s="11"/>
      <c r="IFK19" s="11"/>
      <c r="IFL19" s="11"/>
      <c r="IFM19" s="11"/>
      <c r="IFN19" s="11"/>
      <c r="IFO19" s="11"/>
      <c r="IFP19" s="11"/>
      <c r="IFQ19" s="11"/>
      <c r="IFR19" s="11"/>
      <c r="IFS19" s="11"/>
      <c r="IFT19" s="11"/>
      <c r="IFU19" s="11"/>
      <c r="IFV19" s="11"/>
      <c r="IFW19" s="11"/>
      <c r="IFX19" s="11"/>
      <c r="IFY19" s="11"/>
      <c r="IFZ19" s="11"/>
      <c r="IGA19" s="11"/>
      <c r="IGB19" s="11"/>
      <c r="IGC19" s="11"/>
      <c r="IGD19" s="11"/>
      <c r="IGE19" s="11"/>
      <c r="IGF19" s="11"/>
      <c r="IGG19" s="11"/>
      <c r="IGH19" s="11"/>
      <c r="IGI19" s="11"/>
      <c r="IGJ19" s="11"/>
      <c r="IGK19" s="11"/>
      <c r="IGL19" s="11"/>
      <c r="IGM19" s="11"/>
      <c r="IGN19" s="11"/>
      <c r="IGO19" s="11"/>
      <c r="IGP19" s="11"/>
      <c r="IGQ19" s="11"/>
      <c r="IGR19" s="11"/>
      <c r="IGS19" s="11"/>
      <c r="IGT19" s="11"/>
      <c r="IGU19" s="11"/>
      <c r="IGV19" s="11"/>
      <c r="IGW19" s="11"/>
      <c r="IGX19" s="11"/>
      <c r="IGY19" s="11"/>
      <c r="IGZ19" s="11"/>
      <c r="IHA19" s="11"/>
      <c r="IHB19" s="11"/>
      <c r="IHC19" s="11"/>
      <c r="IHD19" s="11"/>
      <c r="IHE19" s="11"/>
      <c r="IHF19" s="11"/>
      <c r="IHG19" s="11"/>
      <c r="IHH19" s="11"/>
      <c r="IHI19" s="11"/>
      <c r="IHJ19" s="11"/>
      <c r="IHK19" s="11"/>
      <c r="IHL19" s="11"/>
      <c r="IHM19" s="11"/>
      <c r="IHN19" s="11"/>
      <c r="IHO19" s="11"/>
      <c r="IHP19" s="11"/>
      <c r="IHQ19" s="11"/>
      <c r="IHR19" s="11"/>
      <c r="IHS19" s="11"/>
      <c r="IHT19" s="11"/>
      <c r="IHU19" s="11"/>
      <c r="IHV19" s="11"/>
      <c r="IHW19" s="11"/>
      <c r="IHX19" s="11"/>
      <c r="IHY19" s="11"/>
      <c r="IHZ19" s="11"/>
      <c r="IIA19" s="11"/>
      <c r="IIB19" s="11"/>
      <c r="IIC19" s="11"/>
      <c r="IID19" s="11"/>
      <c r="IIE19" s="11"/>
      <c r="IIF19" s="11"/>
      <c r="IIG19" s="11"/>
      <c r="IIH19" s="11"/>
      <c r="III19" s="11"/>
      <c r="IIJ19" s="11"/>
      <c r="IIK19" s="11"/>
      <c r="IIL19" s="11"/>
      <c r="IIM19" s="11"/>
      <c r="IIN19" s="11"/>
      <c r="IIO19" s="11"/>
      <c r="IIP19" s="11"/>
      <c r="IIQ19" s="11"/>
      <c r="IIR19" s="11"/>
      <c r="IIS19" s="11"/>
      <c r="IIT19" s="11"/>
      <c r="IIU19" s="11"/>
      <c r="IIV19" s="11"/>
      <c r="IIW19" s="11"/>
      <c r="IIX19" s="11"/>
      <c r="IIY19" s="11"/>
      <c r="IIZ19" s="11"/>
      <c r="IJA19" s="11"/>
      <c r="IJB19" s="11"/>
      <c r="IJC19" s="11"/>
      <c r="IJD19" s="11"/>
      <c r="IJE19" s="11"/>
      <c r="IJF19" s="11"/>
      <c r="IJG19" s="11"/>
      <c r="IJH19" s="11"/>
      <c r="IJI19" s="11"/>
      <c r="IJJ19" s="11"/>
      <c r="IJK19" s="11"/>
      <c r="IJL19" s="11"/>
      <c r="IJM19" s="11"/>
      <c r="IJN19" s="11"/>
      <c r="IJO19" s="11"/>
      <c r="IJP19" s="11"/>
      <c r="IJQ19" s="11"/>
      <c r="IJR19" s="11"/>
      <c r="IJS19" s="11"/>
      <c r="IJT19" s="11"/>
      <c r="IJU19" s="11"/>
      <c r="IJV19" s="11"/>
      <c r="IJW19" s="11"/>
      <c r="IJX19" s="11"/>
      <c r="IJY19" s="11"/>
      <c r="IJZ19" s="11"/>
      <c r="IKA19" s="11"/>
      <c r="IKB19" s="11"/>
      <c r="IKC19" s="11"/>
      <c r="IKD19" s="11"/>
      <c r="IKE19" s="11"/>
      <c r="IKF19" s="11"/>
      <c r="IKG19" s="11"/>
      <c r="IKH19" s="11"/>
      <c r="IKI19" s="11"/>
      <c r="IKJ19" s="11"/>
      <c r="IKK19" s="11"/>
      <c r="IKL19" s="11"/>
      <c r="IKM19" s="11"/>
      <c r="IKN19" s="11"/>
      <c r="IKO19" s="11"/>
      <c r="IKP19" s="11"/>
      <c r="IKQ19" s="11"/>
      <c r="IKR19" s="11"/>
      <c r="IKS19" s="11"/>
      <c r="IKT19" s="11"/>
      <c r="IKU19" s="11"/>
      <c r="IKV19" s="11"/>
      <c r="IKW19" s="11"/>
      <c r="IKX19" s="11"/>
      <c r="IKY19" s="11"/>
      <c r="IKZ19" s="11"/>
      <c r="ILA19" s="11"/>
      <c r="ILB19" s="11"/>
      <c r="ILC19" s="11"/>
      <c r="ILD19" s="11"/>
      <c r="ILE19" s="11"/>
      <c r="ILF19" s="11"/>
      <c r="ILG19" s="11"/>
      <c r="ILH19" s="11"/>
      <c r="ILI19" s="11"/>
      <c r="ILJ19" s="11"/>
      <c r="ILK19" s="11"/>
      <c r="ILL19" s="11"/>
      <c r="ILM19" s="11"/>
      <c r="ILN19" s="11"/>
      <c r="ILO19" s="11"/>
      <c r="ILP19" s="11"/>
      <c r="ILQ19" s="11"/>
      <c r="ILR19" s="11"/>
      <c r="ILS19" s="11"/>
      <c r="ILT19" s="11"/>
      <c r="ILU19" s="11"/>
      <c r="ILV19" s="11"/>
      <c r="ILW19" s="11"/>
      <c r="ILX19" s="11"/>
      <c r="ILY19" s="11"/>
      <c r="ILZ19" s="11"/>
      <c r="IMA19" s="11"/>
      <c r="IMB19" s="11"/>
      <c r="IMC19" s="11"/>
      <c r="IMD19" s="11"/>
      <c r="IME19" s="11"/>
      <c r="IMF19" s="11"/>
      <c r="IMG19" s="11"/>
      <c r="IMH19" s="11"/>
      <c r="IMI19" s="11"/>
      <c r="IMJ19" s="11"/>
      <c r="IMK19" s="11"/>
      <c r="IML19" s="11"/>
      <c r="IMM19" s="11"/>
      <c r="IMN19" s="11"/>
      <c r="IMO19" s="11"/>
      <c r="IMP19" s="11"/>
      <c r="IMQ19" s="11"/>
      <c r="IMR19" s="11"/>
      <c r="IMS19" s="11"/>
      <c r="IMT19" s="11"/>
      <c r="IMU19" s="11"/>
      <c r="IMV19" s="11"/>
      <c r="IMW19" s="11"/>
      <c r="IMX19" s="11"/>
      <c r="IMY19" s="11"/>
      <c r="IMZ19" s="11"/>
      <c r="INA19" s="11"/>
      <c r="INB19" s="11"/>
      <c r="INC19" s="11"/>
      <c r="IND19" s="11"/>
      <c r="INE19" s="11"/>
      <c r="INF19" s="11"/>
      <c r="ING19" s="11"/>
      <c r="INH19" s="11"/>
      <c r="INI19" s="11"/>
      <c r="INJ19" s="11"/>
      <c r="INK19" s="11"/>
      <c r="INL19" s="11"/>
      <c r="INM19" s="11"/>
      <c r="INN19" s="11"/>
      <c r="INO19" s="11"/>
      <c r="INP19" s="11"/>
      <c r="INQ19" s="11"/>
      <c r="INR19" s="11"/>
      <c r="INS19" s="11"/>
      <c r="INT19" s="11"/>
      <c r="INU19" s="11"/>
      <c r="INV19" s="11"/>
      <c r="INW19" s="11"/>
      <c r="INX19" s="11"/>
      <c r="INY19" s="11"/>
      <c r="INZ19" s="11"/>
      <c r="IOA19" s="11"/>
      <c r="IOB19" s="11"/>
      <c r="IOC19" s="11"/>
      <c r="IOD19" s="11"/>
      <c r="IOE19" s="11"/>
      <c r="IOF19" s="11"/>
      <c r="IOG19" s="11"/>
      <c r="IOH19" s="11"/>
      <c r="IOI19" s="11"/>
      <c r="IOJ19" s="11"/>
      <c r="IOK19" s="11"/>
      <c r="IOL19" s="11"/>
      <c r="IOM19" s="11"/>
      <c r="ION19" s="11"/>
      <c r="IOO19" s="11"/>
      <c r="IOP19" s="11"/>
      <c r="IOQ19" s="11"/>
      <c r="IOR19" s="11"/>
      <c r="IOS19" s="11"/>
      <c r="IOT19" s="11"/>
      <c r="IOU19" s="11"/>
      <c r="IOV19" s="11"/>
      <c r="IOW19" s="11"/>
      <c r="IOX19" s="11"/>
      <c r="IOY19" s="11"/>
      <c r="IOZ19" s="11"/>
      <c r="IPA19" s="11"/>
      <c r="IPB19" s="11"/>
      <c r="IPC19" s="11"/>
      <c r="IPD19" s="11"/>
      <c r="IPE19" s="11"/>
      <c r="IPF19" s="11"/>
      <c r="IPG19" s="11"/>
      <c r="IPH19" s="11"/>
      <c r="IPI19" s="11"/>
      <c r="IPJ19" s="11"/>
      <c r="IPK19" s="11"/>
      <c r="IPL19" s="11"/>
      <c r="IPM19" s="11"/>
      <c r="IPN19" s="11"/>
      <c r="IPO19" s="11"/>
      <c r="IPP19" s="11"/>
      <c r="IPQ19" s="11"/>
      <c r="IPR19" s="11"/>
      <c r="IPS19" s="11"/>
      <c r="IPT19" s="11"/>
      <c r="IPU19" s="11"/>
      <c r="IPV19" s="11"/>
      <c r="IPW19" s="11"/>
      <c r="IPX19" s="11"/>
      <c r="IPY19" s="11"/>
      <c r="IPZ19" s="11"/>
      <c r="IQA19" s="11"/>
      <c r="IQB19" s="11"/>
      <c r="IQC19" s="11"/>
      <c r="IQD19" s="11"/>
      <c r="IQE19" s="11"/>
      <c r="IQF19" s="11"/>
      <c r="IQG19" s="11"/>
      <c r="IQH19" s="11"/>
      <c r="IQI19" s="11"/>
      <c r="IQJ19" s="11"/>
      <c r="IQK19" s="11"/>
      <c r="IQL19" s="11"/>
      <c r="IQM19" s="11"/>
      <c r="IQN19" s="11"/>
      <c r="IQO19" s="11"/>
      <c r="IQP19" s="11"/>
      <c r="IQQ19" s="11"/>
      <c r="IQR19" s="11"/>
      <c r="IQS19" s="11"/>
      <c r="IQT19" s="11"/>
      <c r="IQU19" s="11"/>
      <c r="IQV19" s="11"/>
      <c r="IQW19" s="11"/>
      <c r="IQX19" s="11"/>
      <c r="IQY19" s="11"/>
      <c r="IQZ19" s="11"/>
      <c r="IRA19" s="11"/>
      <c r="IRB19" s="11"/>
      <c r="IRC19" s="11"/>
      <c r="IRD19" s="11"/>
      <c r="IRE19" s="11"/>
      <c r="IRF19" s="11"/>
      <c r="IRG19" s="11"/>
      <c r="IRH19" s="11"/>
      <c r="IRI19" s="11"/>
      <c r="IRJ19" s="11"/>
      <c r="IRK19" s="11"/>
      <c r="IRL19" s="11"/>
      <c r="IRM19" s="11"/>
      <c r="IRN19" s="11"/>
      <c r="IRO19" s="11"/>
      <c r="IRP19" s="11"/>
      <c r="IRQ19" s="11"/>
      <c r="IRR19" s="11"/>
      <c r="IRS19" s="11"/>
      <c r="IRT19" s="11"/>
      <c r="IRU19" s="11"/>
      <c r="IRV19" s="11"/>
      <c r="IRW19" s="11"/>
      <c r="IRX19" s="11"/>
      <c r="IRY19" s="11"/>
      <c r="IRZ19" s="11"/>
      <c r="ISA19" s="11"/>
      <c r="ISB19" s="11"/>
      <c r="ISC19" s="11"/>
      <c r="ISD19" s="11"/>
      <c r="ISE19" s="11"/>
      <c r="ISF19" s="11"/>
      <c r="ISG19" s="11"/>
      <c r="ISH19" s="11"/>
      <c r="ISI19" s="11"/>
      <c r="ISJ19" s="11"/>
      <c r="ISK19" s="11"/>
      <c r="ISL19" s="11"/>
      <c r="ISM19" s="11"/>
      <c r="ISN19" s="11"/>
      <c r="ISO19" s="11"/>
      <c r="ISP19" s="11"/>
      <c r="ISQ19" s="11"/>
      <c r="ISR19" s="11"/>
      <c r="ISS19" s="11"/>
      <c r="IST19" s="11"/>
      <c r="ISU19" s="11"/>
      <c r="ISV19" s="11"/>
      <c r="ISW19" s="11"/>
      <c r="ISX19" s="11"/>
      <c r="ISY19" s="11"/>
      <c r="ISZ19" s="11"/>
      <c r="ITA19" s="11"/>
      <c r="ITB19" s="11"/>
      <c r="ITC19" s="11"/>
      <c r="ITD19" s="11"/>
      <c r="ITE19" s="11"/>
      <c r="ITF19" s="11"/>
      <c r="ITG19" s="11"/>
      <c r="ITH19" s="11"/>
      <c r="ITI19" s="11"/>
      <c r="ITJ19" s="11"/>
      <c r="ITK19" s="11"/>
      <c r="ITL19" s="11"/>
      <c r="ITM19" s="11"/>
      <c r="ITN19" s="11"/>
      <c r="ITO19" s="11"/>
      <c r="ITP19" s="11"/>
      <c r="ITQ19" s="11"/>
      <c r="ITR19" s="11"/>
      <c r="ITS19" s="11"/>
      <c r="ITT19" s="11"/>
      <c r="ITU19" s="11"/>
      <c r="ITV19" s="11"/>
      <c r="ITW19" s="11"/>
      <c r="ITX19" s="11"/>
      <c r="ITY19" s="11"/>
      <c r="ITZ19" s="11"/>
      <c r="IUA19" s="11"/>
      <c r="IUB19" s="11"/>
      <c r="IUC19" s="11"/>
      <c r="IUD19" s="11"/>
      <c r="IUE19" s="11"/>
      <c r="IUF19" s="11"/>
      <c r="IUG19" s="11"/>
      <c r="IUH19" s="11"/>
      <c r="IUI19" s="11"/>
      <c r="IUJ19" s="11"/>
      <c r="IUK19" s="11"/>
      <c r="IUL19" s="11"/>
      <c r="IUM19" s="11"/>
      <c r="IUN19" s="11"/>
      <c r="IUO19" s="11"/>
      <c r="IUP19" s="11"/>
      <c r="IUQ19" s="11"/>
      <c r="IUR19" s="11"/>
      <c r="IUS19" s="11"/>
      <c r="IUT19" s="11"/>
      <c r="IUU19" s="11"/>
      <c r="IUV19" s="11"/>
      <c r="IUW19" s="11"/>
      <c r="IUX19" s="11"/>
      <c r="IUY19" s="11"/>
      <c r="IUZ19" s="11"/>
      <c r="IVA19" s="11"/>
      <c r="IVB19" s="11"/>
      <c r="IVC19" s="11"/>
      <c r="IVD19" s="11"/>
      <c r="IVE19" s="11"/>
      <c r="IVF19" s="11"/>
      <c r="IVG19" s="11"/>
      <c r="IVH19" s="11"/>
      <c r="IVI19" s="11"/>
      <c r="IVJ19" s="11"/>
      <c r="IVK19" s="11"/>
      <c r="IVL19" s="11"/>
      <c r="IVM19" s="11"/>
      <c r="IVN19" s="11"/>
      <c r="IVO19" s="11"/>
      <c r="IVP19" s="11"/>
      <c r="IVQ19" s="11"/>
      <c r="IVR19" s="11"/>
      <c r="IVS19" s="11"/>
      <c r="IVT19" s="11"/>
      <c r="IVU19" s="11"/>
      <c r="IVV19" s="11"/>
      <c r="IVW19" s="11"/>
      <c r="IVX19" s="11"/>
      <c r="IVY19" s="11"/>
      <c r="IVZ19" s="11"/>
      <c r="IWA19" s="11"/>
      <c r="IWB19" s="11"/>
      <c r="IWC19" s="11"/>
      <c r="IWD19" s="11"/>
      <c r="IWE19" s="11"/>
      <c r="IWF19" s="11"/>
      <c r="IWG19" s="11"/>
      <c r="IWH19" s="11"/>
      <c r="IWI19" s="11"/>
      <c r="IWJ19" s="11"/>
      <c r="IWK19" s="11"/>
      <c r="IWL19" s="11"/>
      <c r="IWM19" s="11"/>
      <c r="IWN19" s="11"/>
      <c r="IWO19" s="11"/>
      <c r="IWP19" s="11"/>
      <c r="IWQ19" s="11"/>
      <c r="IWR19" s="11"/>
      <c r="IWS19" s="11"/>
      <c r="IWT19" s="11"/>
      <c r="IWU19" s="11"/>
      <c r="IWV19" s="11"/>
      <c r="IWW19" s="11"/>
      <c r="IWX19" s="11"/>
      <c r="IWY19" s="11"/>
      <c r="IWZ19" s="11"/>
      <c r="IXA19" s="11"/>
      <c r="IXB19" s="11"/>
      <c r="IXC19" s="11"/>
      <c r="IXD19" s="11"/>
      <c r="IXE19" s="11"/>
      <c r="IXF19" s="11"/>
      <c r="IXG19" s="11"/>
      <c r="IXH19" s="11"/>
      <c r="IXI19" s="11"/>
      <c r="IXJ19" s="11"/>
      <c r="IXK19" s="11"/>
      <c r="IXL19" s="11"/>
      <c r="IXM19" s="11"/>
      <c r="IXN19" s="11"/>
      <c r="IXO19" s="11"/>
      <c r="IXP19" s="11"/>
      <c r="IXQ19" s="11"/>
      <c r="IXR19" s="11"/>
      <c r="IXS19" s="11"/>
      <c r="IXT19" s="11"/>
      <c r="IXU19" s="11"/>
      <c r="IXV19" s="11"/>
      <c r="IXW19" s="11"/>
      <c r="IXX19" s="11"/>
      <c r="IXY19" s="11"/>
      <c r="IXZ19" s="11"/>
      <c r="IYA19" s="11"/>
      <c r="IYB19" s="11"/>
      <c r="IYC19" s="11"/>
      <c r="IYD19" s="11"/>
      <c r="IYE19" s="11"/>
      <c r="IYF19" s="11"/>
      <c r="IYG19" s="11"/>
      <c r="IYH19" s="11"/>
      <c r="IYI19" s="11"/>
      <c r="IYJ19" s="11"/>
      <c r="IYK19" s="11"/>
      <c r="IYL19" s="11"/>
      <c r="IYM19" s="11"/>
      <c r="IYN19" s="11"/>
      <c r="IYO19" s="11"/>
      <c r="IYP19" s="11"/>
      <c r="IYQ19" s="11"/>
      <c r="IYR19" s="11"/>
      <c r="IYS19" s="11"/>
      <c r="IYT19" s="11"/>
      <c r="IYU19" s="11"/>
      <c r="IYV19" s="11"/>
      <c r="IYW19" s="11"/>
      <c r="IYX19" s="11"/>
      <c r="IYY19" s="11"/>
      <c r="IYZ19" s="11"/>
      <c r="IZA19" s="11"/>
      <c r="IZB19" s="11"/>
      <c r="IZC19" s="11"/>
      <c r="IZD19" s="11"/>
      <c r="IZE19" s="11"/>
      <c r="IZF19" s="11"/>
      <c r="IZG19" s="11"/>
      <c r="IZH19" s="11"/>
      <c r="IZI19" s="11"/>
      <c r="IZJ19" s="11"/>
      <c r="IZK19" s="11"/>
      <c r="IZL19" s="11"/>
      <c r="IZM19" s="11"/>
      <c r="IZN19" s="11"/>
      <c r="IZO19" s="11"/>
      <c r="IZP19" s="11"/>
      <c r="IZQ19" s="11"/>
      <c r="IZR19" s="11"/>
      <c r="IZS19" s="11"/>
      <c r="IZT19" s="11"/>
      <c r="IZU19" s="11"/>
      <c r="IZV19" s="11"/>
      <c r="IZW19" s="11"/>
      <c r="IZX19" s="11"/>
      <c r="IZY19" s="11"/>
      <c r="IZZ19" s="11"/>
      <c r="JAA19" s="11"/>
      <c r="JAB19" s="11"/>
      <c r="JAC19" s="11"/>
      <c r="JAD19" s="11"/>
      <c r="JAE19" s="11"/>
      <c r="JAF19" s="11"/>
      <c r="JAG19" s="11"/>
      <c r="JAH19" s="11"/>
      <c r="JAI19" s="11"/>
      <c r="JAJ19" s="11"/>
      <c r="JAK19" s="11"/>
      <c r="JAL19" s="11"/>
      <c r="JAM19" s="11"/>
      <c r="JAN19" s="11"/>
      <c r="JAO19" s="11"/>
      <c r="JAP19" s="11"/>
      <c r="JAQ19" s="11"/>
      <c r="JAR19" s="11"/>
      <c r="JAS19" s="11"/>
      <c r="JAT19" s="11"/>
      <c r="JAU19" s="11"/>
      <c r="JAV19" s="11"/>
      <c r="JAW19" s="11"/>
      <c r="JAX19" s="11"/>
      <c r="JAY19" s="11"/>
      <c r="JAZ19" s="11"/>
      <c r="JBA19" s="11"/>
      <c r="JBB19" s="11"/>
      <c r="JBC19" s="11"/>
      <c r="JBD19" s="11"/>
      <c r="JBE19" s="11"/>
      <c r="JBF19" s="11"/>
      <c r="JBG19" s="11"/>
      <c r="JBH19" s="11"/>
      <c r="JBI19" s="11"/>
      <c r="JBJ19" s="11"/>
      <c r="JBK19" s="11"/>
      <c r="JBL19" s="11"/>
      <c r="JBM19" s="11"/>
      <c r="JBN19" s="11"/>
      <c r="JBO19" s="11"/>
      <c r="JBP19" s="11"/>
      <c r="JBQ19" s="11"/>
      <c r="JBR19" s="11"/>
      <c r="JBS19" s="11"/>
      <c r="JBT19" s="11"/>
      <c r="JBU19" s="11"/>
      <c r="JBV19" s="11"/>
      <c r="JBW19" s="11"/>
      <c r="JBX19" s="11"/>
      <c r="JBY19" s="11"/>
      <c r="JBZ19" s="11"/>
      <c r="JCA19" s="11"/>
      <c r="JCB19" s="11"/>
      <c r="JCC19" s="11"/>
      <c r="JCD19" s="11"/>
      <c r="JCE19" s="11"/>
      <c r="JCF19" s="11"/>
      <c r="JCG19" s="11"/>
      <c r="JCH19" s="11"/>
      <c r="JCI19" s="11"/>
      <c r="JCJ19" s="11"/>
      <c r="JCK19" s="11"/>
      <c r="JCL19" s="11"/>
      <c r="JCM19" s="11"/>
      <c r="JCN19" s="11"/>
      <c r="JCO19" s="11"/>
      <c r="JCP19" s="11"/>
      <c r="JCQ19" s="11"/>
      <c r="JCR19" s="11"/>
      <c r="JCS19" s="11"/>
      <c r="JCT19" s="11"/>
      <c r="JCU19" s="11"/>
      <c r="JCV19" s="11"/>
      <c r="JCW19" s="11"/>
      <c r="JCX19" s="11"/>
      <c r="JCY19" s="11"/>
      <c r="JCZ19" s="11"/>
      <c r="JDA19" s="11"/>
      <c r="JDB19" s="11"/>
      <c r="JDC19" s="11"/>
      <c r="JDD19" s="11"/>
      <c r="JDE19" s="11"/>
      <c r="JDF19" s="11"/>
      <c r="JDG19" s="11"/>
      <c r="JDH19" s="11"/>
      <c r="JDI19" s="11"/>
      <c r="JDJ19" s="11"/>
      <c r="JDK19" s="11"/>
      <c r="JDL19" s="11"/>
      <c r="JDM19" s="11"/>
      <c r="JDN19" s="11"/>
      <c r="JDO19" s="11"/>
      <c r="JDP19" s="11"/>
      <c r="JDQ19" s="11"/>
      <c r="JDR19" s="11"/>
      <c r="JDS19" s="11"/>
      <c r="JDT19" s="11"/>
      <c r="JDU19" s="11"/>
      <c r="JDV19" s="11"/>
      <c r="JDW19" s="11"/>
      <c r="JDX19" s="11"/>
      <c r="JDY19" s="11"/>
      <c r="JDZ19" s="11"/>
      <c r="JEA19" s="11"/>
      <c r="JEB19" s="11"/>
      <c r="JEC19" s="11"/>
      <c r="JED19" s="11"/>
      <c r="JEE19" s="11"/>
      <c r="JEF19" s="11"/>
      <c r="JEG19" s="11"/>
      <c r="JEH19" s="11"/>
      <c r="JEI19" s="11"/>
      <c r="JEJ19" s="11"/>
      <c r="JEK19" s="11"/>
      <c r="JEL19" s="11"/>
      <c r="JEM19" s="11"/>
      <c r="JEN19" s="11"/>
      <c r="JEO19" s="11"/>
      <c r="JEP19" s="11"/>
      <c r="JEQ19" s="11"/>
      <c r="JER19" s="11"/>
      <c r="JES19" s="11"/>
      <c r="JET19" s="11"/>
      <c r="JEU19" s="11"/>
      <c r="JEV19" s="11"/>
      <c r="JEW19" s="11"/>
      <c r="JEX19" s="11"/>
      <c r="JEY19" s="11"/>
      <c r="JEZ19" s="11"/>
      <c r="JFA19" s="11"/>
      <c r="JFB19" s="11"/>
      <c r="JFC19" s="11"/>
      <c r="JFD19" s="11"/>
      <c r="JFE19" s="11"/>
      <c r="JFF19" s="11"/>
      <c r="JFG19" s="11"/>
      <c r="JFH19" s="11"/>
      <c r="JFI19" s="11"/>
      <c r="JFJ19" s="11"/>
      <c r="JFK19" s="11"/>
      <c r="JFL19" s="11"/>
      <c r="JFM19" s="11"/>
      <c r="JFN19" s="11"/>
      <c r="JFO19" s="11"/>
      <c r="JFP19" s="11"/>
      <c r="JFQ19" s="11"/>
      <c r="JFR19" s="11"/>
      <c r="JFS19" s="11"/>
      <c r="JFT19" s="11"/>
      <c r="JFU19" s="11"/>
      <c r="JFV19" s="11"/>
      <c r="JFW19" s="11"/>
      <c r="JFX19" s="11"/>
      <c r="JFY19" s="11"/>
      <c r="JFZ19" s="11"/>
      <c r="JGA19" s="11"/>
      <c r="JGB19" s="11"/>
      <c r="JGC19" s="11"/>
      <c r="JGD19" s="11"/>
      <c r="JGE19" s="11"/>
      <c r="JGF19" s="11"/>
      <c r="JGG19" s="11"/>
      <c r="JGH19" s="11"/>
      <c r="JGI19" s="11"/>
      <c r="JGJ19" s="11"/>
      <c r="JGK19" s="11"/>
      <c r="JGL19" s="11"/>
      <c r="JGM19" s="11"/>
      <c r="JGN19" s="11"/>
      <c r="JGO19" s="11"/>
      <c r="JGP19" s="11"/>
      <c r="JGQ19" s="11"/>
      <c r="JGR19" s="11"/>
      <c r="JGS19" s="11"/>
      <c r="JGT19" s="11"/>
      <c r="JGU19" s="11"/>
      <c r="JGV19" s="11"/>
      <c r="JGW19" s="11"/>
      <c r="JGX19" s="11"/>
      <c r="JGY19" s="11"/>
      <c r="JGZ19" s="11"/>
      <c r="JHA19" s="11"/>
      <c r="JHB19" s="11"/>
      <c r="JHC19" s="11"/>
      <c r="JHD19" s="11"/>
      <c r="JHE19" s="11"/>
      <c r="JHF19" s="11"/>
      <c r="JHG19" s="11"/>
      <c r="JHH19" s="11"/>
      <c r="JHI19" s="11"/>
      <c r="JHJ19" s="11"/>
      <c r="JHK19" s="11"/>
      <c r="JHL19" s="11"/>
      <c r="JHM19" s="11"/>
      <c r="JHN19" s="11"/>
      <c r="JHO19" s="11"/>
      <c r="JHP19" s="11"/>
      <c r="JHQ19" s="11"/>
      <c r="JHR19" s="11"/>
      <c r="JHS19" s="11"/>
      <c r="JHT19" s="11"/>
      <c r="JHU19" s="11"/>
      <c r="JHV19" s="11"/>
      <c r="JHW19" s="11"/>
      <c r="JHX19" s="11"/>
      <c r="JHY19" s="11"/>
      <c r="JHZ19" s="11"/>
      <c r="JIA19" s="11"/>
      <c r="JIB19" s="11"/>
      <c r="JIC19" s="11"/>
      <c r="JID19" s="11"/>
      <c r="JIE19" s="11"/>
      <c r="JIF19" s="11"/>
      <c r="JIG19" s="11"/>
      <c r="JIH19" s="11"/>
      <c r="JII19" s="11"/>
      <c r="JIJ19" s="11"/>
      <c r="JIK19" s="11"/>
      <c r="JIL19" s="11"/>
      <c r="JIM19" s="11"/>
      <c r="JIN19" s="11"/>
      <c r="JIO19" s="11"/>
      <c r="JIP19" s="11"/>
      <c r="JIQ19" s="11"/>
      <c r="JIR19" s="11"/>
      <c r="JIS19" s="11"/>
      <c r="JIT19" s="11"/>
      <c r="JIU19" s="11"/>
      <c r="JIV19" s="11"/>
      <c r="JIW19" s="11"/>
      <c r="JIX19" s="11"/>
      <c r="JIY19" s="11"/>
      <c r="JIZ19" s="11"/>
      <c r="JJA19" s="11"/>
      <c r="JJB19" s="11"/>
      <c r="JJC19" s="11"/>
      <c r="JJD19" s="11"/>
      <c r="JJE19" s="11"/>
      <c r="JJF19" s="11"/>
      <c r="JJG19" s="11"/>
      <c r="JJH19" s="11"/>
      <c r="JJI19" s="11"/>
      <c r="JJJ19" s="11"/>
      <c r="JJK19" s="11"/>
      <c r="JJL19" s="11"/>
      <c r="JJM19" s="11"/>
      <c r="JJN19" s="11"/>
      <c r="JJO19" s="11"/>
      <c r="JJP19" s="11"/>
      <c r="JJQ19" s="11"/>
      <c r="JJR19" s="11"/>
      <c r="JJS19" s="11"/>
      <c r="JJT19" s="11"/>
      <c r="JJU19" s="11"/>
      <c r="JJV19" s="11"/>
      <c r="JJW19" s="11"/>
      <c r="JJX19" s="11"/>
      <c r="JJY19" s="11"/>
      <c r="JJZ19" s="11"/>
      <c r="JKA19" s="11"/>
      <c r="JKB19" s="11"/>
      <c r="JKC19" s="11"/>
      <c r="JKD19" s="11"/>
      <c r="JKE19" s="11"/>
      <c r="JKF19" s="11"/>
      <c r="JKG19" s="11"/>
      <c r="JKH19" s="11"/>
      <c r="JKI19" s="11"/>
      <c r="JKJ19" s="11"/>
      <c r="JKK19" s="11"/>
      <c r="JKL19" s="11"/>
      <c r="JKM19" s="11"/>
      <c r="JKN19" s="11"/>
      <c r="JKO19" s="11"/>
      <c r="JKP19" s="11"/>
      <c r="JKQ19" s="11"/>
      <c r="JKR19" s="11"/>
      <c r="JKS19" s="11"/>
      <c r="JKT19" s="11"/>
      <c r="JKU19" s="11"/>
      <c r="JKV19" s="11"/>
      <c r="JKW19" s="11"/>
      <c r="JKX19" s="11"/>
      <c r="JKY19" s="11"/>
      <c r="JKZ19" s="11"/>
      <c r="JLA19" s="11"/>
      <c r="JLB19" s="11"/>
      <c r="JLC19" s="11"/>
      <c r="JLD19" s="11"/>
      <c r="JLE19" s="11"/>
      <c r="JLF19" s="11"/>
      <c r="JLG19" s="11"/>
      <c r="JLH19" s="11"/>
      <c r="JLI19" s="11"/>
      <c r="JLJ19" s="11"/>
      <c r="JLK19" s="11"/>
      <c r="JLL19" s="11"/>
      <c r="JLM19" s="11"/>
      <c r="JLN19" s="11"/>
      <c r="JLO19" s="11"/>
      <c r="JLP19" s="11"/>
      <c r="JLQ19" s="11"/>
      <c r="JLR19" s="11"/>
      <c r="JLS19" s="11"/>
      <c r="JLT19" s="11"/>
      <c r="JLU19" s="11"/>
      <c r="JLV19" s="11"/>
      <c r="JLW19" s="11"/>
      <c r="JLX19" s="11"/>
      <c r="JLY19" s="11"/>
      <c r="JLZ19" s="11"/>
      <c r="JMA19" s="11"/>
      <c r="JMB19" s="11"/>
      <c r="JMC19" s="11"/>
      <c r="JMD19" s="11"/>
      <c r="JME19" s="11"/>
      <c r="JMF19" s="11"/>
      <c r="JMG19" s="11"/>
      <c r="JMH19" s="11"/>
      <c r="JMI19" s="11"/>
      <c r="JMJ19" s="11"/>
      <c r="JMK19" s="11"/>
      <c r="JML19" s="11"/>
      <c r="JMM19" s="11"/>
      <c r="JMN19" s="11"/>
      <c r="JMO19" s="11"/>
      <c r="JMP19" s="11"/>
      <c r="JMQ19" s="11"/>
      <c r="JMR19" s="11"/>
      <c r="JMS19" s="11"/>
      <c r="JMT19" s="11"/>
      <c r="JMU19" s="11"/>
      <c r="JMV19" s="11"/>
      <c r="JMW19" s="11"/>
      <c r="JMX19" s="11"/>
      <c r="JMY19" s="11"/>
      <c r="JMZ19" s="11"/>
      <c r="JNA19" s="11"/>
      <c r="JNB19" s="11"/>
      <c r="JNC19" s="11"/>
      <c r="JND19" s="11"/>
      <c r="JNE19" s="11"/>
      <c r="JNF19" s="11"/>
      <c r="JNG19" s="11"/>
      <c r="JNH19" s="11"/>
      <c r="JNI19" s="11"/>
      <c r="JNJ19" s="11"/>
      <c r="JNK19" s="11"/>
      <c r="JNL19" s="11"/>
      <c r="JNM19" s="11"/>
      <c r="JNN19" s="11"/>
      <c r="JNO19" s="11"/>
      <c r="JNP19" s="11"/>
      <c r="JNQ19" s="11"/>
      <c r="JNR19" s="11"/>
      <c r="JNS19" s="11"/>
      <c r="JNT19" s="11"/>
      <c r="JNU19" s="11"/>
      <c r="JNV19" s="11"/>
      <c r="JNW19" s="11"/>
      <c r="JNX19" s="11"/>
      <c r="JNY19" s="11"/>
      <c r="JNZ19" s="11"/>
      <c r="JOA19" s="11"/>
      <c r="JOB19" s="11"/>
      <c r="JOC19" s="11"/>
      <c r="JOD19" s="11"/>
      <c r="JOE19" s="11"/>
      <c r="JOF19" s="11"/>
      <c r="JOG19" s="11"/>
      <c r="JOH19" s="11"/>
      <c r="JOI19" s="11"/>
      <c r="JOJ19" s="11"/>
      <c r="JOK19" s="11"/>
      <c r="JOL19" s="11"/>
      <c r="JOM19" s="11"/>
      <c r="JON19" s="11"/>
      <c r="JOO19" s="11"/>
      <c r="JOP19" s="11"/>
      <c r="JOQ19" s="11"/>
      <c r="JOR19" s="11"/>
      <c r="JOS19" s="11"/>
      <c r="JOT19" s="11"/>
      <c r="JOU19" s="11"/>
      <c r="JOV19" s="11"/>
      <c r="JOW19" s="11"/>
      <c r="JOX19" s="11"/>
      <c r="JOY19" s="11"/>
      <c r="JOZ19" s="11"/>
      <c r="JPA19" s="11"/>
      <c r="JPB19" s="11"/>
      <c r="JPC19" s="11"/>
      <c r="JPD19" s="11"/>
      <c r="JPE19" s="11"/>
      <c r="JPF19" s="11"/>
      <c r="JPG19" s="11"/>
      <c r="JPH19" s="11"/>
      <c r="JPI19" s="11"/>
      <c r="JPJ19" s="11"/>
      <c r="JPK19" s="11"/>
      <c r="JPL19" s="11"/>
      <c r="JPM19" s="11"/>
      <c r="JPN19" s="11"/>
      <c r="JPO19" s="11"/>
      <c r="JPP19" s="11"/>
      <c r="JPQ19" s="11"/>
      <c r="JPR19" s="11"/>
      <c r="JPS19" s="11"/>
      <c r="JPT19" s="11"/>
      <c r="JPU19" s="11"/>
      <c r="JPV19" s="11"/>
      <c r="JPW19" s="11"/>
      <c r="JPX19" s="11"/>
      <c r="JPY19" s="11"/>
      <c r="JPZ19" s="11"/>
      <c r="JQA19" s="11"/>
      <c r="JQB19" s="11"/>
      <c r="JQC19" s="11"/>
      <c r="JQD19" s="11"/>
      <c r="JQE19" s="11"/>
      <c r="JQF19" s="11"/>
      <c r="JQG19" s="11"/>
      <c r="JQH19" s="11"/>
      <c r="JQI19" s="11"/>
      <c r="JQJ19" s="11"/>
      <c r="JQK19" s="11"/>
      <c r="JQL19" s="11"/>
      <c r="JQM19" s="11"/>
      <c r="JQN19" s="11"/>
      <c r="JQO19" s="11"/>
      <c r="JQP19" s="11"/>
      <c r="JQQ19" s="11"/>
      <c r="JQR19" s="11"/>
      <c r="JQS19" s="11"/>
      <c r="JQT19" s="11"/>
      <c r="JQU19" s="11"/>
      <c r="JQV19" s="11"/>
      <c r="JQW19" s="11"/>
      <c r="JQX19" s="11"/>
      <c r="JQY19" s="11"/>
      <c r="JQZ19" s="11"/>
      <c r="JRA19" s="11"/>
      <c r="JRB19" s="11"/>
      <c r="JRC19" s="11"/>
      <c r="JRD19" s="11"/>
      <c r="JRE19" s="11"/>
      <c r="JRF19" s="11"/>
      <c r="JRG19" s="11"/>
      <c r="JRH19" s="11"/>
      <c r="JRI19" s="11"/>
      <c r="JRJ19" s="11"/>
      <c r="JRK19" s="11"/>
      <c r="JRL19" s="11"/>
      <c r="JRM19" s="11"/>
      <c r="JRN19" s="11"/>
      <c r="JRO19" s="11"/>
      <c r="JRP19" s="11"/>
      <c r="JRQ19" s="11"/>
      <c r="JRR19" s="11"/>
      <c r="JRS19" s="11"/>
      <c r="JRT19" s="11"/>
      <c r="JRU19" s="11"/>
      <c r="JRV19" s="11"/>
      <c r="JRW19" s="11"/>
      <c r="JRX19" s="11"/>
      <c r="JRY19" s="11"/>
      <c r="JRZ19" s="11"/>
      <c r="JSA19" s="11"/>
      <c r="JSB19" s="11"/>
      <c r="JSC19" s="11"/>
      <c r="JSD19" s="11"/>
      <c r="JSE19" s="11"/>
      <c r="JSF19" s="11"/>
      <c r="JSG19" s="11"/>
      <c r="JSH19" s="11"/>
      <c r="JSI19" s="11"/>
      <c r="JSJ19" s="11"/>
      <c r="JSK19" s="11"/>
      <c r="JSL19" s="11"/>
      <c r="JSM19" s="11"/>
      <c r="JSN19" s="11"/>
      <c r="JSO19" s="11"/>
      <c r="JSP19" s="11"/>
      <c r="JSQ19" s="11"/>
      <c r="JSR19" s="11"/>
      <c r="JSS19" s="11"/>
      <c r="JST19" s="11"/>
      <c r="JSU19" s="11"/>
      <c r="JSV19" s="11"/>
      <c r="JSW19" s="11"/>
      <c r="JSX19" s="11"/>
      <c r="JSY19" s="11"/>
      <c r="JSZ19" s="11"/>
      <c r="JTA19" s="11"/>
      <c r="JTB19" s="11"/>
      <c r="JTC19" s="11"/>
      <c r="JTD19" s="11"/>
      <c r="JTE19" s="11"/>
      <c r="JTF19" s="11"/>
      <c r="JTG19" s="11"/>
      <c r="JTH19" s="11"/>
      <c r="JTI19" s="11"/>
      <c r="JTJ19" s="11"/>
      <c r="JTK19" s="11"/>
      <c r="JTL19" s="11"/>
      <c r="JTM19" s="11"/>
      <c r="JTN19" s="11"/>
      <c r="JTO19" s="11"/>
      <c r="JTP19" s="11"/>
      <c r="JTQ19" s="11"/>
      <c r="JTR19" s="11"/>
      <c r="JTS19" s="11"/>
      <c r="JTT19" s="11"/>
      <c r="JTU19" s="11"/>
      <c r="JTV19" s="11"/>
      <c r="JTW19" s="11"/>
      <c r="JTX19" s="11"/>
      <c r="JTY19" s="11"/>
      <c r="JTZ19" s="11"/>
      <c r="JUA19" s="11"/>
      <c r="JUB19" s="11"/>
      <c r="JUC19" s="11"/>
      <c r="JUD19" s="11"/>
      <c r="JUE19" s="11"/>
      <c r="JUF19" s="11"/>
      <c r="JUG19" s="11"/>
      <c r="JUH19" s="11"/>
      <c r="JUI19" s="11"/>
      <c r="JUJ19" s="11"/>
      <c r="JUK19" s="11"/>
      <c r="JUL19" s="11"/>
      <c r="JUM19" s="11"/>
      <c r="JUN19" s="11"/>
      <c r="JUO19" s="11"/>
      <c r="JUP19" s="11"/>
      <c r="JUQ19" s="11"/>
      <c r="JUR19" s="11"/>
      <c r="JUS19" s="11"/>
      <c r="JUT19" s="11"/>
      <c r="JUU19" s="11"/>
      <c r="JUV19" s="11"/>
      <c r="JUW19" s="11"/>
      <c r="JUX19" s="11"/>
      <c r="JUY19" s="11"/>
      <c r="JUZ19" s="11"/>
      <c r="JVA19" s="11"/>
      <c r="JVB19" s="11"/>
      <c r="JVC19" s="11"/>
      <c r="JVD19" s="11"/>
      <c r="JVE19" s="11"/>
      <c r="JVF19" s="11"/>
      <c r="JVG19" s="11"/>
      <c r="JVH19" s="11"/>
      <c r="JVI19" s="11"/>
      <c r="JVJ19" s="11"/>
      <c r="JVK19" s="11"/>
      <c r="JVL19" s="11"/>
      <c r="JVM19" s="11"/>
      <c r="JVN19" s="11"/>
      <c r="JVO19" s="11"/>
      <c r="JVP19" s="11"/>
      <c r="JVQ19" s="11"/>
      <c r="JVR19" s="11"/>
      <c r="JVS19" s="11"/>
      <c r="JVT19" s="11"/>
      <c r="JVU19" s="11"/>
      <c r="JVV19" s="11"/>
      <c r="JVW19" s="11"/>
      <c r="JVX19" s="11"/>
      <c r="JVY19" s="11"/>
      <c r="JVZ19" s="11"/>
      <c r="JWA19" s="11"/>
      <c r="JWB19" s="11"/>
      <c r="JWC19" s="11"/>
      <c r="JWD19" s="11"/>
      <c r="JWE19" s="11"/>
      <c r="JWF19" s="11"/>
      <c r="JWG19" s="11"/>
      <c r="JWH19" s="11"/>
      <c r="JWI19" s="11"/>
      <c r="JWJ19" s="11"/>
      <c r="JWK19" s="11"/>
      <c r="JWL19" s="11"/>
      <c r="JWM19" s="11"/>
      <c r="JWN19" s="11"/>
      <c r="JWO19" s="11"/>
      <c r="JWP19" s="11"/>
      <c r="JWQ19" s="11"/>
      <c r="JWR19" s="11"/>
      <c r="JWS19" s="11"/>
      <c r="JWT19" s="11"/>
      <c r="JWU19" s="11"/>
      <c r="JWV19" s="11"/>
      <c r="JWW19" s="11"/>
      <c r="JWX19" s="11"/>
      <c r="JWY19" s="11"/>
      <c r="JWZ19" s="11"/>
      <c r="JXA19" s="11"/>
      <c r="JXB19" s="11"/>
      <c r="JXC19" s="11"/>
      <c r="JXD19" s="11"/>
      <c r="JXE19" s="11"/>
      <c r="JXF19" s="11"/>
      <c r="JXG19" s="11"/>
      <c r="JXH19" s="11"/>
      <c r="JXI19" s="11"/>
      <c r="JXJ19" s="11"/>
      <c r="JXK19" s="11"/>
      <c r="JXL19" s="11"/>
      <c r="JXM19" s="11"/>
      <c r="JXN19" s="11"/>
      <c r="JXO19" s="11"/>
      <c r="JXP19" s="11"/>
      <c r="JXQ19" s="11"/>
      <c r="JXR19" s="11"/>
      <c r="JXS19" s="11"/>
      <c r="JXT19" s="11"/>
      <c r="JXU19" s="11"/>
      <c r="JXV19" s="11"/>
      <c r="JXW19" s="11"/>
      <c r="JXX19" s="11"/>
      <c r="JXY19" s="11"/>
      <c r="JXZ19" s="11"/>
      <c r="JYA19" s="11"/>
      <c r="JYB19" s="11"/>
      <c r="JYC19" s="11"/>
      <c r="JYD19" s="11"/>
      <c r="JYE19" s="11"/>
      <c r="JYF19" s="11"/>
      <c r="JYG19" s="11"/>
      <c r="JYH19" s="11"/>
      <c r="JYI19" s="11"/>
      <c r="JYJ19" s="11"/>
      <c r="JYK19" s="11"/>
      <c r="JYL19" s="11"/>
      <c r="JYM19" s="11"/>
      <c r="JYN19" s="11"/>
      <c r="JYO19" s="11"/>
      <c r="JYP19" s="11"/>
      <c r="JYQ19" s="11"/>
      <c r="JYR19" s="11"/>
      <c r="JYS19" s="11"/>
      <c r="JYT19" s="11"/>
      <c r="JYU19" s="11"/>
      <c r="JYV19" s="11"/>
      <c r="JYW19" s="11"/>
      <c r="JYX19" s="11"/>
      <c r="JYY19" s="11"/>
      <c r="JYZ19" s="11"/>
      <c r="JZA19" s="11"/>
      <c r="JZB19" s="11"/>
      <c r="JZC19" s="11"/>
      <c r="JZD19" s="11"/>
      <c r="JZE19" s="11"/>
      <c r="JZF19" s="11"/>
      <c r="JZG19" s="11"/>
      <c r="JZH19" s="11"/>
      <c r="JZI19" s="11"/>
      <c r="JZJ19" s="11"/>
      <c r="JZK19" s="11"/>
      <c r="JZL19" s="11"/>
      <c r="JZM19" s="11"/>
      <c r="JZN19" s="11"/>
      <c r="JZO19" s="11"/>
      <c r="JZP19" s="11"/>
      <c r="JZQ19" s="11"/>
      <c r="JZR19" s="11"/>
      <c r="JZS19" s="11"/>
      <c r="JZT19" s="11"/>
      <c r="JZU19" s="11"/>
      <c r="JZV19" s="11"/>
      <c r="JZW19" s="11"/>
      <c r="JZX19" s="11"/>
      <c r="JZY19" s="11"/>
      <c r="JZZ19" s="11"/>
      <c r="KAA19" s="11"/>
      <c r="KAB19" s="11"/>
      <c r="KAC19" s="11"/>
      <c r="KAD19" s="11"/>
      <c r="KAE19" s="11"/>
      <c r="KAF19" s="11"/>
      <c r="KAG19" s="11"/>
      <c r="KAH19" s="11"/>
      <c r="KAI19" s="11"/>
      <c r="KAJ19" s="11"/>
      <c r="KAK19" s="11"/>
      <c r="KAL19" s="11"/>
      <c r="KAM19" s="11"/>
      <c r="KAN19" s="11"/>
      <c r="KAO19" s="11"/>
      <c r="KAP19" s="11"/>
      <c r="KAQ19" s="11"/>
      <c r="KAR19" s="11"/>
      <c r="KAS19" s="11"/>
      <c r="KAT19" s="11"/>
      <c r="KAU19" s="11"/>
      <c r="KAV19" s="11"/>
      <c r="KAW19" s="11"/>
      <c r="KAX19" s="11"/>
      <c r="KAY19" s="11"/>
      <c r="KAZ19" s="11"/>
      <c r="KBA19" s="11"/>
      <c r="KBB19" s="11"/>
      <c r="KBC19" s="11"/>
      <c r="KBD19" s="11"/>
      <c r="KBE19" s="11"/>
      <c r="KBF19" s="11"/>
      <c r="KBG19" s="11"/>
      <c r="KBH19" s="11"/>
      <c r="KBI19" s="11"/>
      <c r="KBJ19" s="11"/>
      <c r="KBK19" s="11"/>
      <c r="KBL19" s="11"/>
      <c r="KBM19" s="11"/>
      <c r="KBN19" s="11"/>
      <c r="KBO19" s="11"/>
      <c r="KBP19" s="11"/>
      <c r="KBQ19" s="11"/>
      <c r="KBR19" s="11"/>
      <c r="KBS19" s="11"/>
      <c r="KBT19" s="11"/>
      <c r="KBU19" s="11"/>
      <c r="KBV19" s="11"/>
      <c r="KBW19" s="11"/>
      <c r="KBX19" s="11"/>
      <c r="KBY19" s="11"/>
      <c r="KBZ19" s="11"/>
      <c r="KCA19" s="11"/>
      <c r="KCB19" s="11"/>
      <c r="KCC19" s="11"/>
      <c r="KCD19" s="11"/>
      <c r="KCE19" s="11"/>
      <c r="KCF19" s="11"/>
      <c r="KCG19" s="11"/>
      <c r="KCH19" s="11"/>
      <c r="KCI19" s="11"/>
      <c r="KCJ19" s="11"/>
      <c r="KCK19" s="11"/>
      <c r="KCL19" s="11"/>
      <c r="KCM19" s="11"/>
      <c r="KCN19" s="11"/>
      <c r="KCO19" s="11"/>
      <c r="KCP19" s="11"/>
      <c r="KCQ19" s="11"/>
      <c r="KCR19" s="11"/>
      <c r="KCS19" s="11"/>
      <c r="KCT19" s="11"/>
      <c r="KCU19" s="11"/>
      <c r="KCV19" s="11"/>
      <c r="KCW19" s="11"/>
      <c r="KCX19" s="11"/>
      <c r="KCY19" s="11"/>
      <c r="KCZ19" s="11"/>
      <c r="KDA19" s="11"/>
      <c r="KDB19" s="11"/>
      <c r="KDC19" s="11"/>
      <c r="KDD19" s="11"/>
      <c r="KDE19" s="11"/>
      <c r="KDF19" s="11"/>
      <c r="KDG19" s="11"/>
      <c r="KDH19" s="11"/>
      <c r="KDI19" s="11"/>
      <c r="KDJ19" s="11"/>
      <c r="KDK19" s="11"/>
      <c r="KDL19" s="11"/>
      <c r="KDM19" s="11"/>
      <c r="KDN19" s="11"/>
      <c r="KDO19" s="11"/>
      <c r="KDP19" s="11"/>
      <c r="KDQ19" s="11"/>
      <c r="KDR19" s="11"/>
      <c r="KDS19" s="11"/>
      <c r="KDT19" s="11"/>
      <c r="KDU19" s="11"/>
      <c r="KDV19" s="11"/>
      <c r="KDW19" s="11"/>
      <c r="KDX19" s="11"/>
      <c r="KDY19" s="11"/>
      <c r="KDZ19" s="11"/>
      <c r="KEA19" s="11"/>
      <c r="KEB19" s="11"/>
      <c r="KEC19" s="11"/>
      <c r="KED19" s="11"/>
      <c r="KEE19" s="11"/>
      <c r="KEF19" s="11"/>
      <c r="KEG19" s="11"/>
      <c r="KEH19" s="11"/>
      <c r="KEI19" s="11"/>
      <c r="KEJ19" s="11"/>
      <c r="KEK19" s="11"/>
      <c r="KEL19" s="11"/>
      <c r="KEM19" s="11"/>
      <c r="KEN19" s="11"/>
      <c r="KEO19" s="11"/>
      <c r="KEP19" s="11"/>
      <c r="KEQ19" s="11"/>
      <c r="KER19" s="11"/>
      <c r="KES19" s="11"/>
      <c r="KET19" s="11"/>
      <c r="KEU19" s="11"/>
      <c r="KEV19" s="11"/>
      <c r="KEW19" s="11"/>
      <c r="KEX19" s="11"/>
      <c r="KEY19" s="11"/>
      <c r="KEZ19" s="11"/>
      <c r="KFA19" s="11"/>
      <c r="KFB19" s="11"/>
      <c r="KFC19" s="11"/>
      <c r="KFD19" s="11"/>
      <c r="KFE19" s="11"/>
      <c r="KFF19" s="11"/>
      <c r="KFG19" s="11"/>
      <c r="KFH19" s="11"/>
      <c r="KFI19" s="11"/>
      <c r="KFJ19" s="11"/>
      <c r="KFK19" s="11"/>
      <c r="KFL19" s="11"/>
      <c r="KFM19" s="11"/>
      <c r="KFN19" s="11"/>
      <c r="KFO19" s="11"/>
      <c r="KFP19" s="11"/>
      <c r="KFQ19" s="11"/>
      <c r="KFR19" s="11"/>
      <c r="KFS19" s="11"/>
      <c r="KFT19" s="11"/>
      <c r="KFU19" s="11"/>
      <c r="KFV19" s="11"/>
      <c r="KFW19" s="11"/>
      <c r="KFX19" s="11"/>
      <c r="KFY19" s="11"/>
      <c r="KFZ19" s="11"/>
      <c r="KGA19" s="11"/>
      <c r="KGB19" s="11"/>
      <c r="KGC19" s="11"/>
      <c r="KGD19" s="11"/>
      <c r="KGE19" s="11"/>
      <c r="KGF19" s="11"/>
      <c r="KGG19" s="11"/>
      <c r="KGH19" s="11"/>
      <c r="KGI19" s="11"/>
      <c r="KGJ19" s="11"/>
      <c r="KGK19" s="11"/>
      <c r="KGL19" s="11"/>
      <c r="KGM19" s="11"/>
      <c r="KGN19" s="11"/>
      <c r="KGO19" s="11"/>
      <c r="KGP19" s="11"/>
      <c r="KGQ19" s="11"/>
      <c r="KGR19" s="11"/>
      <c r="KGS19" s="11"/>
      <c r="KGT19" s="11"/>
      <c r="KGU19" s="11"/>
      <c r="KGV19" s="11"/>
      <c r="KGW19" s="11"/>
      <c r="KGX19" s="11"/>
      <c r="KGY19" s="11"/>
      <c r="KGZ19" s="11"/>
      <c r="KHA19" s="11"/>
      <c r="KHB19" s="11"/>
      <c r="KHC19" s="11"/>
      <c r="KHD19" s="11"/>
      <c r="KHE19" s="11"/>
      <c r="KHF19" s="11"/>
      <c r="KHG19" s="11"/>
      <c r="KHH19" s="11"/>
      <c r="KHI19" s="11"/>
      <c r="KHJ19" s="11"/>
      <c r="KHK19" s="11"/>
      <c r="KHL19" s="11"/>
      <c r="KHM19" s="11"/>
      <c r="KHN19" s="11"/>
      <c r="KHO19" s="11"/>
      <c r="KHP19" s="11"/>
      <c r="KHQ19" s="11"/>
      <c r="KHR19" s="11"/>
      <c r="KHS19" s="11"/>
      <c r="KHT19" s="11"/>
      <c r="KHU19" s="11"/>
      <c r="KHV19" s="11"/>
      <c r="KHW19" s="11"/>
      <c r="KHX19" s="11"/>
      <c r="KHY19" s="11"/>
      <c r="KHZ19" s="11"/>
      <c r="KIA19" s="11"/>
      <c r="KIB19" s="11"/>
      <c r="KIC19" s="11"/>
      <c r="KID19" s="11"/>
      <c r="KIE19" s="11"/>
      <c r="KIF19" s="11"/>
      <c r="KIG19" s="11"/>
      <c r="KIH19" s="11"/>
      <c r="KII19" s="11"/>
      <c r="KIJ19" s="11"/>
      <c r="KIK19" s="11"/>
      <c r="KIL19" s="11"/>
      <c r="KIM19" s="11"/>
      <c r="KIN19" s="11"/>
      <c r="KIO19" s="11"/>
      <c r="KIP19" s="11"/>
      <c r="KIQ19" s="11"/>
      <c r="KIR19" s="11"/>
      <c r="KIS19" s="11"/>
      <c r="KIT19" s="11"/>
      <c r="KIU19" s="11"/>
      <c r="KIV19" s="11"/>
      <c r="KIW19" s="11"/>
      <c r="KIX19" s="11"/>
      <c r="KIY19" s="11"/>
      <c r="KIZ19" s="11"/>
      <c r="KJA19" s="11"/>
      <c r="KJB19" s="11"/>
      <c r="KJC19" s="11"/>
      <c r="KJD19" s="11"/>
      <c r="KJE19" s="11"/>
      <c r="KJF19" s="11"/>
      <c r="KJG19" s="11"/>
      <c r="KJH19" s="11"/>
      <c r="KJI19" s="11"/>
      <c r="KJJ19" s="11"/>
      <c r="KJK19" s="11"/>
      <c r="KJL19" s="11"/>
      <c r="KJM19" s="11"/>
      <c r="KJN19" s="11"/>
      <c r="KJO19" s="11"/>
      <c r="KJP19" s="11"/>
      <c r="KJQ19" s="11"/>
      <c r="KJR19" s="11"/>
      <c r="KJS19" s="11"/>
      <c r="KJT19" s="11"/>
      <c r="KJU19" s="11"/>
      <c r="KJV19" s="11"/>
      <c r="KJW19" s="11"/>
      <c r="KJX19" s="11"/>
      <c r="KJY19" s="11"/>
      <c r="KJZ19" s="11"/>
      <c r="KKA19" s="11"/>
      <c r="KKB19" s="11"/>
      <c r="KKC19" s="11"/>
      <c r="KKD19" s="11"/>
      <c r="KKE19" s="11"/>
      <c r="KKF19" s="11"/>
      <c r="KKG19" s="11"/>
      <c r="KKH19" s="11"/>
      <c r="KKI19" s="11"/>
      <c r="KKJ19" s="11"/>
      <c r="KKK19" s="11"/>
      <c r="KKL19" s="11"/>
      <c r="KKM19" s="11"/>
      <c r="KKN19" s="11"/>
      <c r="KKO19" s="11"/>
      <c r="KKP19" s="11"/>
      <c r="KKQ19" s="11"/>
      <c r="KKR19" s="11"/>
      <c r="KKS19" s="11"/>
      <c r="KKT19" s="11"/>
      <c r="KKU19" s="11"/>
      <c r="KKV19" s="11"/>
      <c r="KKW19" s="11"/>
      <c r="KKX19" s="11"/>
      <c r="KKY19" s="11"/>
      <c r="KKZ19" s="11"/>
      <c r="KLA19" s="11"/>
      <c r="KLB19" s="11"/>
      <c r="KLC19" s="11"/>
      <c r="KLD19" s="11"/>
      <c r="KLE19" s="11"/>
      <c r="KLF19" s="11"/>
      <c r="KLG19" s="11"/>
      <c r="KLH19" s="11"/>
      <c r="KLI19" s="11"/>
      <c r="KLJ19" s="11"/>
      <c r="KLK19" s="11"/>
      <c r="KLL19" s="11"/>
      <c r="KLM19" s="11"/>
      <c r="KLN19" s="11"/>
      <c r="KLO19" s="11"/>
      <c r="KLP19" s="11"/>
      <c r="KLQ19" s="11"/>
      <c r="KLR19" s="11"/>
      <c r="KLS19" s="11"/>
      <c r="KLT19" s="11"/>
      <c r="KLU19" s="11"/>
      <c r="KLV19" s="11"/>
      <c r="KLW19" s="11"/>
      <c r="KLX19" s="11"/>
      <c r="KLY19" s="11"/>
      <c r="KLZ19" s="11"/>
      <c r="KMA19" s="11"/>
      <c r="KMB19" s="11"/>
      <c r="KMC19" s="11"/>
      <c r="KMD19" s="11"/>
      <c r="KME19" s="11"/>
      <c r="KMF19" s="11"/>
      <c r="KMG19" s="11"/>
      <c r="KMH19" s="11"/>
      <c r="KMI19" s="11"/>
      <c r="KMJ19" s="11"/>
      <c r="KMK19" s="11"/>
      <c r="KML19" s="11"/>
      <c r="KMM19" s="11"/>
      <c r="KMN19" s="11"/>
      <c r="KMO19" s="11"/>
      <c r="KMP19" s="11"/>
      <c r="KMQ19" s="11"/>
      <c r="KMR19" s="11"/>
      <c r="KMS19" s="11"/>
      <c r="KMT19" s="11"/>
      <c r="KMU19" s="11"/>
      <c r="KMV19" s="11"/>
      <c r="KMW19" s="11"/>
      <c r="KMX19" s="11"/>
      <c r="KMY19" s="11"/>
      <c r="KMZ19" s="11"/>
      <c r="KNA19" s="11"/>
      <c r="KNB19" s="11"/>
      <c r="KNC19" s="11"/>
      <c r="KND19" s="11"/>
      <c r="KNE19" s="11"/>
      <c r="KNF19" s="11"/>
      <c r="KNG19" s="11"/>
      <c r="KNH19" s="11"/>
      <c r="KNI19" s="11"/>
      <c r="KNJ19" s="11"/>
      <c r="KNK19" s="11"/>
      <c r="KNL19" s="11"/>
      <c r="KNM19" s="11"/>
      <c r="KNN19" s="11"/>
      <c r="KNO19" s="11"/>
      <c r="KNP19" s="11"/>
      <c r="KNQ19" s="11"/>
      <c r="KNR19" s="11"/>
      <c r="KNS19" s="11"/>
      <c r="KNT19" s="11"/>
      <c r="KNU19" s="11"/>
      <c r="KNV19" s="11"/>
      <c r="KNW19" s="11"/>
      <c r="KNX19" s="11"/>
      <c r="KNY19" s="11"/>
      <c r="KNZ19" s="11"/>
      <c r="KOA19" s="11"/>
      <c r="KOB19" s="11"/>
      <c r="KOC19" s="11"/>
      <c r="KOD19" s="11"/>
      <c r="KOE19" s="11"/>
      <c r="KOF19" s="11"/>
      <c r="KOG19" s="11"/>
      <c r="KOH19" s="11"/>
      <c r="KOI19" s="11"/>
      <c r="KOJ19" s="11"/>
      <c r="KOK19" s="11"/>
      <c r="KOL19" s="11"/>
      <c r="KOM19" s="11"/>
      <c r="KON19" s="11"/>
      <c r="KOO19" s="11"/>
      <c r="KOP19" s="11"/>
      <c r="KOQ19" s="11"/>
      <c r="KOR19" s="11"/>
      <c r="KOS19" s="11"/>
      <c r="KOT19" s="11"/>
      <c r="KOU19" s="11"/>
      <c r="KOV19" s="11"/>
      <c r="KOW19" s="11"/>
      <c r="KOX19" s="11"/>
      <c r="KOY19" s="11"/>
      <c r="KOZ19" s="11"/>
      <c r="KPA19" s="11"/>
      <c r="KPB19" s="11"/>
      <c r="KPC19" s="11"/>
      <c r="KPD19" s="11"/>
      <c r="KPE19" s="11"/>
      <c r="KPF19" s="11"/>
      <c r="KPG19" s="11"/>
      <c r="KPH19" s="11"/>
      <c r="KPI19" s="11"/>
      <c r="KPJ19" s="11"/>
      <c r="KPK19" s="11"/>
      <c r="KPL19" s="11"/>
      <c r="KPM19" s="11"/>
      <c r="KPN19" s="11"/>
      <c r="KPO19" s="11"/>
      <c r="KPP19" s="11"/>
      <c r="KPQ19" s="11"/>
      <c r="KPR19" s="11"/>
      <c r="KPS19" s="11"/>
      <c r="KPT19" s="11"/>
      <c r="KPU19" s="11"/>
      <c r="KPV19" s="11"/>
      <c r="KPW19" s="11"/>
      <c r="KPX19" s="11"/>
      <c r="KPY19" s="11"/>
      <c r="KPZ19" s="11"/>
      <c r="KQA19" s="11"/>
      <c r="KQB19" s="11"/>
      <c r="KQC19" s="11"/>
      <c r="KQD19" s="11"/>
      <c r="KQE19" s="11"/>
      <c r="KQF19" s="11"/>
      <c r="KQG19" s="11"/>
      <c r="KQH19" s="11"/>
      <c r="KQI19" s="11"/>
      <c r="KQJ19" s="11"/>
      <c r="KQK19" s="11"/>
      <c r="KQL19" s="11"/>
      <c r="KQM19" s="11"/>
      <c r="KQN19" s="11"/>
      <c r="KQO19" s="11"/>
      <c r="KQP19" s="11"/>
      <c r="KQQ19" s="11"/>
      <c r="KQR19" s="11"/>
      <c r="KQS19" s="11"/>
      <c r="KQT19" s="11"/>
      <c r="KQU19" s="11"/>
      <c r="KQV19" s="11"/>
      <c r="KQW19" s="11"/>
      <c r="KQX19" s="11"/>
      <c r="KQY19" s="11"/>
      <c r="KQZ19" s="11"/>
      <c r="KRA19" s="11"/>
      <c r="KRB19" s="11"/>
      <c r="KRC19" s="11"/>
      <c r="KRD19" s="11"/>
      <c r="KRE19" s="11"/>
      <c r="KRF19" s="11"/>
      <c r="KRG19" s="11"/>
      <c r="KRH19" s="11"/>
      <c r="KRI19" s="11"/>
      <c r="KRJ19" s="11"/>
      <c r="KRK19" s="11"/>
      <c r="KRL19" s="11"/>
      <c r="KRM19" s="11"/>
      <c r="KRN19" s="11"/>
      <c r="KRO19" s="11"/>
      <c r="KRP19" s="11"/>
      <c r="KRQ19" s="11"/>
      <c r="KRR19" s="11"/>
      <c r="KRS19" s="11"/>
      <c r="KRT19" s="11"/>
      <c r="KRU19" s="11"/>
      <c r="KRV19" s="11"/>
      <c r="KRW19" s="11"/>
      <c r="KRX19" s="11"/>
      <c r="KRY19" s="11"/>
      <c r="KRZ19" s="11"/>
      <c r="KSA19" s="11"/>
      <c r="KSB19" s="11"/>
      <c r="KSC19" s="11"/>
      <c r="KSD19" s="11"/>
      <c r="KSE19" s="11"/>
      <c r="KSF19" s="11"/>
      <c r="KSG19" s="11"/>
      <c r="KSH19" s="11"/>
      <c r="KSI19" s="11"/>
      <c r="KSJ19" s="11"/>
      <c r="KSK19" s="11"/>
      <c r="KSL19" s="11"/>
      <c r="KSM19" s="11"/>
      <c r="KSN19" s="11"/>
      <c r="KSO19" s="11"/>
      <c r="KSP19" s="11"/>
      <c r="KSQ19" s="11"/>
      <c r="KSR19" s="11"/>
      <c r="KSS19" s="11"/>
      <c r="KST19" s="11"/>
      <c r="KSU19" s="11"/>
      <c r="KSV19" s="11"/>
      <c r="KSW19" s="11"/>
      <c r="KSX19" s="11"/>
      <c r="KSY19" s="11"/>
      <c r="KSZ19" s="11"/>
      <c r="KTA19" s="11"/>
      <c r="KTB19" s="11"/>
      <c r="KTC19" s="11"/>
      <c r="KTD19" s="11"/>
      <c r="KTE19" s="11"/>
      <c r="KTF19" s="11"/>
      <c r="KTG19" s="11"/>
      <c r="KTH19" s="11"/>
      <c r="KTI19" s="11"/>
      <c r="KTJ19" s="11"/>
      <c r="KTK19" s="11"/>
      <c r="KTL19" s="11"/>
      <c r="KTM19" s="11"/>
      <c r="KTN19" s="11"/>
      <c r="KTO19" s="11"/>
      <c r="KTP19" s="11"/>
      <c r="KTQ19" s="11"/>
      <c r="KTR19" s="11"/>
      <c r="KTS19" s="11"/>
      <c r="KTT19" s="11"/>
      <c r="KTU19" s="11"/>
      <c r="KTV19" s="11"/>
      <c r="KTW19" s="11"/>
      <c r="KTX19" s="11"/>
      <c r="KTY19" s="11"/>
      <c r="KTZ19" s="11"/>
      <c r="KUA19" s="11"/>
      <c r="KUB19" s="11"/>
      <c r="KUC19" s="11"/>
      <c r="KUD19" s="11"/>
      <c r="KUE19" s="11"/>
      <c r="KUF19" s="11"/>
      <c r="KUG19" s="11"/>
      <c r="KUH19" s="11"/>
      <c r="KUI19" s="11"/>
      <c r="KUJ19" s="11"/>
      <c r="KUK19" s="11"/>
      <c r="KUL19" s="11"/>
      <c r="KUM19" s="11"/>
      <c r="KUN19" s="11"/>
      <c r="KUO19" s="11"/>
      <c r="KUP19" s="11"/>
      <c r="KUQ19" s="11"/>
      <c r="KUR19" s="11"/>
      <c r="KUS19" s="11"/>
      <c r="KUT19" s="11"/>
      <c r="KUU19" s="11"/>
      <c r="KUV19" s="11"/>
      <c r="KUW19" s="11"/>
      <c r="KUX19" s="11"/>
      <c r="KUY19" s="11"/>
      <c r="KUZ19" s="11"/>
      <c r="KVA19" s="11"/>
      <c r="KVB19" s="11"/>
      <c r="KVC19" s="11"/>
      <c r="KVD19" s="11"/>
      <c r="KVE19" s="11"/>
      <c r="KVF19" s="11"/>
      <c r="KVG19" s="11"/>
      <c r="KVH19" s="11"/>
      <c r="KVI19" s="11"/>
      <c r="KVJ19" s="11"/>
      <c r="KVK19" s="11"/>
      <c r="KVL19" s="11"/>
      <c r="KVM19" s="11"/>
      <c r="KVN19" s="11"/>
      <c r="KVO19" s="11"/>
      <c r="KVP19" s="11"/>
      <c r="KVQ19" s="11"/>
      <c r="KVR19" s="11"/>
      <c r="KVS19" s="11"/>
      <c r="KVT19" s="11"/>
      <c r="KVU19" s="11"/>
      <c r="KVV19" s="11"/>
      <c r="KVW19" s="11"/>
      <c r="KVX19" s="11"/>
      <c r="KVY19" s="11"/>
      <c r="KVZ19" s="11"/>
      <c r="KWA19" s="11"/>
      <c r="KWB19" s="11"/>
      <c r="KWC19" s="11"/>
      <c r="KWD19" s="11"/>
      <c r="KWE19" s="11"/>
      <c r="KWF19" s="11"/>
      <c r="KWG19" s="11"/>
      <c r="KWH19" s="11"/>
      <c r="KWI19" s="11"/>
      <c r="KWJ19" s="11"/>
      <c r="KWK19" s="11"/>
      <c r="KWL19" s="11"/>
      <c r="KWM19" s="11"/>
      <c r="KWN19" s="11"/>
      <c r="KWO19" s="11"/>
      <c r="KWP19" s="11"/>
      <c r="KWQ19" s="11"/>
      <c r="KWR19" s="11"/>
      <c r="KWS19" s="11"/>
      <c r="KWT19" s="11"/>
      <c r="KWU19" s="11"/>
      <c r="KWV19" s="11"/>
      <c r="KWW19" s="11"/>
      <c r="KWX19" s="11"/>
      <c r="KWY19" s="11"/>
      <c r="KWZ19" s="11"/>
      <c r="KXA19" s="11"/>
      <c r="KXB19" s="11"/>
      <c r="KXC19" s="11"/>
      <c r="KXD19" s="11"/>
      <c r="KXE19" s="11"/>
      <c r="KXF19" s="11"/>
      <c r="KXG19" s="11"/>
      <c r="KXH19" s="11"/>
      <c r="KXI19" s="11"/>
      <c r="KXJ19" s="11"/>
      <c r="KXK19" s="11"/>
      <c r="KXL19" s="11"/>
      <c r="KXM19" s="11"/>
      <c r="KXN19" s="11"/>
      <c r="KXO19" s="11"/>
      <c r="KXP19" s="11"/>
      <c r="KXQ19" s="11"/>
      <c r="KXR19" s="11"/>
      <c r="KXS19" s="11"/>
      <c r="KXT19" s="11"/>
      <c r="KXU19" s="11"/>
      <c r="KXV19" s="11"/>
      <c r="KXW19" s="11"/>
      <c r="KXX19" s="11"/>
      <c r="KXY19" s="11"/>
      <c r="KXZ19" s="11"/>
      <c r="KYA19" s="11"/>
      <c r="KYB19" s="11"/>
      <c r="KYC19" s="11"/>
      <c r="KYD19" s="11"/>
      <c r="KYE19" s="11"/>
      <c r="KYF19" s="11"/>
      <c r="KYG19" s="11"/>
      <c r="KYH19" s="11"/>
      <c r="KYI19" s="11"/>
      <c r="KYJ19" s="11"/>
      <c r="KYK19" s="11"/>
      <c r="KYL19" s="11"/>
      <c r="KYM19" s="11"/>
      <c r="KYN19" s="11"/>
      <c r="KYO19" s="11"/>
      <c r="KYP19" s="11"/>
      <c r="KYQ19" s="11"/>
      <c r="KYR19" s="11"/>
      <c r="KYS19" s="11"/>
      <c r="KYT19" s="11"/>
      <c r="KYU19" s="11"/>
      <c r="KYV19" s="11"/>
      <c r="KYW19" s="11"/>
      <c r="KYX19" s="11"/>
      <c r="KYY19" s="11"/>
      <c r="KYZ19" s="11"/>
      <c r="KZA19" s="11"/>
      <c r="KZB19" s="11"/>
      <c r="KZC19" s="11"/>
      <c r="KZD19" s="11"/>
      <c r="KZE19" s="11"/>
      <c r="KZF19" s="11"/>
      <c r="KZG19" s="11"/>
      <c r="KZH19" s="11"/>
      <c r="KZI19" s="11"/>
      <c r="KZJ19" s="11"/>
      <c r="KZK19" s="11"/>
      <c r="KZL19" s="11"/>
      <c r="KZM19" s="11"/>
      <c r="KZN19" s="11"/>
      <c r="KZO19" s="11"/>
      <c r="KZP19" s="11"/>
      <c r="KZQ19" s="11"/>
      <c r="KZR19" s="11"/>
      <c r="KZS19" s="11"/>
      <c r="KZT19" s="11"/>
      <c r="KZU19" s="11"/>
      <c r="KZV19" s="11"/>
      <c r="KZW19" s="11"/>
      <c r="KZX19" s="11"/>
      <c r="KZY19" s="11"/>
      <c r="KZZ19" s="11"/>
      <c r="LAA19" s="11"/>
      <c r="LAB19" s="11"/>
      <c r="LAC19" s="11"/>
      <c r="LAD19" s="11"/>
      <c r="LAE19" s="11"/>
      <c r="LAF19" s="11"/>
      <c r="LAG19" s="11"/>
      <c r="LAH19" s="11"/>
      <c r="LAI19" s="11"/>
      <c r="LAJ19" s="11"/>
      <c r="LAK19" s="11"/>
      <c r="LAL19" s="11"/>
      <c r="LAM19" s="11"/>
      <c r="LAN19" s="11"/>
      <c r="LAO19" s="11"/>
      <c r="LAP19" s="11"/>
      <c r="LAQ19" s="11"/>
      <c r="LAR19" s="11"/>
      <c r="LAS19" s="11"/>
      <c r="LAT19" s="11"/>
      <c r="LAU19" s="11"/>
      <c r="LAV19" s="11"/>
      <c r="LAW19" s="11"/>
      <c r="LAX19" s="11"/>
      <c r="LAY19" s="11"/>
      <c r="LAZ19" s="11"/>
      <c r="LBA19" s="11"/>
      <c r="LBB19" s="11"/>
      <c r="LBC19" s="11"/>
      <c r="LBD19" s="11"/>
      <c r="LBE19" s="11"/>
      <c r="LBF19" s="11"/>
      <c r="LBG19" s="11"/>
      <c r="LBH19" s="11"/>
      <c r="LBI19" s="11"/>
      <c r="LBJ19" s="11"/>
      <c r="LBK19" s="11"/>
      <c r="LBL19" s="11"/>
      <c r="LBM19" s="11"/>
      <c r="LBN19" s="11"/>
      <c r="LBO19" s="11"/>
      <c r="LBP19" s="11"/>
      <c r="LBQ19" s="11"/>
      <c r="LBR19" s="11"/>
      <c r="LBS19" s="11"/>
      <c r="LBT19" s="11"/>
      <c r="LBU19" s="11"/>
      <c r="LBV19" s="11"/>
      <c r="LBW19" s="11"/>
      <c r="LBX19" s="11"/>
      <c r="LBY19" s="11"/>
      <c r="LBZ19" s="11"/>
      <c r="LCA19" s="11"/>
      <c r="LCB19" s="11"/>
      <c r="LCC19" s="11"/>
      <c r="LCD19" s="11"/>
      <c r="LCE19" s="11"/>
      <c r="LCF19" s="11"/>
      <c r="LCG19" s="11"/>
      <c r="LCH19" s="11"/>
      <c r="LCI19" s="11"/>
      <c r="LCJ19" s="11"/>
      <c r="LCK19" s="11"/>
      <c r="LCL19" s="11"/>
      <c r="LCM19" s="11"/>
      <c r="LCN19" s="11"/>
      <c r="LCO19" s="11"/>
      <c r="LCP19" s="11"/>
      <c r="LCQ19" s="11"/>
      <c r="LCR19" s="11"/>
      <c r="LCS19" s="11"/>
      <c r="LCT19" s="11"/>
      <c r="LCU19" s="11"/>
      <c r="LCV19" s="11"/>
      <c r="LCW19" s="11"/>
      <c r="LCX19" s="11"/>
      <c r="LCY19" s="11"/>
      <c r="LCZ19" s="11"/>
      <c r="LDA19" s="11"/>
      <c r="LDB19" s="11"/>
      <c r="LDC19" s="11"/>
      <c r="LDD19" s="11"/>
      <c r="LDE19" s="11"/>
      <c r="LDF19" s="11"/>
      <c r="LDG19" s="11"/>
      <c r="LDH19" s="11"/>
      <c r="LDI19" s="11"/>
      <c r="LDJ19" s="11"/>
      <c r="LDK19" s="11"/>
      <c r="LDL19" s="11"/>
      <c r="LDM19" s="11"/>
      <c r="LDN19" s="11"/>
      <c r="LDO19" s="11"/>
      <c r="LDP19" s="11"/>
      <c r="LDQ19" s="11"/>
      <c r="LDR19" s="11"/>
      <c r="LDS19" s="11"/>
      <c r="LDT19" s="11"/>
      <c r="LDU19" s="11"/>
      <c r="LDV19" s="11"/>
      <c r="LDW19" s="11"/>
      <c r="LDX19" s="11"/>
      <c r="LDY19" s="11"/>
      <c r="LDZ19" s="11"/>
      <c r="LEA19" s="11"/>
      <c r="LEB19" s="11"/>
      <c r="LEC19" s="11"/>
      <c r="LED19" s="11"/>
      <c r="LEE19" s="11"/>
      <c r="LEF19" s="11"/>
      <c r="LEG19" s="11"/>
      <c r="LEH19" s="11"/>
      <c r="LEI19" s="11"/>
      <c r="LEJ19" s="11"/>
      <c r="LEK19" s="11"/>
      <c r="LEL19" s="11"/>
      <c r="LEM19" s="11"/>
      <c r="LEN19" s="11"/>
      <c r="LEO19" s="11"/>
      <c r="LEP19" s="11"/>
      <c r="LEQ19" s="11"/>
      <c r="LER19" s="11"/>
      <c r="LES19" s="11"/>
      <c r="LET19" s="11"/>
      <c r="LEU19" s="11"/>
      <c r="LEV19" s="11"/>
      <c r="LEW19" s="11"/>
      <c r="LEX19" s="11"/>
      <c r="LEY19" s="11"/>
      <c r="LEZ19" s="11"/>
      <c r="LFA19" s="11"/>
      <c r="LFB19" s="11"/>
      <c r="LFC19" s="11"/>
      <c r="LFD19" s="11"/>
      <c r="LFE19" s="11"/>
      <c r="LFF19" s="11"/>
      <c r="LFG19" s="11"/>
      <c r="LFH19" s="11"/>
      <c r="LFI19" s="11"/>
      <c r="LFJ19" s="11"/>
      <c r="LFK19" s="11"/>
      <c r="LFL19" s="11"/>
      <c r="LFM19" s="11"/>
      <c r="LFN19" s="11"/>
      <c r="LFO19" s="11"/>
      <c r="LFP19" s="11"/>
      <c r="LFQ19" s="11"/>
      <c r="LFR19" s="11"/>
      <c r="LFS19" s="11"/>
      <c r="LFT19" s="11"/>
      <c r="LFU19" s="11"/>
      <c r="LFV19" s="11"/>
      <c r="LFW19" s="11"/>
      <c r="LFX19" s="11"/>
      <c r="LFY19" s="11"/>
      <c r="LFZ19" s="11"/>
      <c r="LGA19" s="11"/>
      <c r="LGB19" s="11"/>
      <c r="LGC19" s="11"/>
      <c r="LGD19" s="11"/>
      <c r="LGE19" s="11"/>
      <c r="LGF19" s="11"/>
      <c r="LGG19" s="11"/>
      <c r="LGH19" s="11"/>
      <c r="LGI19" s="11"/>
      <c r="LGJ19" s="11"/>
      <c r="LGK19" s="11"/>
      <c r="LGL19" s="11"/>
      <c r="LGM19" s="11"/>
      <c r="LGN19" s="11"/>
      <c r="LGO19" s="11"/>
      <c r="LGP19" s="11"/>
      <c r="LGQ19" s="11"/>
      <c r="LGR19" s="11"/>
      <c r="LGS19" s="11"/>
      <c r="LGT19" s="11"/>
      <c r="LGU19" s="11"/>
      <c r="LGV19" s="11"/>
      <c r="LGW19" s="11"/>
      <c r="LGX19" s="11"/>
      <c r="LGY19" s="11"/>
      <c r="LGZ19" s="11"/>
      <c r="LHA19" s="11"/>
      <c r="LHB19" s="11"/>
      <c r="LHC19" s="11"/>
      <c r="LHD19" s="11"/>
      <c r="LHE19" s="11"/>
      <c r="LHF19" s="11"/>
      <c r="LHG19" s="11"/>
      <c r="LHH19" s="11"/>
      <c r="LHI19" s="11"/>
      <c r="LHJ19" s="11"/>
      <c r="LHK19" s="11"/>
      <c r="LHL19" s="11"/>
      <c r="LHM19" s="11"/>
      <c r="LHN19" s="11"/>
      <c r="LHO19" s="11"/>
      <c r="LHP19" s="11"/>
      <c r="LHQ19" s="11"/>
      <c r="LHR19" s="11"/>
      <c r="LHS19" s="11"/>
      <c r="LHT19" s="11"/>
      <c r="LHU19" s="11"/>
      <c r="LHV19" s="11"/>
      <c r="LHW19" s="11"/>
      <c r="LHX19" s="11"/>
      <c r="LHY19" s="11"/>
      <c r="LHZ19" s="11"/>
      <c r="LIA19" s="11"/>
      <c r="LIB19" s="11"/>
      <c r="LIC19" s="11"/>
      <c r="LID19" s="11"/>
      <c r="LIE19" s="11"/>
      <c r="LIF19" s="11"/>
      <c r="LIG19" s="11"/>
      <c r="LIH19" s="11"/>
      <c r="LII19" s="11"/>
      <c r="LIJ19" s="11"/>
      <c r="LIK19" s="11"/>
      <c r="LIL19" s="11"/>
      <c r="LIM19" s="11"/>
      <c r="LIN19" s="11"/>
      <c r="LIO19" s="11"/>
      <c r="LIP19" s="11"/>
      <c r="LIQ19" s="11"/>
      <c r="LIR19" s="11"/>
      <c r="LIS19" s="11"/>
      <c r="LIT19" s="11"/>
      <c r="LIU19" s="11"/>
      <c r="LIV19" s="11"/>
      <c r="LIW19" s="11"/>
      <c r="LIX19" s="11"/>
      <c r="LIY19" s="11"/>
      <c r="LIZ19" s="11"/>
      <c r="LJA19" s="11"/>
      <c r="LJB19" s="11"/>
      <c r="LJC19" s="11"/>
      <c r="LJD19" s="11"/>
      <c r="LJE19" s="11"/>
      <c r="LJF19" s="11"/>
      <c r="LJG19" s="11"/>
      <c r="LJH19" s="11"/>
      <c r="LJI19" s="11"/>
      <c r="LJJ19" s="11"/>
      <c r="LJK19" s="11"/>
      <c r="LJL19" s="11"/>
      <c r="LJM19" s="11"/>
      <c r="LJN19" s="11"/>
      <c r="LJO19" s="11"/>
      <c r="LJP19" s="11"/>
      <c r="LJQ19" s="11"/>
      <c r="LJR19" s="11"/>
      <c r="LJS19" s="11"/>
      <c r="LJT19" s="11"/>
      <c r="LJU19" s="11"/>
      <c r="LJV19" s="11"/>
      <c r="LJW19" s="11"/>
      <c r="LJX19" s="11"/>
      <c r="LJY19" s="11"/>
      <c r="LJZ19" s="11"/>
      <c r="LKA19" s="11"/>
      <c r="LKB19" s="11"/>
      <c r="LKC19" s="11"/>
      <c r="LKD19" s="11"/>
      <c r="LKE19" s="11"/>
      <c r="LKF19" s="11"/>
      <c r="LKG19" s="11"/>
      <c r="LKH19" s="11"/>
      <c r="LKI19" s="11"/>
      <c r="LKJ19" s="11"/>
      <c r="LKK19" s="11"/>
      <c r="LKL19" s="11"/>
      <c r="LKM19" s="11"/>
      <c r="LKN19" s="11"/>
      <c r="LKO19" s="11"/>
      <c r="LKP19" s="11"/>
      <c r="LKQ19" s="11"/>
      <c r="LKR19" s="11"/>
      <c r="LKS19" s="11"/>
      <c r="LKT19" s="11"/>
      <c r="LKU19" s="11"/>
      <c r="LKV19" s="11"/>
      <c r="LKW19" s="11"/>
      <c r="LKX19" s="11"/>
      <c r="LKY19" s="11"/>
      <c r="LKZ19" s="11"/>
      <c r="LLA19" s="11"/>
      <c r="LLB19" s="11"/>
      <c r="LLC19" s="11"/>
      <c r="LLD19" s="11"/>
      <c r="LLE19" s="11"/>
      <c r="LLF19" s="11"/>
      <c r="LLG19" s="11"/>
      <c r="LLH19" s="11"/>
      <c r="LLI19" s="11"/>
      <c r="LLJ19" s="11"/>
      <c r="LLK19" s="11"/>
      <c r="LLL19" s="11"/>
      <c r="LLM19" s="11"/>
      <c r="LLN19" s="11"/>
      <c r="LLO19" s="11"/>
      <c r="LLP19" s="11"/>
      <c r="LLQ19" s="11"/>
      <c r="LLR19" s="11"/>
      <c r="LLS19" s="11"/>
      <c r="LLT19" s="11"/>
      <c r="LLU19" s="11"/>
      <c r="LLV19" s="11"/>
      <c r="LLW19" s="11"/>
      <c r="LLX19" s="11"/>
      <c r="LLY19" s="11"/>
      <c r="LLZ19" s="11"/>
      <c r="LMA19" s="11"/>
      <c r="LMB19" s="11"/>
      <c r="LMC19" s="11"/>
      <c r="LMD19" s="11"/>
      <c r="LME19" s="11"/>
      <c r="LMF19" s="11"/>
      <c r="LMG19" s="11"/>
      <c r="LMH19" s="11"/>
      <c r="LMI19" s="11"/>
      <c r="LMJ19" s="11"/>
      <c r="LMK19" s="11"/>
      <c r="LML19" s="11"/>
      <c r="LMM19" s="11"/>
      <c r="LMN19" s="11"/>
      <c r="LMO19" s="11"/>
      <c r="LMP19" s="11"/>
      <c r="LMQ19" s="11"/>
      <c r="LMR19" s="11"/>
      <c r="LMS19" s="11"/>
      <c r="LMT19" s="11"/>
      <c r="LMU19" s="11"/>
      <c r="LMV19" s="11"/>
      <c r="LMW19" s="11"/>
      <c r="LMX19" s="11"/>
      <c r="LMY19" s="11"/>
      <c r="LMZ19" s="11"/>
      <c r="LNA19" s="11"/>
      <c r="LNB19" s="11"/>
      <c r="LNC19" s="11"/>
      <c r="LND19" s="11"/>
      <c r="LNE19" s="11"/>
      <c r="LNF19" s="11"/>
      <c r="LNG19" s="11"/>
      <c r="LNH19" s="11"/>
      <c r="LNI19" s="11"/>
      <c r="LNJ19" s="11"/>
      <c r="LNK19" s="11"/>
      <c r="LNL19" s="11"/>
      <c r="LNM19" s="11"/>
      <c r="LNN19" s="11"/>
      <c r="LNO19" s="11"/>
      <c r="LNP19" s="11"/>
      <c r="LNQ19" s="11"/>
      <c r="LNR19" s="11"/>
      <c r="LNS19" s="11"/>
      <c r="LNT19" s="11"/>
      <c r="LNU19" s="11"/>
      <c r="LNV19" s="11"/>
      <c r="LNW19" s="11"/>
      <c r="LNX19" s="11"/>
      <c r="LNY19" s="11"/>
      <c r="LNZ19" s="11"/>
      <c r="LOA19" s="11"/>
      <c r="LOB19" s="11"/>
      <c r="LOC19" s="11"/>
      <c r="LOD19" s="11"/>
      <c r="LOE19" s="11"/>
      <c r="LOF19" s="11"/>
      <c r="LOG19" s="11"/>
      <c r="LOH19" s="11"/>
      <c r="LOI19" s="11"/>
      <c r="LOJ19" s="11"/>
      <c r="LOK19" s="11"/>
      <c r="LOL19" s="11"/>
      <c r="LOM19" s="11"/>
      <c r="LON19" s="11"/>
      <c r="LOO19" s="11"/>
      <c r="LOP19" s="11"/>
      <c r="LOQ19" s="11"/>
      <c r="LOR19" s="11"/>
      <c r="LOS19" s="11"/>
      <c r="LOT19" s="11"/>
      <c r="LOU19" s="11"/>
      <c r="LOV19" s="11"/>
      <c r="LOW19" s="11"/>
      <c r="LOX19" s="11"/>
      <c r="LOY19" s="11"/>
      <c r="LOZ19" s="11"/>
      <c r="LPA19" s="11"/>
      <c r="LPB19" s="11"/>
      <c r="LPC19" s="11"/>
      <c r="LPD19" s="11"/>
      <c r="LPE19" s="11"/>
      <c r="LPF19" s="11"/>
      <c r="LPG19" s="11"/>
      <c r="LPH19" s="11"/>
      <c r="LPI19" s="11"/>
      <c r="LPJ19" s="11"/>
      <c r="LPK19" s="11"/>
      <c r="LPL19" s="11"/>
      <c r="LPM19" s="11"/>
      <c r="LPN19" s="11"/>
      <c r="LPO19" s="11"/>
      <c r="LPP19" s="11"/>
      <c r="LPQ19" s="11"/>
      <c r="LPR19" s="11"/>
      <c r="LPS19" s="11"/>
      <c r="LPT19" s="11"/>
      <c r="LPU19" s="11"/>
      <c r="LPV19" s="11"/>
      <c r="LPW19" s="11"/>
      <c r="LPX19" s="11"/>
      <c r="LPY19" s="11"/>
      <c r="LPZ19" s="11"/>
      <c r="LQA19" s="11"/>
      <c r="LQB19" s="11"/>
      <c r="LQC19" s="11"/>
      <c r="LQD19" s="11"/>
      <c r="LQE19" s="11"/>
      <c r="LQF19" s="11"/>
      <c r="LQG19" s="11"/>
      <c r="LQH19" s="11"/>
      <c r="LQI19" s="11"/>
      <c r="LQJ19" s="11"/>
      <c r="LQK19" s="11"/>
      <c r="LQL19" s="11"/>
      <c r="LQM19" s="11"/>
      <c r="LQN19" s="11"/>
      <c r="LQO19" s="11"/>
      <c r="LQP19" s="11"/>
      <c r="LQQ19" s="11"/>
      <c r="LQR19" s="11"/>
      <c r="LQS19" s="11"/>
      <c r="LQT19" s="11"/>
      <c r="LQU19" s="11"/>
      <c r="LQV19" s="11"/>
      <c r="LQW19" s="11"/>
      <c r="LQX19" s="11"/>
      <c r="LQY19" s="11"/>
      <c r="LQZ19" s="11"/>
      <c r="LRA19" s="11"/>
      <c r="LRB19" s="11"/>
      <c r="LRC19" s="11"/>
      <c r="LRD19" s="11"/>
      <c r="LRE19" s="11"/>
      <c r="LRF19" s="11"/>
      <c r="LRG19" s="11"/>
      <c r="LRH19" s="11"/>
      <c r="LRI19" s="11"/>
      <c r="LRJ19" s="11"/>
      <c r="LRK19" s="11"/>
      <c r="LRL19" s="11"/>
      <c r="LRM19" s="11"/>
      <c r="LRN19" s="11"/>
      <c r="LRO19" s="11"/>
      <c r="LRP19" s="11"/>
      <c r="LRQ19" s="11"/>
      <c r="LRR19" s="11"/>
      <c r="LRS19" s="11"/>
      <c r="LRT19" s="11"/>
      <c r="LRU19" s="11"/>
      <c r="LRV19" s="11"/>
      <c r="LRW19" s="11"/>
      <c r="LRX19" s="11"/>
      <c r="LRY19" s="11"/>
      <c r="LRZ19" s="11"/>
      <c r="LSA19" s="11"/>
      <c r="LSB19" s="11"/>
      <c r="LSC19" s="11"/>
      <c r="LSD19" s="11"/>
      <c r="LSE19" s="11"/>
      <c r="LSF19" s="11"/>
      <c r="LSG19" s="11"/>
      <c r="LSH19" s="11"/>
      <c r="LSI19" s="11"/>
      <c r="LSJ19" s="11"/>
      <c r="LSK19" s="11"/>
      <c r="LSL19" s="11"/>
      <c r="LSM19" s="11"/>
      <c r="LSN19" s="11"/>
      <c r="LSO19" s="11"/>
      <c r="LSP19" s="11"/>
      <c r="LSQ19" s="11"/>
      <c r="LSR19" s="11"/>
      <c r="LSS19" s="11"/>
      <c r="LST19" s="11"/>
      <c r="LSU19" s="11"/>
      <c r="LSV19" s="11"/>
      <c r="LSW19" s="11"/>
      <c r="LSX19" s="11"/>
      <c r="LSY19" s="11"/>
      <c r="LSZ19" s="11"/>
      <c r="LTA19" s="11"/>
      <c r="LTB19" s="11"/>
      <c r="LTC19" s="11"/>
      <c r="LTD19" s="11"/>
      <c r="LTE19" s="11"/>
      <c r="LTF19" s="11"/>
      <c r="LTG19" s="11"/>
      <c r="LTH19" s="11"/>
      <c r="LTI19" s="11"/>
      <c r="LTJ19" s="11"/>
      <c r="LTK19" s="11"/>
      <c r="LTL19" s="11"/>
      <c r="LTM19" s="11"/>
      <c r="LTN19" s="11"/>
      <c r="LTO19" s="11"/>
      <c r="LTP19" s="11"/>
      <c r="LTQ19" s="11"/>
      <c r="LTR19" s="11"/>
      <c r="LTS19" s="11"/>
      <c r="LTT19" s="11"/>
      <c r="LTU19" s="11"/>
      <c r="LTV19" s="11"/>
      <c r="LTW19" s="11"/>
      <c r="LTX19" s="11"/>
      <c r="LTY19" s="11"/>
      <c r="LTZ19" s="11"/>
      <c r="LUA19" s="11"/>
      <c r="LUB19" s="11"/>
      <c r="LUC19" s="11"/>
      <c r="LUD19" s="11"/>
      <c r="LUE19" s="11"/>
      <c r="LUF19" s="11"/>
      <c r="LUG19" s="11"/>
      <c r="LUH19" s="11"/>
      <c r="LUI19" s="11"/>
      <c r="LUJ19" s="11"/>
      <c r="LUK19" s="11"/>
      <c r="LUL19" s="11"/>
      <c r="LUM19" s="11"/>
      <c r="LUN19" s="11"/>
      <c r="LUO19" s="11"/>
      <c r="LUP19" s="11"/>
      <c r="LUQ19" s="11"/>
      <c r="LUR19" s="11"/>
      <c r="LUS19" s="11"/>
      <c r="LUT19" s="11"/>
      <c r="LUU19" s="11"/>
      <c r="LUV19" s="11"/>
      <c r="LUW19" s="11"/>
      <c r="LUX19" s="11"/>
      <c r="LUY19" s="11"/>
      <c r="LUZ19" s="11"/>
      <c r="LVA19" s="11"/>
      <c r="LVB19" s="11"/>
      <c r="LVC19" s="11"/>
      <c r="LVD19" s="11"/>
      <c r="LVE19" s="11"/>
      <c r="LVF19" s="11"/>
      <c r="LVG19" s="11"/>
      <c r="LVH19" s="11"/>
      <c r="LVI19" s="11"/>
      <c r="LVJ19" s="11"/>
      <c r="LVK19" s="11"/>
      <c r="LVL19" s="11"/>
      <c r="LVM19" s="11"/>
      <c r="LVN19" s="11"/>
      <c r="LVO19" s="11"/>
      <c r="LVP19" s="11"/>
      <c r="LVQ19" s="11"/>
      <c r="LVR19" s="11"/>
      <c r="LVS19" s="11"/>
      <c r="LVT19" s="11"/>
      <c r="LVU19" s="11"/>
      <c r="LVV19" s="11"/>
      <c r="LVW19" s="11"/>
      <c r="LVX19" s="11"/>
      <c r="LVY19" s="11"/>
      <c r="LVZ19" s="11"/>
      <c r="LWA19" s="11"/>
      <c r="LWB19" s="11"/>
      <c r="LWC19" s="11"/>
      <c r="LWD19" s="11"/>
      <c r="LWE19" s="11"/>
      <c r="LWF19" s="11"/>
      <c r="LWG19" s="11"/>
      <c r="LWH19" s="11"/>
      <c r="LWI19" s="11"/>
      <c r="LWJ19" s="11"/>
      <c r="LWK19" s="11"/>
      <c r="LWL19" s="11"/>
      <c r="LWM19" s="11"/>
      <c r="LWN19" s="11"/>
      <c r="LWO19" s="11"/>
      <c r="LWP19" s="11"/>
      <c r="LWQ19" s="11"/>
      <c r="LWR19" s="11"/>
      <c r="LWS19" s="11"/>
      <c r="LWT19" s="11"/>
      <c r="LWU19" s="11"/>
      <c r="LWV19" s="11"/>
      <c r="LWW19" s="11"/>
      <c r="LWX19" s="11"/>
      <c r="LWY19" s="11"/>
      <c r="LWZ19" s="11"/>
      <c r="LXA19" s="11"/>
      <c r="LXB19" s="11"/>
      <c r="LXC19" s="11"/>
      <c r="LXD19" s="11"/>
      <c r="LXE19" s="11"/>
      <c r="LXF19" s="11"/>
      <c r="LXG19" s="11"/>
      <c r="LXH19" s="11"/>
      <c r="LXI19" s="11"/>
      <c r="LXJ19" s="11"/>
      <c r="LXK19" s="11"/>
      <c r="LXL19" s="11"/>
      <c r="LXM19" s="11"/>
      <c r="LXN19" s="11"/>
      <c r="LXO19" s="11"/>
      <c r="LXP19" s="11"/>
      <c r="LXQ19" s="11"/>
      <c r="LXR19" s="11"/>
      <c r="LXS19" s="11"/>
      <c r="LXT19" s="11"/>
      <c r="LXU19" s="11"/>
      <c r="LXV19" s="11"/>
      <c r="LXW19" s="11"/>
      <c r="LXX19" s="11"/>
      <c r="LXY19" s="11"/>
      <c r="LXZ19" s="11"/>
      <c r="LYA19" s="11"/>
      <c r="LYB19" s="11"/>
      <c r="LYC19" s="11"/>
      <c r="LYD19" s="11"/>
      <c r="LYE19" s="11"/>
      <c r="LYF19" s="11"/>
      <c r="LYG19" s="11"/>
      <c r="LYH19" s="11"/>
      <c r="LYI19" s="11"/>
      <c r="LYJ19" s="11"/>
      <c r="LYK19" s="11"/>
      <c r="LYL19" s="11"/>
      <c r="LYM19" s="11"/>
      <c r="LYN19" s="11"/>
      <c r="LYO19" s="11"/>
      <c r="LYP19" s="11"/>
      <c r="LYQ19" s="11"/>
      <c r="LYR19" s="11"/>
      <c r="LYS19" s="11"/>
      <c r="LYT19" s="11"/>
      <c r="LYU19" s="11"/>
      <c r="LYV19" s="11"/>
      <c r="LYW19" s="11"/>
      <c r="LYX19" s="11"/>
      <c r="LYY19" s="11"/>
      <c r="LYZ19" s="11"/>
      <c r="LZA19" s="11"/>
      <c r="LZB19" s="11"/>
      <c r="LZC19" s="11"/>
      <c r="LZD19" s="11"/>
      <c r="LZE19" s="11"/>
      <c r="LZF19" s="11"/>
      <c r="LZG19" s="11"/>
      <c r="LZH19" s="11"/>
      <c r="LZI19" s="11"/>
      <c r="LZJ19" s="11"/>
      <c r="LZK19" s="11"/>
      <c r="LZL19" s="11"/>
      <c r="LZM19" s="11"/>
      <c r="LZN19" s="11"/>
      <c r="LZO19" s="11"/>
      <c r="LZP19" s="11"/>
      <c r="LZQ19" s="11"/>
      <c r="LZR19" s="11"/>
      <c r="LZS19" s="11"/>
      <c r="LZT19" s="11"/>
      <c r="LZU19" s="11"/>
      <c r="LZV19" s="11"/>
      <c r="LZW19" s="11"/>
      <c r="LZX19" s="11"/>
      <c r="LZY19" s="11"/>
      <c r="LZZ19" s="11"/>
      <c r="MAA19" s="11"/>
      <c r="MAB19" s="11"/>
      <c r="MAC19" s="11"/>
      <c r="MAD19" s="11"/>
      <c r="MAE19" s="11"/>
      <c r="MAF19" s="11"/>
      <c r="MAG19" s="11"/>
      <c r="MAH19" s="11"/>
      <c r="MAI19" s="11"/>
      <c r="MAJ19" s="11"/>
      <c r="MAK19" s="11"/>
      <c r="MAL19" s="11"/>
      <c r="MAM19" s="11"/>
      <c r="MAN19" s="11"/>
      <c r="MAO19" s="11"/>
      <c r="MAP19" s="11"/>
      <c r="MAQ19" s="11"/>
      <c r="MAR19" s="11"/>
      <c r="MAS19" s="11"/>
      <c r="MAT19" s="11"/>
      <c r="MAU19" s="11"/>
      <c r="MAV19" s="11"/>
      <c r="MAW19" s="11"/>
      <c r="MAX19" s="11"/>
      <c r="MAY19" s="11"/>
      <c r="MAZ19" s="11"/>
      <c r="MBA19" s="11"/>
      <c r="MBB19" s="11"/>
      <c r="MBC19" s="11"/>
      <c r="MBD19" s="11"/>
      <c r="MBE19" s="11"/>
      <c r="MBF19" s="11"/>
      <c r="MBG19" s="11"/>
      <c r="MBH19" s="11"/>
      <c r="MBI19" s="11"/>
      <c r="MBJ19" s="11"/>
      <c r="MBK19" s="11"/>
      <c r="MBL19" s="11"/>
      <c r="MBM19" s="11"/>
      <c r="MBN19" s="11"/>
      <c r="MBO19" s="11"/>
      <c r="MBP19" s="11"/>
      <c r="MBQ19" s="11"/>
      <c r="MBR19" s="11"/>
      <c r="MBS19" s="11"/>
      <c r="MBT19" s="11"/>
      <c r="MBU19" s="11"/>
      <c r="MBV19" s="11"/>
      <c r="MBW19" s="11"/>
      <c r="MBX19" s="11"/>
      <c r="MBY19" s="11"/>
      <c r="MBZ19" s="11"/>
      <c r="MCA19" s="11"/>
      <c r="MCB19" s="11"/>
      <c r="MCC19" s="11"/>
      <c r="MCD19" s="11"/>
      <c r="MCE19" s="11"/>
      <c r="MCF19" s="11"/>
      <c r="MCG19" s="11"/>
      <c r="MCH19" s="11"/>
      <c r="MCI19" s="11"/>
      <c r="MCJ19" s="11"/>
      <c r="MCK19" s="11"/>
      <c r="MCL19" s="11"/>
      <c r="MCM19" s="11"/>
      <c r="MCN19" s="11"/>
      <c r="MCO19" s="11"/>
      <c r="MCP19" s="11"/>
      <c r="MCQ19" s="11"/>
      <c r="MCR19" s="11"/>
      <c r="MCS19" s="11"/>
      <c r="MCT19" s="11"/>
      <c r="MCU19" s="11"/>
      <c r="MCV19" s="11"/>
      <c r="MCW19" s="11"/>
      <c r="MCX19" s="11"/>
      <c r="MCY19" s="11"/>
      <c r="MCZ19" s="11"/>
      <c r="MDA19" s="11"/>
      <c r="MDB19" s="11"/>
      <c r="MDC19" s="11"/>
      <c r="MDD19" s="11"/>
      <c r="MDE19" s="11"/>
      <c r="MDF19" s="11"/>
      <c r="MDG19" s="11"/>
      <c r="MDH19" s="11"/>
      <c r="MDI19" s="11"/>
      <c r="MDJ19" s="11"/>
      <c r="MDK19" s="11"/>
      <c r="MDL19" s="11"/>
      <c r="MDM19" s="11"/>
      <c r="MDN19" s="11"/>
      <c r="MDO19" s="11"/>
      <c r="MDP19" s="11"/>
      <c r="MDQ19" s="11"/>
      <c r="MDR19" s="11"/>
      <c r="MDS19" s="11"/>
      <c r="MDT19" s="11"/>
      <c r="MDU19" s="11"/>
      <c r="MDV19" s="11"/>
      <c r="MDW19" s="11"/>
      <c r="MDX19" s="11"/>
      <c r="MDY19" s="11"/>
      <c r="MDZ19" s="11"/>
      <c r="MEA19" s="11"/>
      <c r="MEB19" s="11"/>
      <c r="MEC19" s="11"/>
      <c r="MED19" s="11"/>
      <c r="MEE19" s="11"/>
      <c r="MEF19" s="11"/>
      <c r="MEG19" s="11"/>
      <c r="MEH19" s="11"/>
      <c r="MEI19" s="11"/>
      <c r="MEJ19" s="11"/>
      <c r="MEK19" s="11"/>
      <c r="MEL19" s="11"/>
      <c r="MEM19" s="11"/>
      <c r="MEN19" s="11"/>
      <c r="MEO19" s="11"/>
      <c r="MEP19" s="11"/>
      <c r="MEQ19" s="11"/>
      <c r="MER19" s="11"/>
      <c r="MES19" s="11"/>
      <c r="MET19" s="11"/>
      <c r="MEU19" s="11"/>
      <c r="MEV19" s="11"/>
      <c r="MEW19" s="11"/>
      <c r="MEX19" s="11"/>
      <c r="MEY19" s="11"/>
      <c r="MEZ19" s="11"/>
      <c r="MFA19" s="11"/>
      <c r="MFB19" s="11"/>
      <c r="MFC19" s="11"/>
      <c r="MFD19" s="11"/>
      <c r="MFE19" s="11"/>
      <c r="MFF19" s="11"/>
      <c r="MFG19" s="11"/>
      <c r="MFH19" s="11"/>
      <c r="MFI19" s="11"/>
      <c r="MFJ19" s="11"/>
      <c r="MFK19" s="11"/>
      <c r="MFL19" s="11"/>
      <c r="MFM19" s="11"/>
      <c r="MFN19" s="11"/>
      <c r="MFO19" s="11"/>
      <c r="MFP19" s="11"/>
      <c r="MFQ19" s="11"/>
      <c r="MFR19" s="11"/>
      <c r="MFS19" s="11"/>
      <c r="MFT19" s="11"/>
      <c r="MFU19" s="11"/>
      <c r="MFV19" s="11"/>
      <c r="MFW19" s="11"/>
      <c r="MFX19" s="11"/>
      <c r="MFY19" s="11"/>
      <c r="MFZ19" s="11"/>
      <c r="MGA19" s="11"/>
      <c r="MGB19" s="11"/>
      <c r="MGC19" s="11"/>
      <c r="MGD19" s="11"/>
      <c r="MGE19" s="11"/>
      <c r="MGF19" s="11"/>
      <c r="MGG19" s="11"/>
      <c r="MGH19" s="11"/>
      <c r="MGI19" s="11"/>
      <c r="MGJ19" s="11"/>
      <c r="MGK19" s="11"/>
      <c r="MGL19" s="11"/>
      <c r="MGM19" s="11"/>
      <c r="MGN19" s="11"/>
      <c r="MGO19" s="11"/>
      <c r="MGP19" s="11"/>
      <c r="MGQ19" s="11"/>
      <c r="MGR19" s="11"/>
      <c r="MGS19" s="11"/>
      <c r="MGT19" s="11"/>
      <c r="MGU19" s="11"/>
      <c r="MGV19" s="11"/>
      <c r="MGW19" s="11"/>
      <c r="MGX19" s="11"/>
      <c r="MGY19" s="11"/>
      <c r="MGZ19" s="11"/>
      <c r="MHA19" s="11"/>
      <c r="MHB19" s="11"/>
      <c r="MHC19" s="11"/>
      <c r="MHD19" s="11"/>
      <c r="MHE19" s="11"/>
      <c r="MHF19" s="11"/>
      <c r="MHG19" s="11"/>
      <c r="MHH19" s="11"/>
      <c r="MHI19" s="11"/>
      <c r="MHJ19" s="11"/>
      <c r="MHK19" s="11"/>
      <c r="MHL19" s="11"/>
      <c r="MHM19" s="11"/>
      <c r="MHN19" s="11"/>
      <c r="MHO19" s="11"/>
      <c r="MHP19" s="11"/>
      <c r="MHQ19" s="11"/>
      <c r="MHR19" s="11"/>
      <c r="MHS19" s="11"/>
      <c r="MHT19" s="11"/>
      <c r="MHU19" s="11"/>
      <c r="MHV19" s="11"/>
      <c r="MHW19" s="11"/>
      <c r="MHX19" s="11"/>
      <c r="MHY19" s="11"/>
      <c r="MHZ19" s="11"/>
      <c r="MIA19" s="11"/>
      <c r="MIB19" s="11"/>
      <c r="MIC19" s="11"/>
      <c r="MID19" s="11"/>
      <c r="MIE19" s="11"/>
      <c r="MIF19" s="11"/>
      <c r="MIG19" s="11"/>
      <c r="MIH19" s="11"/>
      <c r="MII19" s="11"/>
      <c r="MIJ19" s="11"/>
      <c r="MIK19" s="11"/>
      <c r="MIL19" s="11"/>
      <c r="MIM19" s="11"/>
      <c r="MIN19" s="11"/>
      <c r="MIO19" s="11"/>
      <c r="MIP19" s="11"/>
      <c r="MIQ19" s="11"/>
      <c r="MIR19" s="11"/>
      <c r="MIS19" s="11"/>
      <c r="MIT19" s="11"/>
      <c r="MIU19" s="11"/>
      <c r="MIV19" s="11"/>
      <c r="MIW19" s="11"/>
      <c r="MIX19" s="11"/>
      <c r="MIY19" s="11"/>
      <c r="MIZ19" s="11"/>
      <c r="MJA19" s="11"/>
      <c r="MJB19" s="11"/>
      <c r="MJC19" s="11"/>
      <c r="MJD19" s="11"/>
      <c r="MJE19" s="11"/>
      <c r="MJF19" s="11"/>
      <c r="MJG19" s="11"/>
      <c r="MJH19" s="11"/>
      <c r="MJI19" s="11"/>
      <c r="MJJ19" s="11"/>
      <c r="MJK19" s="11"/>
      <c r="MJL19" s="11"/>
      <c r="MJM19" s="11"/>
      <c r="MJN19" s="11"/>
      <c r="MJO19" s="11"/>
      <c r="MJP19" s="11"/>
      <c r="MJQ19" s="11"/>
      <c r="MJR19" s="11"/>
      <c r="MJS19" s="11"/>
      <c r="MJT19" s="11"/>
      <c r="MJU19" s="11"/>
      <c r="MJV19" s="11"/>
      <c r="MJW19" s="11"/>
      <c r="MJX19" s="11"/>
      <c r="MJY19" s="11"/>
      <c r="MJZ19" s="11"/>
      <c r="MKA19" s="11"/>
      <c r="MKB19" s="11"/>
      <c r="MKC19" s="11"/>
      <c r="MKD19" s="11"/>
      <c r="MKE19" s="11"/>
      <c r="MKF19" s="11"/>
      <c r="MKG19" s="11"/>
      <c r="MKH19" s="11"/>
      <c r="MKI19" s="11"/>
      <c r="MKJ19" s="11"/>
      <c r="MKK19" s="11"/>
      <c r="MKL19" s="11"/>
      <c r="MKM19" s="11"/>
      <c r="MKN19" s="11"/>
      <c r="MKO19" s="11"/>
      <c r="MKP19" s="11"/>
      <c r="MKQ19" s="11"/>
      <c r="MKR19" s="11"/>
      <c r="MKS19" s="11"/>
      <c r="MKT19" s="11"/>
      <c r="MKU19" s="11"/>
      <c r="MKV19" s="11"/>
      <c r="MKW19" s="11"/>
      <c r="MKX19" s="11"/>
      <c r="MKY19" s="11"/>
      <c r="MKZ19" s="11"/>
      <c r="MLA19" s="11"/>
      <c r="MLB19" s="11"/>
      <c r="MLC19" s="11"/>
      <c r="MLD19" s="11"/>
      <c r="MLE19" s="11"/>
      <c r="MLF19" s="11"/>
      <c r="MLG19" s="11"/>
      <c r="MLH19" s="11"/>
      <c r="MLI19" s="11"/>
      <c r="MLJ19" s="11"/>
      <c r="MLK19" s="11"/>
      <c r="MLL19" s="11"/>
      <c r="MLM19" s="11"/>
      <c r="MLN19" s="11"/>
      <c r="MLO19" s="11"/>
      <c r="MLP19" s="11"/>
      <c r="MLQ19" s="11"/>
      <c r="MLR19" s="11"/>
      <c r="MLS19" s="11"/>
      <c r="MLT19" s="11"/>
      <c r="MLU19" s="11"/>
      <c r="MLV19" s="11"/>
      <c r="MLW19" s="11"/>
      <c r="MLX19" s="11"/>
      <c r="MLY19" s="11"/>
      <c r="MLZ19" s="11"/>
      <c r="MMA19" s="11"/>
      <c r="MMB19" s="11"/>
      <c r="MMC19" s="11"/>
      <c r="MMD19" s="11"/>
      <c r="MME19" s="11"/>
      <c r="MMF19" s="11"/>
      <c r="MMG19" s="11"/>
      <c r="MMH19" s="11"/>
      <c r="MMI19" s="11"/>
      <c r="MMJ19" s="11"/>
      <c r="MMK19" s="11"/>
      <c r="MML19" s="11"/>
      <c r="MMM19" s="11"/>
      <c r="MMN19" s="11"/>
      <c r="MMO19" s="11"/>
      <c r="MMP19" s="11"/>
      <c r="MMQ19" s="11"/>
      <c r="MMR19" s="11"/>
      <c r="MMS19" s="11"/>
      <c r="MMT19" s="11"/>
      <c r="MMU19" s="11"/>
      <c r="MMV19" s="11"/>
      <c r="MMW19" s="11"/>
      <c r="MMX19" s="11"/>
      <c r="MMY19" s="11"/>
      <c r="MMZ19" s="11"/>
      <c r="MNA19" s="11"/>
      <c r="MNB19" s="11"/>
      <c r="MNC19" s="11"/>
      <c r="MND19" s="11"/>
      <c r="MNE19" s="11"/>
      <c r="MNF19" s="11"/>
      <c r="MNG19" s="11"/>
      <c r="MNH19" s="11"/>
      <c r="MNI19" s="11"/>
      <c r="MNJ19" s="11"/>
      <c r="MNK19" s="11"/>
      <c r="MNL19" s="11"/>
      <c r="MNM19" s="11"/>
      <c r="MNN19" s="11"/>
      <c r="MNO19" s="11"/>
      <c r="MNP19" s="11"/>
      <c r="MNQ19" s="11"/>
      <c r="MNR19" s="11"/>
      <c r="MNS19" s="11"/>
      <c r="MNT19" s="11"/>
      <c r="MNU19" s="11"/>
      <c r="MNV19" s="11"/>
      <c r="MNW19" s="11"/>
      <c r="MNX19" s="11"/>
      <c r="MNY19" s="11"/>
      <c r="MNZ19" s="11"/>
      <c r="MOA19" s="11"/>
      <c r="MOB19" s="11"/>
      <c r="MOC19" s="11"/>
      <c r="MOD19" s="11"/>
      <c r="MOE19" s="11"/>
      <c r="MOF19" s="11"/>
      <c r="MOG19" s="11"/>
      <c r="MOH19" s="11"/>
      <c r="MOI19" s="11"/>
      <c r="MOJ19" s="11"/>
      <c r="MOK19" s="11"/>
      <c r="MOL19" s="11"/>
      <c r="MOM19" s="11"/>
      <c r="MON19" s="11"/>
      <c r="MOO19" s="11"/>
      <c r="MOP19" s="11"/>
      <c r="MOQ19" s="11"/>
      <c r="MOR19" s="11"/>
      <c r="MOS19" s="11"/>
      <c r="MOT19" s="11"/>
      <c r="MOU19" s="11"/>
      <c r="MOV19" s="11"/>
      <c r="MOW19" s="11"/>
      <c r="MOX19" s="11"/>
      <c r="MOY19" s="11"/>
      <c r="MOZ19" s="11"/>
      <c r="MPA19" s="11"/>
      <c r="MPB19" s="11"/>
      <c r="MPC19" s="11"/>
      <c r="MPD19" s="11"/>
      <c r="MPE19" s="11"/>
      <c r="MPF19" s="11"/>
      <c r="MPG19" s="11"/>
      <c r="MPH19" s="11"/>
      <c r="MPI19" s="11"/>
      <c r="MPJ19" s="11"/>
      <c r="MPK19" s="11"/>
      <c r="MPL19" s="11"/>
      <c r="MPM19" s="11"/>
      <c r="MPN19" s="11"/>
      <c r="MPO19" s="11"/>
      <c r="MPP19" s="11"/>
      <c r="MPQ19" s="11"/>
      <c r="MPR19" s="11"/>
      <c r="MPS19" s="11"/>
      <c r="MPT19" s="11"/>
      <c r="MPU19" s="11"/>
      <c r="MPV19" s="11"/>
      <c r="MPW19" s="11"/>
      <c r="MPX19" s="11"/>
      <c r="MPY19" s="11"/>
      <c r="MPZ19" s="11"/>
      <c r="MQA19" s="11"/>
      <c r="MQB19" s="11"/>
      <c r="MQC19" s="11"/>
      <c r="MQD19" s="11"/>
      <c r="MQE19" s="11"/>
      <c r="MQF19" s="11"/>
      <c r="MQG19" s="11"/>
      <c r="MQH19" s="11"/>
      <c r="MQI19" s="11"/>
      <c r="MQJ19" s="11"/>
      <c r="MQK19" s="11"/>
      <c r="MQL19" s="11"/>
      <c r="MQM19" s="11"/>
      <c r="MQN19" s="11"/>
      <c r="MQO19" s="11"/>
      <c r="MQP19" s="11"/>
      <c r="MQQ19" s="11"/>
      <c r="MQR19" s="11"/>
      <c r="MQS19" s="11"/>
      <c r="MQT19" s="11"/>
      <c r="MQU19" s="11"/>
      <c r="MQV19" s="11"/>
      <c r="MQW19" s="11"/>
      <c r="MQX19" s="11"/>
      <c r="MQY19" s="11"/>
      <c r="MQZ19" s="11"/>
      <c r="MRA19" s="11"/>
      <c r="MRB19" s="11"/>
      <c r="MRC19" s="11"/>
      <c r="MRD19" s="11"/>
      <c r="MRE19" s="11"/>
      <c r="MRF19" s="11"/>
      <c r="MRG19" s="11"/>
      <c r="MRH19" s="11"/>
      <c r="MRI19" s="11"/>
      <c r="MRJ19" s="11"/>
      <c r="MRK19" s="11"/>
      <c r="MRL19" s="11"/>
      <c r="MRM19" s="11"/>
      <c r="MRN19" s="11"/>
      <c r="MRO19" s="11"/>
      <c r="MRP19" s="11"/>
      <c r="MRQ19" s="11"/>
      <c r="MRR19" s="11"/>
      <c r="MRS19" s="11"/>
      <c r="MRT19" s="11"/>
      <c r="MRU19" s="11"/>
      <c r="MRV19" s="11"/>
      <c r="MRW19" s="11"/>
      <c r="MRX19" s="11"/>
      <c r="MRY19" s="11"/>
      <c r="MRZ19" s="11"/>
      <c r="MSA19" s="11"/>
      <c r="MSB19" s="11"/>
      <c r="MSC19" s="11"/>
      <c r="MSD19" s="11"/>
      <c r="MSE19" s="11"/>
      <c r="MSF19" s="11"/>
      <c r="MSG19" s="11"/>
      <c r="MSH19" s="11"/>
      <c r="MSI19" s="11"/>
      <c r="MSJ19" s="11"/>
      <c r="MSK19" s="11"/>
      <c r="MSL19" s="11"/>
      <c r="MSM19" s="11"/>
      <c r="MSN19" s="11"/>
      <c r="MSO19" s="11"/>
      <c r="MSP19" s="11"/>
      <c r="MSQ19" s="11"/>
      <c r="MSR19" s="11"/>
      <c r="MSS19" s="11"/>
      <c r="MST19" s="11"/>
      <c r="MSU19" s="11"/>
      <c r="MSV19" s="11"/>
      <c r="MSW19" s="11"/>
      <c r="MSX19" s="11"/>
      <c r="MSY19" s="11"/>
      <c r="MSZ19" s="11"/>
      <c r="MTA19" s="11"/>
      <c r="MTB19" s="11"/>
      <c r="MTC19" s="11"/>
      <c r="MTD19" s="11"/>
      <c r="MTE19" s="11"/>
      <c r="MTF19" s="11"/>
      <c r="MTG19" s="11"/>
      <c r="MTH19" s="11"/>
      <c r="MTI19" s="11"/>
      <c r="MTJ19" s="11"/>
      <c r="MTK19" s="11"/>
      <c r="MTL19" s="11"/>
      <c r="MTM19" s="11"/>
      <c r="MTN19" s="11"/>
      <c r="MTO19" s="11"/>
      <c r="MTP19" s="11"/>
      <c r="MTQ19" s="11"/>
      <c r="MTR19" s="11"/>
      <c r="MTS19" s="11"/>
      <c r="MTT19" s="11"/>
      <c r="MTU19" s="11"/>
      <c r="MTV19" s="11"/>
      <c r="MTW19" s="11"/>
      <c r="MTX19" s="11"/>
      <c r="MTY19" s="11"/>
      <c r="MTZ19" s="11"/>
      <c r="MUA19" s="11"/>
      <c r="MUB19" s="11"/>
      <c r="MUC19" s="11"/>
      <c r="MUD19" s="11"/>
      <c r="MUE19" s="11"/>
      <c r="MUF19" s="11"/>
      <c r="MUG19" s="11"/>
      <c r="MUH19" s="11"/>
      <c r="MUI19" s="11"/>
      <c r="MUJ19" s="11"/>
      <c r="MUK19" s="11"/>
      <c r="MUL19" s="11"/>
      <c r="MUM19" s="11"/>
      <c r="MUN19" s="11"/>
      <c r="MUO19" s="11"/>
      <c r="MUP19" s="11"/>
      <c r="MUQ19" s="11"/>
      <c r="MUR19" s="11"/>
      <c r="MUS19" s="11"/>
      <c r="MUT19" s="11"/>
      <c r="MUU19" s="11"/>
      <c r="MUV19" s="11"/>
      <c r="MUW19" s="11"/>
      <c r="MUX19" s="11"/>
      <c r="MUY19" s="11"/>
      <c r="MUZ19" s="11"/>
      <c r="MVA19" s="11"/>
      <c r="MVB19" s="11"/>
      <c r="MVC19" s="11"/>
      <c r="MVD19" s="11"/>
      <c r="MVE19" s="11"/>
      <c r="MVF19" s="11"/>
      <c r="MVG19" s="11"/>
      <c r="MVH19" s="11"/>
      <c r="MVI19" s="11"/>
      <c r="MVJ19" s="11"/>
      <c r="MVK19" s="11"/>
      <c r="MVL19" s="11"/>
      <c r="MVM19" s="11"/>
      <c r="MVN19" s="11"/>
      <c r="MVO19" s="11"/>
      <c r="MVP19" s="11"/>
      <c r="MVQ19" s="11"/>
      <c r="MVR19" s="11"/>
      <c r="MVS19" s="11"/>
      <c r="MVT19" s="11"/>
      <c r="MVU19" s="11"/>
      <c r="MVV19" s="11"/>
      <c r="MVW19" s="11"/>
      <c r="MVX19" s="11"/>
      <c r="MVY19" s="11"/>
      <c r="MVZ19" s="11"/>
      <c r="MWA19" s="11"/>
      <c r="MWB19" s="11"/>
      <c r="MWC19" s="11"/>
      <c r="MWD19" s="11"/>
      <c r="MWE19" s="11"/>
      <c r="MWF19" s="11"/>
      <c r="MWG19" s="11"/>
      <c r="MWH19" s="11"/>
      <c r="MWI19" s="11"/>
      <c r="MWJ19" s="11"/>
      <c r="MWK19" s="11"/>
      <c r="MWL19" s="11"/>
      <c r="MWM19" s="11"/>
      <c r="MWN19" s="11"/>
      <c r="MWO19" s="11"/>
      <c r="MWP19" s="11"/>
      <c r="MWQ19" s="11"/>
      <c r="MWR19" s="11"/>
      <c r="MWS19" s="11"/>
      <c r="MWT19" s="11"/>
      <c r="MWU19" s="11"/>
      <c r="MWV19" s="11"/>
      <c r="MWW19" s="11"/>
      <c r="MWX19" s="11"/>
      <c r="MWY19" s="11"/>
      <c r="MWZ19" s="11"/>
      <c r="MXA19" s="11"/>
      <c r="MXB19" s="11"/>
      <c r="MXC19" s="11"/>
      <c r="MXD19" s="11"/>
      <c r="MXE19" s="11"/>
      <c r="MXF19" s="11"/>
      <c r="MXG19" s="11"/>
      <c r="MXH19" s="11"/>
      <c r="MXI19" s="11"/>
      <c r="MXJ19" s="11"/>
      <c r="MXK19" s="11"/>
      <c r="MXL19" s="11"/>
      <c r="MXM19" s="11"/>
      <c r="MXN19" s="11"/>
      <c r="MXO19" s="11"/>
      <c r="MXP19" s="11"/>
      <c r="MXQ19" s="11"/>
      <c r="MXR19" s="11"/>
      <c r="MXS19" s="11"/>
      <c r="MXT19" s="11"/>
      <c r="MXU19" s="11"/>
      <c r="MXV19" s="11"/>
      <c r="MXW19" s="11"/>
      <c r="MXX19" s="11"/>
      <c r="MXY19" s="11"/>
      <c r="MXZ19" s="11"/>
      <c r="MYA19" s="11"/>
      <c r="MYB19" s="11"/>
      <c r="MYC19" s="11"/>
      <c r="MYD19" s="11"/>
      <c r="MYE19" s="11"/>
      <c r="MYF19" s="11"/>
      <c r="MYG19" s="11"/>
      <c r="MYH19" s="11"/>
      <c r="MYI19" s="11"/>
      <c r="MYJ19" s="11"/>
      <c r="MYK19" s="11"/>
      <c r="MYL19" s="11"/>
      <c r="MYM19" s="11"/>
      <c r="MYN19" s="11"/>
      <c r="MYO19" s="11"/>
      <c r="MYP19" s="11"/>
      <c r="MYQ19" s="11"/>
      <c r="MYR19" s="11"/>
      <c r="MYS19" s="11"/>
      <c r="MYT19" s="11"/>
      <c r="MYU19" s="11"/>
      <c r="MYV19" s="11"/>
      <c r="MYW19" s="11"/>
      <c r="MYX19" s="11"/>
      <c r="MYY19" s="11"/>
      <c r="MYZ19" s="11"/>
      <c r="MZA19" s="11"/>
      <c r="MZB19" s="11"/>
      <c r="MZC19" s="11"/>
      <c r="MZD19" s="11"/>
      <c r="MZE19" s="11"/>
      <c r="MZF19" s="11"/>
      <c r="MZG19" s="11"/>
      <c r="MZH19" s="11"/>
      <c r="MZI19" s="11"/>
      <c r="MZJ19" s="11"/>
      <c r="MZK19" s="11"/>
      <c r="MZL19" s="11"/>
      <c r="MZM19" s="11"/>
      <c r="MZN19" s="11"/>
      <c r="MZO19" s="11"/>
      <c r="MZP19" s="11"/>
      <c r="MZQ19" s="11"/>
      <c r="MZR19" s="11"/>
      <c r="MZS19" s="11"/>
      <c r="MZT19" s="11"/>
      <c r="MZU19" s="11"/>
      <c r="MZV19" s="11"/>
      <c r="MZW19" s="11"/>
      <c r="MZX19" s="11"/>
      <c r="MZY19" s="11"/>
      <c r="MZZ19" s="11"/>
      <c r="NAA19" s="11"/>
      <c r="NAB19" s="11"/>
      <c r="NAC19" s="11"/>
      <c r="NAD19" s="11"/>
      <c r="NAE19" s="11"/>
      <c r="NAF19" s="11"/>
      <c r="NAG19" s="11"/>
      <c r="NAH19" s="11"/>
      <c r="NAI19" s="11"/>
      <c r="NAJ19" s="11"/>
      <c r="NAK19" s="11"/>
      <c r="NAL19" s="11"/>
      <c r="NAM19" s="11"/>
      <c r="NAN19" s="11"/>
      <c r="NAO19" s="11"/>
      <c r="NAP19" s="11"/>
      <c r="NAQ19" s="11"/>
      <c r="NAR19" s="11"/>
      <c r="NAS19" s="11"/>
      <c r="NAT19" s="11"/>
      <c r="NAU19" s="11"/>
      <c r="NAV19" s="11"/>
      <c r="NAW19" s="11"/>
      <c r="NAX19" s="11"/>
      <c r="NAY19" s="11"/>
      <c r="NAZ19" s="11"/>
      <c r="NBA19" s="11"/>
      <c r="NBB19" s="11"/>
      <c r="NBC19" s="11"/>
      <c r="NBD19" s="11"/>
      <c r="NBE19" s="11"/>
      <c r="NBF19" s="11"/>
      <c r="NBG19" s="11"/>
      <c r="NBH19" s="11"/>
      <c r="NBI19" s="11"/>
      <c r="NBJ19" s="11"/>
      <c r="NBK19" s="11"/>
      <c r="NBL19" s="11"/>
      <c r="NBM19" s="11"/>
      <c r="NBN19" s="11"/>
      <c r="NBO19" s="11"/>
      <c r="NBP19" s="11"/>
      <c r="NBQ19" s="11"/>
      <c r="NBR19" s="11"/>
      <c r="NBS19" s="11"/>
      <c r="NBT19" s="11"/>
      <c r="NBU19" s="11"/>
      <c r="NBV19" s="11"/>
      <c r="NBW19" s="11"/>
      <c r="NBX19" s="11"/>
      <c r="NBY19" s="11"/>
      <c r="NBZ19" s="11"/>
      <c r="NCA19" s="11"/>
      <c r="NCB19" s="11"/>
      <c r="NCC19" s="11"/>
      <c r="NCD19" s="11"/>
      <c r="NCE19" s="11"/>
      <c r="NCF19" s="11"/>
      <c r="NCG19" s="11"/>
      <c r="NCH19" s="11"/>
      <c r="NCI19" s="11"/>
      <c r="NCJ19" s="11"/>
      <c r="NCK19" s="11"/>
      <c r="NCL19" s="11"/>
      <c r="NCM19" s="11"/>
      <c r="NCN19" s="11"/>
      <c r="NCO19" s="11"/>
      <c r="NCP19" s="11"/>
      <c r="NCQ19" s="11"/>
      <c r="NCR19" s="11"/>
      <c r="NCS19" s="11"/>
      <c r="NCT19" s="11"/>
      <c r="NCU19" s="11"/>
      <c r="NCV19" s="11"/>
      <c r="NCW19" s="11"/>
      <c r="NCX19" s="11"/>
      <c r="NCY19" s="11"/>
      <c r="NCZ19" s="11"/>
      <c r="NDA19" s="11"/>
      <c r="NDB19" s="11"/>
      <c r="NDC19" s="11"/>
      <c r="NDD19" s="11"/>
      <c r="NDE19" s="11"/>
      <c r="NDF19" s="11"/>
      <c r="NDG19" s="11"/>
      <c r="NDH19" s="11"/>
      <c r="NDI19" s="11"/>
      <c r="NDJ19" s="11"/>
      <c r="NDK19" s="11"/>
      <c r="NDL19" s="11"/>
      <c r="NDM19" s="11"/>
      <c r="NDN19" s="11"/>
      <c r="NDO19" s="11"/>
      <c r="NDP19" s="11"/>
      <c r="NDQ19" s="11"/>
      <c r="NDR19" s="11"/>
      <c r="NDS19" s="11"/>
      <c r="NDT19" s="11"/>
      <c r="NDU19" s="11"/>
      <c r="NDV19" s="11"/>
      <c r="NDW19" s="11"/>
      <c r="NDX19" s="11"/>
      <c r="NDY19" s="11"/>
      <c r="NDZ19" s="11"/>
      <c r="NEA19" s="11"/>
      <c r="NEB19" s="11"/>
      <c r="NEC19" s="11"/>
      <c r="NED19" s="11"/>
      <c r="NEE19" s="11"/>
      <c r="NEF19" s="11"/>
      <c r="NEG19" s="11"/>
      <c r="NEH19" s="11"/>
      <c r="NEI19" s="11"/>
      <c r="NEJ19" s="11"/>
      <c r="NEK19" s="11"/>
      <c r="NEL19" s="11"/>
      <c r="NEM19" s="11"/>
      <c r="NEN19" s="11"/>
      <c r="NEO19" s="11"/>
      <c r="NEP19" s="11"/>
      <c r="NEQ19" s="11"/>
      <c r="NER19" s="11"/>
      <c r="NES19" s="11"/>
      <c r="NET19" s="11"/>
      <c r="NEU19" s="11"/>
      <c r="NEV19" s="11"/>
      <c r="NEW19" s="11"/>
      <c r="NEX19" s="11"/>
      <c r="NEY19" s="11"/>
      <c r="NEZ19" s="11"/>
      <c r="NFA19" s="11"/>
      <c r="NFB19" s="11"/>
      <c r="NFC19" s="11"/>
      <c r="NFD19" s="11"/>
      <c r="NFE19" s="11"/>
      <c r="NFF19" s="11"/>
      <c r="NFG19" s="11"/>
      <c r="NFH19" s="11"/>
      <c r="NFI19" s="11"/>
      <c r="NFJ19" s="11"/>
      <c r="NFK19" s="11"/>
      <c r="NFL19" s="11"/>
      <c r="NFM19" s="11"/>
      <c r="NFN19" s="11"/>
      <c r="NFO19" s="11"/>
      <c r="NFP19" s="11"/>
      <c r="NFQ19" s="11"/>
      <c r="NFR19" s="11"/>
      <c r="NFS19" s="11"/>
      <c r="NFT19" s="11"/>
      <c r="NFU19" s="11"/>
      <c r="NFV19" s="11"/>
      <c r="NFW19" s="11"/>
      <c r="NFX19" s="11"/>
      <c r="NFY19" s="11"/>
      <c r="NFZ19" s="11"/>
      <c r="NGA19" s="11"/>
      <c r="NGB19" s="11"/>
      <c r="NGC19" s="11"/>
      <c r="NGD19" s="11"/>
      <c r="NGE19" s="11"/>
      <c r="NGF19" s="11"/>
      <c r="NGG19" s="11"/>
      <c r="NGH19" s="11"/>
      <c r="NGI19" s="11"/>
      <c r="NGJ19" s="11"/>
      <c r="NGK19" s="11"/>
      <c r="NGL19" s="11"/>
      <c r="NGM19" s="11"/>
      <c r="NGN19" s="11"/>
      <c r="NGO19" s="11"/>
      <c r="NGP19" s="11"/>
      <c r="NGQ19" s="11"/>
      <c r="NGR19" s="11"/>
      <c r="NGS19" s="11"/>
      <c r="NGT19" s="11"/>
      <c r="NGU19" s="11"/>
      <c r="NGV19" s="11"/>
      <c r="NGW19" s="11"/>
      <c r="NGX19" s="11"/>
      <c r="NGY19" s="11"/>
      <c r="NGZ19" s="11"/>
      <c r="NHA19" s="11"/>
      <c r="NHB19" s="11"/>
      <c r="NHC19" s="11"/>
      <c r="NHD19" s="11"/>
      <c r="NHE19" s="11"/>
      <c r="NHF19" s="11"/>
      <c r="NHG19" s="11"/>
      <c r="NHH19" s="11"/>
      <c r="NHI19" s="11"/>
      <c r="NHJ19" s="11"/>
      <c r="NHK19" s="11"/>
      <c r="NHL19" s="11"/>
      <c r="NHM19" s="11"/>
      <c r="NHN19" s="11"/>
      <c r="NHO19" s="11"/>
      <c r="NHP19" s="11"/>
      <c r="NHQ19" s="11"/>
      <c r="NHR19" s="11"/>
      <c r="NHS19" s="11"/>
      <c r="NHT19" s="11"/>
      <c r="NHU19" s="11"/>
      <c r="NHV19" s="11"/>
      <c r="NHW19" s="11"/>
      <c r="NHX19" s="11"/>
      <c r="NHY19" s="11"/>
      <c r="NHZ19" s="11"/>
      <c r="NIA19" s="11"/>
      <c r="NIB19" s="11"/>
      <c r="NIC19" s="11"/>
      <c r="NID19" s="11"/>
      <c r="NIE19" s="11"/>
      <c r="NIF19" s="11"/>
      <c r="NIG19" s="11"/>
      <c r="NIH19" s="11"/>
      <c r="NII19" s="11"/>
      <c r="NIJ19" s="11"/>
      <c r="NIK19" s="11"/>
      <c r="NIL19" s="11"/>
      <c r="NIM19" s="11"/>
      <c r="NIN19" s="11"/>
      <c r="NIO19" s="11"/>
      <c r="NIP19" s="11"/>
      <c r="NIQ19" s="11"/>
      <c r="NIR19" s="11"/>
      <c r="NIS19" s="11"/>
      <c r="NIT19" s="11"/>
      <c r="NIU19" s="11"/>
      <c r="NIV19" s="11"/>
      <c r="NIW19" s="11"/>
      <c r="NIX19" s="11"/>
      <c r="NIY19" s="11"/>
      <c r="NIZ19" s="11"/>
      <c r="NJA19" s="11"/>
      <c r="NJB19" s="11"/>
      <c r="NJC19" s="11"/>
      <c r="NJD19" s="11"/>
      <c r="NJE19" s="11"/>
      <c r="NJF19" s="11"/>
      <c r="NJG19" s="11"/>
      <c r="NJH19" s="11"/>
      <c r="NJI19" s="11"/>
      <c r="NJJ19" s="11"/>
      <c r="NJK19" s="11"/>
      <c r="NJL19" s="11"/>
      <c r="NJM19" s="11"/>
      <c r="NJN19" s="11"/>
      <c r="NJO19" s="11"/>
      <c r="NJP19" s="11"/>
      <c r="NJQ19" s="11"/>
      <c r="NJR19" s="11"/>
      <c r="NJS19" s="11"/>
      <c r="NJT19" s="11"/>
      <c r="NJU19" s="11"/>
      <c r="NJV19" s="11"/>
      <c r="NJW19" s="11"/>
      <c r="NJX19" s="11"/>
      <c r="NJY19" s="11"/>
      <c r="NJZ19" s="11"/>
      <c r="NKA19" s="11"/>
      <c r="NKB19" s="11"/>
      <c r="NKC19" s="11"/>
      <c r="NKD19" s="11"/>
      <c r="NKE19" s="11"/>
      <c r="NKF19" s="11"/>
      <c r="NKG19" s="11"/>
      <c r="NKH19" s="11"/>
      <c r="NKI19" s="11"/>
      <c r="NKJ19" s="11"/>
      <c r="NKK19" s="11"/>
      <c r="NKL19" s="11"/>
      <c r="NKM19" s="11"/>
      <c r="NKN19" s="11"/>
      <c r="NKO19" s="11"/>
      <c r="NKP19" s="11"/>
      <c r="NKQ19" s="11"/>
      <c r="NKR19" s="11"/>
      <c r="NKS19" s="11"/>
      <c r="NKT19" s="11"/>
      <c r="NKU19" s="11"/>
      <c r="NKV19" s="11"/>
      <c r="NKW19" s="11"/>
      <c r="NKX19" s="11"/>
      <c r="NKY19" s="11"/>
      <c r="NKZ19" s="11"/>
      <c r="NLA19" s="11"/>
      <c r="NLB19" s="11"/>
      <c r="NLC19" s="11"/>
      <c r="NLD19" s="11"/>
      <c r="NLE19" s="11"/>
      <c r="NLF19" s="11"/>
      <c r="NLG19" s="11"/>
      <c r="NLH19" s="11"/>
      <c r="NLI19" s="11"/>
      <c r="NLJ19" s="11"/>
      <c r="NLK19" s="11"/>
      <c r="NLL19" s="11"/>
      <c r="NLM19" s="11"/>
      <c r="NLN19" s="11"/>
      <c r="NLO19" s="11"/>
      <c r="NLP19" s="11"/>
      <c r="NLQ19" s="11"/>
      <c r="NLR19" s="11"/>
      <c r="NLS19" s="11"/>
      <c r="NLT19" s="11"/>
      <c r="NLU19" s="11"/>
      <c r="NLV19" s="11"/>
      <c r="NLW19" s="11"/>
      <c r="NLX19" s="11"/>
      <c r="NLY19" s="11"/>
      <c r="NLZ19" s="11"/>
      <c r="NMA19" s="11"/>
      <c r="NMB19" s="11"/>
      <c r="NMC19" s="11"/>
      <c r="NMD19" s="11"/>
      <c r="NME19" s="11"/>
      <c r="NMF19" s="11"/>
      <c r="NMG19" s="11"/>
      <c r="NMH19" s="11"/>
      <c r="NMI19" s="11"/>
      <c r="NMJ19" s="11"/>
      <c r="NMK19" s="11"/>
      <c r="NML19" s="11"/>
      <c r="NMM19" s="11"/>
      <c r="NMN19" s="11"/>
      <c r="NMO19" s="11"/>
      <c r="NMP19" s="11"/>
      <c r="NMQ19" s="11"/>
      <c r="NMR19" s="11"/>
      <c r="NMS19" s="11"/>
      <c r="NMT19" s="11"/>
      <c r="NMU19" s="11"/>
      <c r="NMV19" s="11"/>
      <c r="NMW19" s="11"/>
      <c r="NMX19" s="11"/>
      <c r="NMY19" s="11"/>
      <c r="NMZ19" s="11"/>
      <c r="NNA19" s="11"/>
      <c r="NNB19" s="11"/>
      <c r="NNC19" s="11"/>
      <c r="NND19" s="11"/>
      <c r="NNE19" s="11"/>
      <c r="NNF19" s="11"/>
      <c r="NNG19" s="11"/>
      <c r="NNH19" s="11"/>
      <c r="NNI19" s="11"/>
      <c r="NNJ19" s="11"/>
      <c r="NNK19" s="11"/>
      <c r="NNL19" s="11"/>
      <c r="NNM19" s="11"/>
      <c r="NNN19" s="11"/>
      <c r="NNO19" s="11"/>
      <c r="NNP19" s="11"/>
      <c r="NNQ19" s="11"/>
      <c r="NNR19" s="11"/>
      <c r="NNS19" s="11"/>
      <c r="NNT19" s="11"/>
      <c r="NNU19" s="11"/>
      <c r="NNV19" s="11"/>
      <c r="NNW19" s="11"/>
      <c r="NNX19" s="11"/>
      <c r="NNY19" s="11"/>
      <c r="NNZ19" s="11"/>
      <c r="NOA19" s="11"/>
      <c r="NOB19" s="11"/>
      <c r="NOC19" s="11"/>
      <c r="NOD19" s="11"/>
      <c r="NOE19" s="11"/>
      <c r="NOF19" s="11"/>
      <c r="NOG19" s="11"/>
      <c r="NOH19" s="11"/>
      <c r="NOI19" s="11"/>
      <c r="NOJ19" s="11"/>
      <c r="NOK19" s="11"/>
      <c r="NOL19" s="11"/>
      <c r="NOM19" s="11"/>
      <c r="NON19" s="11"/>
      <c r="NOO19" s="11"/>
      <c r="NOP19" s="11"/>
      <c r="NOQ19" s="11"/>
      <c r="NOR19" s="11"/>
      <c r="NOS19" s="11"/>
      <c r="NOT19" s="11"/>
      <c r="NOU19" s="11"/>
      <c r="NOV19" s="11"/>
      <c r="NOW19" s="11"/>
      <c r="NOX19" s="11"/>
      <c r="NOY19" s="11"/>
      <c r="NOZ19" s="11"/>
      <c r="NPA19" s="11"/>
      <c r="NPB19" s="11"/>
      <c r="NPC19" s="11"/>
      <c r="NPD19" s="11"/>
      <c r="NPE19" s="11"/>
      <c r="NPF19" s="11"/>
      <c r="NPG19" s="11"/>
      <c r="NPH19" s="11"/>
      <c r="NPI19" s="11"/>
      <c r="NPJ19" s="11"/>
      <c r="NPK19" s="11"/>
      <c r="NPL19" s="11"/>
      <c r="NPM19" s="11"/>
      <c r="NPN19" s="11"/>
      <c r="NPO19" s="11"/>
      <c r="NPP19" s="11"/>
      <c r="NPQ19" s="11"/>
      <c r="NPR19" s="11"/>
      <c r="NPS19" s="11"/>
      <c r="NPT19" s="11"/>
      <c r="NPU19" s="11"/>
      <c r="NPV19" s="11"/>
      <c r="NPW19" s="11"/>
      <c r="NPX19" s="11"/>
      <c r="NPY19" s="11"/>
      <c r="NPZ19" s="11"/>
      <c r="NQA19" s="11"/>
      <c r="NQB19" s="11"/>
      <c r="NQC19" s="11"/>
      <c r="NQD19" s="11"/>
      <c r="NQE19" s="11"/>
      <c r="NQF19" s="11"/>
      <c r="NQG19" s="11"/>
      <c r="NQH19" s="11"/>
      <c r="NQI19" s="11"/>
      <c r="NQJ19" s="11"/>
      <c r="NQK19" s="11"/>
      <c r="NQL19" s="11"/>
      <c r="NQM19" s="11"/>
      <c r="NQN19" s="11"/>
      <c r="NQO19" s="11"/>
      <c r="NQP19" s="11"/>
      <c r="NQQ19" s="11"/>
      <c r="NQR19" s="11"/>
      <c r="NQS19" s="11"/>
      <c r="NQT19" s="11"/>
      <c r="NQU19" s="11"/>
      <c r="NQV19" s="11"/>
      <c r="NQW19" s="11"/>
      <c r="NQX19" s="11"/>
      <c r="NQY19" s="11"/>
      <c r="NQZ19" s="11"/>
      <c r="NRA19" s="11"/>
      <c r="NRB19" s="11"/>
      <c r="NRC19" s="11"/>
      <c r="NRD19" s="11"/>
      <c r="NRE19" s="11"/>
      <c r="NRF19" s="11"/>
      <c r="NRG19" s="11"/>
      <c r="NRH19" s="11"/>
      <c r="NRI19" s="11"/>
      <c r="NRJ19" s="11"/>
      <c r="NRK19" s="11"/>
      <c r="NRL19" s="11"/>
      <c r="NRM19" s="11"/>
      <c r="NRN19" s="11"/>
      <c r="NRO19" s="11"/>
      <c r="NRP19" s="11"/>
      <c r="NRQ19" s="11"/>
      <c r="NRR19" s="11"/>
      <c r="NRS19" s="11"/>
      <c r="NRT19" s="11"/>
      <c r="NRU19" s="11"/>
      <c r="NRV19" s="11"/>
      <c r="NRW19" s="11"/>
      <c r="NRX19" s="11"/>
      <c r="NRY19" s="11"/>
      <c r="NRZ19" s="11"/>
      <c r="NSA19" s="11"/>
      <c r="NSB19" s="11"/>
      <c r="NSC19" s="11"/>
      <c r="NSD19" s="11"/>
      <c r="NSE19" s="11"/>
      <c r="NSF19" s="11"/>
      <c r="NSG19" s="11"/>
      <c r="NSH19" s="11"/>
      <c r="NSI19" s="11"/>
      <c r="NSJ19" s="11"/>
      <c r="NSK19" s="11"/>
      <c r="NSL19" s="11"/>
      <c r="NSM19" s="11"/>
      <c r="NSN19" s="11"/>
      <c r="NSO19" s="11"/>
      <c r="NSP19" s="11"/>
      <c r="NSQ19" s="11"/>
      <c r="NSR19" s="11"/>
      <c r="NSS19" s="11"/>
      <c r="NST19" s="11"/>
      <c r="NSU19" s="11"/>
      <c r="NSV19" s="11"/>
      <c r="NSW19" s="11"/>
      <c r="NSX19" s="11"/>
      <c r="NSY19" s="11"/>
      <c r="NSZ19" s="11"/>
      <c r="NTA19" s="11"/>
      <c r="NTB19" s="11"/>
      <c r="NTC19" s="11"/>
      <c r="NTD19" s="11"/>
      <c r="NTE19" s="11"/>
      <c r="NTF19" s="11"/>
      <c r="NTG19" s="11"/>
      <c r="NTH19" s="11"/>
      <c r="NTI19" s="11"/>
      <c r="NTJ19" s="11"/>
      <c r="NTK19" s="11"/>
      <c r="NTL19" s="11"/>
      <c r="NTM19" s="11"/>
      <c r="NTN19" s="11"/>
      <c r="NTO19" s="11"/>
      <c r="NTP19" s="11"/>
      <c r="NTQ19" s="11"/>
      <c r="NTR19" s="11"/>
      <c r="NTS19" s="11"/>
      <c r="NTT19" s="11"/>
      <c r="NTU19" s="11"/>
      <c r="NTV19" s="11"/>
      <c r="NTW19" s="11"/>
      <c r="NTX19" s="11"/>
      <c r="NTY19" s="11"/>
      <c r="NTZ19" s="11"/>
      <c r="NUA19" s="11"/>
      <c r="NUB19" s="11"/>
      <c r="NUC19" s="11"/>
      <c r="NUD19" s="11"/>
      <c r="NUE19" s="11"/>
      <c r="NUF19" s="11"/>
      <c r="NUG19" s="11"/>
      <c r="NUH19" s="11"/>
      <c r="NUI19" s="11"/>
      <c r="NUJ19" s="11"/>
      <c r="NUK19" s="11"/>
      <c r="NUL19" s="11"/>
      <c r="NUM19" s="11"/>
      <c r="NUN19" s="11"/>
      <c r="NUO19" s="11"/>
      <c r="NUP19" s="11"/>
      <c r="NUQ19" s="11"/>
      <c r="NUR19" s="11"/>
      <c r="NUS19" s="11"/>
      <c r="NUT19" s="11"/>
      <c r="NUU19" s="11"/>
      <c r="NUV19" s="11"/>
      <c r="NUW19" s="11"/>
      <c r="NUX19" s="11"/>
      <c r="NUY19" s="11"/>
      <c r="NUZ19" s="11"/>
      <c r="NVA19" s="11"/>
      <c r="NVB19" s="11"/>
      <c r="NVC19" s="11"/>
      <c r="NVD19" s="11"/>
      <c r="NVE19" s="11"/>
      <c r="NVF19" s="11"/>
      <c r="NVG19" s="11"/>
      <c r="NVH19" s="11"/>
      <c r="NVI19" s="11"/>
      <c r="NVJ19" s="11"/>
      <c r="NVK19" s="11"/>
      <c r="NVL19" s="11"/>
      <c r="NVM19" s="11"/>
      <c r="NVN19" s="11"/>
      <c r="NVO19" s="11"/>
      <c r="NVP19" s="11"/>
      <c r="NVQ19" s="11"/>
      <c r="NVR19" s="11"/>
      <c r="NVS19" s="11"/>
      <c r="NVT19" s="11"/>
      <c r="NVU19" s="11"/>
      <c r="NVV19" s="11"/>
      <c r="NVW19" s="11"/>
      <c r="NVX19" s="11"/>
      <c r="NVY19" s="11"/>
      <c r="NVZ19" s="11"/>
      <c r="NWA19" s="11"/>
      <c r="NWB19" s="11"/>
      <c r="NWC19" s="11"/>
      <c r="NWD19" s="11"/>
      <c r="NWE19" s="11"/>
      <c r="NWF19" s="11"/>
      <c r="NWG19" s="11"/>
      <c r="NWH19" s="11"/>
      <c r="NWI19" s="11"/>
      <c r="NWJ19" s="11"/>
      <c r="NWK19" s="11"/>
      <c r="NWL19" s="11"/>
      <c r="NWM19" s="11"/>
      <c r="NWN19" s="11"/>
      <c r="NWO19" s="11"/>
      <c r="NWP19" s="11"/>
      <c r="NWQ19" s="11"/>
      <c r="NWR19" s="11"/>
      <c r="NWS19" s="11"/>
      <c r="NWT19" s="11"/>
      <c r="NWU19" s="11"/>
      <c r="NWV19" s="11"/>
      <c r="NWW19" s="11"/>
      <c r="NWX19" s="11"/>
      <c r="NWY19" s="11"/>
      <c r="NWZ19" s="11"/>
      <c r="NXA19" s="11"/>
      <c r="NXB19" s="11"/>
      <c r="NXC19" s="11"/>
      <c r="NXD19" s="11"/>
      <c r="NXE19" s="11"/>
      <c r="NXF19" s="11"/>
      <c r="NXG19" s="11"/>
      <c r="NXH19" s="11"/>
      <c r="NXI19" s="11"/>
      <c r="NXJ19" s="11"/>
      <c r="NXK19" s="11"/>
      <c r="NXL19" s="11"/>
      <c r="NXM19" s="11"/>
      <c r="NXN19" s="11"/>
      <c r="NXO19" s="11"/>
      <c r="NXP19" s="11"/>
      <c r="NXQ19" s="11"/>
      <c r="NXR19" s="11"/>
      <c r="NXS19" s="11"/>
      <c r="NXT19" s="11"/>
      <c r="NXU19" s="11"/>
      <c r="NXV19" s="11"/>
      <c r="NXW19" s="11"/>
      <c r="NXX19" s="11"/>
      <c r="NXY19" s="11"/>
      <c r="NXZ19" s="11"/>
      <c r="NYA19" s="11"/>
      <c r="NYB19" s="11"/>
      <c r="NYC19" s="11"/>
      <c r="NYD19" s="11"/>
      <c r="NYE19" s="11"/>
      <c r="NYF19" s="11"/>
      <c r="NYG19" s="11"/>
      <c r="NYH19" s="11"/>
      <c r="NYI19" s="11"/>
      <c r="NYJ19" s="11"/>
      <c r="NYK19" s="11"/>
      <c r="NYL19" s="11"/>
      <c r="NYM19" s="11"/>
      <c r="NYN19" s="11"/>
      <c r="NYO19" s="11"/>
      <c r="NYP19" s="11"/>
      <c r="NYQ19" s="11"/>
      <c r="NYR19" s="11"/>
      <c r="NYS19" s="11"/>
      <c r="NYT19" s="11"/>
      <c r="NYU19" s="11"/>
      <c r="NYV19" s="11"/>
      <c r="NYW19" s="11"/>
      <c r="NYX19" s="11"/>
      <c r="NYY19" s="11"/>
      <c r="NYZ19" s="11"/>
      <c r="NZA19" s="11"/>
      <c r="NZB19" s="11"/>
      <c r="NZC19" s="11"/>
      <c r="NZD19" s="11"/>
      <c r="NZE19" s="11"/>
      <c r="NZF19" s="11"/>
      <c r="NZG19" s="11"/>
      <c r="NZH19" s="11"/>
      <c r="NZI19" s="11"/>
      <c r="NZJ19" s="11"/>
      <c r="NZK19" s="11"/>
      <c r="NZL19" s="11"/>
      <c r="NZM19" s="11"/>
      <c r="NZN19" s="11"/>
      <c r="NZO19" s="11"/>
      <c r="NZP19" s="11"/>
      <c r="NZQ19" s="11"/>
      <c r="NZR19" s="11"/>
      <c r="NZS19" s="11"/>
      <c r="NZT19" s="11"/>
      <c r="NZU19" s="11"/>
      <c r="NZV19" s="11"/>
      <c r="NZW19" s="11"/>
      <c r="NZX19" s="11"/>
      <c r="NZY19" s="11"/>
      <c r="NZZ19" s="11"/>
      <c r="OAA19" s="11"/>
      <c r="OAB19" s="11"/>
      <c r="OAC19" s="11"/>
      <c r="OAD19" s="11"/>
      <c r="OAE19" s="11"/>
      <c r="OAF19" s="11"/>
      <c r="OAG19" s="11"/>
      <c r="OAH19" s="11"/>
      <c r="OAI19" s="11"/>
      <c r="OAJ19" s="11"/>
      <c r="OAK19" s="11"/>
      <c r="OAL19" s="11"/>
      <c r="OAM19" s="11"/>
      <c r="OAN19" s="11"/>
      <c r="OAO19" s="11"/>
      <c r="OAP19" s="11"/>
      <c r="OAQ19" s="11"/>
      <c r="OAR19" s="11"/>
      <c r="OAS19" s="11"/>
      <c r="OAT19" s="11"/>
      <c r="OAU19" s="11"/>
      <c r="OAV19" s="11"/>
      <c r="OAW19" s="11"/>
      <c r="OAX19" s="11"/>
      <c r="OAY19" s="11"/>
      <c r="OAZ19" s="11"/>
      <c r="OBA19" s="11"/>
      <c r="OBB19" s="11"/>
      <c r="OBC19" s="11"/>
      <c r="OBD19" s="11"/>
      <c r="OBE19" s="11"/>
      <c r="OBF19" s="11"/>
      <c r="OBG19" s="11"/>
      <c r="OBH19" s="11"/>
      <c r="OBI19" s="11"/>
      <c r="OBJ19" s="11"/>
      <c r="OBK19" s="11"/>
      <c r="OBL19" s="11"/>
      <c r="OBM19" s="11"/>
      <c r="OBN19" s="11"/>
      <c r="OBO19" s="11"/>
      <c r="OBP19" s="11"/>
      <c r="OBQ19" s="11"/>
      <c r="OBR19" s="11"/>
      <c r="OBS19" s="11"/>
      <c r="OBT19" s="11"/>
      <c r="OBU19" s="11"/>
      <c r="OBV19" s="11"/>
      <c r="OBW19" s="11"/>
      <c r="OBX19" s="11"/>
      <c r="OBY19" s="11"/>
      <c r="OBZ19" s="11"/>
      <c r="OCA19" s="11"/>
      <c r="OCB19" s="11"/>
      <c r="OCC19" s="11"/>
      <c r="OCD19" s="11"/>
      <c r="OCE19" s="11"/>
      <c r="OCF19" s="11"/>
      <c r="OCG19" s="11"/>
      <c r="OCH19" s="11"/>
      <c r="OCI19" s="11"/>
      <c r="OCJ19" s="11"/>
      <c r="OCK19" s="11"/>
      <c r="OCL19" s="11"/>
      <c r="OCM19" s="11"/>
      <c r="OCN19" s="11"/>
      <c r="OCO19" s="11"/>
      <c r="OCP19" s="11"/>
      <c r="OCQ19" s="11"/>
      <c r="OCR19" s="11"/>
      <c r="OCS19" s="11"/>
      <c r="OCT19" s="11"/>
      <c r="OCU19" s="11"/>
      <c r="OCV19" s="11"/>
      <c r="OCW19" s="11"/>
      <c r="OCX19" s="11"/>
      <c r="OCY19" s="11"/>
      <c r="OCZ19" s="11"/>
      <c r="ODA19" s="11"/>
      <c r="ODB19" s="11"/>
      <c r="ODC19" s="11"/>
      <c r="ODD19" s="11"/>
      <c r="ODE19" s="11"/>
      <c r="ODF19" s="11"/>
      <c r="ODG19" s="11"/>
      <c r="ODH19" s="11"/>
      <c r="ODI19" s="11"/>
      <c r="ODJ19" s="11"/>
      <c r="ODK19" s="11"/>
      <c r="ODL19" s="11"/>
      <c r="ODM19" s="11"/>
      <c r="ODN19" s="11"/>
      <c r="ODO19" s="11"/>
      <c r="ODP19" s="11"/>
      <c r="ODQ19" s="11"/>
      <c r="ODR19" s="11"/>
      <c r="ODS19" s="11"/>
      <c r="ODT19" s="11"/>
      <c r="ODU19" s="11"/>
      <c r="ODV19" s="11"/>
      <c r="ODW19" s="11"/>
      <c r="ODX19" s="11"/>
      <c r="ODY19" s="11"/>
      <c r="ODZ19" s="11"/>
      <c r="OEA19" s="11"/>
      <c r="OEB19" s="11"/>
      <c r="OEC19" s="11"/>
      <c r="OED19" s="11"/>
      <c r="OEE19" s="11"/>
      <c r="OEF19" s="11"/>
      <c r="OEG19" s="11"/>
      <c r="OEH19" s="11"/>
      <c r="OEI19" s="11"/>
      <c r="OEJ19" s="11"/>
      <c r="OEK19" s="11"/>
      <c r="OEL19" s="11"/>
      <c r="OEM19" s="11"/>
      <c r="OEN19" s="11"/>
      <c r="OEO19" s="11"/>
      <c r="OEP19" s="11"/>
      <c r="OEQ19" s="11"/>
      <c r="OER19" s="11"/>
      <c r="OES19" s="11"/>
      <c r="OET19" s="11"/>
      <c r="OEU19" s="11"/>
      <c r="OEV19" s="11"/>
      <c r="OEW19" s="11"/>
      <c r="OEX19" s="11"/>
      <c r="OEY19" s="11"/>
      <c r="OEZ19" s="11"/>
      <c r="OFA19" s="11"/>
      <c r="OFB19" s="11"/>
      <c r="OFC19" s="11"/>
      <c r="OFD19" s="11"/>
      <c r="OFE19" s="11"/>
      <c r="OFF19" s="11"/>
      <c r="OFG19" s="11"/>
      <c r="OFH19" s="11"/>
      <c r="OFI19" s="11"/>
      <c r="OFJ19" s="11"/>
      <c r="OFK19" s="11"/>
      <c r="OFL19" s="11"/>
      <c r="OFM19" s="11"/>
      <c r="OFN19" s="11"/>
      <c r="OFO19" s="11"/>
      <c r="OFP19" s="11"/>
      <c r="OFQ19" s="11"/>
      <c r="OFR19" s="11"/>
      <c r="OFS19" s="11"/>
      <c r="OFT19" s="11"/>
      <c r="OFU19" s="11"/>
      <c r="OFV19" s="11"/>
      <c r="OFW19" s="11"/>
      <c r="OFX19" s="11"/>
      <c r="OFY19" s="11"/>
      <c r="OFZ19" s="11"/>
      <c r="OGA19" s="11"/>
      <c r="OGB19" s="11"/>
      <c r="OGC19" s="11"/>
      <c r="OGD19" s="11"/>
      <c r="OGE19" s="11"/>
      <c r="OGF19" s="11"/>
      <c r="OGG19" s="11"/>
      <c r="OGH19" s="11"/>
      <c r="OGI19" s="11"/>
      <c r="OGJ19" s="11"/>
      <c r="OGK19" s="11"/>
      <c r="OGL19" s="11"/>
      <c r="OGM19" s="11"/>
      <c r="OGN19" s="11"/>
      <c r="OGO19" s="11"/>
      <c r="OGP19" s="11"/>
      <c r="OGQ19" s="11"/>
      <c r="OGR19" s="11"/>
      <c r="OGS19" s="11"/>
      <c r="OGT19" s="11"/>
      <c r="OGU19" s="11"/>
      <c r="OGV19" s="11"/>
      <c r="OGW19" s="11"/>
      <c r="OGX19" s="11"/>
      <c r="OGY19" s="11"/>
      <c r="OGZ19" s="11"/>
      <c r="OHA19" s="11"/>
      <c r="OHB19" s="11"/>
      <c r="OHC19" s="11"/>
      <c r="OHD19" s="11"/>
      <c r="OHE19" s="11"/>
      <c r="OHF19" s="11"/>
      <c r="OHG19" s="11"/>
      <c r="OHH19" s="11"/>
      <c r="OHI19" s="11"/>
      <c r="OHJ19" s="11"/>
      <c r="OHK19" s="11"/>
      <c r="OHL19" s="11"/>
      <c r="OHM19" s="11"/>
      <c r="OHN19" s="11"/>
      <c r="OHO19" s="11"/>
      <c r="OHP19" s="11"/>
      <c r="OHQ19" s="11"/>
      <c r="OHR19" s="11"/>
      <c r="OHS19" s="11"/>
      <c r="OHT19" s="11"/>
      <c r="OHU19" s="11"/>
      <c r="OHV19" s="11"/>
      <c r="OHW19" s="11"/>
      <c r="OHX19" s="11"/>
      <c r="OHY19" s="11"/>
      <c r="OHZ19" s="11"/>
      <c r="OIA19" s="11"/>
      <c r="OIB19" s="11"/>
      <c r="OIC19" s="11"/>
      <c r="OID19" s="11"/>
      <c r="OIE19" s="11"/>
      <c r="OIF19" s="11"/>
      <c r="OIG19" s="11"/>
      <c r="OIH19" s="11"/>
      <c r="OII19" s="11"/>
      <c r="OIJ19" s="11"/>
      <c r="OIK19" s="11"/>
      <c r="OIL19" s="11"/>
      <c r="OIM19" s="11"/>
      <c r="OIN19" s="11"/>
      <c r="OIO19" s="11"/>
      <c r="OIP19" s="11"/>
      <c r="OIQ19" s="11"/>
      <c r="OIR19" s="11"/>
      <c r="OIS19" s="11"/>
      <c r="OIT19" s="11"/>
      <c r="OIU19" s="11"/>
      <c r="OIV19" s="11"/>
      <c r="OIW19" s="11"/>
      <c r="OIX19" s="11"/>
      <c r="OIY19" s="11"/>
      <c r="OIZ19" s="11"/>
      <c r="OJA19" s="11"/>
      <c r="OJB19" s="11"/>
      <c r="OJC19" s="11"/>
      <c r="OJD19" s="11"/>
      <c r="OJE19" s="11"/>
      <c r="OJF19" s="11"/>
      <c r="OJG19" s="11"/>
      <c r="OJH19" s="11"/>
      <c r="OJI19" s="11"/>
      <c r="OJJ19" s="11"/>
      <c r="OJK19" s="11"/>
      <c r="OJL19" s="11"/>
      <c r="OJM19" s="11"/>
      <c r="OJN19" s="11"/>
      <c r="OJO19" s="11"/>
      <c r="OJP19" s="11"/>
      <c r="OJQ19" s="11"/>
      <c r="OJR19" s="11"/>
      <c r="OJS19" s="11"/>
      <c r="OJT19" s="11"/>
      <c r="OJU19" s="11"/>
      <c r="OJV19" s="11"/>
      <c r="OJW19" s="11"/>
      <c r="OJX19" s="11"/>
      <c r="OJY19" s="11"/>
      <c r="OJZ19" s="11"/>
      <c r="OKA19" s="11"/>
      <c r="OKB19" s="11"/>
      <c r="OKC19" s="11"/>
      <c r="OKD19" s="11"/>
      <c r="OKE19" s="11"/>
      <c r="OKF19" s="11"/>
      <c r="OKG19" s="11"/>
      <c r="OKH19" s="11"/>
      <c r="OKI19" s="11"/>
      <c r="OKJ19" s="11"/>
      <c r="OKK19" s="11"/>
      <c r="OKL19" s="11"/>
      <c r="OKM19" s="11"/>
      <c r="OKN19" s="11"/>
      <c r="OKO19" s="11"/>
      <c r="OKP19" s="11"/>
      <c r="OKQ19" s="11"/>
      <c r="OKR19" s="11"/>
      <c r="OKS19" s="11"/>
      <c r="OKT19" s="11"/>
      <c r="OKU19" s="11"/>
      <c r="OKV19" s="11"/>
      <c r="OKW19" s="11"/>
      <c r="OKX19" s="11"/>
      <c r="OKY19" s="11"/>
      <c r="OKZ19" s="11"/>
      <c r="OLA19" s="11"/>
      <c r="OLB19" s="11"/>
      <c r="OLC19" s="11"/>
      <c r="OLD19" s="11"/>
      <c r="OLE19" s="11"/>
      <c r="OLF19" s="11"/>
      <c r="OLG19" s="11"/>
      <c r="OLH19" s="11"/>
      <c r="OLI19" s="11"/>
      <c r="OLJ19" s="11"/>
      <c r="OLK19" s="11"/>
      <c r="OLL19" s="11"/>
      <c r="OLM19" s="11"/>
      <c r="OLN19" s="11"/>
      <c r="OLO19" s="11"/>
      <c r="OLP19" s="11"/>
      <c r="OLQ19" s="11"/>
      <c r="OLR19" s="11"/>
      <c r="OLS19" s="11"/>
      <c r="OLT19" s="11"/>
      <c r="OLU19" s="11"/>
      <c r="OLV19" s="11"/>
      <c r="OLW19" s="11"/>
      <c r="OLX19" s="11"/>
      <c r="OLY19" s="11"/>
      <c r="OLZ19" s="11"/>
      <c r="OMA19" s="11"/>
      <c r="OMB19" s="11"/>
      <c r="OMC19" s="11"/>
      <c r="OMD19" s="11"/>
      <c r="OME19" s="11"/>
      <c r="OMF19" s="11"/>
      <c r="OMG19" s="11"/>
      <c r="OMH19" s="11"/>
      <c r="OMI19" s="11"/>
      <c r="OMJ19" s="11"/>
      <c r="OMK19" s="11"/>
      <c r="OML19" s="11"/>
      <c r="OMM19" s="11"/>
      <c r="OMN19" s="11"/>
      <c r="OMO19" s="11"/>
      <c r="OMP19" s="11"/>
      <c r="OMQ19" s="11"/>
      <c r="OMR19" s="11"/>
      <c r="OMS19" s="11"/>
      <c r="OMT19" s="11"/>
      <c r="OMU19" s="11"/>
      <c r="OMV19" s="11"/>
      <c r="OMW19" s="11"/>
      <c r="OMX19" s="11"/>
      <c r="OMY19" s="11"/>
      <c r="OMZ19" s="11"/>
      <c r="ONA19" s="11"/>
      <c r="ONB19" s="11"/>
      <c r="ONC19" s="11"/>
      <c r="OND19" s="11"/>
      <c r="ONE19" s="11"/>
      <c r="ONF19" s="11"/>
      <c r="ONG19" s="11"/>
      <c r="ONH19" s="11"/>
      <c r="ONI19" s="11"/>
      <c r="ONJ19" s="11"/>
      <c r="ONK19" s="11"/>
      <c r="ONL19" s="11"/>
      <c r="ONM19" s="11"/>
      <c r="ONN19" s="11"/>
      <c r="ONO19" s="11"/>
      <c r="ONP19" s="11"/>
      <c r="ONQ19" s="11"/>
      <c r="ONR19" s="11"/>
      <c r="ONS19" s="11"/>
      <c r="ONT19" s="11"/>
      <c r="ONU19" s="11"/>
      <c r="ONV19" s="11"/>
      <c r="ONW19" s="11"/>
      <c r="ONX19" s="11"/>
      <c r="ONY19" s="11"/>
      <c r="ONZ19" s="11"/>
      <c r="OOA19" s="11"/>
      <c r="OOB19" s="11"/>
      <c r="OOC19" s="11"/>
      <c r="OOD19" s="11"/>
      <c r="OOE19" s="11"/>
      <c r="OOF19" s="11"/>
      <c r="OOG19" s="11"/>
      <c r="OOH19" s="11"/>
      <c r="OOI19" s="11"/>
      <c r="OOJ19" s="11"/>
      <c r="OOK19" s="11"/>
      <c r="OOL19" s="11"/>
      <c r="OOM19" s="11"/>
      <c r="OON19" s="11"/>
      <c r="OOO19" s="11"/>
      <c r="OOP19" s="11"/>
      <c r="OOQ19" s="11"/>
      <c r="OOR19" s="11"/>
      <c r="OOS19" s="11"/>
      <c r="OOT19" s="11"/>
      <c r="OOU19" s="11"/>
      <c r="OOV19" s="11"/>
      <c r="OOW19" s="11"/>
      <c r="OOX19" s="11"/>
      <c r="OOY19" s="11"/>
      <c r="OOZ19" s="11"/>
      <c r="OPA19" s="11"/>
      <c r="OPB19" s="11"/>
      <c r="OPC19" s="11"/>
      <c r="OPD19" s="11"/>
      <c r="OPE19" s="11"/>
      <c r="OPF19" s="11"/>
      <c r="OPG19" s="11"/>
      <c r="OPH19" s="11"/>
      <c r="OPI19" s="11"/>
      <c r="OPJ19" s="11"/>
      <c r="OPK19" s="11"/>
      <c r="OPL19" s="11"/>
      <c r="OPM19" s="11"/>
      <c r="OPN19" s="11"/>
      <c r="OPO19" s="11"/>
      <c r="OPP19" s="11"/>
      <c r="OPQ19" s="11"/>
      <c r="OPR19" s="11"/>
      <c r="OPS19" s="11"/>
      <c r="OPT19" s="11"/>
      <c r="OPU19" s="11"/>
      <c r="OPV19" s="11"/>
      <c r="OPW19" s="11"/>
      <c r="OPX19" s="11"/>
      <c r="OPY19" s="11"/>
      <c r="OPZ19" s="11"/>
      <c r="OQA19" s="11"/>
      <c r="OQB19" s="11"/>
      <c r="OQC19" s="11"/>
      <c r="OQD19" s="11"/>
      <c r="OQE19" s="11"/>
      <c r="OQF19" s="11"/>
      <c r="OQG19" s="11"/>
      <c r="OQH19" s="11"/>
      <c r="OQI19" s="11"/>
      <c r="OQJ19" s="11"/>
      <c r="OQK19" s="11"/>
      <c r="OQL19" s="11"/>
      <c r="OQM19" s="11"/>
      <c r="OQN19" s="11"/>
      <c r="OQO19" s="11"/>
      <c r="OQP19" s="11"/>
      <c r="OQQ19" s="11"/>
      <c r="OQR19" s="11"/>
      <c r="OQS19" s="11"/>
      <c r="OQT19" s="11"/>
      <c r="OQU19" s="11"/>
      <c r="OQV19" s="11"/>
      <c r="OQW19" s="11"/>
      <c r="OQX19" s="11"/>
      <c r="OQY19" s="11"/>
      <c r="OQZ19" s="11"/>
      <c r="ORA19" s="11"/>
      <c r="ORB19" s="11"/>
      <c r="ORC19" s="11"/>
      <c r="ORD19" s="11"/>
      <c r="ORE19" s="11"/>
      <c r="ORF19" s="11"/>
      <c r="ORG19" s="11"/>
      <c r="ORH19" s="11"/>
      <c r="ORI19" s="11"/>
      <c r="ORJ19" s="11"/>
      <c r="ORK19" s="11"/>
      <c r="ORL19" s="11"/>
      <c r="ORM19" s="11"/>
      <c r="ORN19" s="11"/>
      <c r="ORO19" s="11"/>
      <c r="ORP19" s="11"/>
      <c r="ORQ19" s="11"/>
      <c r="ORR19" s="11"/>
      <c r="ORS19" s="11"/>
      <c r="ORT19" s="11"/>
      <c r="ORU19" s="11"/>
      <c r="ORV19" s="11"/>
      <c r="ORW19" s="11"/>
      <c r="ORX19" s="11"/>
      <c r="ORY19" s="11"/>
      <c r="ORZ19" s="11"/>
      <c r="OSA19" s="11"/>
      <c r="OSB19" s="11"/>
      <c r="OSC19" s="11"/>
      <c r="OSD19" s="11"/>
      <c r="OSE19" s="11"/>
      <c r="OSF19" s="11"/>
      <c r="OSG19" s="11"/>
      <c r="OSH19" s="11"/>
      <c r="OSI19" s="11"/>
      <c r="OSJ19" s="11"/>
      <c r="OSK19" s="11"/>
      <c r="OSL19" s="11"/>
      <c r="OSM19" s="11"/>
      <c r="OSN19" s="11"/>
      <c r="OSO19" s="11"/>
      <c r="OSP19" s="11"/>
      <c r="OSQ19" s="11"/>
      <c r="OSR19" s="11"/>
      <c r="OSS19" s="11"/>
      <c r="OST19" s="11"/>
      <c r="OSU19" s="11"/>
      <c r="OSV19" s="11"/>
      <c r="OSW19" s="11"/>
      <c r="OSX19" s="11"/>
      <c r="OSY19" s="11"/>
      <c r="OSZ19" s="11"/>
      <c r="OTA19" s="11"/>
      <c r="OTB19" s="11"/>
      <c r="OTC19" s="11"/>
      <c r="OTD19" s="11"/>
      <c r="OTE19" s="11"/>
      <c r="OTF19" s="11"/>
      <c r="OTG19" s="11"/>
      <c r="OTH19" s="11"/>
      <c r="OTI19" s="11"/>
      <c r="OTJ19" s="11"/>
      <c r="OTK19" s="11"/>
      <c r="OTL19" s="11"/>
      <c r="OTM19" s="11"/>
      <c r="OTN19" s="11"/>
      <c r="OTO19" s="11"/>
      <c r="OTP19" s="11"/>
      <c r="OTQ19" s="11"/>
      <c r="OTR19" s="11"/>
      <c r="OTS19" s="11"/>
      <c r="OTT19" s="11"/>
      <c r="OTU19" s="11"/>
      <c r="OTV19" s="11"/>
      <c r="OTW19" s="11"/>
      <c r="OTX19" s="11"/>
      <c r="OTY19" s="11"/>
      <c r="OTZ19" s="11"/>
      <c r="OUA19" s="11"/>
      <c r="OUB19" s="11"/>
      <c r="OUC19" s="11"/>
      <c r="OUD19" s="11"/>
      <c r="OUE19" s="11"/>
      <c r="OUF19" s="11"/>
      <c r="OUG19" s="11"/>
      <c r="OUH19" s="11"/>
      <c r="OUI19" s="11"/>
      <c r="OUJ19" s="11"/>
      <c r="OUK19" s="11"/>
      <c r="OUL19" s="11"/>
      <c r="OUM19" s="11"/>
      <c r="OUN19" s="11"/>
      <c r="OUO19" s="11"/>
      <c r="OUP19" s="11"/>
      <c r="OUQ19" s="11"/>
      <c r="OUR19" s="11"/>
      <c r="OUS19" s="11"/>
      <c r="OUT19" s="11"/>
      <c r="OUU19" s="11"/>
      <c r="OUV19" s="11"/>
      <c r="OUW19" s="11"/>
      <c r="OUX19" s="11"/>
      <c r="OUY19" s="11"/>
      <c r="OUZ19" s="11"/>
      <c r="OVA19" s="11"/>
      <c r="OVB19" s="11"/>
      <c r="OVC19" s="11"/>
      <c r="OVD19" s="11"/>
      <c r="OVE19" s="11"/>
      <c r="OVF19" s="11"/>
      <c r="OVG19" s="11"/>
      <c r="OVH19" s="11"/>
      <c r="OVI19" s="11"/>
      <c r="OVJ19" s="11"/>
      <c r="OVK19" s="11"/>
      <c r="OVL19" s="11"/>
      <c r="OVM19" s="11"/>
      <c r="OVN19" s="11"/>
      <c r="OVO19" s="11"/>
      <c r="OVP19" s="11"/>
      <c r="OVQ19" s="11"/>
      <c r="OVR19" s="11"/>
      <c r="OVS19" s="11"/>
      <c r="OVT19" s="11"/>
      <c r="OVU19" s="11"/>
      <c r="OVV19" s="11"/>
      <c r="OVW19" s="11"/>
      <c r="OVX19" s="11"/>
      <c r="OVY19" s="11"/>
      <c r="OVZ19" s="11"/>
      <c r="OWA19" s="11"/>
      <c r="OWB19" s="11"/>
      <c r="OWC19" s="11"/>
      <c r="OWD19" s="11"/>
      <c r="OWE19" s="11"/>
      <c r="OWF19" s="11"/>
      <c r="OWG19" s="11"/>
      <c r="OWH19" s="11"/>
      <c r="OWI19" s="11"/>
      <c r="OWJ19" s="11"/>
      <c r="OWK19" s="11"/>
      <c r="OWL19" s="11"/>
      <c r="OWM19" s="11"/>
      <c r="OWN19" s="11"/>
      <c r="OWO19" s="11"/>
      <c r="OWP19" s="11"/>
      <c r="OWQ19" s="11"/>
      <c r="OWR19" s="11"/>
      <c r="OWS19" s="11"/>
      <c r="OWT19" s="11"/>
      <c r="OWU19" s="11"/>
      <c r="OWV19" s="11"/>
      <c r="OWW19" s="11"/>
      <c r="OWX19" s="11"/>
      <c r="OWY19" s="11"/>
      <c r="OWZ19" s="11"/>
      <c r="OXA19" s="11"/>
      <c r="OXB19" s="11"/>
      <c r="OXC19" s="11"/>
      <c r="OXD19" s="11"/>
      <c r="OXE19" s="11"/>
      <c r="OXF19" s="11"/>
      <c r="OXG19" s="11"/>
      <c r="OXH19" s="11"/>
      <c r="OXI19" s="11"/>
      <c r="OXJ19" s="11"/>
      <c r="OXK19" s="11"/>
      <c r="OXL19" s="11"/>
      <c r="OXM19" s="11"/>
      <c r="OXN19" s="11"/>
      <c r="OXO19" s="11"/>
      <c r="OXP19" s="11"/>
      <c r="OXQ19" s="11"/>
      <c r="OXR19" s="11"/>
      <c r="OXS19" s="11"/>
      <c r="OXT19" s="11"/>
      <c r="OXU19" s="11"/>
      <c r="OXV19" s="11"/>
      <c r="OXW19" s="11"/>
      <c r="OXX19" s="11"/>
      <c r="OXY19" s="11"/>
      <c r="OXZ19" s="11"/>
      <c r="OYA19" s="11"/>
      <c r="OYB19" s="11"/>
      <c r="OYC19" s="11"/>
      <c r="OYD19" s="11"/>
      <c r="OYE19" s="11"/>
      <c r="OYF19" s="11"/>
      <c r="OYG19" s="11"/>
      <c r="OYH19" s="11"/>
      <c r="OYI19" s="11"/>
      <c r="OYJ19" s="11"/>
      <c r="OYK19" s="11"/>
      <c r="OYL19" s="11"/>
      <c r="OYM19" s="11"/>
      <c r="OYN19" s="11"/>
      <c r="OYO19" s="11"/>
      <c r="OYP19" s="11"/>
      <c r="OYQ19" s="11"/>
      <c r="OYR19" s="11"/>
      <c r="OYS19" s="11"/>
      <c r="OYT19" s="11"/>
      <c r="OYU19" s="11"/>
      <c r="OYV19" s="11"/>
      <c r="OYW19" s="11"/>
      <c r="OYX19" s="11"/>
      <c r="OYY19" s="11"/>
      <c r="OYZ19" s="11"/>
      <c r="OZA19" s="11"/>
      <c r="OZB19" s="11"/>
      <c r="OZC19" s="11"/>
      <c r="OZD19" s="11"/>
      <c r="OZE19" s="11"/>
      <c r="OZF19" s="11"/>
      <c r="OZG19" s="11"/>
      <c r="OZH19" s="11"/>
      <c r="OZI19" s="11"/>
      <c r="OZJ19" s="11"/>
      <c r="OZK19" s="11"/>
      <c r="OZL19" s="11"/>
      <c r="OZM19" s="11"/>
      <c r="OZN19" s="11"/>
      <c r="OZO19" s="11"/>
      <c r="OZP19" s="11"/>
      <c r="OZQ19" s="11"/>
      <c r="OZR19" s="11"/>
      <c r="OZS19" s="11"/>
      <c r="OZT19" s="11"/>
      <c r="OZU19" s="11"/>
      <c r="OZV19" s="11"/>
      <c r="OZW19" s="11"/>
      <c r="OZX19" s="11"/>
      <c r="OZY19" s="11"/>
      <c r="OZZ19" s="11"/>
      <c r="PAA19" s="11"/>
      <c r="PAB19" s="11"/>
      <c r="PAC19" s="11"/>
      <c r="PAD19" s="11"/>
      <c r="PAE19" s="11"/>
      <c r="PAF19" s="11"/>
      <c r="PAG19" s="11"/>
      <c r="PAH19" s="11"/>
      <c r="PAI19" s="11"/>
      <c r="PAJ19" s="11"/>
      <c r="PAK19" s="11"/>
      <c r="PAL19" s="11"/>
      <c r="PAM19" s="11"/>
      <c r="PAN19" s="11"/>
      <c r="PAO19" s="11"/>
      <c r="PAP19" s="11"/>
      <c r="PAQ19" s="11"/>
      <c r="PAR19" s="11"/>
      <c r="PAS19" s="11"/>
      <c r="PAT19" s="11"/>
      <c r="PAU19" s="11"/>
      <c r="PAV19" s="11"/>
      <c r="PAW19" s="11"/>
      <c r="PAX19" s="11"/>
      <c r="PAY19" s="11"/>
      <c r="PAZ19" s="11"/>
      <c r="PBA19" s="11"/>
      <c r="PBB19" s="11"/>
      <c r="PBC19" s="11"/>
      <c r="PBD19" s="11"/>
      <c r="PBE19" s="11"/>
      <c r="PBF19" s="11"/>
      <c r="PBG19" s="11"/>
      <c r="PBH19" s="11"/>
      <c r="PBI19" s="11"/>
      <c r="PBJ19" s="11"/>
      <c r="PBK19" s="11"/>
      <c r="PBL19" s="11"/>
      <c r="PBM19" s="11"/>
      <c r="PBN19" s="11"/>
      <c r="PBO19" s="11"/>
      <c r="PBP19" s="11"/>
      <c r="PBQ19" s="11"/>
      <c r="PBR19" s="11"/>
      <c r="PBS19" s="11"/>
      <c r="PBT19" s="11"/>
      <c r="PBU19" s="11"/>
      <c r="PBV19" s="11"/>
      <c r="PBW19" s="11"/>
      <c r="PBX19" s="11"/>
      <c r="PBY19" s="11"/>
      <c r="PBZ19" s="11"/>
      <c r="PCA19" s="11"/>
      <c r="PCB19" s="11"/>
      <c r="PCC19" s="11"/>
      <c r="PCD19" s="11"/>
      <c r="PCE19" s="11"/>
      <c r="PCF19" s="11"/>
      <c r="PCG19" s="11"/>
      <c r="PCH19" s="11"/>
      <c r="PCI19" s="11"/>
      <c r="PCJ19" s="11"/>
      <c r="PCK19" s="11"/>
      <c r="PCL19" s="11"/>
      <c r="PCM19" s="11"/>
      <c r="PCN19" s="11"/>
      <c r="PCO19" s="11"/>
      <c r="PCP19" s="11"/>
      <c r="PCQ19" s="11"/>
      <c r="PCR19" s="11"/>
      <c r="PCS19" s="11"/>
      <c r="PCT19" s="11"/>
      <c r="PCU19" s="11"/>
      <c r="PCV19" s="11"/>
      <c r="PCW19" s="11"/>
      <c r="PCX19" s="11"/>
      <c r="PCY19" s="11"/>
      <c r="PCZ19" s="11"/>
      <c r="PDA19" s="11"/>
      <c r="PDB19" s="11"/>
      <c r="PDC19" s="11"/>
      <c r="PDD19" s="11"/>
      <c r="PDE19" s="11"/>
      <c r="PDF19" s="11"/>
      <c r="PDG19" s="11"/>
      <c r="PDH19" s="11"/>
      <c r="PDI19" s="11"/>
      <c r="PDJ19" s="11"/>
      <c r="PDK19" s="11"/>
      <c r="PDL19" s="11"/>
      <c r="PDM19" s="11"/>
      <c r="PDN19" s="11"/>
      <c r="PDO19" s="11"/>
      <c r="PDP19" s="11"/>
      <c r="PDQ19" s="11"/>
      <c r="PDR19" s="11"/>
      <c r="PDS19" s="11"/>
      <c r="PDT19" s="11"/>
      <c r="PDU19" s="11"/>
      <c r="PDV19" s="11"/>
      <c r="PDW19" s="11"/>
      <c r="PDX19" s="11"/>
      <c r="PDY19" s="11"/>
      <c r="PDZ19" s="11"/>
      <c r="PEA19" s="11"/>
      <c r="PEB19" s="11"/>
      <c r="PEC19" s="11"/>
      <c r="PED19" s="11"/>
      <c r="PEE19" s="11"/>
      <c r="PEF19" s="11"/>
      <c r="PEG19" s="11"/>
      <c r="PEH19" s="11"/>
      <c r="PEI19" s="11"/>
      <c r="PEJ19" s="11"/>
      <c r="PEK19" s="11"/>
      <c r="PEL19" s="11"/>
      <c r="PEM19" s="11"/>
      <c r="PEN19" s="11"/>
      <c r="PEO19" s="11"/>
      <c r="PEP19" s="11"/>
      <c r="PEQ19" s="11"/>
      <c r="PER19" s="11"/>
      <c r="PES19" s="11"/>
      <c r="PET19" s="11"/>
      <c r="PEU19" s="11"/>
      <c r="PEV19" s="11"/>
      <c r="PEW19" s="11"/>
      <c r="PEX19" s="11"/>
      <c r="PEY19" s="11"/>
      <c r="PEZ19" s="11"/>
      <c r="PFA19" s="11"/>
      <c r="PFB19" s="11"/>
      <c r="PFC19" s="11"/>
      <c r="PFD19" s="11"/>
      <c r="PFE19" s="11"/>
      <c r="PFF19" s="11"/>
      <c r="PFG19" s="11"/>
      <c r="PFH19" s="11"/>
      <c r="PFI19" s="11"/>
      <c r="PFJ19" s="11"/>
      <c r="PFK19" s="11"/>
      <c r="PFL19" s="11"/>
      <c r="PFM19" s="11"/>
      <c r="PFN19" s="11"/>
      <c r="PFO19" s="11"/>
      <c r="PFP19" s="11"/>
      <c r="PFQ19" s="11"/>
      <c r="PFR19" s="11"/>
      <c r="PFS19" s="11"/>
      <c r="PFT19" s="11"/>
      <c r="PFU19" s="11"/>
      <c r="PFV19" s="11"/>
      <c r="PFW19" s="11"/>
      <c r="PFX19" s="11"/>
      <c r="PFY19" s="11"/>
      <c r="PFZ19" s="11"/>
      <c r="PGA19" s="11"/>
      <c r="PGB19" s="11"/>
      <c r="PGC19" s="11"/>
      <c r="PGD19" s="11"/>
      <c r="PGE19" s="11"/>
      <c r="PGF19" s="11"/>
      <c r="PGG19" s="11"/>
      <c r="PGH19" s="11"/>
      <c r="PGI19" s="11"/>
      <c r="PGJ19" s="11"/>
      <c r="PGK19" s="11"/>
      <c r="PGL19" s="11"/>
      <c r="PGM19" s="11"/>
      <c r="PGN19" s="11"/>
      <c r="PGO19" s="11"/>
      <c r="PGP19" s="11"/>
      <c r="PGQ19" s="11"/>
      <c r="PGR19" s="11"/>
      <c r="PGS19" s="11"/>
      <c r="PGT19" s="11"/>
      <c r="PGU19" s="11"/>
      <c r="PGV19" s="11"/>
      <c r="PGW19" s="11"/>
      <c r="PGX19" s="11"/>
      <c r="PGY19" s="11"/>
      <c r="PGZ19" s="11"/>
      <c r="PHA19" s="11"/>
      <c r="PHB19" s="11"/>
      <c r="PHC19" s="11"/>
      <c r="PHD19" s="11"/>
      <c r="PHE19" s="11"/>
      <c r="PHF19" s="11"/>
      <c r="PHG19" s="11"/>
      <c r="PHH19" s="11"/>
      <c r="PHI19" s="11"/>
      <c r="PHJ19" s="11"/>
      <c r="PHK19" s="11"/>
      <c r="PHL19" s="11"/>
      <c r="PHM19" s="11"/>
      <c r="PHN19" s="11"/>
      <c r="PHO19" s="11"/>
      <c r="PHP19" s="11"/>
      <c r="PHQ19" s="11"/>
      <c r="PHR19" s="11"/>
      <c r="PHS19" s="11"/>
      <c r="PHT19" s="11"/>
      <c r="PHU19" s="11"/>
      <c r="PHV19" s="11"/>
      <c r="PHW19" s="11"/>
      <c r="PHX19" s="11"/>
      <c r="PHY19" s="11"/>
      <c r="PHZ19" s="11"/>
      <c r="PIA19" s="11"/>
      <c r="PIB19" s="11"/>
      <c r="PIC19" s="11"/>
      <c r="PID19" s="11"/>
      <c r="PIE19" s="11"/>
      <c r="PIF19" s="11"/>
      <c r="PIG19" s="11"/>
      <c r="PIH19" s="11"/>
      <c r="PII19" s="11"/>
      <c r="PIJ19" s="11"/>
      <c r="PIK19" s="11"/>
      <c r="PIL19" s="11"/>
      <c r="PIM19" s="11"/>
      <c r="PIN19" s="11"/>
      <c r="PIO19" s="11"/>
      <c r="PIP19" s="11"/>
      <c r="PIQ19" s="11"/>
      <c r="PIR19" s="11"/>
      <c r="PIS19" s="11"/>
      <c r="PIT19" s="11"/>
      <c r="PIU19" s="11"/>
      <c r="PIV19" s="11"/>
      <c r="PIW19" s="11"/>
      <c r="PIX19" s="11"/>
      <c r="PIY19" s="11"/>
      <c r="PIZ19" s="11"/>
      <c r="PJA19" s="11"/>
      <c r="PJB19" s="11"/>
      <c r="PJC19" s="11"/>
      <c r="PJD19" s="11"/>
      <c r="PJE19" s="11"/>
      <c r="PJF19" s="11"/>
      <c r="PJG19" s="11"/>
      <c r="PJH19" s="11"/>
      <c r="PJI19" s="11"/>
      <c r="PJJ19" s="11"/>
      <c r="PJK19" s="11"/>
      <c r="PJL19" s="11"/>
      <c r="PJM19" s="11"/>
      <c r="PJN19" s="11"/>
      <c r="PJO19" s="11"/>
      <c r="PJP19" s="11"/>
      <c r="PJQ19" s="11"/>
      <c r="PJR19" s="11"/>
      <c r="PJS19" s="11"/>
      <c r="PJT19" s="11"/>
      <c r="PJU19" s="11"/>
      <c r="PJV19" s="11"/>
      <c r="PJW19" s="11"/>
      <c r="PJX19" s="11"/>
      <c r="PJY19" s="11"/>
      <c r="PJZ19" s="11"/>
      <c r="PKA19" s="11"/>
      <c r="PKB19" s="11"/>
      <c r="PKC19" s="11"/>
      <c r="PKD19" s="11"/>
      <c r="PKE19" s="11"/>
      <c r="PKF19" s="11"/>
      <c r="PKG19" s="11"/>
      <c r="PKH19" s="11"/>
      <c r="PKI19" s="11"/>
      <c r="PKJ19" s="11"/>
      <c r="PKK19" s="11"/>
      <c r="PKL19" s="11"/>
      <c r="PKM19" s="11"/>
      <c r="PKN19" s="11"/>
      <c r="PKO19" s="11"/>
      <c r="PKP19" s="11"/>
      <c r="PKQ19" s="11"/>
      <c r="PKR19" s="11"/>
      <c r="PKS19" s="11"/>
      <c r="PKT19" s="11"/>
      <c r="PKU19" s="11"/>
      <c r="PKV19" s="11"/>
      <c r="PKW19" s="11"/>
      <c r="PKX19" s="11"/>
      <c r="PKY19" s="11"/>
      <c r="PKZ19" s="11"/>
      <c r="PLA19" s="11"/>
      <c r="PLB19" s="11"/>
      <c r="PLC19" s="11"/>
      <c r="PLD19" s="11"/>
      <c r="PLE19" s="11"/>
      <c r="PLF19" s="11"/>
      <c r="PLG19" s="11"/>
      <c r="PLH19" s="11"/>
      <c r="PLI19" s="11"/>
      <c r="PLJ19" s="11"/>
      <c r="PLK19" s="11"/>
      <c r="PLL19" s="11"/>
      <c r="PLM19" s="11"/>
      <c r="PLN19" s="11"/>
      <c r="PLO19" s="11"/>
      <c r="PLP19" s="11"/>
      <c r="PLQ19" s="11"/>
      <c r="PLR19" s="11"/>
      <c r="PLS19" s="11"/>
      <c r="PLT19" s="11"/>
      <c r="PLU19" s="11"/>
      <c r="PLV19" s="11"/>
      <c r="PLW19" s="11"/>
      <c r="PLX19" s="11"/>
      <c r="PLY19" s="11"/>
      <c r="PLZ19" s="11"/>
      <c r="PMA19" s="11"/>
      <c r="PMB19" s="11"/>
      <c r="PMC19" s="11"/>
      <c r="PMD19" s="11"/>
      <c r="PME19" s="11"/>
      <c r="PMF19" s="11"/>
      <c r="PMG19" s="11"/>
      <c r="PMH19" s="11"/>
      <c r="PMI19" s="11"/>
      <c r="PMJ19" s="11"/>
      <c r="PMK19" s="11"/>
      <c r="PML19" s="11"/>
      <c r="PMM19" s="11"/>
      <c r="PMN19" s="11"/>
      <c r="PMO19" s="11"/>
      <c r="PMP19" s="11"/>
      <c r="PMQ19" s="11"/>
      <c r="PMR19" s="11"/>
      <c r="PMS19" s="11"/>
      <c r="PMT19" s="11"/>
      <c r="PMU19" s="11"/>
      <c r="PMV19" s="11"/>
      <c r="PMW19" s="11"/>
      <c r="PMX19" s="11"/>
      <c r="PMY19" s="11"/>
      <c r="PMZ19" s="11"/>
      <c r="PNA19" s="11"/>
      <c r="PNB19" s="11"/>
      <c r="PNC19" s="11"/>
      <c r="PND19" s="11"/>
      <c r="PNE19" s="11"/>
      <c r="PNF19" s="11"/>
      <c r="PNG19" s="11"/>
      <c r="PNH19" s="11"/>
      <c r="PNI19" s="11"/>
      <c r="PNJ19" s="11"/>
      <c r="PNK19" s="11"/>
      <c r="PNL19" s="11"/>
      <c r="PNM19" s="11"/>
      <c r="PNN19" s="11"/>
      <c r="PNO19" s="11"/>
      <c r="PNP19" s="11"/>
      <c r="PNQ19" s="11"/>
      <c r="PNR19" s="11"/>
      <c r="PNS19" s="11"/>
      <c r="PNT19" s="11"/>
      <c r="PNU19" s="11"/>
      <c r="PNV19" s="11"/>
      <c r="PNW19" s="11"/>
      <c r="PNX19" s="11"/>
      <c r="PNY19" s="11"/>
      <c r="PNZ19" s="11"/>
      <c r="POA19" s="11"/>
      <c r="POB19" s="11"/>
      <c r="POC19" s="11"/>
      <c r="POD19" s="11"/>
      <c r="POE19" s="11"/>
      <c r="POF19" s="11"/>
      <c r="POG19" s="11"/>
      <c r="POH19" s="11"/>
      <c r="POI19" s="11"/>
      <c r="POJ19" s="11"/>
      <c r="POK19" s="11"/>
      <c r="POL19" s="11"/>
      <c r="POM19" s="11"/>
      <c r="PON19" s="11"/>
      <c r="POO19" s="11"/>
      <c r="POP19" s="11"/>
      <c r="POQ19" s="11"/>
      <c r="POR19" s="11"/>
      <c r="POS19" s="11"/>
      <c r="POT19" s="11"/>
      <c r="POU19" s="11"/>
      <c r="POV19" s="11"/>
      <c r="POW19" s="11"/>
      <c r="POX19" s="11"/>
      <c r="POY19" s="11"/>
      <c r="POZ19" s="11"/>
      <c r="PPA19" s="11"/>
      <c r="PPB19" s="11"/>
      <c r="PPC19" s="11"/>
      <c r="PPD19" s="11"/>
      <c r="PPE19" s="11"/>
      <c r="PPF19" s="11"/>
      <c r="PPG19" s="11"/>
      <c r="PPH19" s="11"/>
      <c r="PPI19" s="11"/>
      <c r="PPJ19" s="11"/>
      <c r="PPK19" s="11"/>
      <c r="PPL19" s="11"/>
      <c r="PPM19" s="11"/>
      <c r="PPN19" s="11"/>
      <c r="PPO19" s="11"/>
      <c r="PPP19" s="11"/>
      <c r="PPQ19" s="11"/>
      <c r="PPR19" s="11"/>
      <c r="PPS19" s="11"/>
      <c r="PPT19" s="11"/>
      <c r="PPU19" s="11"/>
      <c r="PPV19" s="11"/>
      <c r="PPW19" s="11"/>
      <c r="PPX19" s="11"/>
      <c r="PPY19" s="11"/>
      <c r="PPZ19" s="11"/>
      <c r="PQA19" s="11"/>
      <c r="PQB19" s="11"/>
      <c r="PQC19" s="11"/>
      <c r="PQD19" s="11"/>
      <c r="PQE19" s="11"/>
      <c r="PQF19" s="11"/>
      <c r="PQG19" s="11"/>
      <c r="PQH19" s="11"/>
      <c r="PQI19" s="11"/>
      <c r="PQJ19" s="11"/>
      <c r="PQK19" s="11"/>
      <c r="PQL19" s="11"/>
      <c r="PQM19" s="11"/>
      <c r="PQN19" s="11"/>
      <c r="PQO19" s="11"/>
      <c r="PQP19" s="11"/>
      <c r="PQQ19" s="11"/>
      <c r="PQR19" s="11"/>
      <c r="PQS19" s="11"/>
      <c r="PQT19" s="11"/>
      <c r="PQU19" s="11"/>
      <c r="PQV19" s="11"/>
      <c r="PQW19" s="11"/>
      <c r="PQX19" s="11"/>
      <c r="PQY19" s="11"/>
      <c r="PQZ19" s="11"/>
      <c r="PRA19" s="11"/>
      <c r="PRB19" s="11"/>
      <c r="PRC19" s="11"/>
      <c r="PRD19" s="11"/>
      <c r="PRE19" s="11"/>
      <c r="PRF19" s="11"/>
      <c r="PRG19" s="11"/>
      <c r="PRH19" s="11"/>
      <c r="PRI19" s="11"/>
      <c r="PRJ19" s="11"/>
      <c r="PRK19" s="11"/>
      <c r="PRL19" s="11"/>
      <c r="PRM19" s="11"/>
      <c r="PRN19" s="11"/>
      <c r="PRO19" s="11"/>
      <c r="PRP19" s="11"/>
      <c r="PRQ19" s="11"/>
      <c r="PRR19" s="11"/>
      <c r="PRS19" s="11"/>
      <c r="PRT19" s="11"/>
      <c r="PRU19" s="11"/>
      <c r="PRV19" s="11"/>
      <c r="PRW19" s="11"/>
      <c r="PRX19" s="11"/>
      <c r="PRY19" s="11"/>
      <c r="PRZ19" s="11"/>
      <c r="PSA19" s="11"/>
      <c r="PSB19" s="11"/>
      <c r="PSC19" s="11"/>
      <c r="PSD19" s="11"/>
      <c r="PSE19" s="11"/>
      <c r="PSF19" s="11"/>
      <c r="PSG19" s="11"/>
      <c r="PSH19" s="11"/>
      <c r="PSI19" s="11"/>
      <c r="PSJ19" s="11"/>
      <c r="PSK19" s="11"/>
      <c r="PSL19" s="11"/>
      <c r="PSM19" s="11"/>
      <c r="PSN19" s="11"/>
      <c r="PSO19" s="11"/>
      <c r="PSP19" s="11"/>
      <c r="PSQ19" s="11"/>
      <c r="PSR19" s="11"/>
      <c r="PSS19" s="11"/>
      <c r="PST19" s="11"/>
      <c r="PSU19" s="11"/>
      <c r="PSV19" s="11"/>
      <c r="PSW19" s="11"/>
      <c r="PSX19" s="11"/>
      <c r="PSY19" s="11"/>
      <c r="PSZ19" s="11"/>
      <c r="PTA19" s="11"/>
      <c r="PTB19" s="11"/>
      <c r="PTC19" s="11"/>
      <c r="PTD19" s="11"/>
      <c r="PTE19" s="11"/>
      <c r="PTF19" s="11"/>
      <c r="PTG19" s="11"/>
      <c r="PTH19" s="11"/>
      <c r="PTI19" s="11"/>
      <c r="PTJ19" s="11"/>
      <c r="PTK19" s="11"/>
      <c r="PTL19" s="11"/>
      <c r="PTM19" s="11"/>
      <c r="PTN19" s="11"/>
      <c r="PTO19" s="11"/>
      <c r="PTP19" s="11"/>
      <c r="PTQ19" s="11"/>
      <c r="PTR19" s="11"/>
      <c r="PTS19" s="11"/>
      <c r="PTT19" s="11"/>
      <c r="PTU19" s="11"/>
      <c r="PTV19" s="11"/>
      <c r="PTW19" s="11"/>
      <c r="PTX19" s="11"/>
      <c r="PTY19" s="11"/>
      <c r="PTZ19" s="11"/>
      <c r="PUA19" s="11"/>
      <c r="PUB19" s="11"/>
      <c r="PUC19" s="11"/>
      <c r="PUD19" s="11"/>
      <c r="PUE19" s="11"/>
      <c r="PUF19" s="11"/>
      <c r="PUG19" s="11"/>
      <c r="PUH19" s="11"/>
      <c r="PUI19" s="11"/>
      <c r="PUJ19" s="11"/>
      <c r="PUK19" s="11"/>
      <c r="PUL19" s="11"/>
      <c r="PUM19" s="11"/>
      <c r="PUN19" s="11"/>
      <c r="PUO19" s="11"/>
      <c r="PUP19" s="11"/>
      <c r="PUQ19" s="11"/>
      <c r="PUR19" s="11"/>
      <c r="PUS19" s="11"/>
      <c r="PUT19" s="11"/>
      <c r="PUU19" s="11"/>
      <c r="PUV19" s="11"/>
      <c r="PUW19" s="11"/>
      <c r="PUX19" s="11"/>
      <c r="PUY19" s="11"/>
      <c r="PUZ19" s="11"/>
      <c r="PVA19" s="11"/>
      <c r="PVB19" s="11"/>
      <c r="PVC19" s="11"/>
      <c r="PVD19" s="11"/>
      <c r="PVE19" s="11"/>
      <c r="PVF19" s="11"/>
      <c r="PVG19" s="11"/>
      <c r="PVH19" s="11"/>
      <c r="PVI19" s="11"/>
      <c r="PVJ19" s="11"/>
      <c r="PVK19" s="11"/>
      <c r="PVL19" s="11"/>
      <c r="PVM19" s="11"/>
      <c r="PVN19" s="11"/>
      <c r="PVO19" s="11"/>
      <c r="PVP19" s="11"/>
      <c r="PVQ19" s="11"/>
      <c r="PVR19" s="11"/>
      <c r="PVS19" s="11"/>
      <c r="PVT19" s="11"/>
      <c r="PVU19" s="11"/>
      <c r="PVV19" s="11"/>
      <c r="PVW19" s="11"/>
      <c r="PVX19" s="11"/>
      <c r="PVY19" s="11"/>
      <c r="PVZ19" s="11"/>
      <c r="PWA19" s="11"/>
      <c r="PWB19" s="11"/>
      <c r="PWC19" s="11"/>
      <c r="PWD19" s="11"/>
      <c r="PWE19" s="11"/>
      <c r="PWF19" s="11"/>
      <c r="PWG19" s="11"/>
      <c r="PWH19" s="11"/>
      <c r="PWI19" s="11"/>
      <c r="PWJ19" s="11"/>
      <c r="PWK19" s="11"/>
      <c r="PWL19" s="11"/>
      <c r="PWM19" s="11"/>
      <c r="PWN19" s="11"/>
      <c r="PWO19" s="11"/>
      <c r="PWP19" s="11"/>
      <c r="PWQ19" s="11"/>
      <c r="PWR19" s="11"/>
      <c r="PWS19" s="11"/>
      <c r="PWT19" s="11"/>
      <c r="PWU19" s="11"/>
      <c r="PWV19" s="11"/>
      <c r="PWW19" s="11"/>
      <c r="PWX19" s="11"/>
      <c r="PWY19" s="11"/>
      <c r="PWZ19" s="11"/>
      <c r="PXA19" s="11"/>
      <c r="PXB19" s="11"/>
      <c r="PXC19" s="11"/>
      <c r="PXD19" s="11"/>
      <c r="PXE19" s="11"/>
      <c r="PXF19" s="11"/>
      <c r="PXG19" s="11"/>
      <c r="PXH19" s="11"/>
      <c r="PXI19" s="11"/>
      <c r="PXJ19" s="11"/>
      <c r="PXK19" s="11"/>
      <c r="PXL19" s="11"/>
      <c r="PXM19" s="11"/>
      <c r="PXN19" s="11"/>
      <c r="PXO19" s="11"/>
      <c r="PXP19" s="11"/>
      <c r="PXQ19" s="11"/>
      <c r="PXR19" s="11"/>
      <c r="PXS19" s="11"/>
      <c r="PXT19" s="11"/>
      <c r="PXU19" s="11"/>
      <c r="PXV19" s="11"/>
      <c r="PXW19" s="11"/>
      <c r="PXX19" s="11"/>
      <c r="PXY19" s="11"/>
      <c r="PXZ19" s="11"/>
      <c r="PYA19" s="11"/>
      <c r="PYB19" s="11"/>
      <c r="PYC19" s="11"/>
      <c r="PYD19" s="11"/>
      <c r="PYE19" s="11"/>
      <c r="PYF19" s="11"/>
      <c r="PYG19" s="11"/>
      <c r="PYH19" s="11"/>
      <c r="PYI19" s="11"/>
      <c r="PYJ19" s="11"/>
      <c r="PYK19" s="11"/>
      <c r="PYL19" s="11"/>
      <c r="PYM19" s="11"/>
      <c r="PYN19" s="11"/>
      <c r="PYO19" s="11"/>
      <c r="PYP19" s="11"/>
      <c r="PYQ19" s="11"/>
      <c r="PYR19" s="11"/>
      <c r="PYS19" s="11"/>
      <c r="PYT19" s="11"/>
      <c r="PYU19" s="11"/>
      <c r="PYV19" s="11"/>
      <c r="PYW19" s="11"/>
      <c r="PYX19" s="11"/>
      <c r="PYY19" s="11"/>
      <c r="PYZ19" s="11"/>
      <c r="PZA19" s="11"/>
      <c r="PZB19" s="11"/>
      <c r="PZC19" s="11"/>
      <c r="PZD19" s="11"/>
      <c r="PZE19" s="11"/>
      <c r="PZF19" s="11"/>
      <c r="PZG19" s="11"/>
      <c r="PZH19" s="11"/>
      <c r="PZI19" s="11"/>
      <c r="PZJ19" s="11"/>
      <c r="PZK19" s="11"/>
      <c r="PZL19" s="11"/>
      <c r="PZM19" s="11"/>
      <c r="PZN19" s="11"/>
      <c r="PZO19" s="11"/>
      <c r="PZP19" s="11"/>
      <c r="PZQ19" s="11"/>
      <c r="PZR19" s="11"/>
      <c r="PZS19" s="11"/>
      <c r="PZT19" s="11"/>
      <c r="PZU19" s="11"/>
      <c r="PZV19" s="11"/>
      <c r="PZW19" s="11"/>
      <c r="PZX19" s="11"/>
      <c r="PZY19" s="11"/>
      <c r="PZZ19" s="11"/>
      <c r="QAA19" s="11"/>
      <c r="QAB19" s="11"/>
      <c r="QAC19" s="11"/>
      <c r="QAD19" s="11"/>
      <c r="QAE19" s="11"/>
      <c r="QAF19" s="11"/>
      <c r="QAG19" s="11"/>
      <c r="QAH19" s="11"/>
      <c r="QAI19" s="11"/>
      <c r="QAJ19" s="11"/>
      <c r="QAK19" s="11"/>
      <c r="QAL19" s="11"/>
      <c r="QAM19" s="11"/>
      <c r="QAN19" s="11"/>
      <c r="QAO19" s="11"/>
      <c r="QAP19" s="11"/>
      <c r="QAQ19" s="11"/>
      <c r="QAR19" s="11"/>
      <c r="QAS19" s="11"/>
      <c r="QAT19" s="11"/>
      <c r="QAU19" s="11"/>
      <c r="QAV19" s="11"/>
      <c r="QAW19" s="11"/>
      <c r="QAX19" s="11"/>
      <c r="QAY19" s="11"/>
      <c r="QAZ19" s="11"/>
      <c r="QBA19" s="11"/>
      <c r="QBB19" s="11"/>
      <c r="QBC19" s="11"/>
      <c r="QBD19" s="11"/>
      <c r="QBE19" s="11"/>
      <c r="QBF19" s="11"/>
      <c r="QBG19" s="11"/>
      <c r="QBH19" s="11"/>
      <c r="QBI19" s="11"/>
      <c r="QBJ19" s="11"/>
      <c r="QBK19" s="11"/>
      <c r="QBL19" s="11"/>
      <c r="QBM19" s="11"/>
      <c r="QBN19" s="11"/>
      <c r="QBO19" s="11"/>
      <c r="QBP19" s="11"/>
      <c r="QBQ19" s="11"/>
      <c r="QBR19" s="11"/>
      <c r="QBS19" s="11"/>
      <c r="QBT19" s="11"/>
      <c r="QBU19" s="11"/>
      <c r="QBV19" s="11"/>
      <c r="QBW19" s="11"/>
      <c r="QBX19" s="11"/>
      <c r="QBY19" s="11"/>
      <c r="QBZ19" s="11"/>
      <c r="QCA19" s="11"/>
      <c r="QCB19" s="11"/>
      <c r="QCC19" s="11"/>
      <c r="QCD19" s="11"/>
      <c r="QCE19" s="11"/>
      <c r="QCF19" s="11"/>
      <c r="QCG19" s="11"/>
      <c r="QCH19" s="11"/>
      <c r="QCI19" s="11"/>
      <c r="QCJ19" s="11"/>
      <c r="QCK19" s="11"/>
      <c r="QCL19" s="11"/>
      <c r="QCM19" s="11"/>
      <c r="QCN19" s="11"/>
      <c r="QCO19" s="11"/>
      <c r="QCP19" s="11"/>
      <c r="QCQ19" s="11"/>
      <c r="QCR19" s="11"/>
      <c r="QCS19" s="11"/>
      <c r="QCT19" s="11"/>
      <c r="QCU19" s="11"/>
      <c r="QCV19" s="11"/>
      <c r="QCW19" s="11"/>
      <c r="QCX19" s="11"/>
      <c r="QCY19" s="11"/>
      <c r="QCZ19" s="11"/>
      <c r="QDA19" s="11"/>
      <c r="QDB19" s="11"/>
      <c r="QDC19" s="11"/>
      <c r="QDD19" s="11"/>
      <c r="QDE19" s="11"/>
      <c r="QDF19" s="11"/>
      <c r="QDG19" s="11"/>
      <c r="QDH19" s="11"/>
      <c r="QDI19" s="11"/>
      <c r="QDJ19" s="11"/>
      <c r="QDK19" s="11"/>
      <c r="QDL19" s="11"/>
      <c r="QDM19" s="11"/>
      <c r="QDN19" s="11"/>
      <c r="QDO19" s="11"/>
      <c r="QDP19" s="11"/>
      <c r="QDQ19" s="11"/>
      <c r="QDR19" s="11"/>
      <c r="QDS19" s="11"/>
      <c r="QDT19" s="11"/>
      <c r="QDU19" s="11"/>
      <c r="QDV19" s="11"/>
      <c r="QDW19" s="11"/>
      <c r="QDX19" s="11"/>
      <c r="QDY19" s="11"/>
      <c r="QDZ19" s="11"/>
      <c r="QEA19" s="11"/>
      <c r="QEB19" s="11"/>
      <c r="QEC19" s="11"/>
      <c r="QED19" s="11"/>
      <c r="QEE19" s="11"/>
      <c r="QEF19" s="11"/>
      <c r="QEG19" s="11"/>
      <c r="QEH19" s="11"/>
      <c r="QEI19" s="11"/>
      <c r="QEJ19" s="11"/>
      <c r="QEK19" s="11"/>
      <c r="QEL19" s="11"/>
      <c r="QEM19" s="11"/>
      <c r="QEN19" s="11"/>
      <c r="QEO19" s="11"/>
      <c r="QEP19" s="11"/>
      <c r="QEQ19" s="11"/>
      <c r="QER19" s="11"/>
      <c r="QES19" s="11"/>
      <c r="QET19" s="11"/>
      <c r="QEU19" s="11"/>
      <c r="QEV19" s="11"/>
      <c r="QEW19" s="11"/>
      <c r="QEX19" s="11"/>
      <c r="QEY19" s="11"/>
      <c r="QEZ19" s="11"/>
      <c r="QFA19" s="11"/>
      <c r="QFB19" s="11"/>
      <c r="QFC19" s="11"/>
      <c r="QFD19" s="11"/>
      <c r="QFE19" s="11"/>
      <c r="QFF19" s="11"/>
      <c r="QFG19" s="11"/>
      <c r="QFH19" s="11"/>
      <c r="QFI19" s="11"/>
      <c r="QFJ19" s="11"/>
      <c r="QFK19" s="11"/>
      <c r="QFL19" s="11"/>
      <c r="QFM19" s="11"/>
      <c r="QFN19" s="11"/>
      <c r="QFO19" s="11"/>
      <c r="QFP19" s="11"/>
      <c r="QFQ19" s="11"/>
      <c r="QFR19" s="11"/>
      <c r="QFS19" s="11"/>
      <c r="QFT19" s="11"/>
      <c r="QFU19" s="11"/>
      <c r="QFV19" s="11"/>
      <c r="QFW19" s="11"/>
      <c r="QFX19" s="11"/>
      <c r="QFY19" s="11"/>
      <c r="QFZ19" s="11"/>
      <c r="QGA19" s="11"/>
      <c r="QGB19" s="11"/>
      <c r="QGC19" s="11"/>
      <c r="QGD19" s="11"/>
      <c r="QGE19" s="11"/>
      <c r="QGF19" s="11"/>
      <c r="QGG19" s="11"/>
      <c r="QGH19" s="11"/>
      <c r="QGI19" s="11"/>
      <c r="QGJ19" s="11"/>
      <c r="QGK19" s="11"/>
      <c r="QGL19" s="11"/>
      <c r="QGM19" s="11"/>
      <c r="QGN19" s="11"/>
      <c r="QGO19" s="11"/>
      <c r="QGP19" s="11"/>
      <c r="QGQ19" s="11"/>
      <c r="QGR19" s="11"/>
      <c r="QGS19" s="11"/>
      <c r="QGT19" s="11"/>
      <c r="QGU19" s="11"/>
      <c r="QGV19" s="11"/>
      <c r="QGW19" s="11"/>
      <c r="QGX19" s="11"/>
      <c r="QGY19" s="11"/>
      <c r="QGZ19" s="11"/>
      <c r="QHA19" s="11"/>
      <c r="QHB19" s="11"/>
      <c r="QHC19" s="11"/>
      <c r="QHD19" s="11"/>
      <c r="QHE19" s="11"/>
      <c r="QHF19" s="11"/>
      <c r="QHG19" s="11"/>
      <c r="QHH19" s="11"/>
      <c r="QHI19" s="11"/>
      <c r="QHJ19" s="11"/>
      <c r="QHK19" s="11"/>
      <c r="QHL19" s="11"/>
      <c r="QHM19" s="11"/>
      <c r="QHN19" s="11"/>
      <c r="QHO19" s="11"/>
      <c r="QHP19" s="11"/>
      <c r="QHQ19" s="11"/>
      <c r="QHR19" s="11"/>
      <c r="QHS19" s="11"/>
      <c r="QHT19" s="11"/>
      <c r="QHU19" s="11"/>
      <c r="QHV19" s="11"/>
      <c r="QHW19" s="11"/>
      <c r="QHX19" s="11"/>
      <c r="QHY19" s="11"/>
      <c r="QHZ19" s="11"/>
      <c r="QIA19" s="11"/>
      <c r="QIB19" s="11"/>
      <c r="QIC19" s="11"/>
      <c r="QID19" s="11"/>
      <c r="QIE19" s="11"/>
      <c r="QIF19" s="11"/>
      <c r="QIG19" s="11"/>
      <c r="QIH19" s="11"/>
      <c r="QII19" s="11"/>
      <c r="QIJ19" s="11"/>
      <c r="QIK19" s="11"/>
      <c r="QIL19" s="11"/>
      <c r="QIM19" s="11"/>
      <c r="QIN19" s="11"/>
      <c r="QIO19" s="11"/>
      <c r="QIP19" s="11"/>
      <c r="QIQ19" s="11"/>
      <c r="QIR19" s="11"/>
      <c r="QIS19" s="11"/>
      <c r="QIT19" s="11"/>
      <c r="QIU19" s="11"/>
      <c r="QIV19" s="11"/>
      <c r="QIW19" s="11"/>
      <c r="QIX19" s="11"/>
      <c r="QIY19" s="11"/>
      <c r="QIZ19" s="11"/>
      <c r="QJA19" s="11"/>
      <c r="QJB19" s="11"/>
      <c r="QJC19" s="11"/>
      <c r="QJD19" s="11"/>
      <c r="QJE19" s="11"/>
      <c r="QJF19" s="11"/>
      <c r="QJG19" s="11"/>
      <c r="QJH19" s="11"/>
      <c r="QJI19" s="11"/>
      <c r="QJJ19" s="11"/>
      <c r="QJK19" s="11"/>
      <c r="QJL19" s="11"/>
      <c r="QJM19" s="11"/>
      <c r="QJN19" s="11"/>
      <c r="QJO19" s="11"/>
      <c r="QJP19" s="11"/>
      <c r="QJQ19" s="11"/>
      <c r="QJR19" s="11"/>
      <c r="QJS19" s="11"/>
      <c r="QJT19" s="11"/>
      <c r="QJU19" s="11"/>
      <c r="QJV19" s="11"/>
      <c r="QJW19" s="11"/>
      <c r="QJX19" s="11"/>
      <c r="QJY19" s="11"/>
      <c r="QJZ19" s="11"/>
      <c r="QKA19" s="11"/>
      <c r="QKB19" s="11"/>
      <c r="QKC19" s="11"/>
      <c r="QKD19" s="11"/>
      <c r="QKE19" s="11"/>
      <c r="QKF19" s="11"/>
      <c r="QKG19" s="11"/>
      <c r="QKH19" s="11"/>
      <c r="QKI19" s="11"/>
      <c r="QKJ19" s="11"/>
      <c r="QKK19" s="11"/>
      <c r="QKL19" s="11"/>
      <c r="QKM19" s="11"/>
      <c r="QKN19" s="11"/>
      <c r="QKO19" s="11"/>
      <c r="QKP19" s="11"/>
      <c r="QKQ19" s="11"/>
      <c r="QKR19" s="11"/>
      <c r="QKS19" s="11"/>
      <c r="QKT19" s="11"/>
      <c r="QKU19" s="11"/>
      <c r="QKV19" s="11"/>
      <c r="QKW19" s="11"/>
      <c r="QKX19" s="11"/>
      <c r="QKY19" s="11"/>
      <c r="QKZ19" s="11"/>
      <c r="QLA19" s="11"/>
      <c r="QLB19" s="11"/>
      <c r="QLC19" s="11"/>
      <c r="QLD19" s="11"/>
      <c r="QLE19" s="11"/>
      <c r="QLF19" s="11"/>
      <c r="QLG19" s="11"/>
      <c r="QLH19" s="11"/>
      <c r="QLI19" s="11"/>
      <c r="QLJ19" s="11"/>
      <c r="QLK19" s="11"/>
      <c r="QLL19" s="11"/>
      <c r="QLM19" s="11"/>
      <c r="QLN19" s="11"/>
      <c r="QLO19" s="11"/>
      <c r="QLP19" s="11"/>
      <c r="QLQ19" s="11"/>
      <c r="QLR19" s="11"/>
      <c r="QLS19" s="11"/>
      <c r="QLT19" s="11"/>
      <c r="QLU19" s="11"/>
      <c r="QLV19" s="11"/>
      <c r="QLW19" s="11"/>
      <c r="QLX19" s="11"/>
      <c r="QLY19" s="11"/>
      <c r="QLZ19" s="11"/>
      <c r="QMA19" s="11"/>
      <c r="QMB19" s="11"/>
      <c r="QMC19" s="11"/>
      <c r="QMD19" s="11"/>
      <c r="QME19" s="11"/>
      <c r="QMF19" s="11"/>
      <c r="QMG19" s="11"/>
      <c r="QMH19" s="11"/>
      <c r="QMI19" s="11"/>
      <c r="QMJ19" s="11"/>
      <c r="QMK19" s="11"/>
      <c r="QML19" s="11"/>
      <c r="QMM19" s="11"/>
      <c r="QMN19" s="11"/>
      <c r="QMO19" s="11"/>
      <c r="QMP19" s="11"/>
      <c r="QMQ19" s="11"/>
      <c r="QMR19" s="11"/>
      <c r="QMS19" s="11"/>
      <c r="QMT19" s="11"/>
      <c r="QMU19" s="11"/>
      <c r="QMV19" s="11"/>
      <c r="QMW19" s="11"/>
      <c r="QMX19" s="11"/>
      <c r="QMY19" s="11"/>
      <c r="QMZ19" s="11"/>
      <c r="QNA19" s="11"/>
      <c r="QNB19" s="11"/>
      <c r="QNC19" s="11"/>
      <c r="QND19" s="11"/>
      <c r="QNE19" s="11"/>
      <c r="QNF19" s="11"/>
      <c r="QNG19" s="11"/>
      <c r="QNH19" s="11"/>
      <c r="QNI19" s="11"/>
      <c r="QNJ19" s="11"/>
      <c r="QNK19" s="11"/>
      <c r="QNL19" s="11"/>
      <c r="QNM19" s="11"/>
      <c r="QNN19" s="11"/>
      <c r="QNO19" s="11"/>
      <c r="QNP19" s="11"/>
      <c r="QNQ19" s="11"/>
      <c r="QNR19" s="11"/>
      <c r="QNS19" s="11"/>
      <c r="QNT19" s="11"/>
      <c r="QNU19" s="11"/>
      <c r="QNV19" s="11"/>
      <c r="QNW19" s="11"/>
      <c r="QNX19" s="11"/>
      <c r="QNY19" s="11"/>
      <c r="QNZ19" s="11"/>
      <c r="QOA19" s="11"/>
      <c r="QOB19" s="11"/>
      <c r="QOC19" s="11"/>
      <c r="QOD19" s="11"/>
      <c r="QOE19" s="11"/>
      <c r="QOF19" s="11"/>
      <c r="QOG19" s="11"/>
      <c r="QOH19" s="11"/>
      <c r="QOI19" s="11"/>
      <c r="QOJ19" s="11"/>
      <c r="QOK19" s="11"/>
      <c r="QOL19" s="11"/>
      <c r="QOM19" s="11"/>
      <c r="QON19" s="11"/>
      <c r="QOO19" s="11"/>
      <c r="QOP19" s="11"/>
      <c r="QOQ19" s="11"/>
      <c r="QOR19" s="11"/>
      <c r="QOS19" s="11"/>
      <c r="QOT19" s="11"/>
      <c r="QOU19" s="11"/>
      <c r="QOV19" s="11"/>
      <c r="QOW19" s="11"/>
      <c r="QOX19" s="11"/>
      <c r="QOY19" s="11"/>
      <c r="QOZ19" s="11"/>
      <c r="QPA19" s="11"/>
      <c r="QPB19" s="11"/>
      <c r="QPC19" s="11"/>
      <c r="QPD19" s="11"/>
      <c r="QPE19" s="11"/>
      <c r="QPF19" s="11"/>
      <c r="QPG19" s="11"/>
      <c r="QPH19" s="11"/>
      <c r="QPI19" s="11"/>
      <c r="QPJ19" s="11"/>
      <c r="QPK19" s="11"/>
      <c r="QPL19" s="11"/>
      <c r="QPM19" s="11"/>
      <c r="QPN19" s="11"/>
      <c r="QPO19" s="11"/>
      <c r="QPP19" s="11"/>
      <c r="QPQ19" s="11"/>
      <c r="QPR19" s="11"/>
      <c r="QPS19" s="11"/>
      <c r="QPT19" s="11"/>
      <c r="QPU19" s="11"/>
      <c r="QPV19" s="11"/>
      <c r="QPW19" s="11"/>
      <c r="QPX19" s="11"/>
      <c r="QPY19" s="11"/>
      <c r="QPZ19" s="11"/>
      <c r="QQA19" s="11"/>
      <c r="QQB19" s="11"/>
      <c r="QQC19" s="11"/>
      <c r="QQD19" s="11"/>
      <c r="QQE19" s="11"/>
      <c r="QQF19" s="11"/>
      <c r="QQG19" s="11"/>
      <c r="QQH19" s="11"/>
      <c r="QQI19" s="11"/>
      <c r="QQJ19" s="11"/>
      <c r="QQK19" s="11"/>
      <c r="QQL19" s="11"/>
      <c r="QQM19" s="11"/>
      <c r="QQN19" s="11"/>
      <c r="QQO19" s="11"/>
      <c r="QQP19" s="11"/>
      <c r="QQQ19" s="11"/>
      <c r="QQR19" s="11"/>
      <c r="QQS19" s="11"/>
      <c r="QQT19" s="11"/>
      <c r="QQU19" s="11"/>
      <c r="QQV19" s="11"/>
      <c r="QQW19" s="11"/>
      <c r="QQX19" s="11"/>
      <c r="QQY19" s="11"/>
      <c r="QQZ19" s="11"/>
      <c r="QRA19" s="11"/>
      <c r="QRB19" s="11"/>
      <c r="QRC19" s="11"/>
      <c r="QRD19" s="11"/>
      <c r="QRE19" s="11"/>
      <c r="QRF19" s="11"/>
      <c r="QRG19" s="11"/>
      <c r="QRH19" s="11"/>
      <c r="QRI19" s="11"/>
      <c r="QRJ19" s="11"/>
      <c r="QRK19" s="11"/>
      <c r="QRL19" s="11"/>
      <c r="QRM19" s="11"/>
      <c r="QRN19" s="11"/>
      <c r="QRO19" s="11"/>
      <c r="QRP19" s="11"/>
      <c r="QRQ19" s="11"/>
      <c r="QRR19" s="11"/>
      <c r="QRS19" s="11"/>
      <c r="QRT19" s="11"/>
      <c r="QRU19" s="11"/>
      <c r="QRV19" s="11"/>
      <c r="QRW19" s="11"/>
      <c r="QRX19" s="11"/>
      <c r="QRY19" s="11"/>
      <c r="QRZ19" s="11"/>
      <c r="QSA19" s="11"/>
      <c r="QSB19" s="11"/>
      <c r="QSC19" s="11"/>
      <c r="QSD19" s="11"/>
      <c r="QSE19" s="11"/>
      <c r="QSF19" s="11"/>
      <c r="QSG19" s="11"/>
      <c r="QSH19" s="11"/>
      <c r="QSI19" s="11"/>
      <c r="QSJ19" s="11"/>
      <c r="QSK19" s="11"/>
      <c r="QSL19" s="11"/>
      <c r="QSM19" s="11"/>
      <c r="QSN19" s="11"/>
      <c r="QSO19" s="11"/>
      <c r="QSP19" s="11"/>
      <c r="QSQ19" s="11"/>
      <c r="QSR19" s="11"/>
      <c r="QSS19" s="11"/>
      <c r="QST19" s="11"/>
      <c r="QSU19" s="11"/>
      <c r="QSV19" s="11"/>
      <c r="QSW19" s="11"/>
      <c r="QSX19" s="11"/>
      <c r="QSY19" s="11"/>
      <c r="QSZ19" s="11"/>
      <c r="QTA19" s="11"/>
      <c r="QTB19" s="11"/>
      <c r="QTC19" s="11"/>
      <c r="QTD19" s="11"/>
      <c r="QTE19" s="11"/>
      <c r="QTF19" s="11"/>
      <c r="QTG19" s="11"/>
      <c r="QTH19" s="11"/>
      <c r="QTI19" s="11"/>
      <c r="QTJ19" s="11"/>
      <c r="QTK19" s="11"/>
      <c r="QTL19" s="11"/>
      <c r="QTM19" s="11"/>
      <c r="QTN19" s="11"/>
      <c r="QTO19" s="11"/>
      <c r="QTP19" s="11"/>
      <c r="QTQ19" s="11"/>
      <c r="QTR19" s="11"/>
      <c r="QTS19" s="11"/>
      <c r="QTT19" s="11"/>
      <c r="QTU19" s="11"/>
      <c r="QTV19" s="11"/>
      <c r="QTW19" s="11"/>
      <c r="QTX19" s="11"/>
      <c r="QTY19" s="11"/>
      <c r="QTZ19" s="11"/>
      <c r="QUA19" s="11"/>
      <c r="QUB19" s="11"/>
      <c r="QUC19" s="11"/>
      <c r="QUD19" s="11"/>
      <c r="QUE19" s="11"/>
      <c r="QUF19" s="11"/>
      <c r="QUG19" s="11"/>
      <c r="QUH19" s="11"/>
      <c r="QUI19" s="11"/>
      <c r="QUJ19" s="11"/>
      <c r="QUK19" s="11"/>
      <c r="QUL19" s="11"/>
      <c r="QUM19" s="11"/>
      <c r="QUN19" s="11"/>
      <c r="QUO19" s="11"/>
      <c r="QUP19" s="11"/>
      <c r="QUQ19" s="11"/>
      <c r="QUR19" s="11"/>
      <c r="QUS19" s="11"/>
      <c r="QUT19" s="11"/>
      <c r="QUU19" s="11"/>
      <c r="QUV19" s="11"/>
      <c r="QUW19" s="11"/>
      <c r="QUX19" s="11"/>
      <c r="QUY19" s="11"/>
      <c r="QUZ19" s="11"/>
      <c r="QVA19" s="11"/>
      <c r="QVB19" s="11"/>
      <c r="QVC19" s="11"/>
      <c r="QVD19" s="11"/>
      <c r="QVE19" s="11"/>
      <c r="QVF19" s="11"/>
      <c r="QVG19" s="11"/>
      <c r="QVH19" s="11"/>
      <c r="QVI19" s="11"/>
      <c r="QVJ19" s="11"/>
      <c r="QVK19" s="11"/>
      <c r="QVL19" s="11"/>
      <c r="QVM19" s="11"/>
      <c r="QVN19" s="11"/>
      <c r="QVO19" s="11"/>
      <c r="QVP19" s="11"/>
      <c r="QVQ19" s="11"/>
      <c r="QVR19" s="11"/>
      <c r="QVS19" s="11"/>
      <c r="QVT19" s="11"/>
      <c r="QVU19" s="11"/>
      <c r="QVV19" s="11"/>
      <c r="QVW19" s="11"/>
      <c r="QVX19" s="11"/>
      <c r="QVY19" s="11"/>
      <c r="QVZ19" s="11"/>
      <c r="QWA19" s="11"/>
      <c r="QWB19" s="11"/>
      <c r="QWC19" s="11"/>
      <c r="QWD19" s="11"/>
      <c r="QWE19" s="11"/>
      <c r="QWF19" s="11"/>
      <c r="QWG19" s="11"/>
      <c r="QWH19" s="11"/>
      <c r="QWI19" s="11"/>
      <c r="QWJ19" s="11"/>
      <c r="QWK19" s="11"/>
      <c r="QWL19" s="11"/>
      <c r="QWM19" s="11"/>
      <c r="QWN19" s="11"/>
      <c r="QWO19" s="11"/>
      <c r="QWP19" s="11"/>
      <c r="QWQ19" s="11"/>
      <c r="QWR19" s="11"/>
      <c r="QWS19" s="11"/>
      <c r="QWT19" s="11"/>
      <c r="QWU19" s="11"/>
      <c r="QWV19" s="11"/>
      <c r="QWW19" s="11"/>
      <c r="QWX19" s="11"/>
      <c r="QWY19" s="11"/>
      <c r="QWZ19" s="11"/>
      <c r="QXA19" s="11"/>
      <c r="QXB19" s="11"/>
      <c r="QXC19" s="11"/>
      <c r="QXD19" s="11"/>
      <c r="QXE19" s="11"/>
      <c r="QXF19" s="11"/>
      <c r="QXG19" s="11"/>
      <c r="QXH19" s="11"/>
      <c r="QXI19" s="11"/>
      <c r="QXJ19" s="11"/>
      <c r="QXK19" s="11"/>
      <c r="QXL19" s="11"/>
      <c r="QXM19" s="11"/>
      <c r="QXN19" s="11"/>
      <c r="QXO19" s="11"/>
      <c r="QXP19" s="11"/>
      <c r="QXQ19" s="11"/>
      <c r="QXR19" s="11"/>
      <c r="QXS19" s="11"/>
      <c r="QXT19" s="11"/>
      <c r="QXU19" s="11"/>
      <c r="QXV19" s="11"/>
      <c r="QXW19" s="11"/>
      <c r="QXX19" s="11"/>
      <c r="QXY19" s="11"/>
      <c r="QXZ19" s="11"/>
      <c r="QYA19" s="11"/>
      <c r="QYB19" s="11"/>
      <c r="QYC19" s="11"/>
      <c r="QYD19" s="11"/>
      <c r="QYE19" s="11"/>
      <c r="QYF19" s="11"/>
      <c r="QYG19" s="11"/>
      <c r="QYH19" s="11"/>
      <c r="QYI19" s="11"/>
      <c r="QYJ19" s="11"/>
      <c r="QYK19" s="11"/>
      <c r="QYL19" s="11"/>
      <c r="QYM19" s="11"/>
      <c r="QYN19" s="11"/>
      <c r="QYO19" s="11"/>
      <c r="QYP19" s="11"/>
      <c r="QYQ19" s="11"/>
      <c r="QYR19" s="11"/>
      <c r="QYS19" s="11"/>
      <c r="QYT19" s="11"/>
      <c r="QYU19" s="11"/>
      <c r="QYV19" s="11"/>
      <c r="QYW19" s="11"/>
      <c r="QYX19" s="11"/>
      <c r="QYY19" s="11"/>
      <c r="QYZ19" s="11"/>
      <c r="QZA19" s="11"/>
      <c r="QZB19" s="11"/>
      <c r="QZC19" s="11"/>
      <c r="QZD19" s="11"/>
      <c r="QZE19" s="11"/>
      <c r="QZF19" s="11"/>
      <c r="QZG19" s="11"/>
      <c r="QZH19" s="11"/>
      <c r="QZI19" s="11"/>
      <c r="QZJ19" s="11"/>
      <c r="QZK19" s="11"/>
      <c r="QZL19" s="11"/>
      <c r="QZM19" s="11"/>
      <c r="QZN19" s="11"/>
      <c r="QZO19" s="11"/>
      <c r="QZP19" s="11"/>
      <c r="QZQ19" s="11"/>
      <c r="QZR19" s="11"/>
      <c r="QZS19" s="11"/>
      <c r="QZT19" s="11"/>
      <c r="QZU19" s="11"/>
      <c r="QZV19" s="11"/>
      <c r="QZW19" s="11"/>
      <c r="QZX19" s="11"/>
      <c r="QZY19" s="11"/>
      <c r="QZZ19" s="11"/>
      <c r="RAA19" s="11"/>
      <c r="RAB19" s="11"/>
      <c r="RAC19" s="11"/>
      <c r="RAD19" s="11"/>
      <c r="RAE19" s="11"/>
      <c r="RAF19" s="11"/>
      <c r="RAG19" s="11"/>
      <c r="RAH19" s="11"/>
      <c r="RAI19" s="11"/>
      <c r="RAJ19" s="11"/>
      <c r="RAK19" s="11"/>
      <c r="RAL19" s="11"/>
      <c r="RAM19" s="11"/>
      <c r="RAN19" s="11"/>
      <c r="RAO19" s="11"/>
      <c r="RAP19" s="11"/>
      <c r="RAQ19" s="11"/>
      <c r="RAR19" s="11"/>
      <c r="RAS19" s="11"/>
      <c r="RAT19" s="11"/>
      <c r="RAU19" s="11"/>
      <c r="RAV19" s="11"/>
      <c r="RAW19" s="11"/>
      <c r="RAX19" s="11"/>
      <c r="RAY19" s="11"/>
      <c r="RAZ19" s="11"/>
      <c r="RBA19" s="11"/>
      <c r="RBB19" s="11"/>
      <c r="RBC19" s="11"/>
      <c r="RBD19" s="11"/>
      <c r="RBE19" s="11"/>
      <c r="RBF19" s="11"/>
      <c r="RBG19" s="11"/>
      <c r="RBH19" s="11"/>
      <c r="RBI19" s="11"/>
      <c r="RBJ19" s="11"/>
      <c r="RBK19" s="11"/>
      <c r="RBL19" s="11"/>
      <c r="RBM19" s="11"/>
      <c r="RBN19" s="11"/>
      <c r="RBO19" s="11"/>
      <c r="RBP19" s="11"/>
      <c r="RBQ19" s="11"/>
      <c r="RBR19" s="11"/>
      <c r="RBS19" s="11"/>
      <c r="RBT19" s="11"/>
      <c r="RBU19" s="11"/>
      <c r="RBV19" s="11"/>
      <c r="RBW19" s="11"/>
      <c r="RBX19" s="11"/>
      <c r="RBY19" s="11"/>
      <c r="RBZ19" s="11"/>
      <c r="RCA19" s="11"/>
      <c r="RCB19" s="11"/>
      <c r="RCC19" s="11"/>
      <c r="RCD19" s="11"/>
      <c r="RCE19" s="11"/>
      <c r="RCF19" s="11"/>
      <c r="RCG19" s="11"/>
      <c r="RCH19" s="11"/>
      <c r="RCI19" s="11"/>
      <c r="RCJ19" s="11"/>
      <c r="RCK19" s="11"/>
      <c r="RCL19" s="11"/>
      <c r="RCM19" s="11"/>
      <c r="RCN19" s="11"/>
      <c r="RCO19" s="11"/>
      <c r="RCP19" s="11"/>
      <c r="RCQ19" s="11"/>
      <c r="RCR19" s="11"/>
      <c r="RCS19" s="11"/>
      <c r="RCT19" s="11"/>
      <c r="RCU19" s="11"/>
      <c r="RCV19" s="11"/>
      <c r="RCW19" s="11"/>
      <c r="RCX19" s="11"/>
      <c r="RCY19" s="11"/>
      <c r="RCZ19" s="11"/>
      <c r="RDA19" s="11"/>
      <c r="RDB19" s="11"/>
      <c r="RDC19" s="11"/>
      <c r="RDD19" s="11"/>
      <c r="RDE19" s="11"/>
      <c r="RDF19" s="11"/>
      <c r="RDG19" s="11"/>
      <c r="RDH19" s="11"/>
      <c r="RDI19" s="11"/>
      <c r="RDJ19" s="11"/>
      <c r="RDK19" s="11"/>
      <c r="RDL19" s="11"/>
      <c r="RDM19" s="11"/>
      <c r="RDN19" s="11"/>
      <c r="RDO19" s="11"/>
      <c r="RDP19" s="11"/>
      <c r="RDQ19" s="11"/>
      <c r="RDR19" s="11"/>
      <c r="RDS19" s="11"/>
      <c r="RDT19" s="11"/>
      <c r="RDU19" s="11"/>
      <c r="RDV19" s="11"/>
      <c r="RDW19" s="11"/>
      <c r="RDX19" s="11"/>
      <c r="RDY19" s="11"/>
      <c r="RDZ19" s="11"/>
      <c r="REA19" s="11"/>
      <c r="REB19" s="11"/>
      <c r="REC19" s="11"/>
      <c r="RED19" s="11"/>
      <c r="REE19" s="11"/>
      <c r="REF19" s="11"/>
      <c r="REG19" s="11"/>
      <c r="REH19" s="11"/>
      <c r="REI19" s="11"/>
      <c r="REJ19" s="11"/>
      <c r="REK19" s="11"/>
      <c r="REL19" s="11"/>
      <c r="REM19" s="11"/>
      <c r="REN19" s="11"/>
      <c r="REO19" s="11"/>
      <c r="REP19" s="11"/>
      <c r="REQ19" s="11"/>
      <c r="RER19" s="11"/>
      <c r="RES19" s="11"/>
      <c r="RET19" s="11"/>
      <c r="REU19" s="11"/>
      <c r="REV19" s="11"/>
      <c r="REW19" s="11"/>
      <c r="REX19" s="11"/>
      <c r="REY19" s="11"/>
      <c r="REZ19" s="11"/>
      <c r="RFA19" s="11"/>
      <c r="RFB19" s="11"/>
      <c r="RFC19" s="11"/>
      <c r="RFD19" s="11"/>
      <c r="RFE19" s="11"/>
      <c r="RFF19" s="11"/>
      <c r="RFG19" s="11"/>
      <c r="RFH19" s="11"/>
      <c r="RFI19" s="11"/>
      <c r="RFJ19" s="11"/>
      <c r="RFK19" s="11"/>
      <c r="RFL19" s="11"/>
      <c r="RFM19" s="11"/>
      <c r="RFN19" s="11"/>
      <c r="RFO19" s="11"/>
      <c r="RFP19" s="11"/>
      <c r="RFQ19" s="11"/>
      <c r="RFR19" s="11"/>
      <c r="RFS19" s="11"/>
      <c r="RFT19" s="11"/>
      <c r="RFU19" s="11"/>
      <c r="RFV19" s="11"/>
      <c r="RFW19" s="11"/>
      <c r="RFX19" s="11"/>
      <c r="RFY19" s="11"/>
      <c r="RFZ19" s="11"/>
      <c r="RGA19" s="11"/>
      <c r="RGB19" s="11"/>
      <c r="RGC19" s="11"/>
      <c r="RGD19" s="11"/>
      <c r="RGE19" s="11"/>
      <c r="RGF19" s="11"/>
      <c r="RGG19" s="11"/>
      <c r="RGH19" s="11"/>
      <c r="RGI19" s="11"/>
      <c r="RGJ19" s="11"/>
      <c r="RGK19" s="11"/>
      <c r="RGL19" s="11"/>
      <c r="RGM19" s="11"/>
      <c r="RGN19" s="11"/>
      <c r="RGO19" s="11"/>
      <c r="RGP19" s="11"/>
      <c r="RGQ19" s="11"/>
      <c r="RGR19" s="11"/>
      <c r="RGS19" s="11"/>
      <c r="RGT19" s="11"/>
      <c r="RGU19" s="11"/>
      <c r="RGV19" s="11"/>
      <c r="RGW19" s="11"/>
      <c r="RGX19" s="11"/>
      <c r="RGY19" s="11"/>
      <c r="RGZ19" s="11"/>
      <c r="RHA19" s="11"/>
      <c r="RHB19" s="11"/>
      <c r="RHC19" s="11"/>
      <c r="RHD19" s="11"/>
      <c r="RHE19" s="11"/>
      <c r="RHF19" s="11"/>
      <c r="RHG19" s="11"/>
      <c r="RHH19" s="11"/>
      <c r="RHI19" s="11"/>
      <c r="RHJ19" s="11"/>
      <c r="RHK19" s="11"/>
      <c r="RHL19" s="11"/>
      <c r="RHM19" s="11"/>
      <c r="RHN19" s="11"/>
      <c r="RHO19" s="11"/>
      <c r="RHP19" s="11"/>
      <c r="RHQ19" s="11"/>
      <c r="RHR19" s="11"/>
      <c r="RHS19" s="11"/>
      <c r="RHT19" s="11"/>
      <c r="RHU19" s="11"/>
      <c r="RHV19" s="11"/>
      <c r="RHW19" s="11"/>
      <c r="RHX19" s="11"/>
      <c r="RHY19" s="11"/>
      <c r="RHZ19" s="11"/>
      <c r="RIA19" s="11"/>
      <c r="RIB19" s="11"/>
      <c r="RIC19" s="11"/>
      <c r="RID19" s="11"/>
      <c r="RIE19" s="11"/>
      <c r="RIF19" s="11"/>
      <c r="RIG19" s="11"/>
      <c r="RIH19" s="11"/>
      <c r="RII19" s="11"/>
      <c r="RIJ19" s="11"/>
      <c r="RIK19" s="11"/>
      <c r="RIL19" s="11"/>
      <c r="RIM19" s="11"/>
      <c r="RIN19" s="11"/>
      <c r="RIO19" s="11"/>
      <c r="RIP19" s="11"/>
      <c r="RIQ19" s="11"/>
      <c r="RIR19" s="11"/>
      <c r="RIS19" s="11"/>
      <c r="RIT19" s="11"/>
      <c r="RIU19" s="11"/>
      <c r="RIV19" s="11"/>
      <c r="RIW19" s="11"/>
      <c r="RIX19" s="11"/>
      <c r="RIY19" s="11"/>
      <c r="RIZ19" s="11"/>
      <c r="RJA19" s="11"/>
      <c r="RJB19" s="11"/>
      <c r="RJC19" s="11"/>
      <c r="RJD19" s="11"/>
      <c r="RJE19" s="11"/>
      <c r="RJF19" s="11"/>
      <c r="RJG19" s="11"/>
      <c r="RJH19" s="11"/>
      <c r="RJI19" s="11"/>
      <c r="RJJ19" s="11"/>
      <c r="RJK19" s="11"/>
      <c r="RJL19" s="11"/>
      <c r="RJM19" s="11"/>
      <c r="RJN19" s="11"/>
      <c r="RJO19" s="11"/>
      <c r="RJP19" s="11"/>
      <c r="RJQ19" s="11"/>
      <c r="RJR19" s="11"/>
      <c r="RJS19" s="11"/>
      <c r="RJT19" s="11"/>
      <c r="RJU19" s="11"/>
      <c r="RJV19" s="11"/>
      <c r="RJW19" s="11"/>
      <c r="RJX19" s="11"/>
      <c r="RJY19" s="11"/>
      <c r="RJZ19" s="11"/>
      <c r="RKA19" s="11"/>
      <c r="RKB19" s="11"/>
      <c r="RKC19" s="11"/>
      <c r="RKD19" s="11"/>
      <c r="RKE19" s="11"/>
      <c r="RKF19" s="11"/>
      <c r="RKG19" s="11"/>
      <c r="RKH19" s="11"/>
      <c r="RKI19" s="11"/>
      <c r="RKJ19" s="11"/>
      <c r="RKK19" s="11"/>
      <c r="RKL19" s="11"/>
      <c r="RKM19" s="11"/>
      <c r="RKN19" s="11"/>
      <c r="RKO19" s="11"/>
      <c r="RKP19" s="11"/>
      <c r="RKQ19" s="11"/>
      <c r="RKR19" s="11"/>
      <c r="RKS19" s="11"/>
      <c r="RKT19" s="11"/>
      <c r="RKU19" s="11"/>
      <c r="RKV19" s="11"/>
      <c r="RKW19" s="11"/>
      <c r="RKX19" s="11"/>
      <c r="RKY19" s="11"/>
      <c r="RKZ19" s="11"/>
      <c r="RLA19" s="11"/>
      <c r="RLB19" s="11"/>
      <c r="RLC19" s="11"/>
      <c r="RLD19" s="11"/>
      <c r="RLE19" s="11"/>
      <c r="RLF19" s="11"/>
      <c r="RLG19" s="11"/>
      <c r="RLH19" s="11"/>
      <c r="RLI19" s="11"/>
      <c r="RLJ19" s="11"/>
      <c r="RLK19" s="11"/>
      <c r="RLL19" s="11"/>
      <c r="RLM19" s="11"/>
      <c r="RLN19" s="11"/>
      <c r="RLO19" s="11"/>
      <c r="RLP19" s="11"/>
      <c r="RLQ19" s="11"/>
      <c r="RLR19" s="11"/>
      <c r="RLS19" s="11"/>
      <c r="RLT19" s="11"/>
      <c r="RLU19" s="11"/>
      <c r="RLV19" s="11"/>
      <c r="RLW19" s="11"/>
      <c r="RLX19" s="11"/>
      <c r="RLY19" s="11"/>
      <c r="RLZ19" s="11"/>
      <c r="RMA19" s="11"/>
      <c r="RMB19" s="11"/>
      <c r="RMC19" s="11"/>
      <c r="RMD19" s="11"/>
      <c r="RME19" s="11"/>
      <c r="RMF19" s="11"/>
      <c r="RMG19" s="11"/>
      <c r="RMH19" s="11"/>
      <c r="RMI19" s="11"/>
      <c r="RMJ19" s="11"/>
      <c r="RMK19" s="11"/>
      <c r="RML19" s="11"/>
      <c r="RMM19" s="11"/>
      <c r="RMN19" s="11"/>
      <c r="RMO19" s="11"/>
      <c r="RMP19" s="11"/>
      <c r="RMQ19" s="11"/>
      <c r="RMR19" s="11"/>
      <c r="RMS19" s="11"/>
      <c r="RMT19" s="11"/>
      <c r="RMU19" s="11"/>
      <c r="RMV19" s="11"/>
      <c r="RMW19" s="11"/>
      <c r="RMX19" s="11"/>
      <c r="RMY19" s="11"/>
      <c r="RMZ19" s="11"/>
      <c r="RNA19" s="11"/>
      <c r="RNB19" s="11"/>
      <c r="RNC19" s="11"/>
      <c r="RND19" s="11"/>
      <c r="RNE19" s="11"/>
      <c r="RNF19" s="11"/>
      <c r="RNG19" s="11"/>
      <c r="RNH19" s="11"/>
      <c r="RNI19" s="11"/>
      <c r="RNJ19" s="11"/>
      <c r="RNK19" s="11"/>
      <c r="RNL19" s="11"/>
      <c r="RNM19" s="11"/>
      <c r="RNN19" s="11"/>
      <c r="RNO19" s="11"/>
      <c r="RNP19" s="11"/>
      <c r="RNQ19" s="11"/>
      <c r="RNR19" s="11"/>
      <c r="RNS19" s="11"/>
      <c r="RNT19" s="11"/>
      <c r="RNU19" s="11"/>
      <c r="RNV19" s="11"/>
      <c r="RNW19" s="11"/>
      <c r="RNX19" s="11"/>
      <c r="RNY19" s="11"/>
      <c r="RNZ19" s="11"/>
      <c r="ROA19" s="11"/>
      <c r="ROB19" s="11"/>
      <c r="ROC19" s="11"/>
      <c r="ROD19" s="11"/>
      <c r="ROE19" s="11"/>
      <c r="ROF19" s="11"/>
      <c r="ROG19" s="11"/>
      <c r="ROH19" s="11"/>
      <c r="ROI19" s="11"/>
      <c r="ROJ19" s="11"/>
      <c r="ROK19" s="11"/>
      <c r="ROL19" s="11"/>
      <c r="ROM19" s="11"/>
      <c r="RON19" s="11"/>
      <c r="ROO19" s="11"/>
      <c r="ROP19" s="11"/>
      <c r="ROQ19" s="11"/>
      <c r="ROR19" s="11"/>
      <c r="ROS19" s="11"/>
      <c r="ROT19" s="11"/>
      <c r="ROU19" s="11"/>
      <c r="ROV19" s="11"/>
      <c r="ROW19" s="11"/>
      <c r="ROX19" s="11"/>
      <c r="ROY19" s="11"/>
      <c r="ROZ19" s="11"/>
      <c r="RPA19" s="11"/>
      <c r="RPB19" s="11"/>
      <c r="RPC19" s="11"/>
      <c r="RPD19" s="11"/>
      <c r="RPE19" s="11"/>
      <c r="RPF19" s="11"/>
      <c r="RPG19" s="11"/>
      <c r="RPH19" s="11"/>
      <c r="RPI19" s="11"/>
      <c r="RPJ19" s="11"/>
      <c r="RPK19" s="11"/>
      <c r="RPL19" s="11"/>
      <c r="RPM19" s="11"/>
      <c r="RPN19" s="11"/>
      <c r="RPO19" s="11"/>
      <c r="RPP19" s="11"/>
      <c r="RPQ19" s="11"/>
      <c r="RPR19" s="11"/>
      <c r="RPS19" s="11"/>
      <c r="RPT19" s="11"/>
      <c r="RPU19" s="11"/>
      <c r="RPV19" s="11"/>
      <c r="RPW19" s="11"/>
      <c r="RPX19" s="11"/>
      <c r="RPY19" s="11"/>
      <c r="RPZ19" s="11"/>
      <c r="RQA19" s="11"/>
      <c r="RQB19" s="11"/>
      <c r="RQC19" s="11"/>
      <c r="RQD19" s="11"/>
      <c r="RQE19" s="11"/>
      <c r="RQF19" s="11"/>
      <c r="RQG19" s="11"/>
      <c r="RQH19" s="11"/>
      <c r="RQI19" s="11"/>
      <c r="RQJ19" s="11"/>
      <c r="RQK19" s="11"/>
      <c r="RQL19" s="11"/>
      <c r="RQM19" s="11"/>
      <c r="RQN19" s="11"/>
      <c r="RQO19" s="11"/>
      <c r="RQP19" s="11"/>
      <c r="RQQ19" s="11"/>
      <c r="RQR19" s="11"/>
      <c r="RQS19" s="11"/>
      <c r="RQT19" s="11"/>
      <c r="RQU19" s="11"/>
      <c r="RQV19" s="11"/>
      <c r="RQW19" s="11"/>
      <c r="RQX19" s="11"/>
      <c r="RQY19" s="11"/>
      <c r="RQZ19" s="11"/>
      <c r="RRA19" s="11"/>
      <c r="RRB19" s="11"/>
      <c r="RRC19" s="11"/>
      <c r="RRD19" s="11"/>
      <c r="RRE19" s="11"/>
      <c r="RRF19" s="11"/>
      <c r="RRG19" s="11"/>
      <c r="RRH19" s="11"/>
      <c r="RRI19" s="11"/>
      <c r="RRJ19" s="11"/>
      <c r="RRK19" s="11"/>
      <c r="RRL19" s="11"/>
      <c r="RRM19" s="11"/>
      <c r="RRN19" s="11"/>
      <c r="RRO19" s="11"/>
      <c r="RRP19" s="11"/>
      <c r="RRQ19" s="11"/>
      <c r="RRR19" s="11"/>
      <c r="RRS19" s="11"/>
      <c r="RRT19" s="11"/>
      <c r="RRU19" s="11"/>
      <c r="RRV19" s="11"/>
      <c r="RRW19" s="11"/>
      <c r="RRX19" s="11"/>
      <c r="RRY19" s="11"/>
      <c r="RRZ19" s="11"/>
      <c r="RSA19" s="11"/>
      <c r="RSB19" s="11"/>
      <c r="RSC19" s="11"/>
      <c r="RSD19" s="11"/>
      <c r="RSE19" s="11"/>
      <c r="RSF19" s="11"/>
      <c r="RSG19" s="11"/>
      <c r="RSH19" s="11"/>
      <c r="RSI19" s="11"/>
      <c r="RSJ19" s="11"/>
      <c r="RSK19" s="11"/>
      <c r="RSL19" s="11"/>
      <c r="RSM19" s="11"/>
      <c r="RSN19" s="11"/>
      <c r="RSO19" s="11"/>
      <c r="RSP19" s="11"/>
      <c r="RSQ19" s="11"/>
      <c r="RSR19" s="11"/>
      <c r="RSS19" s="11"/>
      <c r="RST19" s="11"/>
      <c r="RSU19" s="11"/>
      <c r="RSV19" s="11"/>
      <c r="RSW19" s="11"/>
      <c r="RSX19" s="11"/>
      <c r="RSY19" s="11"/>
      <c r="RSZ19" s="11"/>
      <c r="RTA19" s="11"/>
      <c r="RTB19" s="11"/>
      <c r="RTC19" s="11"/>
      <c r="RTD19" s="11"/>
      <c r="RTE19" s="11"/>
      <c r="RTF19" s="11"/>
      <c r="RTG19" s="11"/>
      <c r="RTH19" s="11"/>
      <c r="RTI19" s="11"/>
      <c r="RTJ19" s="11"/>
      <c r="RTK19" s="11"/>
      <c r="RTL19" s="11"/>
      <c r="RTM19" s="11"/>
      <c r="RTN19" s="11"/>
      <c r="RTO19" s="11"/>
      <c r="RTP19" s="11"/>
      <c r="RTQ19" s="11"/>
      <c r="RTR19" s="11"/>
      <c r="RTS19" s="11"/>
      <c r="RTT19" s="11"/>
      <c r="RTU19" s="11"/>
      <c r="RTV19" s="11"/>
      <c r="RTW19" s="11"/>
      <c r="RTX19" s="11"/>
      <c r="RTY19" s="11"/>
      <c r="RTZ19" s="11"/>
      <c r="RUA19" s="11"/>
      <c r="RUB19" s="11"/>
      <c r="RUC19" s="11"/>
      <c r="RUD19" s="11"/>
      <c r="RUE19" s="11"/>
      <c r="RUF19" s="11"/>
      <c r="RUG19" s="11"/>
      <c r="RUH19" s="11"/>
      <c r="RUI19" s="11"/>
      <c r="RUJ19" s="11"/>
      <c r="RUK19" s="11"/>
      <c r="RUL19" s="11"/>
      <c r="RUM19" s="11"/>
      <c r="RUN19" s="11"/>
      <c r="RUO19" s="11"/>
      <c r="RUP19" s="11"/>
      <c r="RUQ19" s="11"/>
      <c r="RUR19" s="11"/>
      <c r="RUS19" s="11"/>
      <c r="RUT19" s="11"/>
      <c r="RUU19" s="11"/>
      <c r="RUV19" s="11"/>
      <c r="RUW19" s="11"/>
      <c r="RUX19" s="11"/>
      <c r="RUY19" s="11"/>
      <c r="RUZ19" s="11"/>
      <c r="RVA19" s="11"/>
      <c r="RVB19" s="11"/>
      <c r="RVC19" s="11"/>
      <c r="RVD19" s="11"/>
      <c r="RVE19" s="11"/>
      <c r="RVF19" s="11"/>
      <c r="RVG19" s="11"/>
      <c r="RVH19" s="11"/>
      <c r="RVI19" s="11"/>
      <c r="RVJ19" s="11"/>
      <c r="RVK19" s="11"/>
      <c r="RVL19" s="11"/>
      <c r="RVM19" s="11"/>
      <c r="RVN19" s="11"/>
      <c r="RVO19" s="11"/>
      <c r="RVP19" s="11"/>
      <c r="RVQ19" s="11"/>
      <c r="RVR19" s="11"/>
      <c r="RVS19" s="11"/>
      <c r="RVT19" s="11"/>
      <c r="RVU19" s="11"/>
      <c r="RVV19" s="11"/>
      <c r="RVW19" s="11"/>
      <c r="RVX19" s="11"/>
      <c r="RVY19" s="11"/>
      <c r="RVZ19" s="11"/>
      <c r="RWA19" s="11"/>
      <c r="RWB19" s="11"/>
      <c r="RWC19" s="11"/>
      <c r="RWD19" s="11"/>
      <c r="RWE19" s="11"/>
      <c r="RWF19" s="11"/>
      <c r="RWG19" s="11"/>
      <c r="RWH19" s="11"/>
      <c r="RWI19" s="11"/>
      <c r="RWJ19" s="11"/>
      <c r="RWK19" s="11"/>
      <c r="RWL19" s="11"/>
      <c r="RWM19" s="11"/>
      <c r="RWN19" s="11"/>
      <c r="RWO19" s="11"/>
      <c r="RWP19" s="11"/>
      <c r="RWQ19" s="11"/>
      <c r="RWR19" s="11"/>
      <c r="RWS19" s="11"/>
      <c r="RWT19" s="11"/>
      <c r="RWU19" s="11"/>
      <c r="RWV19" s="11"/>
      <c r="RWW19" s="11"/>
      <c r="RWX19" s="11"/>
      <c r="RWY19" s="11"/>
      <c r="RWZ19" s="11"/>
      <c r="RXA19" s="11"/>
      <c r="RXB19" s="11"/>
      <c r="RXC19" s="11"/>
      <c r="RXD19" s="11"/>
      <c r="RXE19" s="11"/>
      <c r="RXF19" s="11"/>
      <c r="RXG19" s="11"/>
      <c r="RXH19" s="11"/>
      <c r="RXI19" s="11"/>
      <c r="RXJ19" s="11"/>
      <c r="RXK19" s="11"/>
      <c r="RXL19" s="11"/>
      <c r="RXM19" s="11"/>
      <c r="RXN19" s="11"/>
      <c r="RXO19" s="11"/>
      <c r="RXP19" s="11"/>
      <c r="RXQ19" s="11"/>
      <c r="RXR19" s="11"/>
      <c r="RXS19" s="11"/>
      <c r="RXT19" s="11"/>
      <c r="RXU19" s="11"/>
      <c r="RXV19" s="11"/>
      <c r="RXW19" s="11"/>
      <c r="RXX19" s="11"/>
      <c r="RXY19" s="11"/>
      <c r="RXZ19" s="11"/>
      <c r="RYA19" s="11"/>
      <c r="RYB19" s="11"/>
      <c r="RYC19" s="11"/>
      <c r="RYD19" s="11"/>
      <c r="RYE19" s="11"/>
      <c r="RYF19" s="11"/>
      <c r="RYG19" s="11"/>
      <c r="RYH19" s="11"/>
      <c r="RYI19" s="11"/>
      <c r="RYJ19" s="11"/>
      <c r="RYK19" s="11"/>
      <c r="RYL19" s="11"/>
      <c r="RYM19" s="11"/>
      <c r="RYN19" s="11"/>
      <c r="RYO19" s="11"/>
      <c r="RYP19" s="11"/>
      <c r="RYQ19" s="11"/>
      <c r="RYR19" s="11"/>
      <c r="RYS19" s="11"/>
      <c r="RYT19" s="11"/>
      <c r="RYU19" s="11"/>
      <c r="RYV19" s="11"/>
      <c r="RYW19" s="11"/>
      <c r="RYX19" s="11"/>
      <c r="RYY19" s="11"/>
      <c r="RYZ19" s="11"/>
      <c r="RZA19" s="11"/>
      <c r="RZB19" s="11"/>
      <c r="RZC19" s="11"/>
      <c r="RZD19" s="11"/>
      <c r="RZE19" s="11"/>
      <c r="RZF19" s="11"/>
      <c r="RZG19" s="11"/>
      <c r="RZH19" s="11"/>
      <c r="RZI19" s="11"/>
      <c r="RZJ19" s="11"/>
      <c r="RZK19" s="11"/>
      <c r="RZL19" s="11"/>
      <c r="RZM19" s="11"/>
      <c r="RZN19" s="11"/>
      <c r="RZO19" s="11"/>
      <c r="RZP19" s="11"/>
      <c r="RZQ19" s="11"/>
      <c r="RZR19" s="11"/>
      <c r="RZS19" s="11"/>
      <c r="RZT19" s="11"/>
      <c r="RZU19" s="11"/>
      <c r="RZV19" s="11"/>
      <c r="RZW19" s="11"/>
      <c r="RZX19" s="11"/>
      <c r="RZY19" s="11"/>
      <c r="RZZ19" s="11"/>
      <c r="SAA19" s="11"/>
      <c r="SAB19" s="11"/>
      <c r="SAC19" s="11"/>
      <c r="SAD19" s="11"/>
      <c r="SAE19" s="11"/>
      <c r="SAF19" s="11"/>
      <c r="SAG19" s="11"/>
      <c r="SAH19" s="11"/>
      <c r="SAI19" s="11"/>
      <c r="SAJ19" s="11"/>
      <c r="SAK19" s="11"/>
      <c r="SAL19" s="11"/>
      <c r="SAM19" s="11"/>
      <c r="SAN19" s="11"/>
      <c r="SAO19" s="11"/>
      <c r="SAP19" s="11"/>
      <c r="SAQ19" s="11"/>
      <c r="SAR19" s="11"/>
      <c r="SAS19" s="11"/>
      <c r="SAT19" s="11"/>
      <c r="SAU19" s="11"/>
      <c r="SAV19" s="11"/>
      <c r="SAW19" s="11"/>
      <c r="SAX19" s="11"/>
      <c r="SAY19" s="11"/>
      <c r="SAZ19" s="11"/>
      <c r="SBA19" s="11"/>
      <c r="SBB19" s="11"/>
      <c r="SBC19" s="11"/>
      <c r="SBD19" s="11"/>
      <c r="SBE19" s="11"/>
      <c r="SBF19" s="11"/>
      <c r="SBG19" s="11"/>
      <c r="SBH19" s="11"/>
      <c r="SBI19" s="11"/>
      <c r="SBJ19" s="11"/>
      <c r="SBK19" s="11"/>
      <c r="SBL19" s="11"/>
      <c r="SBM19" s="11"/>
      <c r="SBN19" s="11"/>
      <c r="SBO19" s="11"/>
      <c r="SBP19" s="11"/>
      <c r="SBQ19" s="11"/>
      <c r="SBR19" s="11"/>
      <c r="SBS19" s="11"/>
      <c r="SBT19" s="11"/>
      <c r="SBU19" s="11"/>
      <c r="SBV19" s="11"/>
      <c r="SBW19" s="11"/>
      <c r="SBX19" s="11"/>
      <c r="SBY19" s="11"/>
      <c r="SBZ19" s="11"/>
      <c r="SCA19" s="11"/>
      <c r="SCB19" s="11"/>
      <c r="SCC19" s="11"/>
      <c r="SCD19" s="11"/>
      <c r="SCE19" s="11"/>
      <c r="SCF19" s="11"/>
      <c r="SCG19" s="11"/>
      <c r="SCH19" s="11"/>
      <c r="SCI19" s="11"/>
      <c r="SCJ19" s="11"/>
      <c r="SCK19" s="11"/>
      <c r="SCL19" s="11"/>
      <c r="SCM19" s="11"/>
      <c r="SCN19" s="11"/>
      <c r="SCO19" s="11"/>
      <c r="SCP19" s="11"/>
      <c r="SCQ19" s="11"/>
      <c r="SCR19" s="11"/>
      <c r="SCS19" s="11"/>
      <c r="SCT19" s="11"/>
      <c r="SCU19" s="11"/>
      <c r="SCV19" s="11"/>
      <c r="SCW19" s="11"/>
      <c r="SCX19" s="11"/>
      <c r="SCY19" s="11"/>
      <c r="SCZ19" s="11"/>
      <c r="SDA19" s="11"/>
      <c r="SDB19" s="11"/>
      <c r="SDC19" s="11"/>
      <c r="SDD19" s="11"/>
      <c r="SDE19" s="11"/>
      <c r="SDF19" s="11"/>
      <c r="SDG19" s="11"/>
      <c r="SDH19" s="11"/>
      <c r="SDI19" s="11"/>
      <c r="SDJ19" s="11"/>
      <c r="SDK19" s="11"/>
      <c r="SDL19" s="11"/>
      <c r="SDM19" s="11"/>
      <c r="SDN19" s="11"/>
      <c r="SDO19" s="11"/>
      <c r="SDP19" s="11"/>
      <c r="SDQ19" s="11"/>
      <c r="SDR19" s="11"/>
      <c r="SDS19" s="11"/>
      <c r="SDT19" s="11"/>
      <c r="SDU19" s="11"/>
      <c r="SDV19" s="11"/>
      <c r="SDW19" s="11"/>
      <c r="SDX19" s="11"/>
      <c r="SDY19" s="11"/>
      <c r="SDZ19" s="11"/>
      <c r="SEA19" s="11"/>
      <c r="SEB19" s="11"/>
      <c r="SEC19" s="11"/>
      <c r="SED19" s="11"/>
      <c r="SEE19" s="11"/>
      <c r="SEF19" s="11"/>
      <c r="SEG19" s="11"/>
      <c r="SEH19" s="11"/>
      <c r="SEI19" s="11"/>
      <c r="SEJ19" s="11"/>
      <c r="SEK19" s="11"/>
      <c r="SEL19" s="11"/>
      <c r="SEM19" s="11"/>
      <c r="SEN19" s="11"/>
      <c r="SEO19" s="11"/>
      <c r="SEP19" s="11"/>
      <c r="SEQ19" s="11"/>
      <c r="SER19" s="11"/>
      <c r="SES19" s="11"/>
      <c r="SET19" s="11"/>
      <c r="SEU19" s="11"/>
      <c r="SEV19" s="11"/>
      <c r="SEW19" s="11"/>
      <c r="SEX19" s="11"/>
      <c r="SEY19" s="11"/>
      <c r="SEZ19" s="11"/>
      <c r="SFA19" s="11"/>
      <c r="SFB19" s="11"/>
      <c r="SFC19" s="11"/>
      <c r="SFD19" s="11"/>
      <c r="SFE19" s="11"/>
      <c r="SFF19" s="11"/>
      <c r="SFG19" s="11"/>
      <c r="SFH19" s="11"/>
      <c r="SFI19" s="11"/>
      <c r="SFJ19" s="11"/>
      <c r="SFK19" s="11"/>
      <c r="SFL19" s="11"/>
      <c r="SFM19" s="11"/>
      <c r="SFN19" s="11"/>
      <c r="SFO19" s="11"/>
      <c r="SFP19" s="11"/>
      <c r="SFQ19" s="11"/>
      <c r="SFR19" s="11"/>
      <c r="SFS19" s="11"/>
      <c r="SFT19" s="11"/>
      <c r="SFU19" s="11"/>
      <c r="SFV19" s="11"/>
      <c r="SFW19" s="11"/>
      <c r="SFX19" s="11"/>
      <c r="SFY19" s="11"/>
      <c r="SFZ19" s="11"/>
      <c r="SGA19" s="11"/>
      <c r="SGB19" s="11"/>
      <c r="SGC19" s="11"/>
      <c r="SGD19" s="11"/>
      <c r="SGE19" s="11"/>
      <c r="SGF19" s="11"/>
      <c r="SGG19" s="11"/>
      <c r="SGH19" s="11"/>
      <c r="SGI19" s="11"/>
      <c r="SGJ19" s="11"/>
      <c r="SGK19" s="11"/>
      <c r="SGL19" s="11"/>
      <c r="SGM19" s="11"/>
      <c r="SGN19" s="11"/>
      <c r="SGO19" s="11"/>
      <c r="SGP19" s="11"/>
      <c r="SGQ19" s="11"/>
      <c r="SGR19" s="11"/>
      <c r="SGS19" s="11"/>
      <c r="SGT19" s="11"/>
      <c r="SGU19" s="11"/>
      <c r="SGV19" s="11"/>
      <c r="SGW19" s="11"/>
      <c r="SGX19" s="11"/>
      <c r="SGY19" s="11"/>
      <c r="SGZ19" s="11"/>
      <c r="SHA19" s="11"/>
      <c r="SHB19" s="11"/>
      <c r="SHC19" s="11"/>
      <c r="SHD19" s="11"/>
      <c r="SHE19" s="11"/>
      <c r="SHF19" s="11"/>
      <c r="SHG19" s="11"/>
      <c r="SHH19" s="11"/>
      <c r="SHI19" s="11"/>
      <c r="SHJ19" s="11"/>
      <c r="SHK19" s="11"/>
      <c r="SHL19" s="11"/>
      <c r="SHM19" s="11"/>
      <c r="SHN19" s="11"/>
      <c r="SHO19" s="11"/>
      <c r="SHP19" s="11"/>
      <c r="SHQ19" s="11"/>
      <c r="SHR19" s="11"/>
      <c r="SHS19" s="11"/>
      <c r="SHT19" s="11"/>
      <c r="SHU19" s="11"/>
      <c r="SHV19" s="11"/>
      <c r="SHW19" s="11"/>
      <c r="SHX19" s="11"/>
      <c r="SHY19" s="11"/>
      <c r="SHZ19" s="11"/>
      <c r="SIA19" s="11"/>
      <c r="SIB19" s="11"/>
      <c r="SIC19" s="11"/>
      <c r="SID19" s="11"/>
      <c r="SIE19" s="11"/>
      <c r="SIF19" s="11"/>
      <c r="SIG19" s="11"/>
      <c r="SIH19" s="11"/>
      <c r="SII19" s="11"/>
      <c r="SIJ19" s="11"/>
      <c r="SIK19" s="11"/>
      <c r="SIL19" s="11"/>
      <c r="SIM19" s="11"/>
      <c r="SIN19" s="11"/>
      <c r="SIO19" s="11"/>
      <c r="SIP19" s="11"/>
      <c r="SIQ19" s="11"/>
      <c r="SIR19" s="11"/>
      <c r="SIS19" s="11"/>
      <c r="SIT19" s="11"/>
      <c r="SIU19" s="11"/>
      <c r="SIV19" s="11"/>
      <c r="SIW19" s="11"/>
      <c r="SIX19" s="11"/>
      <c r="SIY19" s="11"/>
      <c r="SIZ19" s="11"/>
      <c r="SJA19" s="11"/>
      <c r="SJB19" s="11"/>
      <c r="SJC19" s="11"/>
      <c r="SJD19" s="11"/>
      <c r="SJE19" s="11"/>
      <c r="SJF19" s="11"/>
      <c r="SJG19" s="11"/>
      <c r="SJH19" s="11"/>
      <c r="SJI19" s="11"/>
      <c r="SJJ19" s="11"/>
      <c r="SJK19" s="11"/>
      <c r="SJL19" s="11"/>
      <c r="SJM19" s="11"/>
      <c r="SJN19" s="11"/>
      <c r="SJO19" s="11"/>
      <c r="SJP19" s="11"/>
      <c r="SJQ19" s="11"/>
      <c r="SJR19" s="11"/>
      <c r="SJS19" s="11"/>
      <c r="SJT19" s="11"/>
      <c r="SJU19" s="11"/>
      <c r="SJV19" s="11"/>
      <c r="SJW19" s="11"/>
      <c r="SJX19" s="11"/>
      <c r="SJY19" s="11"/>
      <c r="SJZ19" s="11"/>
      <c r="SKA19" s="11"/>
      <c r="SKB19" s="11"/>
      <c r="SKC19" s="11"/>
      <c r="SKD19" s="11"/>
      <c r="SKE19" s="11"/>
      <c r="SKF19" s="11"/>
      <c r="SKG19" s="11"/>
      <c r="SKH19" s="11"/>
      <c r="SKI19" s="11"/>
      <c r="SKJ19" s="11"/>
      <c r="SKK19" s="11"/>
      <c r="SKL19" s="11"/>
      <c r="SKM19" s="11"/>
      <c r="SKN19" s="11"/>
      <c r="SKO19" s="11"/>
      <c r="SKP19" s="11"/>
      <c r="SKQ19" s="11"/>
      <c r="SKR19" s="11"/>
      <c r="SKS19" s="11"/>
      <c r="SKT19" s="11"/>
      <c r="SKU19" s="11"/>
      <c r="SKV19" s="11"/>
      <c r="SKW19" s="11"/>
      <c r="SKX19" s="11"/>
      <c r="SKY19" s="11"/>
      <c r="SKZ19" s="11"/>
      <c r="SLA19" s="11"/>
      <c r="SLB19" s="11"/>
      <c r="SLC19" s="11"/>
      <c r="SLD19" s="11"/>
      <c r="SLE19" s="11"/>
      <c r="SLF19" s="11"/>
      <c r="SLG19" s="11"/>
      <c r="SLH19" s="11"/>
      <c r="SLI19" s="11"/>
      <c r="SLJ19" s="11"/>
      <c r="SLK19" s="11"/>
      <c r="SLL19" s="11"/>
      <c r="SLM19" s="11"/>
      <c r="SLN19" s="11"/>
      <c r="SLO19" s="11"/>
      <c r="SLP19" s="11"/>
      <c r="SLQ19" s="11"/>
      <c r="SLR19" s="11"/>
      <c r="SLS19" s="11"/>
      <c r="SLT19" s="11"/>
      <c r="SLU19" s="11"/>
      <c r="SLV19" s="11"/>
      <c r="SLW19" s="11"/>
      <c r="SLX19" s="11"/>
      <c r="SLY19" s="11"/>
      <c r="SLZ19" s="11"/>
      <c r="SMA19" s="11"/>
      <c r="SMB19" s="11"/>
      <c r="SMC19" s="11"/>
      <c r="SMD19" s="11"/>
      <c r="SME19" s="11"/>
      <c r="SMF19" s="11"/>
      <c r="SMG19" s="11"/>
      <c r="SMH19" s="11"/>
      <c r="SMI19" s="11"/>
      <c r="SMJ19" s="11"/>
      <c r="SMK19" s="11"/>
      <c r="SML19" s="11"/>
      <c r="SMM19" s="11"/>
      <c r="SMN19" s="11"/>
      <c r="SMO19" s="11"/>
      <c r="SMP19" s="11"/>
      <c r="SMQ19" s="11"/>
      <c r="SMR19" s="11"/>
      <c r="SMS19" s="11"/>
      <c r="SMT19" s="11"/>
      <c r="SMU19" s="11"/>
      <c r="SMV19" s="11"/>
      <c r="SMW19" s="11"/>
      <c r="SMX19" s="11"/>
      <c r="SMY19" s="11"/>
      <c r="SMZ19" s="11"/>
      <c r="SNA19" s="11"/>
      <c r="SNB19" s="11"/>
      <c r="SNC19" s="11"/>
      <c r="SND19" s="11"/>
      <c r="SNE19" s="11"/>
      <c r="SNF19" s="11"/>
      <c r="SNG19" s="11"/>
      <c r="SNH19" s="11"/>
      <c r="SNI19" s="11"/>
      <c r="SNJ19" s="11"/>
      <c r="SNK19" s="11"/>
      <c r="SNL19" s="11"/>
      <c r="SNM19" s="11"/>
      <c r="SNN19" s="11"/>
      <c r="SNO19" s="11"/>
      <c r="SNP19" s="11"/>
      <c r="SNQ19" s="11"/>
      <c r="SNR19" s="11"/>
      <c r="SNS19" s="11"/>
      <c r="SNT19" s="11"/>
      <c r="SNU19" s="11"/>
      <c r="SNV19" s="11"/>
      <c r="SNW19" s="11"/>
      <c r="SNX19" s="11"/>
      <c r="SNY19" s="11"/>
      <c r="SNZ19" s="11"/>
      <c r="SOA19" s="11"/>
      <c r="SOB19" s="11"/>
      <c r="SOC19" s="11"/>
      <c r="SOD19" s="11"/>
      <c r="SOE19" s="11"/>
      <c r="SOF19" s="11"/>
      <c r="SOG19" s="11"/>
      <c r="SOH19" s="11"/>
      <c r="SOI19" s="11"/>
      <c r="SOJ19" s="11"/>
      <c r="SOK19" s="11"/>
      <c r="SOL19" s="11"/>
      <c r="SOM19" s="11"/>
      <c r="SON19" s="11"/>
      <c r="SOO19" s="11"/>
      <c r="SOP19" s="11"/>
      <c r="SOQ19" s="11"/>
      <c r="SOR19" s="11"/>
      <c r="SOS19" s="11"/>
      <c r="SOT19" s="11"/>
      <c r="SOU19" s="11"/>
      <c r="SOV19" s="11"/>
      <c r="SOW19" s="11"/>
      <c r="SOX19" s="11"/>
      <c r="SOY19" s="11"/>
      <c r="SOZ19" s="11"/>
      <c r="SPA19" s="11"/>
      <c r="SPB19" s="11"/>
      <c r="SPC19" s="11"/>
      <c r="SPD19" s="11"/>
      <c r="SPE19" s="11"/>
      <c r="SPF19" s="11"/>
      <c r="SPG19" s="11"/>
      <c r="SPH19" s="11"/>
      <c r="SPI19" s="11"/>
      <c r="SPJ19" s="11"/>
      <c r="SPK19" s="11"/>
      <c r="SPL19" s="11"/>
      <c r="SPM19" s="11"/>
      <c r="SPN19" s="11"/>
      <c r="SPO19" s="11"/>
      <c r="SPP19" s="11"/>
      <c r="SPQ19" s="11"/>
      <c r="SPR19" s="11"/>
      <c r="SPS19" s="11"/>
      <c r="SPT19" s="11"/>
      <c r="SPU19" s="11"/>
      <c r="SPV19" s="11"/>
      <c r="SPW19" s="11"/>
      <c r="SPX19" s="11"/>
      <c r="SPY19" s="11"/>
      <c r="SPZ19" s="11"/>
      <c r="SQA19" s="11"/>
      <c r="SQB19" s="11"/>
      <c r="SQC19" s="11"/>
      <c r="SQD19" s="11"/>
      <c r="SQE19" s="11"/>
      <c r="SQF19" s="11"/>
      <c r="SQG19" s="11"/>
      <c r="SQH19" s="11"/>
      <c r="SQI19" s="11"/>
      <c r="SQJ19" s="11"/>
      <c r="SQK19" s="11"/>
      <c r="SQL19" s="11"/>
      <c r="SQM19" s="11"/>
      <c r="SQN19" s="11"/>
      <c r="SQO19" s="11"/>
      <c r="SQP19" s="11"/>
      <c r="SQQ19" s="11"/>
      <c r="SQR19" s="11"/>
      <c r="SQS19" s="11"/>
      <c r="SQT19" s="11"/>
      <c r="SQU19" s="11"/>
      <c r="SQV19" s="11"/>
      <c r="SQW19" s="11"/>
      <c r="SQX19" s="11"/>
      <c r="SQY19" s="11"/>
      <c r="SQZ19" s="11"/>
      <c r="SRA19" s="11"/>
      <c r="SRB19" s="11"/>
      <c r="SRC19" s="11"/>
      <c r="SRD19" s="11"/>
      <c r="SRE19" s="11"/>
      <c r="SRF19" s="11"/>
      <c r="SRG19" s="11"/>
      <c r="SRH19" s="11"/>
      <c r="SRI19" s="11"/>
      <c r="SRJ19" s="11"/>
      <c r="SRK19" s="11"/>
      <c r="SRL19" s="11"/>
      <c r="SRM19" s="11"/>
      <c r="SRN19" s="11"/>
      <c r="SRO19" s="11"/>
      <c r="SRP19" s="11"/>
      <c r="SRQ19" s="11"/>
      <c r="SRR19" s="11"/>
      <c r="SRS19" s="11"/>
      <c r="SRT19" s="11"/>
      <c r="SRU19" s="11"/>
      <c r="SRV19" s="11"/>
      <c r="SRW19" s="11"/>
      <c r="SRX19" s="11"/>
      <c r="SRY19" s="11"/>
      <c r="SRZ19" s="11"/>
      <c r="SSA19" s="11"/>
      <c r="SSB19" s="11"/>
      <c r="SSC19" s="11"/>
      <c r="SSD19" s="11"/>
      <c r="SSE19" s="11"/>
      <c r="SSF19" s="11"/>
      <c r="SSG19" s="11"/>
      <c r="SSH19" s="11"/>
      <c r="SSI19" s="11"/>
      <c r="SSJ19" s="11"/>
      <c r="SSK19" s="11"/>
      <c r="SSL19" s="11"/>
      <c r="SSM19" s="11"/>
      <c r="SSN19" s="11"/>
      <c r="SSO19" s="11"/>
      <c r="SSP19" s="11"/>
      <c r="SSQ19" s="11"/>
      <c r="SSR19" s="11"/>
      <c r="SSS19" s="11"/>
      <c r="SST19" s="11"/>
      <c r="SSU19" s="11"/>
      <c r="SSV19" s="11"/>
      <c r="SSW19" s="11"/>
      <c r="SSX19" s="11"/>
      <c r="SSY19" s="11"/>
      <c r="SSZ19" s="11"/>
      <c r="STA19" s="11"/>
      <c r="STB19" s="11"/>
      <c r="STC19" s="11"/>
      <c r="STD19" s="11"/>
      <c r="STE19" s="11"/>
      <c r="STF19" s="11"/>
      <c r="STG19" s="11"/>
      <c r="STH19" s="11"/>
      <c r="STI19" s="11"/>
      <c r="STJ19" s="11"/>
      <c r="STK19" s="11"/>
      <c r="STL19" s="11"/>
      <c r="STM19" s="11"/>
      <c r="STN19" s="11"/>
      <c r="STO19" s="11"/>
      <c r="STP19" s="11"/>
      <c r="STQ19" s="11"/>
      <c r="STR19" s="11"/>
      <c r="STS19" s="11"/>
      <c r="STT19" s="11"/>
      <c r="STU19" s="11"/>
      <c r="STV19" s="11"/>
      <c r="STW19" s="11"/>
      <c r="STX19" s="11"/>
      <c r="STY19" s="11"/>
      <c r="STZ19" s="11"/>
      <c r="SUA19" s="11"/>
      <c r="SUB19" s="11"/>
      <c r="SUC19" s="11"/>
      <c r="SUD19" s="11"/>
      <c r="SUE19" s="11"/>
      <c r="SUF19" s="11"/>
      <c r="SUG19" s="11"/>
      <c r="SUH19" s="11"/>
      <c r="SUI19" s="11"/>
      <c r="SUJ19" s="11"/>
      <c r="SUK19" s="11"/>
      <c r="SUL19" s="11"/>
      <c r="SUM19" s="11"/>
      <c r="SUN19" s="11"/>
      <c r="SUO19" s="11"/>
      <c r="SUP19" s="11"/>
      <c r="SUQ19" s="11"/>
      <c r="SUR19" s="11"/>
      <c r="SUS19" s="11"/>
      <c r="SUT19" s="11"/>
      <c r="SUU19" s="11"/>
      <c r="SUV19" s="11"/>
      <c r="SUW19" s="11"/>
      <c r="SUX19" s="11"/>
      <c r="SUY19" s="11"/>
      <c r="SUZ19" s="11"/>
      <c r="SVA19" s="11"/>
      <c r="SVB19" s="11"/>
      <c r="SVC19" s="11"/>
      <c r="SVD19" s="11"/>
      <c r="SVE19" s="11"/>
      <c r="SVF19" s="11"/>
      <c r="SVG19" s="11"/>
      <c r="SVH19" s="11"/>
      <c r="SVI19" s="11"/>
      <c r="SVJ19" s="11"/>
      <c r="SVK19" s="11"/>
      <c r="SVL19" s="11"/>
      <c r="SVM19" s="11"/>
      <c r="SVN19" s="11"/>
      <c r="SVO19" s="11"/>
      <c r="SVP19" s="11"/>
      <c r="SVQ19" s="11"/>
      <c r="SVR19" s="11"/>
      <c r="SVS19" s="11"/>
      <c r="SVT19" s="11"/>
      <c r="SVU19" s="11"/>
      <c r="SVV19" s="11"/>
      <c r="SVW19" s="11"/>
      <c r="SVX19" s="11"/>
      <c r="SVY19" s="11"/>
      <c r="SVZ19" s="11"/>
      <c r="SWA19" s="11"/>
      <c r="SWB19" s="11"/>
      <c r="SWC19" s="11"/>
      <c r="SWD19" s="11"/>
      <c r="SWE19" s="11"/>
      <c r="SWF19" s="11"/>
      <c r="SWG19" s="11"/>
      <c r="SWH19" s="11"/>
      <c r="SWI19" s="11"/>
      <c r="SWJ19" s="11"/>
      <c r="SWK19" s="11"/>
      <c r="SWL19" s="11"/>
      <c r="SWM19" s="11"/>
      <c r="SWN19" s="11"/>
      <c r="SWO19" s="11"/>
      <c r="SWP19" s="11"/>
      <c r="SWQ19" s="11"/>
      <c r="SWR19" s="11"/>
      <c r="SWS19" s="11"/>
      <c r="SWT19" s="11"/>
      <c r="SWU19" s="11"/>
      <c r="SWV19" s="11"/>
      <c r="SWW19" s="11"/>
      <c r="SWX19" s="11"/>
      <c r="SWY19" s="11"/>
      <c r="SWZ19" s="11"/>
      <c r="SXA19" s="11"/>
      <c r="SXB19" s="11"/>
      <c r="SXC19" s="11"/>
      <c r="SXD19" s="11"/>
      <c r="SXE19" s="11"/>
      <c r="SXF19" s="11"/>
      <c r="SXG19" s="11"/>
      <c r="SXH19" s="11"/>
      <c r="SXI19" s="11"/>
      <c r="SXJ19" s="11"/>
      <c r="SXK19" s="11"/>
      <c r="SXL19" s="11"/>
      <c r="SXM19" s="11"/>
      <c r="SXN19" s="11"/>
      <c r="SXO19" s="11"/>
      <c r="SXP19" s="11"/>
      <c r="SXQ19" s="11"/>
      <c r="SXR19" s="11"/>
      <c r="SXS19" s="11"/>
      <c r="SXT19" s="11"/>
      <c r="SXU19" s="11"/>
      <c r="SXV19" s="11"/>
      <c r="SXW19" s="11"/>
      <c r="SXX19" s="11"/>
      <c r="SXY19" s="11"/>
      <c r="SXZ19" s="11"/>
      <c r="SYA19" s="11"/>
      <c r="SYB19" s="11"/>
      <c r="SYC19" s="11"/>
      <c r="SYD19" s="11"/>
      <c r="SYE19" s="11"/>
      <c r="SYF19" s="11"/>
      <c r="SYG19" s="11"/>
      <c r="SYH19" s="11"/>
      <c r="SYI19" s="11"/>
      <c r="SYJ19" s="11"/>
      <c r="SYK19" s="11"/>
      <c r="SYL19" s="11"/>
      <c r="SYM19" s="11"/>
      <c r="SYN19" s="11"/>
      <c r="SYO19" s="11"/>
      <c r="SYP19" s="11"/>
      <c r="SYQ19" s="11"/>
      <c r="SYR19" s="11"/>
      <c r="SYS19" s="11"/>
      <c r="SYT19" s="11"/>
      <c r="SYU19" s="11"/>
      <c r="SYV19" s="11"/>
      <c r="SYW19" s="11"/>
      <c r="SYX19" s="11"/>
      <c r="SYY19" s="11"/>
      <c r="SYZ19" s="11"/>
      <c r="SZA19" s="11"/>
      <c r="SZB19" s="11"/>
      <c r="SZC19" s="11"/>
      <c r="SZD19" s="11"/>
      <c r="SZE19" s="11"/>
      <c r="SZF19" s="11"/>
      <c r="SZG19" s="11"/>
      <c r="SZH19" s="11"/>
      <c r="SZI19" s="11"/>
      <c r="SZJ19" s="11"/>
      <c r="SZK19" s="11"/>
      <c r="SZL19" s="11"/>
      <c r="SZM19" s="11"/>
      <c r="SZN19" s="11"/>
      <c r="SZO19" s="11"/>
      <c r="SZP19" s="11"/>
      <c r="SZQ19" s="11"/>
      <c r="SZR19" s="11"/>
      <c r="SZS19" s="11"/>
      <c r="SZT19" s="11"/>
      <c r="SZU19" s="11"/>
      <c r="SZV19" s="11"/>
      <c r="SZW19" s="11"/>
      <c r="SZX19" s="11"/>
      <c r="SZY19" s="11"/>
      <c r="SZZ19" s="11"/>
      <c r="TAA19" s="11"/>
      <c r="TAB19" s="11"/>
      <c r="TAC19" s="11"/>
      <c r="TAD19" s="11"/>
      <c r="TAE19" s="11"/>
      <c r="TAF19" s="11"/>
      <c r="TAG19" s="11"/>
      <c r="TAH19" s="11"/>
      <c r="TAI19" s="11"/>
      <c r="TAJ19" s="11"/>
      <c r="TAK19" s="11"/>
      <c r="TAL19" s="11"/>
      <c r="TAM19" s="11"/>
      <c r="TAN19" s="11"/>
      <c r="TAO19" s="11"/>
      <c r="TAP19" s="11"/>
      <c r="TAQ19" s="11"/>
      <c r="TAR19" s="11"/>
      <c r="TAS19" s="11"/>
      <c r="TAT19" s="11"/>
      <c r="TAU19" s="11"/>
      <c r="TAV19" s="11"/>
      <c r="TAW19" s="11"/>
      <c r="TAX19" s="11"/>
      <c r="TAY19" s="11"/>
      <c r="TAZ19" s="11"/>
      <c r="TBA19" s="11"/>
      <c r="TBB19" s="11"/>
      <c r="TBC19" s="11"/>
      <c r="TBD19" s="11"/>
      <c r="TBE19" s="11"/>
      <c r="TBF19" s="11"/>
      <c r="TBG19" s="11"/>
      <c r="TBH19" s="11"/>
      <c r="TBI19" s="11"/>
      <c r="TBJ19" s="11"/>
      <c r="TBK19" s="11"/>
      <c r="TBL19" s="11"/>
      <c r="TBM19" s="11"/>
      <c r="TBN19" s="11"/>
      <c r="TBO19" s="11"/>
      <c r="TBP19" s="11"/>
      <c r="TBQ19" s="11"/>
      <c r="TBR19" s="11"/>
      <c r="TBS19" s="11"/>
      <c r="TBT19" s="11"/>
      <c r="TBU19" s="11"/>
      <c r="TBV19" s="11"/>
      <c r="TBW19" s="11"/>
      <c r="TBX19" s="11"/>
      <c r="TBY19" s="11"/>
      <c r="TBZ19" s="11"/>
      <c r="TCA19" s="11"/>
      <c r="TCB19" s="11"/>
      <c r="TCC19" s="11"/>
      <c r="TCD19" s="11"/>
      <c r="TCE19" s="11"/>
      <c r="TCF19" s="11"/>
      <c r="TCG19" s="11"/>
      <c r="TCH19" s="11"/>
      <c r="TCI19" s="11"/>
      <c r="TCJ19" s="11"/>
      <c r="TCK19" s="11"/>
      <c r="TCL19" s="11"/>
      <c r="TCM19" s="11"/>
      <c r="TCN19" s="11"/>
      <c r="TCO19" s="11"/>
      <c r="TCP19" s="11"/>
      <c r="TCQ19" s="11"/>
      <c r="TCR19" s="11"/>
      <c r="TCS19" s="11"/>
      <c r="TCT19" s="11"/>
      <c r="TCU19" s="11"/>
      <c r="TCV19" s="11"/>
      <c r="TCW19" s="11"/>
      <c r="TCX19" s="11"/>
      <c r="TCY19" s="11"/>
      <c r="TCZ19" s="11"/>
      <c r="TDA19" s="11"/>
      <c r="TDB19" s="11"/>
      <c r="TDC19" s="11"/>
      <c r="TDD19" s="11"/>
      <c r="TDE19" s="11"/>
      <c r="TDF19" s="11"/>
      <c r="TDG19" s="11"/>
      <c r="TDH19" s="11"/>
      <c r="TDI19" s="11"/>
      <c r="TDJ19" s="11"/>
      <c r="TDK19" s="11"/>
      <c r="TDL19" s="11"/>
      <c r="TDM19" s="11"/>
      <c r="TDN19" s="11"/>
      <c r="TDO19" s="11"/>
      <c r="TDP19" s="11"/>
      <c r="TDQ19" s="11"/>
      <c r="TDR19" s="11"/>
      <c r="TDS19" s="11"/>
      <c r="TDT19" s="11"/>
      <c r="TDU19" s="11"/>
      <c r="TDV19" s="11"/>
      <c r="TDW19" s="11"/>
      <c r="TDX19" s="11"/>
      <c r="TDY19" s="11"/>
      <c r="TDZ19" s="11"/>
      <c r="TEA19" s="11"/>
      <c r="TEB19" s="11"/>
      <c r="TEC19" s="11"/>
      <c r="TED19" s="11"/>
      <c r="TEE19" s="11"/>
      <c r="TEF19" s="11"/>
      <c r="TEG19" s="11"/>
      <c r="TEH19" s="11"/>
      <c r="TEI19" s="11"/>
      <c r="TEJ19" s="11"/>
      <c r="TEK19" s="11"/>
      <c r="TEL19" s="11"/>
      <c r="TEM19" s="11"/>
      <c r="TEN19" s="11"/>
      <c r="TEO19" s="11"/>
      <c r="TEP19" s="11"/>
      <c r="TEQ19" s="11"/>
      <c r="TER19" s="11"/>
      <c r="TES19" s="11"/>
      <c r="TET19" s="11"/>
      <c r="TEU19" s="11"/>
      <c r="TEV19" s="11"/>
      <c r="TEW19" s="11"/>
      <c r="TEX19" s="11"/>
      <c r="TEY19" s="11"/>
      <c r="TEZ19" s="11"/>
      <c r="TFA19" s="11"/>
      <c r="TFB19" s="11"/>
      <c r="TFC19" s="11"/>
      <c r="TFD19" s="11"/>
      <c r="TFE19" s="11"/>
      <c r="TFF19" s="11"/>
      <c r="TFG19" s="11"/>
      <c r="TFH19" s="11"/>
      <c r="TFI19" s="11"/>
      <c r="TFJ19" s="11"/>
      <c r="TFK19" s="11"/>
      <c r="TFL19" s="11"/>
      <c r="TFM19" s="11"/>
      <c r="TFN19" s="11"/>
      <c r="TFO19" s="11"/>
      <c r="TFP19" s="11"/>
      <c r="TFQ19" s="11"/>
      <c r="TFR19" s="11"/>
      <c r="TFS19" s="11"/>
      <c r="TFT19" s="11"/>
      <c r="TFU19" s="11"/>
      <c r="TFV19" s="11"/>
      <c r="TFW19" s="11"/>
      <c r="TFX19" s="11"/>
      <c r="TFY19" s="11"/>
      <c r="TFZ19" s="11"/>
      <c r="TGA19" s="11"/>
      <c r="TGB19" s="11"/>
      <c r="TGC19" s="11"/>
      <c r="TGD19" s="11"/>
      <c r="TGE19" s="11"/>
      <c r="TGF19" s="11"/>
      <c r="TGG19" s="11"/>
      <c r="TGH19" s="11"/>
      <c r="TGI19" s="11"/>
      <c r="TGJ19" s="11"/>
      <c r="TGK19" s="11"/>
      <c r="TGL19" s="11"/>
      <c r="TGM19" s="11"/>
      <c r="TGN19" s="11"/>
      <c r="TGO19" s="11"/>
      <c r="TGP19" s="11"/>
      <c r="TGQ19" s="11"/>
      <c r="TGR19" s="11"/>
      <c r="TGS19" s="11"/>
      <c r="TGT19" s="11"/>
      <c r="TGU19" s="11"/>
      <c r="TGV19" s="11"/>
      <c r="TGW19" s="11"/>
      <c r="TGX19" s="11"/>
      <c r="TGY19" s="11"/>
      <c r="TGZ19" s="11"/>
      <c r="THA19" s="11"/>
      <c r="THB19" s="11"/>
      <c r="THC19" s="11"/>
      <c r="THD19" s="11"/>
      <c r="THE19" s="11"/>
      <c r="THF19" s="11"/>
      <c r="THG19" s="11"/>
      <c r="THH19" s="11"/>
      <c r="THI19" s="11"/>
      <c r="THJ19" s="11"/>
      <c r="THK19" s="11"/>
      <c r="THL19" s="11"/>
      <c r="THM19" s="11"/>
      <c r="THN19" s="11"/>
      <c r="THO19" s="11"/>
      <c r="THP19" s="11"/>
      <c r="THQ19" s="11"/>
      <c r="THR19" s="11"/>
      <c r="THS19" s="11"/>
      <c r="THT19" s="11"/>
      <c r="THU19" s="11"/>
      <c r="THV19" s="11"/>
      <c r="THW19" s="11"/>
      <c r="THX19" s="11"/>
      <c r="THY19" s="11"/>
      <c r="THZ19" s="11"/>
      <c r="TIA19" s="11"/>
      <c r="TIB19" s="11"/>
      <c r="TIC19" s="11"/>
      <c r="TID19" s="11"/>
      <c r="TIE19" s="11"/>
      <c r="TIF19" s="11"/>
      <c r="TIG19" s="11"/>
      <c r="TIH19" s="11"/>
      <c r="TII19" s="11"/>
      <c r="TIJ19" s="11"/>
      <c r="TIK19" s="11"/>
      <c r="TIL19" s="11"/>
      <c r="TIM19" s="11"/>
      <c r="TIN19" s="11"/>
      <c r="TIO19" s="11"/>
      <c r="TIP19" s="11"/>
      <c r="TIQ19" s="11"/>
      <c r="TIR19" s="11"/>
      <c r="TIS19" s="11"/>
      <c r="TIT19" s="11"/>
      <c r="TIU19" s="11"/>
      <c r="TIV19" s="11"/>
      <c r="TIW19" s="11"/>
      <c r="TIX19" s="11"/>
      <c r="TIY19" s="11"/>
      <c r="TIZ19" s="11"/>
      <c r="TJA19" s="11"/>
      <c r="TJB19" s="11"/>
      <c r="TJC19" s="11"/>
      <c r="TJD19" s="11"/>
      <c r="TJE19" s="11"/>
      <c r="TJF19" s="11"/>
      <c r="TJG19" s="11"/>
      <c r="TJH19" s="11"/>
      <c r="TJI19" s="11"/>
      <c r="TJJ19" s="11"/>
      <c r="TJK19" s="11"/>
      <c r="TJL19" s="11"/>
      <c r="TJM19" s="11"/>
      <c r="TJN19" s="11"/>
      <c r="TJO19" s="11"/>
      <c r="TJP19" s="11"/>
      <c r="TJQ19" s="11"/>
      <c r="TJR19" s="11"/>
      <c r="TJS19" s="11"/>
      <c r="TJT19" s="11"/>
      <c r="TJU19" s="11"/>
      <c r="TJV19" s="11"/>
      <c r="TJW19" s="11"/>
      <c r="TJX19" s="11"/>
      <c r="TJY19" s="11"/>
      <c r="TJZ19" s="11"/>
      <c r="TKA19" s="11"/>
      <c r="TKB19" s="11"/>
      <c r="TKC19" s="11"/>
      <c r="TKD19" s="11"/>
      <c r="TKE19" s="11"/>
      <c r="TKF19" s="11"/>
      <c r="TKG19" s="11"/>
      <c r="TKH19" s="11"/>
      <c r="TKI19" s="11"/>
      <c r="TKJ19" s="11"/>
      <c r="TKK19" s="11"/>
      <c r="TKL19" s="11"/>
      <c r="TKM19" s="11"/>
      <c r="TKN19" s="11"/>
      <c r="TKO19" s="11"/>
      <c r="TKP19" s="11"/>
      <c r="TKQ19" s="11"/>
      <c r="TKR19" s="11"/>
      <c r="TKS19" s="11"/>
      <c r="TKT19" s="11"/>
      <c r="TKU19" s="11"/>
      <c r="TKV19" s="11"/>
      <c r="TKW19" s="11"/>
      <c r="TKX19" s="11"/>
      <c r="TKY19" s="11"/>
      <c r="TKZ19" s="11"/>
      <c r="TLA19" s="11"/>
      <c r="TLB19" s="11"/>
      <c r="TLC19" s="11"/>
      <c r="TLD19" s="11"/>
      <c r="TLE19" s="11"/>
      <c r="TLF19" s="11"/>
      <c r="TLG19" s="11"/>
      <c r="TLH19" s="11"/>
      <c r="TLI19" s="11"/>
      <c r="TLJ19" s="11"/>
      <c r="TLK19" s="11"/>
      <c r="TLL19" s="11"/>
      <c r="TLM19" s="11"/>
      <c r="TLN19" s="11"/>
      <c r="TLO19" s="11"/>
      <c r="TLP19" s="11"/>
      <c r="TLQ19" s="11"/>
      <c r="TLR19" s="11"/>
      <c r="TLS19" s="11"/>
      <c r="TLT19" s="11"/>
      <c r="TLU19" s="11"/>
      <c r="TLV19" s="11"/>
      <c r="TLW19" s="11"/>
      <c r="TLX19" s="11"/>
      <c r="TLY19" s="11"/>
      <c r="TLZ19" s="11"/>
      <c r="TMA19" s="11"/>
      <c r="TMB19" s="11"/>
      <c r="TMC19" s="11"/>
      <c r="TMD19" s="11"/>
      <c r="TME19" s="11"/>
      <c r="TMF19" s="11"/>
      <c r="TMG19" s="11"/>
      <c r="TMH19" s="11"/>
      <c r="TMI19" s="11"/>
      <c r="TMJ19" s="11"/>
      <c r="TMK19" s="11"/>
      <c r="TML19" s="11"/>
      <c r="TMM19" s="11"/>
      <c r="TMN19" s="11"/>
      <c r="TMO19" s="11"/>
      <c r="TMP19" s="11"/>
      <c r="TMQ19" s="11"/>
      <c r="TMR19" s="11"/>
      <c r="TMS19" s="11"/>
      <c r="TMT19" s="11"/>
      <c r="TMU19" s="11"/>
      <c r="TMV19" s="11"/>
      <c r="TMW19" s="11"/>
      <c r="TMX19" s="11"/>
      <c r="TMY19" s="11"/>
      <c r="TMZ19" s="11"/>
      <c r="TNA19" s="11"/>
      <c r="TNB19" s="11"/>
      <c r="TNC19" s="11"/>
      <c r="TND19" s="11"/>
      <c r="TNE19" s="11"/>
      <c r="TNF19" s="11"/>
      <c r="TNG19" s="11"/>
      <c r="TNH19" s="11"/>
      <c r="TNI19" s="11"/>
      <c r="TNJ19" s="11"/>
      <c r="TNK19" s="11"/>
      <c r="TNL19" s="11"/>
      <c r="TNM19" s="11"/>
      <c r="TNN19" s="11"/>
      <c r="TNO19" s="11"/>
      <c r="TNP19" s="11"/>
      <c r="TNQ19" s="11"/>
      <c r="TNR19" s="11"/>
      <c r="TNS19" s="11"/>
      <c r="TNT19" s="11"/>
      <c r="TNU19" s="11"/>
      <c r="TNV19" s="11"/>
      <c r="TNW19" s="11"/>
      <c r="TNX19" s="11"/>
      <c r="TNY19" s="11"/>
      <c r="TNZ19" s="11"/>
      <c r="TOA19" s="11"/>
      <c r="TOB19" s="11"/>
      <c r="TOC19" s="11"/>
      <c r="TOD19" s="11"/>
      <c r="TOE19" s="11"/>
      <c r="TOF19" s="11"/>
      <c r="TOG19" s="11"/>
      <c r="TOH19" s="11"/>
      <c r="TOI19" s="11"/>
      <c r="TOJ19" s="11"/>
      <c r="TOK19" s="11"/>
      <c r="TOL19" s="11"/>
      <c r="TOM19" s="11"/>
      <c r="TON19" s="11"/>
      <c r="TOO19" s="11"/>
      <c r="TOP19" s="11"/>
      <c r="TOQ19" s="11"/>
      <c r="TOR19" s="11"/>
      <c r="TOS19" s="11"/>
      <c r="TOT19" s="11"/>
      <c r="TOU19" s="11"/>
      <c r="TOV19" s="11"/>
      <c r="TOW19" s="11"/>
      <c r="TOX19" s="11"/>
      <c r="TOY19" s="11"/>
      <c r="TOZ19" s="11"/>
      <c r="TPA19" s="11"/>
      <c r="TPB19" s="11"/>
      <c r="TPC19" s="11"/>
      <c r="TPD19" s="11"/>
      <c r="TPE19" s="11"/>
      <c r="TPF19" s="11"/>
      <c r="TPG19" s="11"/>
      <c r="TPH19" s="11"/>
      <c r="TPI19" s="11"/>
      <c r="TPJ19" s="11"/>
      <c r="TPK19" s="11"/>
      <c r="TPL19" s="11"/>
      <c r="TPM19" s="11"/>
      <c r="TPN19" s="11"/>
      <c r="TPO19" s="11"/>
      <c r="TPP19" s="11"/>
      <c r="TPQ19" s="11"/>
      <c r="TPR19" s="11"/>
      <c r="TPS19" s="11"/>
      <c r="TPT19" s="11"/>
      <c r="TPU19" s="11"/>
      <c r="TPV19" s="11"/>
      <c r="TPW19" s="11"/>
      <c r="TPX19" s="11"/>
      <c r="TPY19" s="11"/>
      <c r="TPZ19" s="11"/>
      <c r="TQA19" s="11"/>
      <c r="TQB19" s="11"/>
      <c r="TQC19" s="11"/>
      <c r="TQD19" s="11"/>
      <c r="TQE19" s="11"/>
      <c r="TQF19" s="11"/>
      <c r="TQG19" s="11"/>
      <c r="TQH19" s="11"/>
      <c r="TQI19" s="11"/>
      <c r="TQJ19" s="11"/>
      <c r="TQK19" s="11"/>
      <c r="TQL19" s="11"/>
      <c r="TQM19" s="11"/>
      <c r="TQN19" s="11"/>
      <c r="TQO19" s="11"/>
      <c r="TQP19" s="11"/>
      <c r="TQQ19" s="11"/>
      <c r="TQR19" s="11"/>
      <c r="TQS19" s="11"/>
      <c r="TQT19" s="11"/>
      <c r="TQU19" s="11"/>
      <c r="TQV19" s="11"/>
      <c r="TQW19" s="11"/>
      <c r="TQX19" s="11"/>
      <c r="TQY19" s="11"/>
      <c r="TQZ19" s="11"/>
      <c r="TRA19" s="11"/>
      <c r="TRB19" s="11"/>
      <c r="TRC19" s="11"/>
      <c r="TRD19" s="11"/>
      <c r="TRE19" s="11"/>
      <c r="TRF19" s="11"/>
      <c r="TRG19" s="11"/>
      <c r="TRH19" s="11"/>
      <c r="TRI19" s="11"/>
      <c r="TRJ19" s="11"/>
      <c r="TRK19" s="11"/>
      <c r="TRL19" s="11"/>
      <c r="TRM19" s="11"/>
      <c r="TRN19" s="11"/>
      <c r="TRO19" s="11"/>
      <c r="TRP19" s="11"/>
      <c r="TRQ19" s="11"/>
      <c r="TRR19" s="11"/>
      <c r="TRS19" s="11"/>
      <c r="TRT19" s="11"/>
      <c r="TRU19" s="11"/>
      <c r="TRV19" s="11"/>
      <c r="TRW19" s="11"/>
      <c r="TRX19" s="11"/>
      <c r="TRY19" s="11"/>
      <c r="TRZ19" s="11"/>
      <c r="TSA19" s="11"/>
      <c r="TSB19" s="11"/>
      <c r="TSC19" s="11"/>
      <c r="TSD19" s="11"/>
      <c r="TSE19" s="11"/>
      <c r="TSF19" s="11"/>
      <c r="TSG19" s="11"/>
      <c r="TSH19" s="11"/>
      <c r="TSI19" s="11"/>
      <c r="TSJ19" s="11"/>
      <c r="TSK19" s="11"/>
      <c r="TSL19" s="11"/>
      <c r="TSM19" s="11"/>
      <c r="TSN19" s="11"/>
      <c r="TSO19" s="11"/>
      <c r="TSP19" s="11"/>
      <c r="TSQ19" s="11"/>
      <c r="TSR19" s="11"/>
      <c r="TSS19" s="11"/>
      <c r="TST19" s="11"/>
      <c r="TSU19" s="11"/>
      <c r="TSV19" s="11"/>
      <c r="TSW19" s="11"/>
      <c r="TSX19" s="11"/>
      <c r="TSY19" s="11"/>
      <c r="TSZ19" s="11"/>
      <c r="TTA19" s="11"/>
      <c r="TTB19" s="11"/>
      <c r="TTC19" s="11"/>
      <c r="TTD19" s="11"/>
      <c r="TTE19" s="11"/>
      <c r="TTF19" s="11"/>
      <c r="TTG19" s="11"/>
      <c r="TTH19" s="11"/>
      <c r="TTI19" s="11"/>
      <c r="TTJ19" s="11"/>
      <c r="TTK19" s="11"/>
      <c r="TTL19" s="11"/>
      <c r="TTM19" s="11"/>
      <c r="TTN19" s="11"/>
      <c r="TTO19" s="11"/>
      <c r="TTP19" s="11"/>
      <c r="TTQ19" s="11"/>
      <c r="TTR19" s="11"/>
      <c r="TTS19" s="11"/>
      <c r="TTT19" s="11"/>
      <c r="TTU19" s="11"/>
      <c r="TTV19" s="11"/>
      <c r="TTW19" s="11"/>
      <c r="TTX19" s="11"/>
      <c r="TTY19" s="11"/>
      <c r="TTZ19" s="11"/>
      <c r="TUA19" s="11"/>
      <c r="TUB19" s="11"/>
      <c r="TUC19" s="11"/>
      <c r="TUD19" s="11"/>
      <c r="TUE19" s="11"/>
      <c r="TUF19" s="11"/>
      <c r="TUG19" s="11"/>
      <c r="TUH19" s="11"/>
      <c r="TUI19" s="11"/>
      <c r="TUJ19" s="11"/>
      <c r="TUK19" s="11"/>
      <c r="TUL19" s="11"/>
      <c r="TUM19" s="11"/>
      <c r="TUN19" s="11"/>
      <c r="TUO19" s="11"/>
      <c r="TUP19" s="11"/>
      <c r="TUQ19" s="11"/>
      <c r="TUR19" s="11"/>
      <c r="TUS19" s="11"/>
      <c r="TUT19" s="11"/>
      <c r="TUU19" s="11"/>
      <c r="TUV19" s="11"/>
      <c r="TUW19" s="11"/>
      <c r="TUX19" s="11"/>
      <c r="TUY19" s="11"/>
      <c r="TUZ19" s="11"/>
      <c r="TVA19" s="11"/>
      <c r="TVB19" s="11"/>
      <c r="TVC19" s="11"/>
      <c r="TVD19" s="11"/>
      <c r="TVE19" s="11"/>
      <c r="TVF19" s="11"/>
      <c r="TVG19" s="11"/>
      <c r="TVH19" s="11"/>
      <c r="TVI19" s="11"/>
      <c r="TVJ19" s="11"/>
      <c r="TVK19" s="11"/>
      <c r="TVL19" s="11"/>
      <c r="TVM19" s="11"/>
      <c r="TVN19" s="11"/>
      <c r="TVO19" s="11"/>
      <c r="TVP19" s="11"/>
      <c r="TVQ19" s="11"/>
      <c r="TVR19" s="11"/>
      <c r="TVS19" s="11"/>
      <c r="TVT19" s="11"/>
      <c r="TVU19" s="11"/>
      <c r="TVV19" s="11"/>
      <c r="TVW19" s="11"/>
      <c r="TVX19" s="11"/>
      <c r="TVY19" s="11"/>
      <c r="TVZ19" s="11"/>
      <c r="TWA19" s="11"/>
      <c r="TWB19" s="11"/>
      <c r="TWC19" s="11"/>
      <c r="TWD19" s="11"/>
      <c r="TWE19" s="11"/>
      <c r="TWF19" s="11"/>
      <c r="TWG19" s="11"/>
      <c r="TWH19" s="11"/>
      <c r="TWI19" s="11"/>
      <c r="TWJ19" s="11"/>
      <c r="TWK19" s="11"/>
      <c r="TWL19" s="11"/>
      <c r="TWM19" s="11"/>
      <c r="TWN19" s="11"/>
      <c r="TWO19" s="11"/>
      <c r="TWP19" s="11"/>
      <c r="TWQ19" s="11"/>
      <c r="TWR19" s="11"/>
      <c r="TWS19" s="11"/>
      <c r="TWT19" s="11"/>
      <c r="TWU19" s="11"/>
      <c r="TWV19" s="11"/>
      <c r="TWW19" s="11"/>
      <c r="TWX19" s="11"/>
      <c r="TWY19" s="11"/>
      <c r="TWZ19" s="11"/>
      <c r="TXA19" s="11"/>
      <c r="TXB19" s="11"/>
      <c r="TXC19" s="11"/>
      <c r="TXD19" s="11"/>
      <c r="TXE19" s="11"/>
      <c r="TXF19" s="11"/>
      <c r="TXG19" s="11"/>
      <c r="TXH19" s="11"/>
      <c r="TXI19" s="11"/>
      <c r="TXJ19" s="11"/>
      <c r="TXK19" s="11"/>
      <c r="TXL19" s="11"/>
      <c r="TXM19" s="11"/>
      <c r="TXN19" s="11"/>
      <c r="TXO19" s="11"/>
      <c r="TXP19" s="11"/>
      <c r="TXQ19" s="11"/>
      <c r="TXR19" s="11"/>
      <c r="TXS19" s="11"/>
      <c r="TXT19" s="11"/>
      <c r="TXU19" s="11"/>
      <c r="TXV19" s="11"/>
      <c r="TXW19" s="11"/>
      <c r="TXX19" s="11"/>
      <c r="TXY19" s="11"/>
      <c r="TXZ19" s="11"/>
      <c r="TYA19" s="11"/>
      <c r="TYB19" s="11"/>
      <c r="TYC19" s="11"/>
      <c r="TYD19" s="11"/>
      <c r="TYE19" s="11"/>
      <c r="TYF19" s="11"/>
      <c r="TYG19" s="11"/>
      <c r="TYH19" s="11"/>
      <c r="TYI19" s="11"/>
      <c r="TYJ19" s="11"/>
      <c r="TYK19" s="11"/>
      <c r="TYL19" s="11"/>
      <c r="TYM19" s="11"/>
      <c r="TYN19" s="11"/>
      <c r="TYO19" s="11"/>
      <c r="TYP19" s="11"/>
      <c r="TYQ19" s="11"/>
      <c r="TYR19" s="11"/>
      <c r="TYS19" s="11"/>
      <c r="TYT19" s="11"/>
      <c r="TYU19" s="11"/>
      <c r="TYV19" s="11"/>
      <c r="TYW19" s="11"/>
      <c r="TYX19" s="11"/>
      <c r="TYY19" s="11"/>
      <c r="TYZ19" s="11"/>
      <c r="TZA19" s="11"/>
      <c r="TZB19" s="11"/>
      <c r="TZC19" s="11"/>
      <c r="TZD19" s="11"/>
      <c r="TZE19" s="11"/>
      <c r="TZF19" s="11"/>
      <c r="TZG19" s="11"/>
      <c r="TZH19" s="11"/>
      <c r="TZI19" s="11"/>
      <c r="TZJ19" s="11"/>
      <c r="TZK19" s="11"/>
      <c r="TZL19" s="11"/>
      <c r="TZM19" s="11"/>
      <c r="TZN19" s="11"/>
      <c r="TZO19" s="11"/>
      <c r="TZP19" s="11"/>
      <c r="TZQ19" s="11"/>
      <c r="TZR19" s="11"/>
      <c r="TZS19" s="11"/>
      <c r="TZT19" s="11"/>
      <c r="TZU19" s="11"/>
      <c r="TZV19" s="11"/>
      <c r="TZW19" s="11"/>
      <c r="TZX19" s="11"/>
      <c r="TZY19" s="11"/>
      <c r="TZZ19" s="11"/>
      <c r="UAA19" s="11"/>
      <c r="UAB19" s="11"/>
      <c r="UAC19" s="11"/>
      <c r="UAD19" s="11"/>
      <c r="UAE19" s="11"/>
      <c r="UAF19" s="11"/>
      <c r="UAG19" s="11"/>
      <c r="UAH19" s="11"/>
      <c r="UAI19" s="11"/>
      <c r="UAJ19" s="11"/>
      <c r="UAK19" s="11"/>
      <c r="UAL19" s="11"/>
      <c r="UAM19" s="11"/>
      <c r="UAN19" s="11"/>
      <c r="UAO19" s="11"/>
      <c r="UAP19" s="11"/>
      <c r="UAQ19" s="11"/>
      <c r="UAR19" s="11"/>
      <c r="UAS19" s="11"/>
      <c r="UAT19" s="11"/>
      <c r="UAU19" s="11"/>
      <c r="UAV19" s="11"/>
      <c r="UAW19" s="11"/>
      <c r="UAX19" s="11"/>
      <c r="UAY19" s="11"/>
      <c r="UAZ19" s="11"/>
      <c r="UBA19" s="11"/>
      <c r="UBB19" s="11"/>
      <c r="UBC19" s="11"/>
      <c r="UBD19" s="11"/>
      <c r="UBE19" s="11"/>
      <c r="UBF19" s="11"/>
      <c r="UBG19" s="11"/>
      <c r="UBH19" s="11"/>
      <c r="UBI19" s="11"/>
      <c r="UBJ19" s="11"/>
      <c r="UBK19" s="11"/>
      <c r="UBL19" s="11"/>
      <c r="UBM19" s="11"/>
      <c r="UBN19" s="11"/>
      <c r="UBO19" s="11"/>
      <c r="UBP19" s="11"/>
      <c r="UBQ19" s="11"/>
      <c r="UBR19" s="11"/>
      <c r="UBS19" s="11"/>
      <c r="UBT19" s="11"/>
      <c r="UBU19" s="11"/>
      <c r="UBV19" s="11"/>
      <c r="UBW19" s="11"/>
      <c r="UBX19" s="11"/>
      <c r="UBY19" s="11"/>
      <c r="UBZ19" s="11"/>
      <c r="UCA19" s="11"/>
      <c r="UCB19" s="11"/>
      <c r="UCC19" s="11"/>
      <c r="UCD19" s="11"/>
      <c r="UCE19" s="11"/>
      <c r="UCF19" s="11"/>
      <c r="UCG19" s="11"/>
      <c r="UCH19" s="11"/>
      <c r="UCI19" s="11"/>
      <c r="UCJ19" s="11"/>
      <c r="UCK19" s="11"/>
      <c r="UCL19" s="11"/>
      <c r="UCM19" s="11"/>
      <c r="UCN19" s="11"/>
      <c r="UCO19" s="11"/>
      <c r="UCP19" s="11"/>
      <c r="UCQ19" s="11"/>
      <c r="UCR19" s="11"/>
      <c r="UCS19" s="11"/>
      <c r="UCT19" s="11"/>
      <c r="UCU19" s="11"/>
      <c r="UCV19" s="11"/>
      <c r="UCW19" s="11"/>
      <c r="UCX19" s="11"/>
      <c r="UCY19" s="11"/>
      <c r="UCZ19" s="11"/>
      <c r="UDA19" s="11"/>
      <c r="UDB19" s="11"/>
      <c r="UDC19" s="11"/>
      <c r="UDD19" s="11"/>
      <c r="UDE19" s="11"/>
      <c r="UDF19" s="11"/>
      <c r="UDG19" s="11"/>
      <c r="UDH19" s="11"/>
      <c r="UDI19" s="11"/>
      <c r="UDJ19" s="11"/>
      <c r="UDK19" s="11"/>
      <c r="UDL19" s="11"/>
      <c r="UDM19" s="11"/>
      <c r="UDN19" s="11"/>
      <c r="UDO19" s="11"/>
      <c r="UDP19" s="11"/>
      <c r="UDQ19" s="11"/>
      <c r="UDR19" s="11"/>
      <c r="UDS19" s="11"/>
      <c r="UDT19" s="11"/>
      <c r="UDU19" s="11"/>
      <c r="UDV19" s="11"/>
      <c r="UDW19" s="11"/>
      <c r="UDX19" s="11"/>
      <c r="UDY19" s="11"/>
      <c r="UDZ19" s="11"/>
      <c r="UEA19" s="11"/>
      <c r="UEB19" s="11"/>
      <c r="UEC19" s="11"/>
      <c r="UED19" s="11"/>
      <c r="UEE19" s="11"/>
      <c r="UEF19" s="11"/>
      <c r="UEG19" s="11"/>
      <c r="UEH19" s="11"/>
      <c r="UEI19" s="11"/>
      <c r="UEJ19" s="11"/>
      <c r="UEK19" s="11"/>
      <c r="UEL19" s="11"/>
      <c r="UEM19" s="11"/>
      <c r="UEN19" s="11"/>
      <c r="UEO19" s="11"/>
      <c r="UEP19" s="11"/>
      <c r="UEQ19" s="11"/>
      <c r="UER19" s="11"/>
      <c r="UES19" s="11"/>
      <c r="UET19" s="11"/>
      <c r="UEU19" s="11"/>
      <c r="UEV19" s="11"/>
      <c r="UEW19" s="11"/>
      <c r="UEX19" s="11"/>
      <c r="UEY19" s="11"/>
      <c r="UEZ19" s="11"/>
      <c r="UFA19" s="11"/>
      <c r="UFB19" s="11"/>
      <c r="UFC19" s="11"/>
      <c r="UFD19" s="11"/>
      <c r="UFE19" s="11"/>
      <c r="UFF19" s="11"/>
      <c r="UFG19" s="11"/>
      <c r="UFH19" s="11"/>
      <c r="UFI19" s="11"/>
      <c r="UFJ19" s="11"/>
      <c r="UFK19" s="11"/>
      <c r="UFL19" s="11"/>
      <c r="UFM19" s="11"/>
      <c r="UFN19" s="11"/>
      <c r="UFO19" s="11"/>
      <c r="UFP19" s="11"/>
      <c r="UFQ19" s="11"/>
      <c r="UFR19" s="11"/>
      <c r="UFS19" s="11"/>
      <c r="UFT19" s="11"/>
      <c r="UFU19" s="11"/>
      <c r="UFV19" s="11"/>
      <c r="UFW19" s="11"/>
      <c r="UFX19" s="11"/>
      <c r="UFY19" s="11"/>
      <c r="UFZ19" s="11"/>
      <c r="UGA19" s="11"/>
      <c r="UGB19" s="11"/>
      <c r="UGC19" s="11"/>
      <c r="UGD19" s="11"/>
      <c r="UGE19" s="11"/>
      <c r="UGF19" s="11"/>
      <c r="UGG19" s="11"/>
      <c r="UGH19" s="11"/>
      <c r="UGI19" s="11"/>
      <c r="UGJ19" s="11"/>
      <c r="UGK19" s="11"/>
      <c r="UGL19" s="11"/>
      <c r="UGM19" s="11"/>
      <c r="UGN19" s="11"/>
      <c r="UGO19" s="11"/>
      <c r="UGP19" s="11"/>
      <c r="UGQ19" s="11"/>
      <c r="UGR19" s="11"/>
      <c r="UGS19" s="11"/>
      <c r="UGT19" s="11"/>
      <c r="UGU19" s="11"/>
      <c r="UGV19" s="11"/>
      <c r="UGW19" s="11"/>
      <c r="UGX19" s="11"/>
      <c r="UGY19" s="11"/>
      <c r="UGZ19" s="11"/>
      <c r="UHA19" s="11"/>
      <c r="UHB19" s="11"/>
      <c r="UHC19" s="11"/>
      <c r="UHD19" s="11"/>
      <c r="UHE19" s="11"/>
      <c r="UHF19" s="11"/>
      <c r="UHG19" s="11"/>
      <c r="UHH19" s="11"/>
      <c r="UHI19" s="11"/>
      <c r="UHJ19" s="11"/>
      <c r="UHK19" s="11"/>
      <c r="UHL19" s="11"/>
      <c r="UHM19" s="11"/>
      <c r="UHN19" s="11"/>
      <c r="UHO19" s="11"/>
      <c r="UHP19" s="11"/>
      <c r="UHQ19" s="11"/>
      <c r="UHR19" s="11"/>
      <c r="UHS19" s="11"/>
      <c r="UHT19" s="11"/>
      <c r="UHU19" s="11"/>
      <c r="UHV19" s="11"/>
      <c r="UHW19" s="11"/>
      <c r="UHX19" s="11"/>
      <c r="UHY19" s="11"/>
      <c r="UHZ19" s="11"/>
      <c r="UIA19" s="11"/>
      <c r="UIB19" s="11"/>
      <c r="UIC19" s="11"/>
      <c r="UID19" s="11"/>
      <c r="UIE19" s="11"/>
      <c r="UIF19" s="11"/>
      <c r="UIG19" s="11"/>
      <c r="UIH19" s="11"/>
      <c r="UII19" s="11"/>
      <c r="UIJ19" s="11"/>
      <c r="UIK19" s="11"/>
      <c r="UIL19" s="11"/>
      <c r="UIM19" s="11"/>
      <c r="UIN19" s="11"/>
      <c r="UIO19" s="11"/>
      <c r="UIP19" s="11"/>
      <c r="UIQ19" s="11"/>
      <c r="UIR19" s="11"/>
      <c r="UIS19" s="11"/>
      <c r="UIT19" s="11"/>
      <c r="UIU19" s="11"/>
      <c r="UIV19" s="11"/>
      <c r="UIW19" s="11"/>
      <c r="UIX19" s="11"/>
      <c r="UIY19" s="11"/>
      <c r="UIZ19" s="11"/>
      <c r="UJA19" s="11"/>
      <c r="UJB19" s="11"/>
      <c r="UJC19" s="11"/>
      <c r="UJD19" s="11"/>
      <c r="UJE19" s="11"/>
      <c r="UJF19" s="11"/>
      <c r="UJG19" s="11"/>
      <c r="UJH19" s="11"/>
      <c r="UJI19" s="11"/>
      <c r="UJJ19" s="11"/>
      <c r="UJK19" s="11"/>
      <c r="UJL19" s="11"/>
      <c r="UJM19" s="11"/>
      <c r="UJN19" s="11"/>
      <c r="UJO19" s="11"/>
      <c r="UJP19" s="11"/>
      <c r="UJQ19" s="11"/>
      <c r="UJR19" s="11"/>
      <c r="UJS19" s="11"/>
      <c r="UJT19" s="11"/>
      <c r="UJU19" s="11"/>
      <c r="UJV19" s="11"/>
      <c r="UJW19" s="11"/>
      <c r="UJX19" s="11"/>
      <c r="UJY19" s="11"/>
      <c r="UJZ19" s="11"/>
      <c r="UKA19" s="11"/>
      <c r="UKB19" s="11"/>
      <c r="UKC19" s="11"/>
      <c r="UKD19" s="11"/>
      <c r="UKE19" s="11"/>
      <c r="UKF19" s="11"/>
      <c r="UKG19" s="11"/>
      <c r="UKH19" s="11"/>
      <c r="UKI19" s="11"/>
      <c r="UKJ19" s="11"/>
      <c r="UKK19" s="11"/>
      <c r="UKL19" s="11"/>
      <c r="UKM19" s="11"/>
      <c r="UKN19" s="11"/>
      <c r="UKO19" s="11"/>
      <c r="UKP19" s="11"/>
      <c r="UKQ19" s="11"/>
      <c r="UKR19" s="11"/>
      <c r="UKS19" s="11"/>
      <c r="UKT19" s="11"/>
      <c r="UKU19" s="11"/>
      <c r="UKV19" s="11"/>
      <c r="UKW19" s="11"/>
      <c r="UKX19" s="11"/>
      <c r="UKY19" s="11"/>
      <c r="UKZ19" s="11"/>
      <c r="ULA19" s="11"/>
      <c r="ULB19" s="11"/>
      <c r="ULC19" s="11"/>
      <c r="ULD19" s="11"/>
      <c r="ULE19" s="11"/>
      <c r="ULF19" s="11"/>
      <c r="ULG19" s="11"/>
      <c r="ULH19" s="11"/>
      <c r="ULI19" s="11"/>
      <c r="ULJ19" s="11"/>
      <c r="ULK19" s="11"/>
      <c r="ULL19" s="11"/>
      <c r="ULM19" s="11"/>
      <c r="ULN19" s="11"/>
      <c r="ULO19" s="11"/>
      <c r="ULP19" s="11"/>
      <c r="ULQ19" s="11"/>
      <c r="ULR19" s="11"/>
      <c r="ULS19" s="11"/>
      <c r="ULT19" s="11"/>
      <c r="ULU19" s="11"/>
      <c r="ULV19" s="11"/>
      <c r="ULW19" s="11"/>
      <c r="ULX19" s="11"/>
      <c r="ULY19" s="11"/>
      <c r="ULZ19" s="11"/>
      <c r="UMA19" s="11"/>
      <c r="UMB19" s="11"/>
      <c r="UMC19" s="11"/>
      <c r="UMD19" s="11"/>
      <c r="UME19" s="11"/>
      <c r="UMF19" s="11"/>
      <c r="UMG19" s="11"/>
      <c r="UMH19" s="11"/>
      <c r="UMI19" s="11"/>
      <c r="UMJ19" s="11"/>
      <c r="UMK19" s="11"/>
      <c r="UML19" s="11"/>
      <c r="UMM19" s="11"/>
      <c r="UMN19" s="11"/>
      <c r="UMO19" s="11"/>
      <c r="UMP19" s="11"/>
      <c r="UMQ19" s="11"/>
      <c r="UMR19" s="11"/>
      <c r="UMS19" s="11"/>
      <c r="UMT19" s="11"/>
      <c r="UMU19" s="11"/>
      <c r="UMV19" s="11"/>
      <c r="UMW19" s="11"/>
      <c r="UMX19" s="11"/>
      <c r="UMY19" s="11"/>
      <c r="UMZ19" s="11"/>
      <c r="UNA19" s="11"/>
      <c r="UNB19" s="11"/>
      <c r="UNC19" s="11"/>
      <c r="UND19" s="11"/>
      <c r="UNE19" s="11"/>
      <c r="UNF19" s="11"/>
      <c r="UNG19" s="11"/>
      <c r="UNH19" s="11"/>
      <c r="UNI19" s="11"/>
      <c r="UNJ19" s="11"/>
      <c r="UNK19" s="11"/>
      <c r="UNL19" s="11"/>
      <c r="UNM19" s="11"/>
      <c r="UNN19" s="11"/>
      <c r="UNO19" s="11"/>
      <c r="UNP19" s="11"/>
      <c r="UNQ19" s="11"/>
      <c r="UNR19" s="11"/>
      <c r="UNS19" s="11"/>
      <c r="UNT19" s="11"/>
      <c r="UNU19" s="11"/>
      <c r="UNV19" s="11"/>
      <c r="UNW19" s="11"/>
      <c r="UNX19" s="11"/>
      <c r="UNY19" s="11"/>
      <c r="UNZ19" s="11"/>
      <c r="UOA19" s="11"/>
      <c r="UOB19" s="11"/>
      <c r="UOC19" s="11"/>
      <c r="UOD19" s="11"/>
      <c r="UOE19" s="11"/>
      <c r="UOF19" s="11"/>
      <c r="UOG19" s="11"/>
      <c r="UOH19" s="11"/>
      <c r="UOI19" s="11"/>
      <c r="UOJ19" s="11"/>
      <c r="UOK19" s="11"/>
      <c r="UOL19" s="11"/>
      <c r="UOM19" s="11"/>
      <c r="UON19" s="11"/>
      <c r="UOO19" s="11"/>
      <c r="UOP19" s="11"/>
      <c r="UOQ19" s="11"/>
      <c r="UOR19" s="11"/>
      <c r="UOS19" s="11"/>
      <c r="UOT19" s="11"/>
      <c r="UOU19" s="11"/>
      <c r="UOV19" s="11"/>
      <c r="UOW19" s="11"/>
      <c r="UOX19" s="11"/>
      <c r="UOY19" s="11"/>
      <c r="UOZ19" s="11"/>
      <c r="UPA19" s="11"/>
      <c r="UPB19" s="11"/>
      <c r="UPC19" s="11"/>
      <c r="UPD19" s="11"/>
      <c r="UPE19" s="11"/>
      <c r="UPF19" s="11"/>
      <c r="UPG19" s="11"/>
      <c r="UPH19" s="11"/>
      <c r="UPI19" s="11"/>
      <c r="UPJ19" s="11"/>
      <c r="UPK19" s="11"/>
      <c r="UPL19" s="11"/>
      <c r="UPM19" s="11"/>
      <c r="UPN19" s="11"/>
      <c r="UPO19" s="11"/>
      <c r="UPP19" s="11"/>
      <c r="UPQ19" s="11"/>
      <c r="UPR19" s="11"/>
      <c r="UPS19" s="11"/>
      <c r="UPT19" s="11"/>
      <c r="UPU19" s="11"/>
      <c r="UPV19" s="11"/>
      <c r="UPW19" s="11"/>
      <c r="UPX19" s="11"/>
      <c r="UPY19" s="11"/>
      <c r="UPZ19" s="11"/>
      <c r="UQA19" s="11"/>
      <c r="UQB19" s="11"/>
      <c r="UQC19" s="11"/>
      <c r="UQD19" s="11"/>
      <c r="UQE19" s="11"/>
      <c r="UQF19" s="11"/>
      <c r="UQG19" s="11"/>
      <c r="UQH19" s="11"/>
      <c r="UQI19" s="11"/>
      <c r="UQJ19" s="11"/>
      <c r="UQK19" s="11"/>
      <c r="UQL19" s="11"/>
      <c r="UQM19" s="11"/>
      <c r="UQN19" s="11"/>
      <c r="UQO19" s="11"/>
      <c r="UQP19" s="11"/>
      <c r="UQQ19" s="11"/>
      <c r="UQR19" s="11"/>
      <c r="UQS19" s="11"/>
      <c r="UQT19" s="11"/>
      <c r="UQU19" s="11"/>
      <c r="UQV19" s="11"/>
      <c r="UQW19" s="11"/>
      <c r="UQX19" s="11"/>
      <c r="UQY19" s="11"/>
      <c r="UQZ19" s="11"/>
      <c r="URA19" s="11"/>
      <c r="URB19" s="11"/>
      <c r="URC19" s="11"/>
      <c r="URD19" s="11"/>
      <c r="URE19" s="11"/>
      <c r="URF19" s="11"/>
      <c r="URG19" s="11"/>
      <c r="URH19" s="11"/>
      <c r="URI19" s="11"/>
      <c r="URJ19" s="11"/>
      <c r="URK19" s="11"/>
      <c r="URL19" s="11"/>
      <c r="URM19" s="11"/>
      <c r="URN19" s="11"/>
      <c r="URO19" s="11"/>
      <c r="URP19" s="11"/>
      <c r="URQ19" s="11"/>
      <c r="URR19" s="11"/>
      <c r="URS19" s="11"/>
      <c r="URT19" s="11"/>
      <c r="URU19" s="11"/>
      <c r="URV19" s="11"/>
      <c r="URW19" s="11"/>
      <c r="URX19" s="11"/>
      <c r="URY19" s="11"/>
      <c r="URZ19" s="11"/>
      <c r="USA19" s="11"/>
      <c r="USB19" s="11"/>
      <c r="USC19" s="11"/>
      <c r="USD19" s="11"/>
      <c r="USE19" s="11"/>
      <c r="USF19" s="11"/>
      <c r="USG19" s="11"/>
      <c r="USH19" s="11"/>
      <c r="USI19" s="11"/>
      <c r="USJ19" s="11"/>
      <c r="USK19" s="11"/>
      <c r="USL19" s="11"/>
      <c r="USM19" s="11"/>
      <c r="USN19" s="11"/>
      <c r="USO19" s="11"/>
      <c r="USP19" s="11"/>
      <c r="USQ19" s="11"/>
      <c r="USR19" s="11"/>
      <c r="USS19" s="11"/>
      <c r="UST19" s="11"/>
      <c r="USU19" s="11"/>
      <c r="USV19" s="11"/>
      <c r="USW19" s="11"/>
      <c r="USX19" s="11"/>
      <c r="USY19" s="11"/>
      <c r="USZ19" s="11"/>
      <c r="UTA19" s="11"/>
      <c r="UTB19" s="11"/>
      <c r="UTC19" s="11"/>
      <c r="UTD19" s="11"/>
      <c r="UTE19" s="11"/>
      <c r="UTF19" s="11"/>
      <c r="UTG19" s="11"/>
      <c r="UTH19" s="11"/>
      <c r="UTI19" s="11"/>
      <c r="UTJ19" s="11"/>
      <c r="UTK19" s="11"/>
      <c r="UTL19" s="11"/>
      <c r="UTM19" s="11"/>
      <c r="UTN19" s="11"/>
      <c r="UTO19" s="11"/>
      <c r="UTP19" s="11"/>
      <c r="UTQ19" s="11"/>
      <c r="UTR19" s="11"/>
      <c r="UTS19" s="11"/>
      <c r="UTT19" s="11"/>
      <c r="UTU19" s="11"/>
      <c r="UTV19" s="11"/>
      <c r="UTW19" s="11"/>
      <c r="UTX19" s="11"/>
      <c r="UTY19" s="11"/>
      <c r="UTZ19" s="11"/>
      <c r="UUA19" s="11"/>
      <c r="UUB19" s="11"/>
      <c r="UUC19" s="11"/>
      <c r="UUD19" s="11"/>
      <c r="UUE19" s="11"/>
      <c r="UUF19" s="11"/>
      <c r="UUG19" s="11"/>
      <c r="UUH19" s="11"/>
      <c r="UUI19" s="11"/>
      <c r="UUJ19" s="11"/>
      <c r="UUK19" s="11"/>
      <c r="UUL19" s="11"/>
      <c r="UUM19" s="11"/>
      <c r="UUN19" s="11"/>
      <c r="UUO19" s="11"/>
      <c r="UUP19" s="11"/>
      <c r="UUQ19" s="11"/>
      <c r="UUR19" s="11"/>
      <c r="UUS19" s="11"/>
      <c r="UUT19" s="11"/>
      <c r="UUU19" s="11"/>
      <c r="UUV19" s="11"/>
      <c r="UUW19" s="11"/>
      <c r="UUX19" s="11"/>
      <c r="UUY19" s="11"/>
      <c r="UUZ19" s="11"/>
      <c r="UVA19" s="11"/>
      <c r="UVB19" s="11"/>
      <c r="UVC19" s="11"/>
      <c r="UVD19" s="11"/>
      <c r="UVE19" s="11"/>
      <c r="UVF19" s="11"/>
      <c r="UVG19" s="11"/>
      <c r="UVH19" s="11"/>
      <c r="UVI19" s="11"/>
      <c r="UVJ19" s="11"/>
      <c r="UVK19" s="11"/>
      <c r="UVL19" s="11"/>
      <c r="UVM19" s="11"/>
      <c r="UVN19" s="11"/>
      <c r="UVO19" s="11"/>
      <c r="UVP19" s="11"/>
      <c r="UVQ19" s="11"/>
      <c r="UVR19" s="11"/>
      <c r="UVS19" s="11"/>
      <c r="UVT19" s="11"/>
      <c r="UVU19" s="11"/>
      <c r="UVV19" s="11"/>
      <c r="UVW19" s="11"/>
      <c r="UVX19" s="11"/>
      <c r="UVY19" s="11"/>
      <c r="UVZ19" s="11"/>
      <c r="UWA19" s="11"/>
      <c r="UWB19" s="11"/>
      <c r="UWC19" s="11"/>
      <c r="UWD19" s="11"/>
      <c r="UWE19" s="11"/>
      <c r="UWF19" s="11"/>
      <c r="UWG19" s="11"/>
      <c r="UWH19" s="11"/>
      <c r="UWI19" s="11"/>
      <c r="UWJ19" s="11"/>
      <c r="UWK19" s="11"/>
      <c r="UWL19" s="11"/>
      <c r="UWM19" s="11"/>
      <c r="UWN19" s="11"/>
      <c r="UWO19" s="11"/>
      <c r="UWP19" s="11"/>
      <c r="UWQ19" s="11"/>
      <c r="UWR19" s="11"/>
      <c r="UWS19" s="11"/>
      <c r="UWT19" s="11"/>
      <c r="UWU19" s="11"/>
      <c r="UWV19" s="11"/>
      <c r="UWW19" s="11"/>
      <c r="UWX19" s="11"/>
      <c r="UWY19" s="11"/>
      <c r="UWZ19" s="11"/>
      <c r="UXA19" s="11"/>
      <c r="UXB19" s="11"/>
      <c r="UXC19" s="11"/>
      <c r="UXD19" s="11"/>
      <c r="UXE19" s="11"/>
      <c r="UXF19" s="11"/>
      <c r="UXG19" s="11"/>
      <c r="UXH19" s="11"/>
      <c r="UXI19" s="11"/>
      <c r="UXJ19" s="11"/>
      <c r="UXK19" s="11"/>
      <c r="UXL19" s="11"/>
      <c r="UXM19" s="11"/>
      <c r="UXN19" s="11"/>
      <c r="UXO19" s="11"/>
      <c r="UXP19" s="11"/>
      <c r="UXQ19" s="11"/>
      <c r="UXR19" s="11"/>
      <c r="UXS19" s="11"/>
      <c r="UXT19" s="11"/>
      <c r="UXU19" s="11"/>
      <c r="UXV19" s="11"/>
      <c r="UXW19" s="11"/>
      <c r="UXX19" s="11"/>
      <c r="UXY19" s="11"/>
      <c r="UXZ19" s="11"/>
      <c r="UYA19" s="11"/>
      <c r="UYB19" s="11"/>
      <c r="UYC19" s="11"/>
      <c r="UYD19" s="11"/>
      <c r="UYE19" s="11"/>
      <c r="UYF19" s="11"/>
      <c r="UYG19" s="11"/>
      <c r="UYH19" s="11"/>
      <c r="UYI19" s="11"/>
      <c r="UYJ19" s="11"/>
      <c r="UYK19" s="11"/>
      <c r="UYL19" s="11"/>
      <c r="UYM19" s="11"/>
      <c r="UYN19" s="11"/>
      <c r="UYO19" s="11"/>
      <c r="UYP19" s="11"/>
      <c r="UYQ19" s="11"/>
      <c r="UYR19" s="11"/>
      <c r="UYS19" s="11"/>
      <c r="UYT19" s="11"/>
      <c r="UYU19" s="11"/>
      <c r="UYV19" s="11"/>
      <c r="UYW19" s="11"/>
      <c r="UYX19" s="11"/>
      <c r="UYY19" s="11"/>
      <c r="UYZ19" s="11"/>
      <c r="UZA19" s="11"/>
      <c r="UZB19" s="11"/>
      <c r="UZC19" s="11"/>
      <c r="UZD19" s="11"/>
      <c r="UZE19" s="11"/>
      <c r="UZF19" s="11"/>
      <c r="UZG19" s="11"/>
      <c r="UZH19" s="11"/>
      <c r="UZI19" s="11"/>
      <c r="UZJ19" s="11"/>
      <c r="UZK19" s="11"/>
      <c r="UZL19" s="11"/>
      <c r="UZM19" s="11"/>
      <c r="UZN19" s="11"/>
      <c r="UZO19" s="11"/>
      <c r="UZP19" s="11"/>
      <c r="UZQ19" s="11"/>
      <c r="UZR19" s="11"/>
      <c r="UZS19" s="11"/>
      <c r="UZT19" s="11"/>
      <c r="UZU19" s="11"/>
      <c r="UZV19" s="11"/>
      <c r="UZW19" s="11"/>
      <c r="UZX19" s="11"/>
      <c r="UZY19" s="11"/>
      <c r="UZZ19" s="11"/>
      <c r="VAA19" s="11"/>
      <c r="VAB19" s="11"/>
      <c r="VAC19" s="11"/>
      <c r="VAD19" s="11"/>
      <c r="VAE19" s="11"/>
      <c r="VAF19" s="11"/>
      <c r="VAG19" s="11"/>
      <c r="VAH19" s="11"/>
      <c r="VAI19" s="11"/>
      <c r="VAJ19" s="11"/>
      <c r="VAK19" s="11"/>
      <c r="VAL19" s="11"/>
      <c r="VAM19" s="11"/>
      <c r="VAN19" s="11"/>
      <c r="VAO19" s="11"/>
      <c r="VAP19" s="11"/>
      <c r="VAQ19" s="11"/>
      <c r="VAR19" s="11"/>
      <c r="VAS19" s="11"/>
      <c r="VAT19" s="11"/>
      <c r="VAU19" s="11"/>
      <c r="VAV19" s="11"/>
      <c r="VAW19" s="11"/>
      <c r="VAX19" s="11"/>
      <c r="VAY19" s="11"/>
      <c r="VAZ19" s="11"/>
      <c r="VBA19" s="11"/>
      <c r="VBB19" s="11"/>
      <c r="VBC19" s="11"/>
      <c r="VBD19" s="11"/>
      <c r="VBE19" s="11"/>
      <c r="VBF19" s="11"/>
      <c r="VBG19" s="11"/>
      <c r="VBH19" s="11"/>
      <c r="VBI19" s="11"/>
      <c r="VBJ19" s="11"/>
      <c r="VBK19" s="11"/>
      <c r="VBL19" s="11"/>
      <c r="VBM19" s="11"/>
      <c r="VBN19" s="11"/>
      <c r="VBO19" s="11"/>
      <c r="VBP19" s="11"/>
      <c r="VBQ19" s="11"/>
      <c r="VBR19" s="11"/>
      <c r="VBS19" s="11"/>
      <c r="VBT19" s="11"/>
      <c r="VBU19" s="11"/>
      <c r="VBV19" s="11"/>
      <c r="VBW19" s="11"/>
      <c r="VBX19" s="11"/>
      <c r="VBY19" s="11"/>
      <c r="VBZ19" s="11"/>
      <c r="VCA19" s="11"/>
      <c r="VCB19" s="11"/>
      <c r="VCC19" s="11"/>
      <c r="VCD19" s="11"/>
      <c r="VCE19" s="11"/>
      <c r="VCF19" s="11"/>
      <c r="VCG19" s="11"/>
      <c r="VCH19" s="11"/>
      <c r="VCI19" s="11"/>
      <c r="VCJ19" s="11"/>
      <c r="VCK19" s="11"/>
      <c r="VCL19" s="11"/>
      <c r="VCM19" s="11"/>
      <c r="VCN19" s="11"/>
      <c r="VCO19" s="11"/>
      <c r="VCP19" s="11"/>
      <c r="VCQ19" s="11"/>
      <c r="VCR19" s="11"/>
      <c r="VCS19" s="11"/>
      <c r="VCT19" s="11"/>
      <c r="VCU19" s="11"/>
      <c r="VCV19" s="11"/>
      <c r="VCW19" s="11"/>
      <c r="VCX19" s="11"/>
      <c r="VCY19" s="11"/>
      <c r="VCZ19" s="11"/>
      <c r="VDA19" s="11"/>
      <c r="VDB19" s="11"/>
      <c r="VDC19" s="11"/>
      <c r="VDD19" s="11"/>
      <c r="VDE19" s="11"/>
      <c r="VDF19" s="11"/>
      <c r="VDG19" s="11"/>
      <c r="VDH19" s="11"/>
      <c r="VDI19" s="11"/>
      <c r="VDJ19" s="11"/>
      <c r="VDK19" s="11"/>
      <c r="VDL19" s="11"/>
      <c r="VDM19" s="11"/>
      <c r="VDN19" s="11"/>
      <c r="VDO19" s="11"/>
      <c r="VDP19" s="11"/>
      <c r="VDQ19" s="11"/>
      <c r="VDR19" s="11"/>
      <c r="VDS19" s="11"/>
      <c r="VDT19" s="11"/>
      <c r="VDU19" s="11"/>
      <c r="VDV19" s="11"/>
      <c r="VDW19" s="11"/>
      <c r="VDX19" s="11"/>
      <c r="VDY19" s="11"/>
      <c r="VDZ19" s="11"/>
      <c r="VEA19" s="11"/>
      <c r="VEB19" s="11"/>
      <c r="VEC19" s="11"/>
      <c r="VED19" s="11"/>
      <c r="VEE19" s="11"/>
      <c r="VEF19" s="11"/>
      <c r="VEG19" s="11"/>
      <c r="VEH19" s="11"/>
      <c r="VEI19" s="11"/>
      <c r="VEJ19" s="11"/>
      <c r="VEK19" s="11"/>
      <c r="VEL19" s="11"/>
      <c r="VEM19" s="11"/>
      <c r="VEN19" s="11"/>
      <c r="VEO19" s="11"/>
      <c r="VEP19" s="11"/>
      <c r="VEQ19" s="11"/>
      <c r="VER19" s="11"/>
      <c r="VES19" s="11"/>
      <c r="VET19" s="11"/>
      <c r="VEU19" s="11"/>
      <c r="VEV19" s="11"/>
      <c r="VEW19" s="11"/>
      <c r="VEX19" s="11"/>
      <c r="VEY19" s="11"/>
      <c r="VEZ19" s="11"/>
      <c r="VFA19" s="11"/>
      <c r="VFB19" s="11"/>
      <c r="VFC19" s="11"/>
      <c r="VFD19" s="11"/>
      <c r="VFE19" s="11"/>
      <c r="VFF19" s="11"/>
      <c r="VFG19" s="11"/>
      <c r="VFH19" s="11"/>
      <c r="VFI19" s="11"/>
      <c r="VFJ19" s="11"/>
      <c r="VFK19" s="11"/>
      <c r="VFL19" s="11"/>
      <c r="VFM19" s="11"/>
      <c r="VFN19" s="11"/>
      <c r="VFO19" s="11"/>
      <c r="VFP19" s="11"/>
      <c r="VFQ19" s="11"/>
      <c r="VFR19" s="11"/>
      <c r="VFS19" s="11"/>
      <c r="VFT19" s="11"/>
      <c r="VFU19" s="11"/>
      <c r="VFV19" s="11"/>
      <c r="VFW19" s="11"/>
      <c r="VFX19" s="11"/>
      <c r="VFY19" s="11"/>
      <c r="VFZ19" s="11"/>
      <c r="VGA19" s="11"/>
      <c r="VGB19" s="11"/>
      <c r="VGC19" s="11"/>
      <c r="VGD19" s="11"/>
      <c r="VGE19" s="11"/>
      <c r="VGF19" s="11"/>
      <c r="VGG19" s="11"/>
      <c r="VGH19" s="11"/>
      <c r="VGI19" s="11"/>
      <c r="VGJ19" s="11"/>
      <c r="VGK19" s="11"/>
      <c r="VGL19" s="11"/>
      <c r="VGM19" s="11"/>
      <c r="VGN19" s="11"/>
      <c r="VGO19" s="11"/>
      <c r="VGP19" s="11"/>
      <c r="VGQ19" s="11"/>
      <c r="VGR19" s="11"/>
      <c r="VGS19" s="11"/>
      <c r="VGT19" s="11"/>
      <c r="VGU19" s="11"/>
      <c r="VGV19" s="11"/>
      <c r="VGW19" s="11"/>
      <c r="VGX19" s="11"/>
      <c r="VGY19" s="11"/>
      <c r="VGZ19" s="11"/>
      <c r="VHA19" s="11"/>
      <c r="VHB19" s="11"/>
      <c r="VHC19" s="11"/>
      <c r="VHD19" s="11"/>
      <c r="VHE19" s="11"/>
      <c r="VHF19" s="11"/>
      <c r="VHG19" s="11"/>
      <c r="VHH19" s="11"/>
      <c r="VHI19" s="11"/>
      <c r="VHJ19" s="11"/>
      <c r="VHK19" s="11"/>
      <c r="VHL19" s="11"/>
      <c r="VHM19" s="11"/>
      <c r="VHN19" s="11"/>
      <c r="VHO19" s="11"/>
      <c r="VHP19" s="11"/>
      <c r="VHQ19" s="11"/>
      <c r="VHR19" s="11"/>
      <c r="VHS19" s="11"/>
      <c r="VHT19" s="11"/>
      <c r="VHU19" s="11"/>
      <c r="VHV19" s="11"/>
      <c r="VHW19" s="11"/>
      <c r="VHX19" s="11"/>
      <c r="VHY19" s="11"/>
      <c r="VHZ19" s="11"/>
      <c r="VIA19" s="11"/>
      <c r="VIB19" s="11"/>
      <c r="VIC19" s="11"/>
      <c r="VID19" s="11"/>
      <c r="VIE19" s="11"/>
      <c r="VIF19" s="11"/>
      <c r="VIG19" s="11"/>
      <c r="VIH19" s="11"/>
      <c r="VII19" s="11"/>
      <c r="VIJ19" s="11"/>
      <c r="VIK19" s="11"/>
      <c r="VIL19" s="11"/>
      <c r="VIM19" s="11"/>
      <c r="VIN19" s="11"/>
      <c r="VIO19" s="11"/>
      <c r="VIP19" s="11"/>
      <c r="VIQ19" s="11"/>
      <c r="VIR19" s="11"/>
      <c r="VIS19" s="11"/>
      <c r="VIT19" s="11"/>
      <c r="VIU19" s="11"/>
      <c r="VIV19" s="11"/>
      <c r="VIW19" s="11"/>
      <c r="VIX19" s="11"/>
      <c r="VIY19" s="11"/>
      <c r="VIZ19" s="11"/>
      <c r="VJA19" s="11"/>
      <c r="VJB19" s="11"/>
      <c r="VJC19" s="11"/>
      <c r="VJD19" s="11"/>
      <c r="VJE19" s="11"/>
      <c r="VJF19" s="11"/>
      <c r="VJG19" s="11"/>
      <c r="VJH19" s="11"/>
      <c r="VJI19" s="11"/>
      <c r="VJJ19" s="11"/>
      <c r="VJK19" s="11"/>
      <c r="VJL19" s="11"/>
      <c r="VJM19" s="11"/>
      <c r="VJN19" s="11"/>
      <c r="VJO19" s="11"/>
      <c r="VJP19" s="11"/>
      <c r="VJQ19" s="11"/>
      <c r="VJR19" s="11"/>
      <c r="VJS19" s="11"/>
      <c r="VJT19" s="11"/>
      <c r="VJU19" s="11"/>
      <c r="VJV19" s="11"/>
      <c r="VJW19" s="11"/>
      <c r="VJX19" s="11"/>
      <c r="VJY19" s="11"/>
      <c r="VJZ19" s="11"/>
      <c r="VKA19" s="11"/>
      <c r="VKB19" s="11"/>
      <c r="VKC19" s="11"/>
      <c r="VKD19" s="11"/>
      <c r="VKE19" s="11"/>
      <c r="VKF19" s="11"/>
      <c r="VKG19" s="11"/>
      <c r="VKH19" s="11"/>
      <c r="VKI19" s="11"/>
      <c r="VKJ19" s="11"/>
      <c r="VKK19" s="11"/>
      <c r="VKL19" s="11"/>
      <c r="VKM19" s="11"/>
      <c r="VKN19" s="11"/>
      <c r="VKO19" s="11"/>
      <c r="VKP19" s="11"/>
      <c r="VKQ19" s="11"/>
      <c r="VKR19" s="11"/>
      <c r="VKS19" s="11"/>
      <c r="VKT19" s="11"/>
      <c r="VKU19" s="11"/>
      <c r="VKV19" s="11"/>
      <c r="VKW19" s="11"/>
      <c r="VKX19" s="11"/>
      <c r="VKY19" s="11"/>
      <c r="VKZ19" s="11"/>
      <c r="VLA19" s="11"/>
      <c r="VLB19" s="11"/>
      <c r="VLC19" s="11"/>
      <c r="VLD19" s="11"/>
      <c r="VLE19" s="11"/>
      <c r="VLF19" s="11"/>
      <c r="VLG19" s="11"/>
      <c r="VLH19" s="11"/>
      <c r="VLI19" s="11"/>
      <c r="VLJ19" s="11"/>
      <c r="VLK19" s="11"/>
      <c r="VLL19" s="11"/>
      <c r="VLM19" s="11"/>
      <c r="VLN19" s="11"/>
      <c r="VLO19" s="11"/>
      <c r="VLP19" s="11"/>
      <c r="VLQ19" s="11"/>
      <c r="VLR19" s="11"/>
      <c r="VLS19" s="11"/>
      <c r="VLT19" s="11"/>
      <c r="VLU19" s="11"/>
      <c r="VLV19" s="11"/>
      <c r="VLW19" s="11"/>
      <c r="VLX19" s="11"/>
      <c r="VLY19" s="11"/>
      <c r="VLZ19" s="11"/>
      <c r="VMA19" s="11"/>
      <c r="VMB19" s="11"/>
      <c r="VMC19" s="11"/>
      <c r="VMD19" s="11"/>
      <c r="VME19" s="11"/>
      <c r="VMF19" s="11"/>
      <c r="VMG19" s="11"/>
      <c r="VMH19" s="11"/>
      <c r="VMI19" s="11"/>
      <c r="VMJ19" s="11"/>
      <c r="VMK19" s="11"/>
      <c r="VML19" s="11"/>
      <c r="VMM19" s="11"/>
      <c r="VMN19" s="11"/>
      <c r="VMO19" s="11"/>
      <c r="VMP19" s="11"/>
      <c r="VMQ19" s="11"/>
      <c r="VMR19" s="11"/>
      <c r="VMS19" s="11"/>
      <c r="VMT19" s="11"/>
      <c r="VMU19" s="11"/>
      <c r="VMV19" s="11"/>
      <c r="VMW19" s="11"/>
      <c r="VMX19" s="11"/>
      <c r="VMY19" s="11"/>
      <c r="VMZ19" s="11"/>
      <c r="VNA19" s="11"/>
      <c r="VNB19" s="11"/>
      <c r="VNC19" s="11"/>
      <c r="VND19" s="11"/>
      <c r="VNE19" s="11"/>
      <c r="VNF19" s="11"/>
      <c r="VNG19" s="11"/>
      <c r="VNH19" s="11"/>
      <c r="VNI19" s="11"/>
      <c r="VNJ19" s="11"/>
      <c r="VNK19" s="11"/>
      <c r="VNL19" s="11"/>
      <c r="VNM19" s="11"/>
      <c r="VNN19" s="11"/>
      <c r="VNO19" s="11"/>
      <c r="VNP19" s="11"/>
      <c r="VNQ19" s="11"/>
      <c r="VNR19" s="11"/>
      <c r="VNS19" s="11"/>
      <c r="VNT19" s="11"/>
      <c r="VNU19" s="11"/>
      <c r="VNV19" s="11"/>
      <c r="VNW19" s="11"/>
      <c r="VNX19" s="11"/>
      <c r="VNY19" s="11"/>
      <c r="VNZ19" s="11"/>
      <c r="VOA19" s="11"/>
      <c r="VOB19" s="11"/>
      <c r="VOC19" s="11"/>
      <c r="VOD19" s="11"/>
      <c r="VOE19" s="11"/>
      <c r="VOF19" s="11"/>
      <c r="VOG19" s="11"/>
      <c r="VOH19" s="11"/>
      <c r="VOI19" s="11"/>
      <c r="VOJ19" s="11"/>
      <c r="VOK19" s="11"/>
      <c r="VOL19" s="11"/>
      <c r="VOM19" s="11"/>
      <c r="VON19" s="11"/>
      <c r="VOO19" s="11"/>
      <c r="VOP19" s="11"/>
      <c r="VOQ19" s="11"/>
      <c r="VOR19" s="11"/>
      <c r="VOS19" s="11"/>
      <c r="VOT19" s="11"/>
      <c r="VOU19" s="11"/>
      <c r="VOV19" s="11"/>
      <c r="VOW19" s="11"/>
      <c r="VOX19" s="11"/>
      <c r="VOY19" s="11"/>
      <c r="VOZ19" s="11"/>
      <c r="VPA19" s="11"/>
      <c r="VPB19" s="11"/>
      <c r="VPC19" s="11"/>
      <c r="VPD19" s="11"/>
      <c r="VPE19" s="11"/>
      <c r="VPF19" s="11"/>
      <c r="VPG19" s="11"/>
      <c r="VPH19" s="11"/>
      <c r="VPI19" s="11"/>
      <c r="VPJ19" s="11"/>
      <c r="VPK19" s="11"/>
      <c r="VPL19" s="11"/>
      <c r="VPM19" s="11"/>
      <c r="VPN19" s="11"/>
      <c r="VPO19" s="11"/>
      <c r="VPP19" s="11"/>
      <c r="VPQ19" s="11"/>
      <c r="VPR19" s="11"/>
      <c r="VPS19" s="11"/>
      <c r="VPT19" s="11"/>
      <c r="VPU19" s="11"/>
      <c r="VPV19" s="11"/>
      <c r="VPW19" s="11"/>
      <c r="VPX19" s="11"/>
      <c r="VPY19" s="11"/>
      <c r="VPZ19" s="11"/>
      <c r="VQA19" s="11"/>
      <c r="VQB19" s="11"/>
      <c r="VQC19" s="11"/>
      <c r="VQD19" s="11"/>
      <c r="VQE19" s="11"/>
      <c r="VQF19" s="11"/>
      <c r="VQG19" s="11"/>
      <c r="VQH19" s="11"/>
      <c r="VQI19" s="11"/>
      <c r="VQJ19" s="11"/>
      <c r="VQK19" s="11"/>
      <c r="VQL19" s="11"/>
      <c r="VQM19" s="11"/>
      <c r="VQN19" s="11"/>
      <c r="VQO19" s="11"/>
      <c r="VQP19" s="11"/>
      <c r="VQQ19" s="11"/>
      <c r="VQR19" s="11"/>
      <c r="VQS19" s="11"/>
      <c r="VQT19" s="11"/>
      <c r="VQU19" s="11"/>
      <c r="VQV19" s="11"/>
      <c r="VQW19" s="11"/>
      <c r="VQX19" s="11"/>
      <c r="VQY19" s="11"/>
      <c r="VQZ19" s="11"/>
      <c r="VRA19" s="11"/>
      <c r="VRB19" s="11"/>
      <c r="VRC19" s="11"/>
      <c r="VRD19" s="11"/>
      <c r="VRE19" s="11"/>
      <c r="VRF19" s="11"/>
      <c r="VRG19" s="11"/>
      <c r="VRH19" s="11"/>
      <c r="VRI19" s="11"/>
      <c r="VRJ19" s="11"/>
      <c r="VRK19" s="11"/>
      <c r="VRL19" s="11"/>
      <c r="VRM19" s="11"/>
      <c r="VRN19" s="11"/>
      <c r="VRO19" s="11"/>
      <c r="VRP19" s="11"/>
      <c r="VRQ19" s="11"/>
      <c r="VRR19" s="11"/>
      <c r="VRS19" s="11"/>
      <c r="VRT19" s="11"/>
      <c r="VRU19" s="11"/>
      <c r="VRV19" s="11"/>
      <c r="VRW19" s="11"/>
      <c r="VRX19" s="11"/>
      <c r="VRY19" s="11"/>
      <c r="VRZ19" s="11"/>
      <c r="VSA19" s="11"/>
      <c r="VSB19" s="11"/>
      <c r="VSC19" s="11"/>
      <c r="VSD19" s="11"/>
      <c r="VSE19" s="11"/>
      <c r="VSF19" s="11"/>
      <c r="VSG19" s="11"/>
      <c r="VSH19" s="11"/>
      <c r="VSI19" s="11"/>
      <c r="VSJ19" s="11"/>
      <c r="VSK19" s="11"/>
      <c r="VSL19" s="11"/>
      <c r="VSM19" s="11"/>
      <c r="VSN19" s="11"/>
      <c r="VSO19" s="11"/>
      <c r="VSP19" s="11"/>
      <c r="VSQ19" s="11"/>
      <c r="VSR19" s="11"/>
      <c r="VSS19" s="11"/>
      <c r="VST19" s="11"/>
      <c r="VSU19" s="11"/>
      <c r="VSV19" s="11"/>
      <c r="VSW19" s="11"/>
      <c r="VSX19" s="11"/>
      <c r="VSY19" s="11"/>
      <c r="VSZ19" s="11"/>
      <c r="VTA19" s="11"/>
      <c r="VTB19" s="11"/>
      <c r="VTC19" s="11"/>
      <c r="VTD19" s="11"/>
      <c r="VTE19" s="11"/>
      <c r="VTF19" s="11"/>
      <c r="VTG19" s="11"/>
      <c r="VTH19" s="11"/>
      <c r="VTI19" s="11"/>
      <c r="VTJ19" s="11"/>
      <c r="VTK19" s="11"/>
      <c r="VTL19" s="11"/>
      <c r="VTM19" s="11"/>
      <c r="VTN19" s="11"/>
      <c r="VTO19" s="11"/>
      <c r="VTP19" s="11"/>
      <c r="VTQ19" s="11"/>
      <c r="VTR19" s="11"/>
      <c r="VTS19" s="11"/>
      <c r="VTT19" s="11"/>
      <c r="VTU19" s="11"/>
      <c r="VTV19" s="11"/>
      <c r="VTW19" s="11"/>
      <c r="VTX19" s="11"/>
      <c r="VTY19" s="11"/>
      <c r="VTZ19" s="11"/>
      <c r="VUA19" s="11"/>
      <c r="VUB19" s="11"/>
      <c r="VUC19" s="11"/>
      <c r="VUD19" s="11"/>
      <c r="VUE19" s="11"/>
      <c r="VUF19" s="11"/>
      <c r="VUG19" s="11"/>
      <c r="VUH19" s="11"/>
      <c r="VUI19" s="11"/>
      <c r="VUJ19" s="11"/>
      <c r="VUK19" s="11"/>
      <c r="VUL19" s="11"/>
      <c r="VUM19" s="11"/>
      <c r="VUN19" s="11"/>
      <c r="VUO19" s="11"/>
      <c r="VUP19" s="11"/>
      <c r="VUQ19" s="11"/>
      <c r="VUR19" s="11"/>
      <c r="VUS19" s="11"/>
      <c r="VUT19" s="11"/>
      <c r="VUU19" s="11"/>
      <c r="VUV19" s="11"/>
      <c r="VUW19" s="11"/>
      <c r="VUX19" s="11"/>
      <c r="VUY19" s="11"/>
      <c r="VUZ19" s="11"/>
      <c r="VVA19" s="11"/>
      <c r="VVB19" s="11"/>
      <c r="VVC19" s="11"/>
      <c r="VVD19" s="11"/>
      <c r="VVE19" s="11"/>
      <c r="VVF19" s="11"/>
      <c r="VVG19" s="11"/>
      <c r="VVH19" s="11"/>
      <c r="VVI19" s="11"/>
      <c r="VVJ19" s="11"/>
      <c r="VVK19" s="11"/>
      <c r="VVL19" s="11"/>
      <c r="VVM19" s="11"/>
      <c r="VVN19" s="11"/>
      <c r="VVO19" s="11"/>
      <c r="VVP19" s="11"/>
      <c r="VVQ19" s="11"/>
      <c r="VVR19" s="11"/>
      <c r="VVS19" s="11"/>
      <c r="VVT19" s="11"/>
      <c r="VVU19" s="11"/>
      <c r="VVV19" s="11"/>
      <c r="VVW19" s="11"/>
      <c r="VVX19" s="11"/>
      <c r="VVY19" s="11"/>
      <c r="VVZ19" s="11"/>
      <c r="VWA19" s="11"/>
      <c r="VWB19" s="11"/>
      <c r="VWC19" s="11"/>
      <c r="VWD19" s="11"/>
      <c r="VWE19" s="11"/>
      <c r="VWF19" s="11"/>
      <c r="VWG19" s="11"/>
      <c r="VWH19" s="11"/>
      <c r="VWI19" s="11"/>
      <c r="VWJ19" s="11"/>
      <c r="VWK19" s="11"/>
      <c r="VWL19" s="11"/>
      <c r="VWM19" s="11"/>
      <c r="VWN19" s="11"/>
      <c r="VWO19" s="11"/>
      <c r="VWP19" s="11"/>
      <c r="VWQ19" s="11"/>
      <c r="VWR19" s="11"/>
      <c r="VWS19" s="11"/>
      <c r="VWT19" s="11"/>
      <c r="VWU19" s="11"/>
      <c r="VWV19" s="11"/>
      <c r="VWW19" s="11"/>
      <c r="VWX19" s="11"/>
      <c r="VWY19" s="11"/>
      <c r="VWZ19" s="11"/>
      <c r="VXA19" s="11"/>
      <c r="VXB19" s="11"/>
      <c r="VXC19" s="11"/>
      <c r="VXD19" s="11"/>
      <c r="VXE19" s="11"/>
      <c r="VXF19" s="11"/>
      <c r="VXG19" s="11"/>
      <c r="VXH19" s="11"/>
      <c r="VXI19" s="11"/>
      <c r="VXJ19" s="11"/>
      <c r="VXK19" s="11"/>
      <c r="VXL19" s="11"/>
      <c r="VXM19" s="11"/>
      <c r="VXN19" s="11"/>
      <c r="VXO19" s="11"/>
      <c r="VXP19" s="11"/>
      <c r="VXQ19" s="11"/>
      <c r="VXR19" s="11"/>
      <c r="VXS19" s="11"/>
      <c r="VXT19" s="11"/>
      <c r="VXU19" s="11"/>
      <c r="VXV19" s="11"/>
      <c r="VXW19" s="11"/>
      <c r="VXX19" s="11"/>
      <c r="VXY19" s="11"/>
      <c r="VXZ19" s="11"/>
      <c r="VYA19" s="11"/>
      <c r="VYB19" s="11"/>
      <c r="VYC19" s="11"/>
      <c r="VYD19" s="11"/>
      <c r="VYE19" s="11"/>
      <c r="VYF19" s="11"/>
      <c r="VYG19" s="11"/>
      <c r="VYH19" s="11"/>
      <c r="VYI19" s="11"/>
      <c r="VYJ19" s="11"/>
      <c r="VYK19" s="11"/>
      <c r="VYL19" s="11"/>
      <c r="VYM19" s="11"/>
      <c r="VYN19" s="11"/>
      <c r="VYO19" s="11"/>
      <c r="VYP19" s="11"/>
      <c r="VYQ19" s="11"/>
      <c r="VYR19" s="11"/>
      <c r="VYS19" s="11"/>
      <c r="VYT19" s="11"/>
      <c r="VYU19" s="11"/>
      <c r="VYV19" s="11"/>
      <c r="VYW19" s="11"/>
      <c r="VYX19" s="11"/>
      <c r="VYY19" s="11"/>
      <c r="VYZ19" s="11"/>
      <c r="VZA19" s="11"/>
      <c r="VZB19" s="11"/>
      <c r="VZC19" s="11"/>
      <c r="VZD19" s="11"/>
      <c r="VZE19" s="11"/>
      <c r="VZF19" s="11"/>
      <c r="VZG19" s="11"/>
      <c r="VZH19" s="11"/>
      <c r="VZI19" s="11"/>
      <c r="VZJ19" s="11"/>
      <c r="VZK19" s="11"/>
      <c r="VZL19" s="11"/>
      <c r="VZM19" s="11"/>
      <c r="VZN19" s="11"/>
      <c r="VZO19" s="11"/>
      <c r="VZP19" s="11"/>
      <c r="VZQ19" s="11"/>
      <c r="VZR19" s="11"/>
      <c r="VZS19" s="11"/>
      <c r="VZT19" s="11"/>
      <c r="VZU19" s="11"/>
      <c r="VZV19" s="11"/>
      <c r="VZW19" s="11"/>
      <c r="VZX19" s="11"/>
      <c r="VZY19" s="11"/>
      <c r="VZZ19" s="11"/>
      <c r="WAA19" s="11"/>
      <c r="WAB19" s="11"/>
      <c r="WAC19" s="11"/>
      <c r="WAD19" s="11"/>
      <c r="WAE19" s="11"/>
      <c r="WAF19" s="11"/>
      <c r="WAG19" s="11"/>
      <c r="WAH19" s="11"/>
      <c r="WAI19" s="11"/>
      <c r="WAJ19" s="11"/>
      <c r="WAK19" s="11"/>
      <c r="WAL19" s="11"/>
      <c r="WAM19" s="11"/>
      <c r="WAN19" s="11"/>
      <c r="WAO19" s="11"/>
      <c r="WAP19" s="11"/>
      <c r="WAQ19" s="11"/>
      <c r="WAR19" s="11"/>
      <c r="WAS19" s="11"/>
      <c r="WAT19" s="11"/>
      <c r="WAU19" s="11"/>
      <c r="WAV19" s="11"/>
      <c r="WAW19" s="11"/>
      <c r="WAX19" s="11"/>
      <c r="WAY19" s="11"/>
      <c r="WAZ19" s="11"/>
      <c r="WBA19" s="11"/>
      <c r="WBB19" s="11"/>
      <c r="WBC19" s="11"/>
      <c r="WBD19" s="11"/>
      <c r="WBE19" s="11"/>
      <c r="WBF19" s="11"/>
      <c r="WBG19" s="11"/>
      <c r="WBH19" s="11"/>
      <c r="WBI19" s="11"/>
      <c r="WBJ19" s="11"/>
      <c r="WBK19" s="11"/>
      <c r="WBL19" s="11"/>
      <c r="WBM19" s="11"/>
      <c r="WBN19" s="11"/>
      <c r="WBO19" s="11"/>
      <c r="WBP19" s="11"/>
      <c r="WBQ19" s="11"/>
      <c r="WBR19" s="11"/>
      <c r="WBS19" s="11"/>
      <c r="WBT19" s="11"/>
      <c r="WBU19" s="11"/>
      <c r="WBV19" s="11"/>
      <c r="WBW19" s="11"/>
      <c r="WBX19" s="11"/>
      <c r="WBY19" s="11"/>
      <c r="WBZ19" s="11"/>
      <c r="WCA19" s="11"/>
      <c r="WCB19" s="11"/>
      <c r="WCC19" s="11"/>
      <c r="WCD19" s="11"/>
      <c r="WCE19" s="11"/>
      <c r="WCF19" s="11"/>
      <c r="WCG19" s="11"/>
      <c r="WCH19" s="11"/>
      <c r="WCI19" s="11"/>
      <c r="WCJ19" s="11"/>
      <c r="WCK19" s="11"/>
      <c r="WCL19" s="11"/>
      <c r="WCM19" s="11"/>
      <c r="WCN19" s="11"/>
      <c r="WCO19" s="11"/>
      <c r="WCP19" s="11"/>
      <c r="WCQ19" s="11"/>
      <c r="WCR19" s="11"/>
      <c r="WCS19" s="11"/>
      <c r="WCT19" s="11"/>
      <c r="WCU19" s="11"/>
      <c r="WCV19" s="11"/>
      <c r="WCW19" s="11"/>
      <c r="WCX19" s="11"/>
      <c r="WCY19" s="11"/>
      <c r="WCZ19" s="11"/>
      <c r="WDA19" s="11"/>
      <c r="WDB19" s="11"/>
      <c r="WDC19" s="11"/>
      <c r="WDD19" s="11"/>
      <c r="WDE19" s="11"/>
      <c r="WDF19" s="11"/>
      <c r="WDG19" s="11"/>
      <c r="WDH19" s="11"/>
      <c r="WDI19" s="11"/>
      <c r="WDJ19" s="11"/>
      <c r="WDK19" s="11"/>
      <c r="WDL19" s="11"/>
      <c r="WDM19" s="11"/>
      <c r="WDN19" s="11"/>
      <c r="WDO19" s="11"/>
      <c r="WDP19" s="11"/>
      <c r="WDQ19" s="11"/>
      <c r="WDR19" s="11"/>
      <c r="WDS19" s="11"/>
      <c r="WDT19" s="11"/>
      <c r="WDU19" s="11"/>
      <c r="WDV19" s="11"/>
      <c r="WDW19" s="11"/>
      <c r="WDX19" s="11"/>
      <c r="WDY19" s="11"/>
      <c r="WDZ19" s="11"/>
      <c r="WEA19" s="11"/>
      <c r="WEB19" s="11"/>
      <c r="WEC19" s="11"/>
      <c r="WED19" s="11"/>
      <c r="WEE19" s="11"/>
      <c r="WEF19" s="11"/>
      <c r="WEG19" s="11"/>
      <c r="WEH19" s="11"/>
      <c r="WEI19" s="11"/>
      <c r="WEJ19" s="11"/>
      <c r="WEK19" s="11"/>
      <c r="WEL19" s="11"/>
      <c r="WEM19" s="11"/>
      <c r="WEN19" s="11"/>
      <c r="WEO19" s="11"/>
      <c r="WEP19" s="11"/>
      <c r="WEQ19" s="11"/>
      <c r="WER19" s="11"/>
      <c r="WES19" s="11"/>
      <c r="WET19" s="11"/>
      <c r="WEU19" s="11"/>
      <c r="WEV19" s="11"/>
      <c r="WEW19" s="11"/>
      <c r="WEX19" s="11"/>
      <c r="WEY19" s="11"/>
      <c r="WEZ19" s="11"/>
      <c r="WFA19" s="11"/>
      <c r="WFB19" s="11"/>
      <c r="WFC19" s="11"/>
      <c r="WFD19" s="11"/>
      <c r="WFE19" s="11"/>
      <c r="WFF19" s="11"/>
      <c r="WFG19" s="11"/>
      <c r="WFH19" s="11"/>
      <c r="WFI19" s="11"/>
      <c r="WFJ19" s="11"/>
      <c r="WFK19" s="11"/>
      <c r="WFL19" s="11"/>
      <c r="WFM19" s="11"/>
      <c r="WFN19" s="11"/>
      <c r="WFO19" s="11"/>
      <c r="WFP19" s="11"/>
      <c r="WFQ19" s="11"/>
      <c r="WFR19" s="11"/>
      <c r="WFS19" s="11"/>
      <c r="WFT19" s="11"/>
      <c r="WFU19" s="11"/>
      <c r="WFV19" s="11"/>
      <c r="WFW19" s="11"/>
      <c r="WFX19" s="11"/>
      <c r="WFY19" s="11"/>
      <c r="WFZ19" s="11"/>
      <c r="WGA19" s="11"/>
      <c r="WGB19" s="11"/>
      <c r="WGC19" s="11"/>
      <c r="WGD19" s="11"/>
      <c r="WGE19" s="11"/>
      <c r="WGF19" s="11"/>
      <c r="WGG19" s="11"/>
      <c r="WGH19" s="11"/>
      <c r="WGI19" s="11"/>
      <c r="WGJ19" s="11"/>
      <c r="WGK19" s="11"/>
      <c r="WGL19" s="11"/>
      <c r="WGM19" s="11"/>
      <c r="WGN19" s="11"/>
      <c r="WGO19" s="11"/>
      <c r="WGP19" s="11"/>
      <c r="WGQ19" s="11"/>
      <c r="WGR19" s="11"/>
      <c r="WGS19" s="11"/>
      <c r="WGT19" s="11"/>
      <c r="WGU19" s="11"/>
      <c r="WGV19" s="11"/>
      <c r="WGW19" s="11"/>
      <c r="WGX19" s="11"/>
      <c r="WGY19" s="11"/>
      <c r="WGZ19" s="11"/>
      <c r="WHA19" s="11"/>
      <c r="WHB19" s="11"/>
      <c r="WHC19" s="11"/>
      <c r="WHD19" s="11"/>
      <c r="WHE19" s="11"/>
      <c r="WHF19" s="11"/>
      <c r="WHG19" s="11"/>
      <c r="WHH19" s="11"/>
      <c r="WHI19" s="11"/>
      <c r="WHJ19" s="11"/>
      <c r="WHK19" s="11"/>
      <c r="WHL19" s="11"/>
      <c r="WHM19" s="11"/>
      <c r="WHN19" s="11"/>
      <c r="WHO19" s="11"/>
      <c r="WHP19" s="11"/>
      <c r="WHQ19" s="11"/>
      <c r="WHR19" s="11"/>
      <c r="WHS19" s="11"/>
      <c r="WHT19" s="11"/>
      <c r="WHU19" s="11"/>
      <c r="WHV19" s="11"/>
      <c r="WHW19" s="11"/>
      <c r="WHX19" s="11"/>
      <c r="WHY19" s="11"/>
      <c r="WHZ19" s="11"/>
      <c r="WIA19" s="11"/>
      <c r="WIB19" s="11"/>
      <c r="WIC19" s="11"/>
      <c r="WID19" s="11"/>
      <c r="WIE19" s="11"/>
      <c r="WIF19" s="11"/>
      <c r="WIG19" s="11"/>
      <c r="WIH19" s="11"/>
      <c r="WII19" s="11"/>
      <c r="WIJ19" s="11"/>
      <c r="WIK19" s="11"/>
      <c r="WIL19" s="11"/>
      <c r="WIM19" s="11"/>
      <c r="WIN19" s="11"/>
      <c r="WIO19" s="11"/>
      <c r="WIP19" s="11"/>
      <c r="WIQ19" s="11"/>
      <c r="WIR19" s="11"/>
      <c r="WIS19" s="11"/>
      <c r="WIT19" s="11"/>
      <c r="WIU19" s="11"/>
      <c r="WIV19" s="11"/>
      <c r="WIW19" s="11"/>
      <c r="WIX19" s="11"/>
      <c r="WIY19" s="11"/>
      <c r="WIZ19" s="11"/>
      <c r="WJA19" s="11"/>
      <c r="WJB19" s="11"/>
      <c r="WJC19" s="11"/>
      <c r="WJD19" s="11"/>
      <c r="WJE19" s="11"/>
      <c r="WJF19" s="11"/>
      <c r="WJG19" s="11"/>
      <c r="WJH19" s="11"/>
      <c r="WJI19" s="11"/>
      <c r="WJJ19" s="11"/>
      <c r="WJK19" s="11"/>
      <c r="WJL19" s="11"/>
      <c r="WJM19" s="11"/>
      <c r="WJN19" s="11"/>
      <c r="WJO19" s="11"/>
      <c r="WJP19" s="11"/>
      <c r="WJQ19" s="11"/>
      <c r="WJR19" s="11"/>
      <c r="WJS19" s="11"/>
      <c r="WJT19" s="11"/>
      <c r="WJU19" s="11"/>
      <c r="WJV19" s="11"/>
      <c r="WJW19" s="11"/>
      <c r="WJX19" s="11"/>
      <c r="WJY19" s="11"/>
      <c r="WJZ19" s="11"/>
      <c r="WKA19" s="11"/>
      <c r="WKB19" s="11"/>
      <c r="WKC19" s="11"/>
      <c r="WKD19" s="11"/>
      <c r="WKE19" s="11"/>
      <c r="WKF19" s="11"/>
      <c r="WKG19" s="11"/>
      <c r="WKH19" s="11"/>
      <c r="WKI19" s="11"/>
      <c r="WKJ19" s="11"/>
      <c r="WKK19" s="11"/>
      <c r="WKL19" s="11"/>
      <c r="WKM19" s="11"/>
      <c r="WKN19" s="11"/>
      <c r="WKO19" s="11"/>
      <c r="WKP19" s="11"/>
      <c r="WKQ19" s="11"/>
      <c r="WKR19" s="11"/>
      <c r="WKS19" s="11"/>
      <c r="WKT19" s="11"/>
      <c r="WKU19" s="11"/>
      <c r="WKV19" s="11"/>
      <c r="WKW19" s="11"/>
      <c r="WKX19" s="11"/>
      <c r="WKY19" s="11"/>
      <c r="WKZ19" s="11"/>
      <c r="WLA19" s="11"/>
      <c r="WLB19" s="11"/>
      <c r="WLC19" s="11"/>
      <c r="WLD19" s="11"/>
      <c r="WLE19" s="11"/>
      <c r="WLF19" s="11"/>
      <c r="WLG19" s="11"/>
      <c r="WLH19" s="11"/>
      <c r="WLI19" s="11"/>
      <c r="WLJ19" s="11"/>
      <c r="WLK19" s="11"/>
      <c r="WLL19" s="11"/>
      <c r="WLM19" s="11"/>
      <c r="WLN19" s="11"/>
      <c r="WLO19" s="11"/>
      <c r="WLP19" s="11"/>
      <c r="WLQ19" s="11"/>
      <c r="WLR19" s="11"/>
      <c r="WLS19" s="11"/>
      <c r="WLT19" s="11"/>
      <c r="WLU19" s="11"/>
      <c r="WLV19" s="11"/>
      <c r="WLW19" s="11"/>
      <c r="WLX19" s="11"/>
      <c r="WLY19" s="11"/>
      <c r="WLZ19" s="11"/>
      <c r="WMA19" s="11"/>
      <c r="WMB19" s="11"/>
      <c r="WMC19" s="11"/>
      <c r="WMD19" s="11"/>
      <c r="WME19" s="11"/>
      <c r="WMF19" s="11"/>
      <c r="WMG19" s="11"/>
      <c r="WMH19" s="11"/>
      <c r="WMI19" s="11"/>
      <c r="WMJ19" s="11"/>
      <c r="WMK19" s="11"/>
      <c r="WML19" s="11"/>
      <c r="WMM19" s="11"/>
      <c r="WMN19" s="11"/>
      <c r="WMO19" s="11"/>
      <c r="WMP19" s="11"/>
      <c r="WMQ19" s="11"/>
      <c r="WMR19" s="11"/>
      <c r="WMS19" s="11"/>
      <c r="WMT19" s="11"/>
      <c r="WMU19" s="11"/>
      <c r="WMV19" s="11"/>
      <c r="WMW19" s="11"/>
      <c r="WMX19" s="11"/>
      <c r="WMY19" s="11"/>
      <c r="WMZ19" s="11"/>
      <c r="WNA19" s="11"/>
      <c r="WNB19" s="11"/>
      <c r="WNC19" s="11"/>
      <c r="WND19" s="11"/>
      <c r="WNE19" s="11"/>
      <c r="WNF19" s="11"/>
      <c r="WNG19" s="11"/>
      <c r="WNH19" s="11"/>
      <c r="WNI19" s="11"/>
      <c r="WNJ19" s="11"/>
      <c r="WNK19" s="11"/>
      <c r="WNL19" s="11"/>
      <c r="WNM19" s="11"/>
      <c r="WNN19" s="11"/>
      <c r="WNO19" s="11"/>
      <c r="WNP19" s="11"/>
      <c r="WNQ19" s="11"/>
      <c r="WNR19" s="11"/>
      <c r="WNS19" s="11"/>
      <c r="WNT19" s="11"/>
      <c r="WNU19" s="11"/>
      <c r="WNV19" s="11"/>
      <c r="WNW19" s="11"/>
      <c r="WNX19" s="11"/>
      <c r="WNY19" s="11"/>
      <c r="WNZ19" s="11"/>
      <c r="WOA19" s="11"/>
      <c r="WOB19" s="11"/>
      <c r="WOC19" s="11"/>
      <c r="WOD19" s="11"/>
      <c r="WOE19" s="11"/>
      <c r="WOF19" s="11"/>
      <c r="WOG19" s="11"/>
      <c r="WOH19" s="11"/>
      <c r="WOI19" s="11"/>
      <c r="WOJ19" s="11"/>
      <c r="WOK19" s="11"/>
      <c r="WOL19" s="11"/>
      <c r="WOM19" s="11"/>
      <c r="WON19" s="11"/>
      <c r="WOO19" s="11"/>
      <c r="WOP19" s="11"/>
      <c r="WOQ19" s="11"/>
      <c r="WOR19" s="11"/>
      <c r="WOS19" s="11"/>
      <c r="WOT19" s="11"/>
      <c r="WOU19" s="11"/>
      <c r="WOV19" s="11"/>
      <c r="WOW19" s="11"/>
      <c r="WOX19" s="11"/>
      <c r="WOY19" s="11"/>
      <c r="WOZ19" s="11"/>
      <c r="WPA19" s="11"/>
      <c r="WPB19" s="11"/>
      <c r="WPC19" s="11"/>
      <c r="WPD19" s="11"/>
      <c r="WPE19" s="11"/>
      <c r="WPF19" s="11"/>
      <c r="WPG19" s="11"/>
      <c r="WPH19" s="11"/>
      <c r="WPI19" s="11"/>
      <c r="WPJ19" s="11"/>
      <c r="WPK19" s="11"/>
      <c r="WPL19" s="11"/>
      <c r="WPM19" s="11"/>
      <c r="WPN19" s="11"/>
      <c r="WPO19" s="11"/>
      <c r="WPP19" s="11"/>
      <c r="WPQ19" s="11"/>
      <c r="WPR19" s="11"/>
      <c r="WPS19" s="11"/>
      <c r="WPT19" s="11"/>
      <c r="WPU19" s="11"/>
      <c r="WPV19" s="11"/>
      <c r="WPW19" s="11"/>
      <c r="WPX19" s="11"/>
      <c r="WPY19" s="11"/>
      <c r="WPZ19" s="11"/>
      <c r="WQA19" s="11"/>
      <c r="WQB19" s="11"/>
      <c r="WQC19" s="11"/>
      <c r="WQD19" s="11"/>
      <c r="WQE19" s="11"/>
      <c r="WQF19" s="11"/>
      <c r="WQG19" s="11"/>
      <c r="WQH19" s="11"/>
      <c r="WQI19" s="11"/>
      <c r="WQJ19" s="11"/>
      <c r="WQK19" s="11"/>
      <c r="WQL19" s="11"/>
      <c r="WQM19" s="11"/>
      <c r="WQN19" s="11"/>
      <c r="WQO19" s="11"/>
      <c r="WQP19" s="11"/>
      <c r="WQQ19" s="11"/>
      <c r="WQR19" s="11"/>
      <c r="WQS19" s="11"/>
      <c r="WQT19" s="11"/>
      <c r="WQU19" s="11"/>
      <c r="WQV19" s="11"/>
      <c r="WQW19" s="11"/>
      <c r="WQX19" s="11"/>
      <c r="WQY19" s="11"/>
      <c r="WQZ19" s="11"/>
      <c r="WRA19" s="11"/>
      <c r="WRB19" s="11"/>
      <c r="WRC19" s="11"/>
      <c r="WRD19" s="11"/>
      <c r="WRE19" s="11"/>
      <c r="WRF19" s="11"/>
      <c r="WRG19" s="11"/>
      <c r="WRH19" s="11"/>
      <c r="WRI19" s="11"/>
      <c r="WRJ19" s="11"/>
      <c r="WRK19" s="11"/>
      <c r="WRL19" s="11"/>
      <c r="WRM19" s="11"/>
      <c r="WRN19" s="11"/>
      <c r="WRO19" s="11"/>
      <c r="WRP19" s="11"/>
      <c r="WRQ19" s="11"/>
      <c r="WRR19" s="11"/>
      <c r="WRS19" s="11"/>
      <c r="WRT19" s="11"/>
      <c r="WRU19" s="11"/>
      <c r="WRV19" s="11"/>
      <c r="WRW19" s="11"/>
      <c r="WRX19" s="11"/>
      <c r="WRY19" s="11"/>
      <c r="WRZ19" s="11"/>
      <c r="WSA19" s="11"/>
      <c r="WSB19" s="11"/>
      <c r="WSC19" s="11"/>
      <c r="WSD19" s="11"/>
      <c r="WSE19" s="11"/>
      <c r="WSF19" s="11"/>
      <c r="WSG19" s="11"/>
      <c r="WSH19" s="11"/>
      <c r="WSI19" s="11"/>
      <c r="WSJ19" s="11"/>
      <c r="WSK19" s="11"/>
      <c r="WSL19" s="11"/>
      <c r="WSM19" s="11"/>
      <c r="WSN19" s="11"/>
      <c r="WSO19" s="11"/>
      <c r="WSP19" s="11"/>
      <c r="WSQ19" s="11"/>
      <c r="WSR19" s="11"/>
      <c r="WSS19" s="11"/>
      <c r="WST19" s="11"/>
      <c r="WSU19" s="11"/>
      <c r="WSV19" s="11"/>
      <c r="WSW19" s="11"/>
      <c r="WSX19" s="11"/>
      <c r="WSY19" s="11"/>
      <c r="WSZ19" s="11"/>
      <c r="WTA19" s="11"/>
      <c r="WTB19" s="11"/>
      <c r="WTC19" s="11"/>
      <c r="WTD19" s="11"/>
      <c r="WTE19" s="11"/>
      <c r="WTF19" s="11"/>
      <c r="WTG19" s="11"/>
      <c r="WTH19" s="11"/>
      <c r="WTI19" s="11"/>
      <c r="WTJ19" s="11"/>
      <c r="WTK19" s="11"/>
      <c r="WTL19" s="11"/>
      <c r="WTM19" s="11"/>
      <c r="WTN19" s="11"/>
      <c r="WTO19" s="11"/>
      <c r="WTP19" s="11"/>
      <c r="WTQ19" s="11"/>
      <c r="WTR19" s="11"/>
      <c r="WTS19" s="11"/>
      <c r="WTT19" s="11"/>
      <c r="WTU19" s="11"/>
      <c r="WTV19" s="11"/>
      <c r="WTW19" s="11"/>
      <c r="WTX19" s="11"/>
      <c r="WTY19" s="11"/>
      <c r="WTZ19" s="11"/>
      <c r="WUA19" s="11"/>
      <c r="WUB19" s="11"/>
      <c r="WUC19" s="11"/>
      <c r="WUD19" s="11"/>
      <c r="WUE19" s="11"/>
      <c r="WUF19" s="11"/>
      <c r="WUG19" s="11"/>
      <c r="WUH19" s="11"/>
      <c r="WUI19" s="11"/>
      <c r="WUJ19" s="11"/>
      <c r="WUK19" s="11"/>
      <c r="WUL19" s="11"/>
      <c r="WUM19" s="11"/>
      <c r="WUN19" s="11"/>
      <c r="WUO19" s="11"/>
      <c r="WUP19" s="11"/>
      <c r="WUQ19" s="11"/>
      <c r="WUR19" s="11"/>
      <c r="WUS19" s="11"/>
      <c r="WUT19" s="11"/>
      <c r="WUU19" s="11"/>
      <c r="WUV19" s="11"/>
      <c r="WUW19" s="11"/>
      <c r="WUX19" s="11"/>
      <c r="WUY19" s="11"/>
      <c r="WUZ19" s="11"/>
      <c r="WVA19" s="11"/>
      <c r="WVB19" s="11"/>
      <c r="WVC19" s="11"/>
      <c r="WVD19" s="11"/>
      <c r="WVE19" s="11"/>
      <c r="WVF19" s="11"/>
      <c r="WVG19" s="11"/>
      <c r="WVH19" s="11"/>
      <c r="WVI19" s="11"/>
      <c r="WVJ19" s="11"/>
      <c r="WVK19" s="11"/>
      <c r="WVL19" s="11"/>
      <c r="WVM19" s="11"/>
      <c r="WVN19" s="11"/>
      <c r="WVO19" s="11"/>
      <c r="WVP19" s="11"/>
      <c r="WVQ19" s="11"/>
      <c r="WVR19" s="11"/>
      <c r="WVS19" s="11"/>
      <c r="WVT19" s="11"/>
      <c r="WVU19" s="11"/>
      <c r="WVV19" s="11"/>
      <c r="WVW19" s="11"/>
      <c r="WVX19" s="11"/>
      <c r="WVY19" s="11"/>
      <c r="WVZ19" s="11"/>
      <c r="WWA19" s="11"/>
      <c r="WWB19" s="11"/>
      <c r="WWC19" s="11"/>
      <c r="WWD19" s="11"/>
      <c r="WWE19" s="11"/>
      <c r="WWF19" s="11"/>
      <c r="WWG19" s="11"/>
      <c r="WWH19" s="11"/>
      <c r="WWI19" s="11"/>
      <c r="WWJ19" s="11"/>
      <c r="WWK19" s="11"/>
      <c r="WWL19" s="11"/>
      <c r="WWM19" s="11"/>
      <c r="WWN19" s="11"/>
      <c r="WWO19" s="11"/>
      <c r="WWP19" s="11"/>
      <c r="WWQ19" s="11"/>
      <c r="WWR19" s="11"/>
      <c r="WWS19" s="11"/>
      <c r="WWT19" s="11"/>
      <c r="WWU19" s="11"/>
      <c r="WWV19" s="11"/>
      <c r="WWW19" s="11"/>
      <c r="WWX19" s="11"/>
      <c r="WWY19" s="11"/>
      <c r="WWZ19" s="11"/>
      <c r="WXA19" s="11"/>
      <c r="WXB19" s="11"/>
      <c r="WXC19" s="11"/>
      <c r="WXD19" s="11"/>
      <c r="WXE19" s="11"/>
      <c r="WXF19" s="11"/>
      <c r="WXG19" s="11"/>
      <c r="WXH19" s="11"/>
      <c r="WXI19" s="11"/>
      <c r="WXJ19" s="11"/>
      <c r="WXK19" s="11"/>
      <c r="WXL19" s="11"/>
      <c r="WXM19" s="11"/>
      <c r="WXN19" s="11"/>
      <c r="WXO19" s="11"/>
      <c r="WXP19" s="11"/>
      <c r="WXQ19" s="11"/>
      <c r="WXR19" s="11"/>
      <c r="WXS19" s="11"/>
      <c r="WXT19" s="11"/>
      <c r="WXU19" s="11"/>
      <c r="WXV19" s="11"/>
      <c r="WXW19" s="11"/>
      <c r="WXX19" s="11"/>
      <c r="WXY19" s="11"/>
      <c r="WXZ19" s="11"/>
      <c r="WYA19" s="11"/>
      <c r="WYB19" s="11"/>
      <c r="WYC19" s="11"/>
      <c r="WYD19" s="11"/>
      <c r="WYE19" s="11"/>
      <c r="WYF19" s="11"/>
      <c r="WYG19" s="11"/>
      <c r="WYH19" s="11"/>
      <c r="WYI19" s="11"/>
      <c r="WYJ19" s="11"/>
      <c r="WYK19" s="11"/>
      <c r="WYL19" s="11"/>
      <c r="WYM19" s="11"/>
      <c r="WYN19" s="11"/>
      <c r="WYO19" s="11"/>
      <c r="WYP19" s="11"/>
      <c r="WYQ19" s="11"/>
      <c r="WYR19" s="11"/>
      <c r="WYS19" s="11"/>
      <c r="WYT19" s="11"/>
      <c r="WYU19" s="11"/>
      <c r="WYV19" s="11"/>
      <c r="WYW19" s="11"/>
      <c r="WYX19" s="11"/>
      <c r="WYY19" s="11"/>
      <c r="WYZ19" s="11"/>
      <c r="WZA19" s="11"/>
      <c r="WZB19" s="11"/>
      <c r="WZC19" s="11"/>
      <c r="WZD19" s="11"/>
      <c r="WZE19" s="11"/>
      <c r="WZF19" s="11"/>
      <c r="WZG19" s="11"/>
      <c r="WZH19" s="11"/>
      <c r="WZI19" s="11"/>
      <c r="WZJ19" s="11"/>
      <c r="WZK19" s="11"/>
      <c r="WZL19" s="11"/>
      <c r="WZM19" s="11"/>
      <c r="WZN19" s="11"/>
      <c r="WZO19" s="11"/>
      <c r="WZP19" s="11"/>
      <c r="WZQ19" s="11"/>
      <c r="WZR19" s="11"/>
      <c r="WZS19" s="11"/>
      <c r="WZT19" s="11"/>
      <c r="WZU19" s="11"/>
      <c r="WZV19" s="11"/>
      <c r="WZW19" s="11"/>
      <c r="WZX19" s="11"/>
      <c r="WZY19" s="11"/>
      <c r="WZZ19" s="11"/>
      <c r="XAA19" s="11"/>
      <c r="XAB19" s="11"/>
      <c r="XAC19" s="11"/>
      <c r="XAD19" s="11"/>
      <c r="XAE19" s="11"/>
      <c r="XAF19" s="11"/>
      <c r="XAG19" s="11"/>
      <c r="XAH19" s="11"/>
      <c r="XAI19" s="11"/>
      <c r="XAJ19" s="11"/>
      <c r="XAK19" s="11"/>
      <c r="XAL19" s="11"/>
      <c r="XAM19" s="11"/>
      <c r="XAN19" s="11"/>
      <c r="XAO19" s="11"/>
      <c r="XAP19" s="11"/>
      <c r="XAQ19" s="11"/>
      <c r="XAR19" s="11"/>
      <c r="XAS19" s="11"/>
      <c r="XAT19" s="11"/>
      <c r="XAU19" s="11"/>
      <c r="XAV19" s="11"/>
      <c r="XAW19" s="11"/>
      <c r="XAX19" s="11"/>
      <c r="XAY19" s="11"/>
      <c r="XAZ19" s="11"/>
      <c r="XBA19" s="11"/>
      <c r="XBB19" s="11"/>
      <c r="XBC19" s="11"/>
      <c r="XBD19" s="11"/>
      <c r="XBE19" s="11"/>
      <c r="XBF19" s="11"/>
      <c r="XBG19" s="11"/>
      <c r="XBH19" s="11"/>
      <c r="XBI19" s="11"/>
      <c r="XBJ19" s="11"/>
      <c r="XBK19" s="11"/>
      <c r="XBL19" s="11"/>
      <c r="XBM19" s="11"/>
      <c r="XBN19" s="11"/>
      <c r="XBO19" s="11"/>
      <c r="XBP19" s="11"/>
      <c r="XBQ19" s="11"/>
      <c r="XBR19" s="11"/>
      <c r="XBS19" s="11"/>
      <c r="XBT19" s="11"/>
      <c r="XBU19" s="11"/>
      <c r="XBV19" s="11"/>
      <c r="XBW19" s="11"/>
      <c r="XBX19" s="11"/>
      <c r="XBY19" s="11"/>
      <c r="XBZ19" s="11"/>
      <c r="XCA19" s="11"/>
      <c r="XCB19" s="11"/>
      <c r="XCC19" s="11"/>
      <c r="XCD19" s="11"/>
      <c r="XCE19" s="11"/>
      <c r="XCF19" s="11"/>
      <c r="XCG19" s="11"/>
      <c r="XCH19" s="11"/>
      <c r="XCI19" s="11"/>
      <c r="XCJ19" s="11"/>
      <c r="XCK19" s="11"/>
      <c r="XCL19" s="11"/>
      <c r="XCM19" s="11"/>
      <c r="XCN19" s="11"/>
      <c r="XCO19" s="11"/>
      <c r="XCP19" s="11"/>
      <c r="XCQ19" s="11"/>
      <c r="XCR19" s="11"/>
      <c r="XCS19" s="11"/>
      <c r="XCT19" s="11"/>
      <c r="XCU19" s="11"/>
      <c r="XCV19" s="11"/>
      <c r="XCW19" s="11"/>
      <c r="XCX19" s="11"/>
      <c r="XCY19" s="11"/>
      <c r="XCZ19" s="11"/>
      <c r="XDA19" s="11"/>
      <c r="XDB19" s="11"/>
      <c r="XDC19" s="11"/>
      <c r="XDD19" s="11"/>
      <c r="XDE19" s="11"/>
      <c r="XDF19" s="11"/>
      <c r="XDG19" s="11"/>
      <c r="XDH19" s="11"/>
      <c r="XDI19" s="11"/>
      <c r="XDJ19" s="11"/>
      <c r="XDK19" s="11"/>
      <c r="XDL19" s="11"/>
      <c r="XDM19" s="11"/>
      <c r="XDN19" s="11"/>
      <c r="XDO19" s="11"/>
      <c r="XDP19" s="11"/>
      <c r="XDQ19" s="11"/>
      <c r="XDR19" s="11"/>
      <c r="XDS19" s="11"/>
      <c r="XDT19" s="11"/>
      <c r="XDU19" s="11"/>
      <c r="XDV19" s="11"/>
      <c r="XDW19" s="11"/>
      <c r="XDX19" s="11"/>
      <c r="XDY19" s="11"/>
      <c r="XDZ19" s="11"/>
      <c r="XEA19" s="11"/>
      <c r="XEB19" s="11"/>
      <c r="XEC19" s="11"/>
      <c r="XED19" s="11"/>
      <c r="XEE19" s="11"/>
      <c r="XEF19" s="11"/>
      <c r="XEG19" s="11"/>
      <c r="XEH19" s="11"/>
      <c r="XEI19" s="11"/>
      <c r="XEJ19" s="11"/>
      <c r="XEK19" s="11"/>
      <c r="XEL19" s="11"/>
      <c r="XEM19" s="11"/>
      <c r="XEN19" s="11"/>
      <c r="XEO19" s="11"/>
      <c r="XEP19" s="11"/>
      <c r="XEQ19" s="11"/>
      <c r="XER19" s="11"/>
      <c r="XES19" s="11"/>
      <c r="XET19" s="11"/>
      <c r="XEU19" s="11"/>
      <c r="XEV19" s="11"/>
      <c r="XEW19" s="11"/>
      <c r="XEX19" s="11"/>
      <c r="XEY19" s="11"/>
      <c r="XEZ19" s="11"/>
      <c r="XFA19" s="11"/>
      <c r="XFB19" s="11"/>
      <c r="XFC19" s="11"/>
      <c r="XFD19" s="11"/>
    </row>
    <row r="20" spans="2:16384">
      <c r="B20" s="1" t="s">
        <v>8</v>
      </c>
      <c r="L20" s="11"/>
      <c r="M20" s="1" t="str">
        <f t="shared" ref="M20:M45" si="0">B20</f>
        <v>General Data</v>
      </c>
      <c r="N20" s="6"/>
      <c r="O20" s="11" t="s">
        <v>195</v>
      </c>
      <c r="P20" s="11" t="s">
        <v>196</v>
      </c>
      <c r="Q20" s="11" t="s">
        <v>195</v>
      </c>
      <c r="R20" s="11" t="s">
        <v>196</v>
      </c>
      <c r="S20" s="11" t="s">
        <v>194</v>
      </c>
      <c r="W20" s="11"/>
      <c r="X20" s="1" t="str">
        <f t="shared" ref="X20:X33" si="1">B20</f>
        <v>General Data</v>
      </c>
      <c r="Y20" s="51"/>
      <c r="Z20" s="4" t="s">
        <v>202</v>
      </c>
      <c r="AA20" s="4" t="s">
        <v>203</v>
      </c>
      <c r="AB20" s="4" t="s">
        <v>204</v>
      </c>
      <c r="AC20" s="4" t="s">
        <v>205</v>
      </c>
      <c r="AD20" s="4" t="s">
        <v>206</v>
      </c>
      <c r="AE20" s="4" t="s">
        <v>207</v>
      </c>
      <c r="AF20" s="4" t="s">
        <v>208</v>
      </c>
      <c r="AG20" s="4" t="s">
        <v>209</v>
      </c>
      <c r="AH20" s="4" t="s">
        <v>210</v>
      </c>
      <c r="AI20" s="4" t="s">
        <v>211</v>
      </c>
    </row>
    <row r="21" spans="2:16384" s="2" customFormat="1">
      <c r="B21" s="2" t="s">
        <v>6</v>
      </c>
      <c r="C21" s="7"/>
      <c r="D21" s="2">
        <v>0.25</v>
      </c>
      <c r="E21" s="2">
        <v>0.5</v>
      </c>
      <c r="F21" s="2">
        <v>0.75</v>
      </c>
      <c r="G21" s="2">
        <v>0.9</v>
      </c>
      <c r="H21" s="2">
        <v>1</v>
      </c>
      <c r="I21" s="2">
        <v>1.1000000000000001</v>
      </c>
      <c r="M21" s="2" t="str">
        <f t="shared" si="0"/>
        <v>Load</v>
      </c>
      <c r="N21" s="7"/>
      <c r="O21" s="2">
        <v>0.75</v>
      </c>
      <c r="P21" s="2">
        <v>0.75</v>
      </c>
      <c r="Q21" s="2">
        <v>0.9</v>
      </c>
      <c r="R21" s="2">
        <v>0.9</v>
      </c>
      <c r="S21" s="2">
        <v>0.9</v>
      </c>
      <c r="X21" s="2" t="str">
        <f t="shared" si="1"/>
        <v>Load</v>
      </c>
      <c r="Y21" s="7"/>
      <c r="Z21" s="58">
        <v>0.84699999999999998</v>
      </c>
      <c r="AA21" s="58">
        <v>0.872</v>
      </c>
      <c r="AB21" s="58">
        <v>0.86399999999999999</v>
      </c>
      <c r="AC21" s="58">
        <v>0.93300000000000005</v>
      </c>
      <c r="AD21" s="58">
        <v>0.91200000000000003</v>
      </c>
      <c r="AE21" s="58">
        <v>0.57599999999999996</v>
      </c>
      <c r="AF21" s="58">
        <v>0.84599999999999997</v>
      </c>
      <c r="AG21" s="2">
        <v>0.82</v>
      </c>
      <c r="AH21" s="2">
        <v>0.82599999999999996</v>
      </c>
      <c r="AI21" s="2">
        <v>0.873</v>
      </c>
    </row>
    <row r="22" spans="2:16384">
      <c r="B22" t="s">
        <v>5</v>
      </c>
      <c r="D22" s="3">
        <v>39021</v>
      </c>
      <c r="E22" s="3">
        <v>39021</v>
      </c>
      <c r="F22" s="3">
        <v>39021</v>
      </c>
      <c r="G22" s="3">
        <v>39021</v>
      </c>
      <c r="H22" s="3">
        <v>39021</v>
      </c>
      <c r="I22" s="3">
        <v>39021</v>
      </c>
      <c r="L22" s="11"/>
      <c r="M22" s="11" t="str">
        <f t="shared" si="0"/>
        <v>DATE</v>
      </c>
      <c r="N22" s="6"/>
      <c r="O22" s="3">
        <v>39115</v>
      </c>
      <c r="P22" s="3">
        <v>39115</v>
      </c>
      <c r="Q22" s="3">
        <v>39115</v>
      </c>
      <c r="R22" s="3">
        <v>39115</v>
      </c>
      <c r="S22" s="3">
        <v>39115</v>
      </c>
      <c r="W22" s="11"/>
      <c r="X22" s="11" t="str">
        <f t="shared" si="1"/>
        <v>DATE</v>
      </c>
      <c r="Y22" s="6"/>
      <c r="Z22" s="3">
        <v>41679</v>
      </c>
      <c r="AA22" s="3">
        <v>41717</v>
      </c>
      <c r="AB22" s="3">
        <v>41744</v>
      </c>
      <c r="AC22" s="3">
        <v>41783</v>
      </c>
      <c r="AD22" s="3">
        <v>41810</v>
      </c>
      <c r="AE22" s="3">
        <v>41852</v>
      </c>
      <c r="AF22" s="3">
        <v>41885</v>
      </c>
      <c r="AG22" s="3">
        <v>41905</v>
      </c>
      <c r="AH22" s="3">
        <v>41956</v>
      </c>
      <c r="AI22" s="3">
        <v>42002</v>
      </c>
    </row>
    <row r="23" spans="2:16384" s="12" customFormat="1">
      <c r="B23" s="12" t="s">
        <v>93</v>
      </c>
      <c r="C23" s="12" t="s">
        <v>27</v>
      </c>
      <c r="D23" s="12">
        <v>17.399999999999999</v>
      </c>
      <c r="E23" s="12">
        <v>20.9</v>
      </c>
      <c r="F23" s="12">
        <v>22.6</v>
      </c>
      <c r="G23" s="12">
        <v>23.4</v>
      </c>
      <c r="H23" s="12">
        <v>25</v>
      </c>
      <c r="I23" s="12">
        <v>26.9</v>
      </c>
      <c r="M23" s="12" t="str">
        <f t="shared" si="0"/>
        <v>E/R Temperature</v>
      </c>
      <c r="N23" s="12" t="s">
        <v>27</v>
      </c>
      <c r="O23" s="12">
        <v>26</v>
      </c>
      <c r="P23" s="12">
        <v>26</v>
      </c>
      <c r="Q23" s="12">
        <v>28</v>
      </c>
      <c r="R23" s="12">
        <v>28</v>
      </c>
      <c r="S23" s="12">
        <v>27</v>
      </c>
      <c r="X23" s="12" t="str">
        <f t="shared" si="1"/>
        <v>E/R Temperature</v>
      </c>
      <c r="Y23" s="12" t="s">
        <v>27</v>
      </c>
      <c r="Z23" s="12">
        <v>31</v>
      </c>
      <c r="AA23" s="12">
        <v>42</v>
      </c>
      <c r="AB23" s="12">
        <v>42</v>
      </c>
      <c r="AC23" s="12">
        <v>44</v>
      </c>
      <c r="AD23" s="12">
        <v>44</v>
      </c>
      <c r="AE23" s="12">
        <v>48</v>
      </c>
      <c r="AF23" s="12">
        <v>42</v>
      </c>
      <c r="AG23" s="12">
        <v>44</v>
      </c>
      <c r="AH23" s="12">
        <v>38</v>
      </c>
      <c r="AI23" s="12">
        <v>40</v>
      </c>
    </row>
    <row r="24" spans="2:16384" s="12" customFormat="1">
      <c r="B24" s="10" t="s">
        <v>94</v>
      </c>
      <c r="C24" s="12" t="s">
        <v>32</v>
      </c>
      <c r="D24" s="12">
        <v>764.3</v>
      </c>
      <c r="E24" s="12">
        <v>763.6</v>
      </c>
      <c r="F24" s="12">
        <v>762.8</v>
      </c>
      <c r="G24" s="12">
        <v>762.3</v>
      </c>
      <c r="H24" s="12">
        <v>761.8</v>
      </c>
      <c r="I24" s="12">
        <v>760.5</v>
      </c>
      <c r="M24" s="24" t="str">
        <f t="shared" si="0"/>
        <v>Ambient Pressure</v>
      </c>
      <c r="N24" s="12" t="s">
        <v>32</v>
      </c>
      <c r="O24" s="12">
        <v>753</v>
      </c>
      <c r="P24" s="12">
        <v>753</v>
      </c>
      <c r="Q24" s="12">
        <v>753</v>
      </c>
      <c r="R24" s="12">
        <v>753</v>
      </c>
      <c r="S24" s="12">
        <v>753</v>
      </c>
      <c r="X24" s="24" t="str">
        <f t="shared" si="1"/>
        <v>Ambient Pressure</v>
      </c>
      <c r="Y24" s="12" t="s">
        <v>95</v>
      </c>
      <c r="Z24" s="59">
        <v>1020</v>
      </c>
      <c r="AA24" s="59">
        <v>1020</v>
      </c>
      <c r="AB24" s="59">
        <v>1019</v>
      </c>
      <c r="AC24" s="59">
        <v>1015</v>
      </c>
      <c r="AD24" s="59">
        <v>1014</v>
      </c>
      <c r="AE24" s="9">
        <v>1008</v>
      </c>
      <c r="AF24" s="9">
        <v>1016</v>
      </c>
      <c r="AG24" s="9">
        <v>1015</v>
      </c>
      <c r="AH24" s="9">
        <v>1022</v>
      </c>
      <c r="AI24" s="9">
        <v>1025</v>
      </c>
    </row>
    <row r="25" spans="2:16384" s="9" customFormat="1">
      <c r="B25" s="10" t="s">
        <v>94</v>
      </c>
      <c r="C25" s="10" t="s">
        <v>95</v>
      </c>
      <c r="D25" s="25">
        <f>1.333224*D24</f>
        <v>1018.9831032</v>
      </c>
      <c r="E25" s="25">
        <f t="shared" ref="E25:I25" si="2">1.333224*E24</f>
        <v>1018.0498464</v>
      </c>
      <c r="F25" s="25">
        <f t="shared" si="2"/>
        <v>1016.9832671999999</v>
      </c>
      <c r="G25" s="25">
        <f t="shared" si="2"/>
        <v>1016.3166551999999</v>
      </c>
      <c r="H25" s="25">
        <f t="shared" si="2"/>
        <v>1015.6500431999999</v>
      </c>
      <c r="I25" s="25">
        <f t="shared" si="2"/>
        <v>1013.9168519999999</v>
      </c>
      <c r="M25" s="24" t="str">
        <f t="shared" si="0"/>
        <v>Ambient Pressure</v>
      </c>
      <c r="N25" s="62" t="s">
        <v>95</v>
      </c>
      <c r="O25" s="25">
        <f t="shared" ref="O25:S25" si="3">1.333224*O24</f>
        <v>1003.9176719999999</v>
      </c>
      <c r="P25" s="25">
        <f t="shared" si="3"/>
        <v>1003.9176719999999</v>
      </c>
      <c r="Q25" s="25">
        <f t="shared" si="3"/>
        <v>1003.9176719999999</v>
      </c>
      <c r="R25" s="25">
        <f t="shared" si="3"/>
        <v>1003.9176719999999</v>
      </c>
      <c r="S25" s="25">
        <f t="shared" si="3"/>
        <v>1003.9176719999999</v>
      </c>
      <c r="X25" s="24" t="str">
        <f t="shared" si="1"/>
        <v>Ambient Pressure</v>
      </c>
      <c r="Y25" s="62" t="s">
        <v>95</v>
      </c>
      <c r="Z25" s="59">
        <v>1020</v>
      </c>
      <c r="AA25" s="59">
        <v>1020</v>
      </c>
      <c r="AB25" s="59">
        <v>1019</v>
      </c>
      <c r="AC25" s="59">
        <v>1015</v>
      </c>
      <c r="AD25" s="59">
        <v>1014</v>
      </c>
      <c r="AE25" s="9">
        <v>1008</v>
      </c>
      <c r="AF25" s="9">
        <v>1016</v>
      </c>
      <c r="AG25" s="9">
        <v>1015</v>
      </c>
      <c r="AH25" s="9">
        <v>1022</v>
      </c>
      <c r="AI25" s="9">
        <v>1025</v>
      </c>
    </row>
    <row r="26" spans="2:16384" s="2" customFormat="1">
      <c r="B26" s="7" t="s">
        <v>127</v>
      </c>
      <c r="C26" s="7"/>
      <c r="D26" s="58">
        <v>0.66</v>
      </c>
      <c r="E26" s="2">
        <v>0.5</v>
      </c>
      <c r="F26" s="2">
        <v>0.46</v>
      </c>
      <c r="G26" s="2">
        <v>0.44</v>
      </c>
      <c r="H26" s="2">
        <v>0.39</v>
      </c>
      <c r="I26" s="2">
        <v>0.33</v>
      </c>
      <c r="M26" s="7" t="str">
        <f t="shared" si="0"/>
        <v>Humidity</v>
      </c>
      <c r="N26" s="7"/>
      <c r="O26" s="58"/>
      <c r="P26" s="58"/>
      <c r="Q26" s="58"/>
      <c r="R26" s="58"/>
      <c r="S26" s="58"/>
      <c r="X26" s="7" t="str">
        <f>B26</f>
        <v>Humidity</v>
      </c>
      <c r="Y26" s="7"/>
      <c r="Z26" s="58"/>
      <c r="AA26" s="58"/>
      <c r="AB26" s="58"/>
      <c r="AC26" s="58"/>
      <c r="AD26" s="58"/>
    </row>
    <row r="27" spans="2:16384">
      <c r="B27" t="s">
        <v>7</v>
      </c>
      <c r="C27" s="6" t="s">
        <v>14</v>
      </c>
      <c r="D27">
        <v>57.4</v>
      </c>
      <c r="E27">
        <v>72.2</v>
      </c>
      <c r="F27">
        <v>82.8</v>
      </c>
      <c r="G27">
        <v>88</v>
      </c>
      <c r="H27">
        <v>91.1</v>
      </c>
      <c r="I27">
        <v>94</v>
      </c>
      <c r="L27" s="11"/>
      <c r="M27" s="11" t="str">
        <f t="shared" si="0"/>
        <v>Engine Speed</v>
      </c>
      <c r="N27" s="6" t="s">
        <v>14</v>
      </c>
      <c r="O27" s="11">
        <v>85.48</v>
      </c>
      <c r="P27" s="11">
        <v>85.48</v>
      </c>
      <c r="Q27" s="11">
        <v>90.8</v>
      </c>
      <c r="R27" s="11">
        <v>90.48</v>
      </c>
      <c r="S27" s="11">
        <v>90.68</v>
      </c>
      <c r="W27" s="11"/>
      <c r="X27" s="11" t="str">
        <f t="shared" si="1"/>
        <v>Engine Speed</v>
      </c>
      <c r="Y27" s="6" t="s">
        <v>14</v>
      </c>
      <c r="Z27" s="59">
        <v>90.5</v>
      </c>
      <c r="AA27" s="59">
        <v>90.6</v>
      </c>
      <c r="AB27" s="59">
        <v>90.5</v>
      </c>
      <c r="AC27" s="59">
        <v>90.8</v>
      </c>
      <c r="AD27" s="59">
        <v>90.9</v>
      </c>
      <c r="AE27" s="59">
        <v>81.900000000000006</v>
      </c>
      <c r="AF27" s="59">
        <v>88.4</v>
      </c>
      <c r="AG27" s="59">
        <v>88</v>
      </c>
      <c r="AH27" s="59">
        <v>89.7</v>
      </c>
      <c r="AI27" s="59">
        <v>88.1</v>
      </c>
    </row>
    <row r="28" spans="2:16384">
      <c r="B28" t="s">
        <v>9</v>
      </c>
      <c r="C28" s="6" t="s">
        <v>192</v>
      </c>
      <c r="D28">
        <v>100.1</v>
      </c>
      <c r="E28">
        <v>158.6</v>
      </c>
      <c r="F28">
        <v>207.9</v>
      </c>
      <c r="G28">
        <v>234.8</v>
      </c>
      <c r="H28">
        <v>251.6</v>
      </c>
      <c r="I28">
        <v>268.39999999999998</v>
      </c>
      <c r="L28" s="11"/>
      <c r="M28" s="11" t="str">
        <f t="shared" si="0"/>
        <v>Water Brake</v>
      </c>
      <c r="N28" s="6" t="s">
        <v>192</v>
      </c>
      <c r="O28" s="11"/>
      <c r="P28" s="11"/>
      <c r="Q28" s="11"/>
      <c r="R28" s="11"/>
      <c r="S28" s="11"/>
      <c r="W28" s="11"/>
      <c r="X28" s="11" t="str">
        <f t="shared" si="1"/>
        <v>Water Brake</v>
      </c>
      <c r="Y28" s="6" t="s">
        <v>192</v>
      </c>
      <c r="Z28" s="11"/>
      <c r="AA28" s="11"/>
      <c r="AB28" s="11"/>
      <c r="AC28" s="11"/>
      <c r="AD28" s="11"/>
    </row>
    <row r="29" spans="2:16384">
      <c r="B29" t="s">
        <v>10</v>
      </c>
      <c r="C29" s="6" t="s">
        <v>13</v>
      </c>
      <c r="D29">
        <v>5742</v>
      </c>
      <c r="E29">
        <v>11460</v>
      </c>
      <c r="F29">
        <v>17215</v>
      </c>
      <c r="G29">
        <v>20669</v>
      </c>
      <c r="H29">
        <v>22926</v>
      </c>
      <c r="I29">
        <v>25224</v>
      </c>
      <c r="L29" s="11"/>
      <c r="M29" s="11" t="str">
        <f t="shared" si="0"/>
        <v>Brake Power</v>
      </c>
      <c r="N29" s="6" t="s">
        <v>13</v>
      </c>
      <c r="O29" s="11">
        <v>17165</v>
      </c>
      <c r="P29" s="11">
        <v>17071</v>
      </c>
      <c r="Q29" s="11">
        <v>20615</v>
      </c>
      <c r="R29" s="11">
        <v>20484</v>
      </c>
      <c r="S29" s="11">
        <v>20407</v>
      </c>
      <c r="W29" s="11"/>
      <c r="X29" s="11" t="str">
        <f t="shared" si="1"/>
        <v>Brake Power</v>
      </c>
      <c r="Y29" s="6" t="s">
        <v>13</v>
      </c>
      <c r="Z29" s="11">
        <v>19414</v>
      </c>
      <c r="AA29" s="11">
        <v>19977</v>
      </c>
      <c r="AB29" s="11">
        <v>19796</v>
      </c>
      <c r="AC29" s="11">
        <v>21388</v>
      </c>
      <c r="AD29" s="11">
        <v>20912</v>
      </c>
      <c r="AE29">
        <v>13204</v>
      </c>
      <c r="AF29">
        <v>19384</v>
      </c>
      <c r="AG29">
        <v>18787</v>
      </c>
      <c r="AH29">
        <v>18943</v>
      </c>
      <c r="AI29">
        <v>20017</v>
      </c>
    </row>
    <row r="30" spans="2:16384">
      <c r="B30" t="s">
        <v>11</v>
      </c>
      <c r="C30" s="6" t="s">
        <v>13</v>
      </c>
      <c r="D30">
        <v>6587</v>
      </c>
      <c r="E30">
        <v>12481</v>
      </c>
      <c r="F30">
        <v>18436</v>
      </c>
      <c r="G30">
        <v>21965</v>
      </c>
      <c r="H30">
        <v>24265</v>
      </c>
      <c r="I30">
        <v>26610</v>
      </c>
      <c r="L30" s="11"/>
      <c r="M30" s="11" t="str">
        <f t="shared" si="0"/>
        <v>Indicated Power</v>
      </c>
      <c r="N30" s="6" t="s">
        <v>13</v>
      </c>
      <c r="O30" s="11"/>
      <c r="P30" s="11"/>
      <c r="Q30" s="11"/>
      <c r="R30" s="11"/>
      <c r="S30" s="11"/>
      <c r="W30" s="11"/>
      <c r="X30" s="11" t="str">
        <f t="shared" si="1"/>
        <v>Indicated Power</v>
      </c>
      <c r="Y30" s="6" t="s">
        <v>13</v>
      </c>
      <c r="Z30" s="11">
        <v>20739</v>
      </c>
      <c r="AA30" s="11">
        <v>21304</v>
      </c>
      <c r="AB30" s="11">
        <v>21122</v>
      </c>
      <c r="AC30" s="11">
        <v>22717</v>
      </c>
      <c r="AD30" s="11">
        <v>22244</v>
      </c>
      <c r="AE30">
        <v>14405</v>
      </c>
      <c r="AF30">
        <v>20680</v>
      </c>
      <c r="AG30">
        <v>20078</v>
      </c>
      <c r="AH30">
        <v>20257</v>
      </c>
      <c r="AI30">
        <v>21307</v>
      </c>
    </row>
    <row r="31" spans="2:16384">
      <c r="B31" t="s">
        <v>12</v>
      </c>
      <c r="C31" s="6" t="s">
        <v>15</v>
      </c>
      <c r="D31" s="5">
        <v>0.872</v>
      </c>
      <c r="E31" s="5">
        <v>0.91800000000000004</v>
      </c>
      <c r="F31" s="5">
        <v>0.93400000000000005</v>
      </c>
      <c r="G31" s="5">
        <v>0.94099999999999995</v>
      </c>
      <c r="H31" s="5">
        <v>0.94499999999999995</v>
      </c>
      <c r="I31" s="5">
        <v>0.94799999999999995</v>
      </c>
      <c r="L31" s="11"/>
      <c r="M31" s="11" t="str">
        <f t="shared" si="0"/>
        <v>Mechanical Efficiency</v>
      </c>
      <c r="N31" s="6" t="s">
        <v>15</v>
      </c>
      <c r="O31" s="5"/>
      <c r="P31" s="5"/>
      <c r="Q31" s="5"/>
      <c r="R31" s="5"/>
      <c r="S31" s="5"/>
      <c r="W31" s="11"/>
      <c r="X31" s="11" t="str">
        <f t="shared" si="1"/>
        <v>Mechanical Efficiency</v>
      </c>
      <c r="Y31" s="6" t="s">
        <v>15</v>
      </c>
      <c r="Z31" s="5"/>
      <c r="AA31" s="5"/>
      <c r="AB31" s="5"/>
      <c r="AC31" s="5"/>
      <c r="AD31" s="5"/>
    </row>
    <row r="32" spans="2:16384" s="12" customFormat="1">
      <c r="B32" s="12" t="s">
        <v>198</v>
      </c>
      <c r="C32" s="56" t="s">
        <v>15</v>
      </c>
      <c r="D32" s="57">
        <v>33.5</v>
      </c>
      <c r="E32" s="57">
        <v>44.5</v>
      </c>
      <c r="F32" s="57">
        <v>54</v>
      </c>
      <c r="G32" s="57">
        <v>60.1</v>
      </c>
      <c r="H32" s="57">
        <v>63.7</v>
      </c>
      <c r="I32" s="57">
        <v>69.099999999999994</v>
      </c>
      <c r="M32" s="12" t="str">
        <f t="shared" si="0"/>
        <v>Governor index</v>
      </c>
      <c r="N32" s="56" t="s">
        <v>15</v>
      </c>
      <c r="O32" s="57"/>
      <c r="P32" s="57"/>
      <c r="Q32" s="57"/>
      <c r="R32" s="57"/>
      <c r="S32" s="57"/>
      <c r="X32" s="12" t="str">
        <f t="shared" si="1"/>
        <v>Governor index</v>
      </c>
      <c r="Y32" s="56" t="s">
        <v>15</v>
      </c>
      <c r="Z32" s="57">
        <v>58.1</v>
      </c>
      <c r="AA32" s="57">
        <v>64</v>
      </c>
      <c r="AB32" s="57">
        <v>62</v>
      </c>
      <c r="AC32" s="57">
        <v>67</v>
      </c>
      <c r="AD32" s="57">
        <v>64</v>
      </c>
      <c r="AE32" s="12">
        <v>54</v>
      </c>
      <c r="AF32" s="12">
        <v>62</v>
      </c>
      <c r="AG32" s="12">
        <v>64</v>
      </c>
      <c r="AH32" s="12">
        <v>66</v>
      </c>
      <c r="AI32" s="12">
        <v>62</v>
      </c>
    </row>
    <row r="33" spans="2:35" s="12" customFormat="1">
      <c r="B33" s="12" t="s">
        <v>199</v>
      </c>
      <c r="C33" s="56" t="s">
        <v>200</v>
      </c>
      <c r="D33" s="57">
        <v>1.5</v>
      </c>
      <c r="E33" s="57">
        <v>1.5</v>
      </c>
      <c r="F33" s="57">
        <v>2.2000000000000002</v>
      </c>
      <c r="G33" s="57">
        <v>2.8</v>
      </c>
      <c r="H33" s="57">
        <v>1.8</v>
      </c>
      <c r="I33" s="57">
        <v>0.8</v>
      </c>
      <c r="M33" s="12" t="str">
        <f t="shared" si="0"/>
        <v>Pmax control</v>
      </c>
      <c r="N33" s="56" t="s">
        <v>200</v>
      </c>
      <c r="O33" s="57"/>
      <c r="P33" s="57"/>
      <c r="Q33" s="57"/>
      <c r="R33" s="57"/>
      <c r="S33" s="57"/>
      <c r="X33" s="12" t="str">
        <f t="shared" si="1"/>
        <v>Pmax control</v>
      </c>
      <c r="Y33" s="56" t="s">
        <v>200</v>
      </c>
      <c r="Z33" s="57"/>
      <c r="AA33" s="57"/>
      <c r="AB33" s="57"/>
      <c r="AC33" s="57"/>
      <c r="AD33" s="57"/>
    </row>
    <row r="34" spans="2:35" s="11" customFormat="1">
      <c r="C34" s="6"/>
      <c r="D34" s="5"/>
      <c r="N34" s="6"/>
      <c r="O34" s="5"/>
      <c r="P34" s="5"/>
      <c r="Q34" s="5"/>
      <c r="R34" s="5"/>
      <c r="S34" s="5"/>
      <c r="Y34" s="6"/>
      <c r="Z34" s="5"/>
      <c r="AA34" s="5"/>
      <c r="AB34" s="5"/>
      <c r="AC34" s="5"/>
      <c r="AD34" s="5"/>
    </row>
    <row r="35" spans="2:35">
      <c r="B35" s="1" t="s">
        <v>71</v>
      </c>
      <c r="L35" s="11"/>
      <c r="M35" s="1" t="str">
        <f t="shared" si="0"/>
        <v xml:space="preserve">System / Fuel </v>
      </c>
      <c r="N35" s="6"/>
      <c r="O35" s="11"/>
      <c r="P35" s="11"/>
      <c r="Q35" s="11"/>
      <c r="R35" s="11"/>
      <c r="S35" s="11"/>
      <c r="W35" s="11"/>
      <c r="X35" s="1" t="str">
        <f t="shared" ref="X35:X42" si="4">B35</f>
        <v xml:space="preserve">System / Fuel </v>
      </c>
      <c r="Y35" s="6"/>
      <c r="Z35" s="11"/>
      <c r="AA35" s="11"/>
      <c r="AB35" s="11"/>
      <c r="AC35" s="11"/>
      <c r="AD35" s="11"/>
    </row>
    <row r="36" spans="2:35" ht="17.25">
      <c r="B36" t="s">
        <v>55</v>
      </c>
      <c r="C36" s="6" t="s">
        <v>18</v>
      </c>
      <c r="D36">
        <v>8.1999999999999993</v>
      </c>
      <c r="E36">
        <v>7.9</v>
      </c>
      <c r="F36">
        <v>7.9</v>
      </c>
      <c r="G36">
        <v>7.5</v>
      </c>
      <c r="H36">
        <v>7.9</v>
      </c>
      <c r="I36">
        <v>7.5</v>
      </c>
      <c r="L36" s="11"/>
      <c r="M36" s="11" t="str">
        <f t="shared" si="0"/>
        <v>Inlet  F.O. Pressure</v>
      </c>
      <c r="N36" s="6" t="s">
        <v>18</v>
      </c>
      <c r="O36" s="11">
        <v>7.3</v>
      </c>
      <c r="P36" s="11">
        <v>7.3</v>
      </c>
      <c r="Q36" s="11">
        <v>7.3</v>
      </c>
      <c r="R36" s="11">
        <v>7.3</v>
      </c>
      <c r="S36" s="11">
        <v>7.3</v>
      </c>
      <c r="W36" s="11"/>
      <c r="X36" s="11" t="str">
        <f t="shared" si="4"/>
        <v>Inlet  F.O. Pressure</v>
      </c>
      <c r="Y36" s="6" t="s">
        <v>18</v>
      </c>
      <c r="Z36" s="11">
        <v>7.5</v>
      </c>
      <c r="AA36" s="11">
        <v>7.4</v>
      </c>
      <c r="AB36" s="11">
        <v>7.5</v>
      </c>
      <c r="AC36" s="11">
        <v>7.4</v>
      </c>
      <c r="AD36" s="11">
        <v>7.4</v>
      </c>
      <c r="AE36">
        <v>7.2</v>
      </c>
      <c r="AF36">
        <v>7.2</v>
      </c>
      <c r="AG36">
        <v>7.4</v>
      </c>
      <c r="AH36">
        <v>7.4</v>
      </c>
      <c r="AI36">
        <v>7</v>
      </c>
    </row>
    <row r="37" spans="2:35">
      <c r="B37" t="s">
        <v>56</v>
      </c>
      <c r="C37" s="6" t="s">
        <v>27</v>
      </c>
      <c r="D37">
        <v>30</v>
      </c>
      <c r="E37">
        <v>30</v>
      </c>
      <c r="F37">
        <v>30</v>
      </c>
      <c r="G37">
        <v>30</v>
      </c>
      <c r="H37">
        <v>31</v>
      </c>
      <c r="I37">
        <v>32</v>
      </c>
      <c r="L37" s="11"/>
      <c r="M37" s="11" t="str">
        <f t="shared" si="0"/>
        <v>Inlet F.O. Temperature</v>
      </c>
      <c r="N37" s="6" t="s">
        <v>27</v>
      </c>
      <c r="O37" s="11">
        <v>126</v>
      </c>
      <c r="P37" s="11">
        <v>126</v>
      </c>
      <c r="Q37" s="11">
        <v>126</v>
      </c>
      <c r="R37" s="11">
        <v>125</v>
      </c>
      <c r="S37" s="11">
        <v>125</v>
      </c>
      <c r="W37" s="11"/>
      <c r="X37" s="11" t="str">
        <f t="shared" si="4"/>
        <v>Inlet F.O. Temperature</v>
      </c>
      <c r="Y37" s="6" t="s">
        <v>27</v>
      </c>
      <c r="Z37" s="11">
        <v>83</v>
      </c>
      <c r="AA37" s="11">
        <v>82</v>
      </c>
      <c r="AB37" s="11">
        <v>81</v>
      </c>
      <c r="AC37" s="11">
        <v>87</v>
      </c>
      <c r="AD37" s="11">
        <v>89</v>
      </c>
      <c r="AE37">
        <v>84</v>
      </c>
      <c r="AF37">
        <v>100</v>
      </c>
      <c r="AG37">
        <v>131</v>
      </c>
      <c r="AH37">
        <v>85</v>
      </c>
      <c r="AI37">
        <v>123</v>
      </c>
    </row>
    <row r="38" spans="2:35" s="11" customFormat="1" ht="17.25">
      <c r="B38" s="11" t="s">
        <v>57</v>
      </c>
      <c r="C38" s="6" t="s">
        <v>18</v>
      </c>
      <c r="D38" s="11">
        <v>2.2200000000000002</v>
      </c>
      <c r="E38" s="11">
        <v>2.25</v>
      </c>
      <c r="F38" s="11">
        <v>2.2999999999999998</v>
      </c>
      <c r="G38" s="11">
        <v>2.2999999999999998</v>
      </c>
      <c r="H38" s="11">
        <v>2.2999999999999998</v>
      </c>
      <c r="I38" s="11">
        <v>2.2999999999999998</v>
      </c>
      <c r="M38" s="11" t="str">
        <f t="shared" si="0"/>
        <v>Piston Cooling Oil Pressure</v>
      </c>
      <c r="N38" s="6" t="s">
        <v>18</v>
      </c>
      <c r="O38" s="11">
        <v>2.6</v>
      </c>
      <c r="P38" s="11">
        <v>2.6</v>
      </c>
      <c r="Q38" s="11">
        <v>2.5</v>
      </c>
      <c r="R38" s="11">
        <v>2.5</v>
      </c>
      <c r="S38" s="11">
        <v>2.6</v>
      </c>
      <c r="X38" s="11" t="str">
        <f t="shared" si="4"/>
        <v>Piston Cooling Oil Pressure</v>
      </c>
      <c r="Y38" s="6" t="s">
        <v>18</v>
      </c>
      <c r="Z38" s="11">
        <v>2.5</v>
      </c>
      <c r="AA38" s="11">
        <v>2.6</v>
      </c>
      <c r="AB38" s="11">
        <v>2.5499999999999998</v>
      </c>
      <c r="AC38" s="11">
        <v>2.5</v>
      </c>
      <c r="AD38" s="11">
        <v>2.5</v>
      </c>
      <c r="AE38" s="11">
        <v>2.6</v>
      </c>
      <c r="AF38" s="11">
        <v>2.5</v>
      </c>
      <c r="AG38" s="11">
        <v>2.5</v>
      </c>
      <c r="AH38" s="11">
        <v>2.6</v>
      </c>
      <c r="AI38" s="11">
        <v>2.6</v>
      </c>
    </row>
    <row r="39" spans="2:35" s="11" customFormat="1">
      <c r="B39" s="11" t="s">
        <v>201</v>
      </c>
      <c r="C39" s="6" t="s">
        <v>27</v>
      </c>
      <c r="D39" s="11">
        <v>42</v>
      </c>
      <c r="E39" s="11">
        <v>42</v>
      </c>
      <c r="F39" s="11">
        <v>42</v>
      </c>
      <c r="G39" s="11">
        <v>42</v>
      </c>
      <c r="H39" s="11">
        <v>42</v>
      </c>
      <c r="I39" s="11">
        <v>42</v>
      </c>
      <c r="M39" s="11" t="str">
        <f t="shared" si="0"/>
        <v>Piston Cooling Oil Inlet Temp.</v>
      </c>
      <c r="N39" s="6" t="s">
        <v>27</v>
      </c>
      <c r="O39" s="11">
        <v>46</v>
      </c>
      <c r="P39" s="11">
        <v>46</v>
      </c>
      <c r="Q39" s="11">
        <v>46</v>
      </c>
      <c r="R39" s="11">
        <v>46</v>
      </c>
      <c r="S39" s="11">
        <v>46</v>
      </c>
      <c r="X39" s="11" t="str">
        <f t="shared" si="4"/>
        <v>Piston Cooling Oil Inlet Temp.</v>
      </c>
      <c r="Y39" s="6" t="s">
        <v>27</v>
      </c>
      <c r="Z39" s="11">
        <v>45</v>
      </c>
      <c r="AA39" s="11">
        <v>47</v>
      </c>
      <c r="AB39" s="11">
        <v>46</v>
      </c>
      <c r="AC39" s="11">
        <v>44</v>
      </c>
      <c r="AD39" s="11">
        <v>48</v>
      </c>
      <c r="AE39" s="11">
        <v>49</v>
      </c>
      <c r="AF39" s="11">
        <v>44</v>
      </c>
      <c r="AG39" s="11">
        <v>48</v>
      </c>
      <c r="AH39" s="11">
        <v>46</v>
      </c>
      <c r="AI39" s="11">
        <v>48</v>
      </c>
    </row>
    <row r="40" spans="2:35" s="11" customFormat="1">
      <c r="B40" s="11" t="s">
        <v>74</v>
      </c>
      <c r="C40" s="6"/>
      <c r="D40" s="11">
        <v>0.9042</v>
      </c>
      <c r="E40" s="11">
        <v>0.9042</v>
      </c>
      <c r="F40" s="11">
        <v>0.9042</v>
      </c>
      <c r="G40" s="11">
        <v>0.9042</v>
      </c>
      <c r="H40" s="11">
        <v>0.9042</v>
      </c>
      <c r="I40" s="11">
        <v>0.9042</v>
      </c>
      <c r="M40" s="11" t="str">
        <f t="shared" si="0"/>
        <v>Fuel Specific Gravity (@15°C)</v>
      </c>
      <c r="N40" s="6"/>
      <c r="O40" s="11">
        <v>0.97599999999999998</v>
      </c>
      <c r="P40" s="11">
        <v>0.97599999999999998</v>
      </c>
      <c r="Q40" s="11">
        <v>0.97599999999999998</v>
      </c>
      <c r="R40" s="11">
        <v>0.97599999999999998</v>
      </c>
      <c r="S40" s="11">
        <v>0.97599999999999998</v>
      </c>
      <c r="X40" s="11" t="str">
        <f t="shared" si="4"/>
        <v>Fuel Specific Gravity (@15°C)</v>
      </c>
      <c r="Y40" s="6"/>
      <c r="Z40" s="11">
        <v>0.99</v>
      </c>
      <c r="AA40" s="11">
        <v>0.96</v>
      </c>
      <c r="AB40" s="11">
        <v>0.96</v>
      </c>
      <c r="AC40" s="11">
        <v>0.99</v>
      </c>
      <c r="AD40" s="11">
        <v>0.99</v>
      </c>
      <c r="AE40" s="11">
        <v>0.99</v>
      </c>
      <c r="AF40" s="11">
        <v>0.98</v>
      </c>
      <c r="AG40" s="11">
        <v>0.96</v>
      </c>
      <c r="AH40" s="11">
        <v>0.96</v>
      </c>
      <c r="AI40" s="11">
        <v>0.96</v>
      </c>
    </row>
    <row r="41" spans="2:35" s="11" customFormat="1">
      <c r="B41" s="11" t="s">
        <v>212</v>
      </c>
      <c r="C41" s="6" t="s">
        <v>75</v>
      </c>
      <c r="D41" s="11">
        <v>8.41</v>
      </c>
      <c r="E41" s="11">
        <v>8.41</v>
      </c>
      <c r="F41" s="11">
        <v>8.41</v>
      </c>
      <c r="G41" s="11">
        <v>8.41</v>
      </c>
      <c r="H41" s="11">
        <v>8.41</v>
      </c>
      <c r="I41" s="11">
        <v>8.41</v>
      </c>
      <c r="M41" s="11" t="str">
        <f t="shared" si="0"/>
        <v>Fuel Viscosity (@50°C)</v>
      </c>
      <c r="N41" s="6" t="s">
        <v>75</v>
      </c>
      <c r="O41" s="11">
        <v>225</v>
      </c>
      <c r="P41" s="11">
        <v>225</v>
      </c>
      <c r="Q41" s="11">
        <v>225</v>
      </c>
      <c r="R41" s="11">
        <v>225</v>
      </c>
      <c r="S41" s="11">
        <v>225</v>
      </c>
      <c r="X41" s="11" t="str">
        <f t="shared" si="4"/>
        <v>Fuel Viscosity (@50°C)</v>
      </c>
      <c r="Y41" s="6" t="s">
        <v>75</v>
      </c>
      <c r="Z41" s="11">
        <v>360</v>
      </c>
      <c r="AA41" s="11">
        <v>312</v>
      </c>
      <c r="AB41" s="11">
        <v>312</v>
      </c>
      <c r="AC41" s="11">
        <v>372</v>
      </c>
      <c r="AD41" s="11">
        <v>343</v>
      </c>
      <c r="AE41" s="11">
        <v>367</v>
      </c>
      <c r="AF41" s="11">
        <v>368</v>
      </c>
      <c r="AG41" s="11">
        <v>225</v>
      </c>
      <c r="AH41" s="11">
        <v>225</v>
      </c>
      <c r="AI41" s="11">
        <v>347</v>
      </c>
    </row>
    <row r="42" spans="2:35" s="11" customFormat="1">
      <c r="B42" s="11" t="s">
        <v>72</v>
      </c>
      <c r="C42" s="6" t="s">
        <v>73</v>
      </c>
      <c r="D42" s="11">
        <v>10032</v>
      </c>
      <c r="E42" s="11">
        <v>10032</v>
      </c>
      <c r="F42" s="11">
        <v>10032</v>
      </c>
      <c r="G42" s="11">
        <v>10032</v>
      </c>
      <c r="H42" s="11">
        <v>10032</v>
      </c>
      <c r="I42" s="11">
        <v>10032</v>
      </c>
      <c r="M42" s="11" t="str">
        <f t="shared" si="0"/>
        <v>Fuel LHV</v>
      </c>
      <c r="N42" s="6" t="s">
        <v>73</v>
      </c>
      <c r="O42" s="11">
        <v>9635</v>
      </c>
      <c r="P42" s="11">
        <v>9635</v>
      </c>
      <c r="Q42" s="11">
        <v>9635</v>
      </c>
      <c r="R42" s="11">
        <v>9635</v>
      </c>
      <c r="S42" s="11">
        <v>9635</v>
      </c>
      <c r="X42" s="11" t="str">
        <f t="shared" si="4"/>
        <v>Fuel LHV</v>
      </c>
      <c r="Y42" s="6" t="s">
        <v>101</v>
      </c>
      <c r="Z42" s="11">
        <v>40270</v>
      </c>
      <c r="AA42" s="11">
        <v>40720</v>
      </c>
      <c r="AB42" s="11">
        <v>40720</v>
      </c>
      <c r="AC42" s="11">
        <v>40090</v>
      </c>
      <c r="AD42" s="11">
        <v>40190</v>
      </c>
      <c r="AE42" s="11">
        <v>39990</v>
      </c>
      <c r="AF42" s="11">
        <v>40190</v>
      </c>
      <c r="AG42" s="11">
        <v>40780</v>
      </c>
      <c r="AH42" s="11">
        <v>43180</v>
      </c>
      <c r="AI42" s="11">
        <v>43350</v>
      </c>
    </row>
    <row r="43" spans="2:35">
      <c r="L43" s="11"/>
      <c r="M43" s="11"/>
      <c r="N43" s="6"/>
      <c r="O43" s="11"/>
      <c r="P43" s="11"/>
      <c r="Q43" s="11"/>
      <c r="R43" s="11"/>
      <c r="S43" s="11"/>
      <c r="W43" s="11"/>
      <c r="X43" s="11"/>
      <c r="Y43" s="6"/>
      <c r="Z43" s="11"/>
      <c r="AA43" s="11"/>
      <c r="AB43" s="11"/>
      <c r="AC43" s="11"/>
      <c r="AD43" s="11"/>
    </row>
    <row r="44" spans="2:35">
      <c r="B44" s="1" t="s">
        <v>19</v>
      </c>
      <c r="L44" s="11"/>
      <c r="M44" s="1" t="str">
        <f t="shared" si="0"/>
        <v>Cylinder</v>
      </c>
      <c r="N44" s="6"/>
      <c r="O44" s="11"/>
      <c r="P44" s="11"/>
      <c r="Q44" s="11"/>
      <c r="R44" s="11"/>
      <c r="S44" s="11"/>
      <c r="W44" s="11"/>
      <c r="X44" s="1" t="str">
        <f>B44</f>
        <v>Cylinder</v>
      </c>
      <c r="Y44" s="6"/>
      <c r="Z44" s="11"/>
      <c r="AA44" s="11"/>
      <c r="AB44" s="11"/>
      <c r="AC44" s="11"/>
      <c r="AD44" s="11"/>
    </row>
    <row r="45" spans="2:35">
      <c r="B45" t="s">
        <v>20</v>
      </c>
      <c r="C45" s="6" t="s">
        <v>21</v>
      </c>
      <c r="L45" s="11"/>
      <c r="M45" s="11" t="str">
        <f t="shared" si="0"/>
        <v>Pmax</v>
      </c>
      <c r="N45" s="6" t="s">
        <v>21</v>
      </c>
      <c r="O45" s="11"/>
      <c r="P45" s="11"/>
      <c r="Q45" s="11"/>
      <c r="R45" s="11"/>
      <c r="S45" s="11"/>
      <c r="W45" s="11"/>
      <c r="X45" s="11" t="str">
        <f>B45</f>
        <v>Pmax</v>
      </c>
      <c r="Y45" s="6" t="s">
        <v>21</v>
      </c>
      <c r="Z45" s="11"/>
      <c r="AA45" s="11"/>
      <c r="AB45" s="11"/>
      <c r="AC45" s="11"/>
      <c r="AD45" s="11"/>
    </row>
    <row r="46" spans="2:35">
      <c r="C46" s="8">
        <v>1</v>
      </c>
      <c r="D46">
        <v>73</v>
      </c>
      <c r="E46">
        <v>104</v>
      </c>
      <c r="F46">
        <v>134</v>
      </c>
      <c r="G46">
        <v>149</v>
      </c>
      <c r="H46">
        <v>151</v>
      </c>
      <c r="I46">
        <v>150</v>
      </c>
      <c r="L46" s="11"/>
      <c r="M46" s="11"/>
      <c r="N46" s="8">
        <v>1</v>
      </c>
      <c r="O46" s="11">
        <v>132</v>
      </c>
      <c r="P46" s="11">
        <v>130</v>
      </c>
      <c r="Q46" s="11">
        <v>141</v>
      </c>
      <c r="R46" s="11">
        <v>147</v>
      </c>
      <c r="S46" s="11">
        <v>144</v>
      </c>
      <c r="W46" s="11"/>
      <c r="X46" s="11"/>
      <c r="Y46" s="8">
        <v>1</v>
      </c>
      <c r="Z46" s="11">
        <v>127</v>
      </c>
      <c r="AA46" s="11">
        <v>126</v>
      </c>
      <c r="AB46" s="11">
        <v>125</v>
      </c>
      <c r="AC46" s="11">
        <v>124</v>
      </c>
      <c r="AD46" s="11">
        <v>127</v>
      </c>
      <c r="AE46">
        <v>107</v>
      </c>
      <c r="AF46">
        <v>118</v>
      </c>
      <c r="AG46">
        <v>120</v>
      </c>
      <c r="AH46">
        <v>125</v>
      </c>
      <c r="AI46">
        <v>120</v>
      </c>
    </row>
    <row r="47" spans="2:35">
      <c r="C47" s="8">
        <v>2</v>
      </c>
      <c r="D47">
        <v>75</v>
      </c>
      <c r="E47" s="11">
        <v>103</v>
      </c>
      <c r="F47">
        <v>136</v>
      </c>
      <c r="G47" s="11">
        <v>149</v>
      </c>
      <c r="H47">
        <v>150</v>
      </c>
      <c r="I47">
        <v>150</v>
      </c>
      <c r="L47" s="11"/>
      <c r="M47" s="11"/>
      <c r="N47" s="8">
        <v>2</v>
      </c>
      <c r="O47" s="11">
        <v>132</v>
      </c>
      <c r="P47" s="11">
        <v>132</v>
      </c>
      <c r="Q47" s="11">
        <v>141</v>
      </c>
      <c r="R47" s="11">
        <v>145</v>
      </c>
      <c r="S47" s="11">
        <v>145</v>
      </c>
      <c r="W47" s="11"/>
      <c r="X47" s="11"/>
      <c r="Y47" s="8">
        <v>2</v>
      </c>
      <c r="Z47" s="11">
        <v>125</v>
      </c>
      <c r="AA47" s="11">
        <v>125</v>
      </c>
      <c r="AB47" s="11">
        <v>126</v>
      </c>
      <c r="AC47" s="11">
        <v>126</v>
      </c>
      <c r="AD47" s="11">
        <v>125</v>
      </c>
      <c r="AE47">
        <v>107</v>
      </c>
      <c r="AF47">
        <v>121</v>
      </c>
      <c r="AG47">
        <v>122</v>
      </c>
      <c r="AH47">
        <v>126</v>
      </c>
      <c r="AI47">
        <v>122</v>
      </c>
    </row>
    <row r="48" spans="2:35">
      <c r="C48" s="8">
        <v>3</v>
      </c>
      <c r="D48" s="11">
        <v>75</v>
      </c>
      <c r="E48" s="11">
        <v>102</v>
      </c>
      <c r="F48">
        <v>135</v>
      </c>
      <c r="G48" s="11">
        <v>150</v>
      </c>
      <c r="H48">
        <v>152</v>
      </c>
      <c r="I48">
        <v>150</v>
      </c>
      <c r="L48" s="11"/>
      <c r="M48" s="11"/>
      <c r="N48" s="8">
        <v>3</v>
      </c>
      <c r="O48" s="11">
        <v>130</v>
      </c>
      <c r="P48" s="11">
        <v>134</v>
      </c>
      <c r="Q48" s="11">
        <v>141</v>
      </c>
      <c r="R48" s="11">
        <v>145</v>
      </c>
      <c r="S48" s="11">
        <v>145</v>
      </c>
      <c r="W48" s="11"/>
      <c r="X48" s="11"/>
      <c r="Y48" s="8">
        <v>3</v>
      </c>
      <c r="Z48" s="11">
        <v>129</v>
      </c>
      <c r="AA48" s="11">
        <v>124</v>
      </c>
      <c r="AB48" s="11">
        <v>126</v>
      </c>
      <c r="AC48" s="11">
        <v>128</v>
      </c>
      <c r="AD48" s="11">
        <v>126</v>
      </c>
      <c r="AE48">
        <v>110</v>
      </c>
      <c r="AF48">
        <v>120</v>
      </c>
      <c r="AG48">
        <v>124</v>
      </c>
      <c r="AH48">
        <v>127</v>
      </c>
      <c r="AI48">
        <v>124</v>
      </c>
    </row>
    <row r="49" spans="2:35">
      <c r="C49" s="8">
        <v>4</v>
      </c>
      <c r="D49" s="11">
        <v>75</v>
      </c>
      <c r="E49" s="11">
        <v>104</v>
      </c>
      <c r="F49">
        <v>135</v>
      </c>
      <c r="G49" s="11">
        <v>149</v>
      </c>
      <c r="H49">
        <v>150</v>
      </c>
      <c r="I49">
        <v>150</v>
      </c>
      <c r="L49" s="11"/>
      <c r="M49" s="11"/>
      <c r="N49" s="8">
        <v>4</v>
      </c>
      <c r="O49" s="11">
        <v>133</v>
      </c>
      <c r="P49" s="11">
        <v>132</v>
      </c>
      <c r="Q49" s="11">
        <v>141</v>
      </c>
      <c r="R49" s="11">
        <v>145</v>
      </c>
      <c r="S49" s="11">
        <v>146</v>
      </c>
      <c r="W49" s="11"/>
      <c r="X49" s="11"/>
      <c r="Y49" s="8">
        <v>4</v>
      </c>
      <c r="Z49" s="11">
        <v>130</v>
      </c>
      <c r="AA49" s="11">
        <v>129</v>
      </c>
      <c r="AB49" s="11">
        <v>126</v>
      </c>
      <c r="AC49" s="11">
        <v>128</v>
      </c>
      <c r="AD49" s="11">
        <v>126</v>
      </c>
      <c r="AE49">
        <v>109</v>
      </c>
      <c r="AF49">
        <v>120</v>
      </c>
      <c r="AG49">
        <v>124</v>
      </c>
      <c r="AH49">
        <v>128</v>
      </c>
      <c r="AI49">
        <v>124</v>
      </c>
    </row>
    <row r="50" spans="2:35">
      <c r="C50" s="8">
        <v>5</v>
      </c>
      <c r="D50" s="11">
        <v>73</v>
      </c>
      <c r="E50" s="11">
        <v>103</v>
      </c>
      <c r="F50">
        <v>134</v>
      </c>
      <c r="G50" s="11">
        <v>149</v>
      </c>
      <c r="H50">
        <v>150</v>
      </c>
      <c r="I50">
        <v>148</v>
      </c>
      <c r="L50" s="11"/>
      <c r="M50" s="11"/>
      <c r="N50" s="8">
        <v>5</v>
      </c>
      <c r="O50" s="11">
        <v>131</v>
      </c>
      <c r="P50" s="11">
        <v>133</v>
      </c>
      <c r="Q50" s="11">
        <v>143</v>
      </c>
      <c r="R50" s="11">
        <v>146</v>
      </c>
      <c r="S50" s="11">
        <v>146</v>
      </c>
      <c r="W50" s="11"/>
      <c r="X50" s="11"/>
      <c r="Y50" s="8">
        <v>5</v>
      </c>
      <c r="Z50" s="11">
        <v>134</v>
      </c>
      <c r="AA50" s="11">
        <v>128</v>
      </c>
      <c r="AB50" s="11">
        <v>127</v>
      </c>
      <c r="AC50" s="11">
        <v>128</v>
      </c>
      <c r="AD50" s="11">
        <v>125</v>
      </c>
      <c r="AE50">
        <v>110</v>
      </c>
      <c r="AF50">
        <v>120</v>
      </c>
      <c r="AG50">
        <v>123</v>
      </c>
      <c r="AH50">
        <v>128</v>
      </c>
      <c r="AI50">
        <v>123</v>
      </c>
    </row>
    <row r="51" spans="2:35">
      <c r="C51" s="8">
        <v>6</v>
      </c>
      <c r="D51" s="11">
        <v>73</v>
      </c>
      <c r="E51" s="11">
        <v>103</v>
      </c>
      <c r="F51">
        <v>134</v>
      </c>
      <c r="G51">
        <v>150</v>
      </c>
      <c r="H51">
        <v>150</v>
      </c>
      <c r="I51">
        <v>146</v>
      </c>
      <c r="L51" s="11"/>
      <c r="M51" s="11"/>
      <c r="N51" s="8">
        <v>6</v>
      </c>
      <c r="O51" s="11">
        <v>130</v>
      </c>
      <c r="P51" s="11">
        <v>131</v>
      </c>
      <c r="Q51" s="11">
        <v>141</v>
      </c>
      <c r="R51" s="11">
        <v>146</v>
      </c>
      <c r="S51" s="11">
        <v>147</v>
      </c>
      <c r="W51" s="11"/>
      <c r="X51" s="11"/>
      <c r="Y51" s="8">
        <v>6</v>
      </c>
      <c r="Z51" s="11">
        <v>128</v>
      </c>
      <c r="AA51" s="11">
        <v>124</v>
      </c>
      <c r="AB51" s="11">
        <v>125</v>
      </c>
      <c r="AC51" s="11">
        <v>127</v>
      </c>
      <c r="AD51" s="11">
        <v>126</v>
      </c>
      <c r="AE51">
        <v>111</v>
      </c>
      <c r="AF51">
        <v>123</v>
      </c>
      <c r="AG51">
        <v>124</v>
      </c>
      <c r="AH51">
        <v>127</v>
      </c>
      <c r="AI51">
        <v>124</v>
      </c>
    </row>
    <row r="52" spans="2:35">
      <c r="C52" s="8">
        <v>7</v>
      </c>
      <c r="L52" s="11"/>
      <c r="M52" s="11"/>
      <c r="N52" s="8">
        <v>7</v>
      </c>
      <c r="O52" s="11"/>
      <c r="P52" s="11"/>
      <c r="Q52" s="11"/>
      <c r="R52" s="11"/>
      <c r="S52" s="11"/>
      <c r="W52" s="11"/>
      <c r="X52" s="11"/>
      <c r="Y52" s="8">
        <v>7</v>
      </c>
      <c r="Z52" s="11"/>
      <c r="AA52" s="11"/>
      <c r="AB52" s="11"/>
      <c r="AC52" s="11"/>
      <c r="AD52" s="11"/>
    </row>
    <row r="53" spans="2:35">
      <c r="C53" s="8">
        <v>8</v>
      </c>
      <c r="L53" s="11"/>
      <c r="M53" s="11"/>
      <c r="N53" s="8">
        <v>8</v>
      </c>
      <c r="O53" s="11"/>
      <c r="P53" s="11"/>
      <c r="Q53" s="11"/>
      <c r="R53" s="11"/>
      <c r="S53" s="11"/>
      <c r="W53" s="11"/>
      <c r="X53" s="11"/>
      <c r="Y53" s="8">
        <v>8</v>
      </c>
      <c r="Z53" s="11"/>
      <c r="AA53" s="11"/>
      <c r="AB53" s="11"/>
      <c r="AC53" s="11"/>
      <c r="AD53" s="11"/>
    </row>
    <row r="54" spans="2:35">
      <c r="C54" s="8">
        <v>9</v>
      </c>
      <c r="L54" s="11"/>
      <c r="M54" s="11"/>
      <c r="N54" s="8">
        <v>9</v>
      </c>
      <c r="O54" s="11"/>
      <c r="P54" s="11"/>
      <c r="Q54" s="11"/>
      <c r="R54" s="11"/>
      <c r="S54" s="11"/>
      <c r="W54" s="11"/>
      <c r="X54" s="11"/>
      <c r="Y54" s="8">
        <v>9</v>
      </c>
      <c r="Z54" s="11"/>
      <c r="AA54" s="11"/>
      <c r="AB54" s="11"/>
      <c r="AC54" s="11"/>
      <c r="AD54" s="11"/>
    </row>
    <row r="55" spans="2:35">
      <c r="C55" s="8">
        <v>10</v>
      </c>
      <c r="L55" s="11"/>
      <c r="M55" s="11"/>
      <c r="N55" s="8">
        <v>10</v>
      </c>
      <c r="O55" s="11"/>
      <c r="P55" s="11"/>
      <c r="Q55" s="11"/>
      <c r="R55" s="11"/>
      <c r="S55" s="11"/>
      <c r="W55" s="11"/>
      <c r="X55" s="11"/>
      <c r="Y55" s="8">
        <v>10</v>
      </c>
      <c r="Z55" s="11"/>
      <c r="AA55" s="11"/>
      <c r="AB55" s="11"/>
      <c r="AC55" s="11"/>
      <c r="AD55" s="11"/>
    </row>
    <row r="56" spans="2:35">
      <c r="C56" s="8">
        <v>11</v>
      </c>
      <c r="L56" s="11"/>
      <c r="M56" s="11"/>
      <c r="N56" s="8">
        <v>11</v>
      </c>
      <c r="O56" s="11"/>
      <c r="P56" s="11"/>
      <c r="Q56" s="11"/>
      <c r="R56" s="11"/>
      <c r="S56" s="11"/>
      <c r="W56" s="11"/>
      <c r="X56" s="11"/>
      <c r="Y56" s="8">
        <v>11</v>
      </c>
      <c r="Z56" s="11"/>
      <c r="AA56" s="11"/>
      <c r="AB56" s="11"/>
      <c r="AC56" s="11"/>
      <c r="AD56" s="11"/>
    </row>
    <row r="57" spans="2:35">
      <c r="C57" s="8">
        <v>12</v>
      </c>
      <c r="L57" s="11"/>
      <c r="M57" s="11"/>
      <c r="N57" s="8">
        <v>12</v>
      </c>
      <c r="O57" s="11"/>
      <c r="P57" s="11"/>
      <c r="Q57" s="11"/>
      <c r="R57" s="11"/>
      <c r="S57" s="11"/>
      <c r="W57" s="11"/>
      <c r="X57" s="11"/>
      <c r="Y57" s="8">
        <v>12</v>
      </c>
      <c r="Z57" s="11"/>
      <c r="AA57" s="11"/>
      <c r="AB57" s="11"/>
      <c r="AC57" s="11"/>
      <c r="AD57" s="11"/>
    </row>
    <row r="58" spans="2:35">
      <c r="B58" t="s">
        <v>22</v>
      </c>
      <c r="C58" s="6" t="s">
        <v>21</v>
      </c>
      <c r="L58" s="11"/>
      <c r="M58" s="11" t="str">
        <f t="shared" ref="M58:M121" si="5">B58</f>
        <v>Pcomp</v>
      </c>
      <c r="N58" s="6" t="s">
        <v>21</v>
      </c>
      <c r="O58" s="11"/>
      <c r="P58" s="11"/>
      <c r="Q58" s="11"/>
      <c r="R58" s="11"/>
      <c r="S58" s="11"/>
      <c r="W58" s="11"/>
      <c r="X58" s="11" t="str">
        <f>B58</f>
        <v>Pcomp</v>
      </c>
      <c r="Y58" s="6" t="s">
        <v>21</v>
      </c>
      <c r="Z58" s="11"/>
      <c r="AA58" s="11"/>
      <c r="AB58" s="11"/>
      <c r="AC58" s="11"/>
      <c r="AD58" s="11"/>
    </row>
    <row r="59" spans="2:35">
      <c r="C59" s="8">
        <v>1</v>
      </c>
      <c r="D59">
        <v>48</v>
      </c>
      <c r="E59">
        <v>76</v>
      </c>
      <c r="F59">
        <v>106</v>
      </c>
      <c r="G59">
        <v>124</v>
      </c>
      <c r="H59">
        <v>136</v>
      </c>
      <c r="I59">
        <v>149</v>
      </c>
      <c r="L59" s="11"/>
      <c r="M59" s="11"/>
      <c r="N59" s="8">
        <v>1</v>
      </c>
      <c r="O59" s="11">
        <v>109</v>
      </c>
      <c r="P59" s="11">
        <v>106</v>
      </c>
      <c r="Q59" s="11">
        <v>125</v>
      </c>
      <c r="R59" s="11">
        <v>127</v>
      </c>
      <c r="S59" s="11">
        <v>125</v>
      </c>
      <c r="W59" s="11"/>
      <c r="X59" s="11"/>
      <c r="Y59" s="8">
        <v>1</v>
      </c>
      <c r="Z59" s="11">
        <v>110.1</v>
      </c>
      <c r="AA59" s="11">
        <v>109.3</v>
      </c>
      <c r="AB59" s="11">
        <v>107</v>
      </c>
      <c r="AC59" s="11">
        <v>104.4</v>
      </c>
      <c r="AD59" s="11">
        <v>110.4</v>
      </c>
      <c r="AE59">
        <v>86.7</v>
      </c>
      <c r="AF59">
        <v>99.4</v>
      </c>
      <c r="AG59">
        <v>101.3</v>
      </c>
      <c r="AH59" s="11">
        <v>113</v>
      </c>
      <c r="AI59">
        <v>100</v>
      </c>
    </row>
    <row r="60" spans="2:35">
      <c r="C60" s="8">
        <v>2</v>
      </c>
      <c r="D60">
        <v>48</v>
      </c>
      <c r="E60">
        <v>77</v>
      </c>
      <c r="F60">
        <v>107</v>
      </c>
      <c r="G60">
        <v>124</v>
      </c>
      <c r="H60">
        <v>137</v>
      </c>
      <c r="I60">
        <v>148</v>
      </c>
      <c r="L60" s="11"/>
      <c r="M60" s="11"/>
      <c r="N60" s="8">
        <v>2</v>
      </c>
      <c r="O60" s="11">
        <v>107</v>
      </c>
      <c r="P60" s="11">
        <v>108</v>
      </c>
      <c r="Q60" s="11">
        <v>125</v>
      </c>
      <c r="R60" s="11">
        <v>126</v>
      </c>
      <c r="S60" s="11">
        <v>124</v>
      </c>
      <c r="W60" s="11"/>
      <c r="X60" s="11"/>
      <c r="Y60" s="8">
        <v>2</v>
      </c>
      <c r="Z60" s="11">
        <v>108.6</v>
      </c>
      <c r="AA60" s="11">
        <v>106.2</v>
      </c>
      <c r="AB60" s="11">
        <v>106.3</v>
      </c>
      <c r="AC60" s="11">
        <v>105.6</v>
      </c>
      <c r="AD60" s="11">
        <v>105.7</v>
      </c>
      <c r="AE60">
        <v>87.2</v>
      </c>
      <c r="AF60">
        <v>101.2</v>
      </c>
      <c r="AG60">
        <v>102.3</v>
      </c>
      <c r="AH60" s="11">
        <v>114.9</v>
      </c>
      <c r="AI60">
        <v>102</v>
      </c>
    </row>
    <row r="61" spans="2:35">
      <c r="C61" s="8">
        <v>3</v>
      </c>
      <c r="D61">
        <v>49</v>
      </c>
      <c r="E61">
        <v>76</v>
      </c>
      <c r="F61">
        <v>106</v>
      </c>
      <c r="G61">
        <v>125</v>
      </c>
      <c r="H61">
        <v>138</v>
      </c>
      <c r="I61">
        <v>149.5</v>
      </c>
      <c r="L61" s="11"/>
      <c r="M61" s="11"/>
      <c r="N61" s="8">
        <v>3</v>
      </c>
      <c r="O61" s="11">
        <v>107</v>
      </c>
      <c r="P61" s="11">
        <v>108</v>
      </c>
      <c r="Q61" s="11">
        <v>125</v>
      </c>
      <c r="R61" s="11">
        <v>125</v>
      </c>
      <c r="S61" s="11">
        <v>124</v>
      </c>
      <c r="W61" s="11"/>
      <c r="X61" s="11"/>
      <c r="Y61" s="8">
        <v>3</v>
      </c>
      <c r="Z61" s="11">
        <v>113.7</v>
      </c>
      <c r="AA61" s="11">
        <v>104.9</v>
      </c>
      <c r="AB61" s="11">
        <v>106.8</v>
      </c>
      <c r="AC61" s="11">
        <v>104.9</v>
      </c>
      <c r="AD61" s="11">
        <v>105.3</v>
      </c>
      <c r="AE61">
        <v>87.2</v>
      </c>
      <c r="AF61">
        <v>101.6</v>
      </c>
      <c r="AG61">
        <v>103.4</v>
      </c>
      <c r="AH61" s="11">
        <v>113.1</v>
      </c>
      <c r="AI61">
        <v>103</v>
      </c>
    </row>
    <row r="62" spans="2:35">
      <c r="C62" s="8">
        <v>4</v>
      </c>
      <c r="D62">
        <v>49</v>
      </c>
      <c r="E62">
        <v>75</v>
      </c>
      <c r="F62">
        <v>105</v>
      </c>
      <c r="G62">
        <v>124</v>
      </c>
      <c r="H62">
        <v>136</v>
      </c>
      <c r="I62">
        <v>147</v>
      </c>
      <c r="L62" s="11"/>
      <c r="M62" s="11"/>
      <c r="N62" s="8">
        <v>4</v>
      </c>
      <c r="O62" s="11">
        <v>108</v>
      </c>
      <c r="P62" s="11">
        <v>108</v>
      </c>
      <c r="Q62" s="11">
        <v>126</v>
      </c>
      <c r="R62" s="11">
        <v>125</v>
      </c>
      <c r="S62" s="11">
        <v>125</v>
      </c>
      <c r="W62" s="11"/>
      <c r="X62" s="11"/>
      <c r="Y62" s="8">
        <v>4</v>
      </c>
      <c r="Z62" s="11">
        <v>111.9</v>
      </c>
      <c r="AA62" s="11">
        <v>105</v>
      </c>
      <c r="AB62" s="11">
        <v>103.3</v>
      </c>
      <c r="AC62" s="11">
        <v>106.4</v>
      </c>
      <c r="AD62" s="11">
        <v>105.9</v>
      </c>
      <c r="AE62">
        <v>87.4</v>
      </c>
      <c r="AF62">
        <v>101.2</v>
      </c>
      <c r="AG62">
        <v>104.6</v>
      </c>
      <c r="AH62" s="11">
        <v>114.1</v>
      </c>
      <c r="AI62">
        <v>103.5</v>
      </c>
    </row>
    <row r="63" spans="2:35">
      <c r="C63" s="8">
        <v>5</v>
      </c>
      <c r="D63" s="11">
        <v>49</v>
      </c>
      <c r="E63">
        <v>75</v>
      </c>
      <c r="F63">
        <v>106</v>
      </c>
      <c r="G63">
        <v>122</v>
      </c>
      <c r="H63">
        <v>135</v>
      </c>
      <c r="I63">
        <v>148</v>
      </c>
      <c r="L63" s="11"/>
      <c r="M63" s="11"/>
      <c r="N63" s="8">
        <v>5</v>
      </c>
      <c r="O63" s="11">
        <v>108</v>
      </c>
      <c r="P63" s="11">
        <v>108</v>
      </c>
      <c r="Q63" s="11">
        <v>126</v>
      </c>
      <c r="R63" s="11">
        <v>125</v>
      </c>
      <c r="S63" s="11">
        <v>125</v>
      </c>
      <c r="W63" s="11"/>
      <c r="X63" s="11"/>
      <c r="Y63" s="8">
        <v>5</v>
      </c>
      <c r="Z63" s="11">
        <v>111.4</v>
      </c>
      <c r="AA63" s="11">
        <v>106.7</v>
      </c>
      <c r="AB63" s="11">
        <v>105.2</v>
      </c>
      <c r="AC63" s="11">
        <v>109.5</v>
      </c>
      <c r="AD63" s="11">
        <v>108.2</v>
      </c>
      <c r="AE63">
        <v>89.6</v>
      </c>
      <c r="AF63">
        <v>103.4</v>
      </c>
      <c r="AG63">
        <v>105</v>
      </c>
      <c r="AH63" s="11">
        <v>115.1</v>
      </c>
      <c r="AI63">
        <v>103.7</v>
      </c>
    </row>
    <row r="64" spans="2:35">
      <c r="C64" s="8">
        <v>6</v>
      </c>
      <c r="D64" s="11">
        <v>49</v>
      </c>
      <c r="E64">
        <v>77</v>
      </c>
      <c r="F64">
        <v>107</v>
      </c>
      <c r="G64">
        <v>124</v>
      </c>
      <c r="H64">
        <v>136</v>
      </c>
      <c r="I64">
        <v>149</v>
      </c>
      <c r="L64" s="11"/>
      <c r="M64" s="11"/>
      <c r="N64" s="8">
        <v>6</v>
      </c>
      <c r="O64" s="11">
        <v>107</v>
      </c>
      <c r="P64" s="11">
        <v>107</v>
      </c>
      <c r="Q64" s="11">
        <v>126</v>
      </c>
      <c r="R64" s="11">
        <v>125</v>
      </c>
      <c r="S64" s="11">
        <v>125</v>
      </c>
      <c r="W64" s="11"/>
      <c r="X64" s="11"/>
      <c r="Y64" s="8">
        <v>6</v>
      </c>
      <c r="Z64" s="11">
        <v>113</v>
      </c>
      <c r="AA64" s="11">
        <v>109</v>
      </c>
      <c r="AB64" s="11">
        <v>108.3</v>
      </c>
      <c r="AC64" s="11">
        <v>108.3</v>
      </c>
      <c r="AD64" s="11">
        <v>110</v>
      </c>
      <c r="AE64">
        <v>91</v>
      </c>
      <c r="AF64">
        <v>104.3</v>
      </c>
      <c r="AG64">
        <v>106.2</v>
      </c>
      <c r="AH64" s="11">
        <v>116.8</v>
      </c>
      <c r="AI64">
        <v>106</v>
      </c>
    </row>
    <row r="65" spans="2:35">
      <c r="C65" s="8">
        <v>7</v>
      </c>
      <c r="L65" s="11"/>
      <c r="M65" s="11"/>
      <c r="N65" s="8">
        <v>7</v>
      </c>
      <c r="O65" s="11"/>
      <c r="P65" s="11"/>
      <c r="Q65" s="11"/>
      <c r="R65" s="11"/>
      <c r="S65" s="11"/>
      <c r="W65" s="11"/>
      <c r="X65" s="11"/>
      <c r="Y65" s="8">
        <v>7</v>
      </c>
      <c r="Z65" s="11"/>
      <c r="AA65" s="11"/>
      <c r="AB65" s="11"/>
      <c r="AC65" s="11"/>
      <c r="AD65" s="11"/>
      <c r="AH65" s="11"/>
    </row>
    <row r="66" spans="2:35">
      <c r="C66" s="8">
        <v>8</v>
      </c>
      <c r="L66" s="11"/>
      <c r="M66" s="11"/>
      <c r="N66" s="8">
        <v>8</v>
      </c>
      <c r="O66" s="11"/>
      <c r="P66" s="11"/>
      <c r="Q66" s="11"/>
      <c r="R66" s="11"/>
      <c r="S66" s="11"/>
      <c r="W66" s="11"/>
      <c r="X66" s="11"/>
      <c r="Y66" s="8">
        <v>8</v>
      </c>
      <c r="Z66" s="11"/>
      <c r="AA66" s="11"/>
      <c r="AB66" s="11"/>
      <c r="AC66" s="11"/>
      <c r="AD66" s="11"/>
      <c r="AH66" s="11"/>
    </row>
    <row r="67" spans="2:35">
      <c r="C67" s="8">
        <v>9</v>
      </c>
      <c r="L67" s="11"/>
      <c r="M67" s="11"/>
      <c r="N67" s="8">
        <v>9</v>
      </c>
      <c r="O67" s="11"/>
      <c r="P67" s="11"/>
      <c r="Q67" s="11"/>
      <c r="R67" s="11"/>
      <c r="S67" s="11"/>
      <c r="W67" s="11"/>
      <c r="X67" s="11"/>
      <c r="Y67" s="8">
        <v>9</v>
      </c>
      <c r="Z67" s="11"/>
      <c r="AA67" s="11"/>
      <c r="AB67" s="11"/>
      <c r="AC67" s="11"/>
      <c r="AD67" s="11"/>
      <c r="AH67" s="11"/>
    </row>
    <row r="68" spans="2:35">
      <c r="C68" s="8">
        <v>10</v>
      </c>
      <c r="L68" s="11"/>
      <c r="M68" s="11"/>
      <c r="N68" s="8">
        <v>10</v>
      </c>
      <c r="O68" s="11"/>
      <c r="P68" s="11"/>
      <c r="Q68" s="11"/>
      <c r="R68" s="11"/>
      <c r="S68" s="11"/>
      <c r="W68" s="11"/>
      <c r="X68" s="11"/>
      <c r="Y68" s="8">
        <v>10</v>
      </c>
      <c r="Z68" s="11"/>
      <c r="AA68" s="11"/>
      <c r="AB68" s="11"/>
      <c r="AC68" s="11"/>
      <c r="AD68" s="11"/>
      <c r="AH68" s="11"/>
    </row>
    <row r="69" spans="2:35">
      <c r="C69" s="8">
        <v>11</v>
      </c>
      <c r="L69" s="11"/>
      <c r="M69" s="11"/>
      <c r="N69" s="8">
        <v>11</v>
      </c>
      <c r="O69" s="11"/>
      <c r="P69" s="11"/>
      <c r="Q69" s="11"/>
      <c r="R69" s="11"/>
      <c r="S69" s="11"/>
      <c r="W69" s="11"/>
      <c r="X69" s="11"/>
      <c r="Y69" s="8">
        <v>11</v>
      </c>
      <c r="Z69" s="11"/>
      <c r="AA69" s="11"/>
      <c r="AB69" s="11"/>
      <c r="AC69" s="11"/>
      <c r="AD69" s="11"/>
      <c r="AH69" s="11"/>
    </row>
    <row r="70" spans="2:35">
      <c r="C70" s="8">
        <v>12</v>
      </c>
      <c r="L70" s="11"/>
      <c r="M70" s="11"/>
      <c r="N70" s="8">
        <v>12</v>
      </c>
      <c r="O70" s="11"/>
      <c r="P70" s="11"/>
      <c r="Q70" s="11"/>
      <c r="R70" s="11"/>
      <c r="S70" s="11"/>
      <c r="W70" s="11"/>
      <c r="X70" s="11"/>
      <c r="Y70" s="8">
        <v>12</v>
      </c>
      <c r="Z70" s="11"/>
      <c r="AA70" s="11"/>
      <c r="AB70" s="11"/>
      <c r="AC70" s="11"/>
      <c r="AD70" s="11"/>
      <c r="AH70" s="11"/>
    </row>
    <row r="71" spans="2:35">
      <c r="B71" t="s">
        <v>23</v>
      </c>
      <c r="C71" s="6" t="s">
        <v>21</v>
      </c>
      <c r="L71" s="11"/>
      <c r="M71" s="11" t="str">
        <f t="shared" si="5"/>
        <v>IMEP</v>
      </c>
      <c r="N71" s="6" t="s">
        <v>21</v>
      </c>
      <c r="O71" s="11"/>
      <c r="P71" s="11"/>
      <c r="Q71" s="11"/>
      <c r="R71" s="11"/>
      <c r="S71" s="11"/>
      <c r="W71" s="11"/>
      <c r="X71" s="11" t="str">
        <f t="shared" ref="X71:X113" si="6">B71</f>
        <v>IMEP</v>
      </c>
      <c r="Y71" s="6" t="s">
        <v>21</v>
      </c>
      <c r="Z71" s="11"/>
      <c r="AA71" s="11"/>
      <c r="AB71" s="11"/>
      <c r="AC71" s="11"/>
      <c r="AD71" s="11"/>
      <c r="AH71" s="11"/>
    </row>
    <row r="72" spans="2:35" s="11" customFormat="1">
      <c r="C72" s="8">
        <v>1</v>
      </c>
      <c r="D72" s="11">
        <v>7.96</v>
      </c>
      <c r="E72" s="11">
        <v>11.93</v>
      </c>
      <c r="F72" s="11">
        <v>15.36</v>
      </c>
      <c r="G72" s="11">
        <v>16.89</v>
      </c>
      <c r="H72" s="11">
        <v>18.37</v>
      </c>
      <c r="I72" s="11">
        <v>19.510000000000002</v>
      </c>
      <c r="N72" s="8">
        <v>1</v>
      </c>
      <c r="Y72" s="8">
        <v>1</v>
      </c>
      <c r="Z72" s="11">
        <v>15.6</v>
      </c>
      <c r="AA72" s="11">
        <v>16</v>
      </c>
      <c r="AB72" s="11">
        <v>15.8</v>
      </c>
      <c r="AC72" s="11">
        <v>17</v>
      </c>
      <c r="AD72" s="11">
        <v>17</v>
      </c>
      <c r="AE72" s="11">
        <v>11</v>
      </c>
      <c r="AF72" s="11">
        <v>14.5</v>
      </c>
      <c r="AG72" s="11">
        <v>15.8</v>
      </c>
      <c r="AH72" s="11">
        <v>15.4</v>
      </c>
      <c r="AI72" s="11">
        <v>16.600000000000001</v>
      </c>
    </row>
    <row r="73" spans="2:35" s="11" customFormat="1">
      <c r="C73" s="8">
        <v>2</v>
      </c>
      <c r="D73" s="11">
        <v>7.82</v>
      </c>
      <c r="E73" s="11">
        <v>11.77</v>
      </c>
      <c r="F73" s="11">
        <v>15.24</v>
      </c>
      <c r="G73" s="11">
        <v>17.170000000000002</v>
      </c>
      <c r="H73" s="11">
        <v>18.28</v>
      </c>
      <c r="I73" s="11">
        <v>19.3</v>
      </c>
      <c r="N73" s="8">
        <v>2</v>
      </c>
      <c r="Y73" s="8">
        <v>2</v>
      </c>
      <c r="Z73" s="11">
        <v>15.1</v>
      </c>
      <c r="AA73" s="11">
        <v>15.9</v>
      </c>
      <c r="AB73" s="11">
        <v>16</v>
      </c>
      <c r="AC73" s="11">
        <v>17.2</v>
      </c>
      <c r="AD73" s="11">
        <v>16.600000000000001</v>
      </c>
      <c r="AE73" s="11">
        <v>12.3</v>
      </c>
      <c r="AF73" s="11">
        <v>14.9</v>
      </c>
      <c r="AG73" s="11">
        <v>16.2</v>
      </c>
      <c r="AH73" s="11">
        <v>15.3</v>
      </c>
      <c r="AI73" s="11">
        <v>16.5</v>
      </c>
    </row>
    <row r="74" spans="2:35" s="11" customFormat="1">
      <c r="C74" s="8">
        <v>3</v>
      </c>
      <c r="D74" s="11">
        <v>7.76</v>
      </c>
      <c r="E74" s="11">
        <v>11.72</v>
      </c>
      <c r="F74" s="11">
        <v>15.03</v>
      </c>
      <c r="G74" s="11">
        <v>17.07</v>
      </c>
      <c r="H74" s="11">
        <v>18.059999999999999</v>
      </c>
      <c r="I74" s="11">
        <v>19.170000000000002</v>
      </c>
      <c r="N74" s="8">
        <v>3</v>
      </c>
      <c r="Y74" s="8">
        <v>3</v>
      </c>
      <c r="Z74" s="11">
        <v>15.5</v>
      </c>
      <c r="AA74" s="11">
        <v>15.9</v>
      </c>
      <c r="AB74" s="11">
        <v>15.8</v>
      </c>
      <c r="AC74" s="11">
        <v>17</v>
      </c>
      <c r="AD74" s="11">
        <v>16.8</v>
      </c>
      <c r="AE74" s="11">
        <v>12.2</v>
      </c>
      <c r="AF74" s="11">
        <v>15.7</v>
      </c>
      <c r="AG74" s="11">
        <v>15.4</v>
      </c>
      <c r="AH74" s="11">
        <v>15.4</v>
      </c>
      <c r="AI74" s="11">
        <v>16.5</v>
      </c>
    </row>
    <row r="75" spans="2:35" s="11" customFormat="1">
      <c r="C75" s="8">
        <v>4</v>
      </c>
      <c r="D75" s="11">
        <v>7.71</v>
      </c>
      <c r="E75" s="11">
        <v>11.64</v>
      </c>
      <c r="F75" s="11">
        <v>15.1</v>
      </c>
      <c r="G75" s="11">
        <v>17.02</v>
      </c>
      <c r="H75" s="11">
        <v>18.03</v>
      </c>
      <c r="I75" s="11">
        <v>19.079999999999998</v>
      </c>
      <c r="N75" s="8">
        <v>4</v>
      </c>
      <c r="Y75" s="8">
        <v>4</v>
      </c>
      <c r="Z75" s="11">
        <v>15.8</v>
      </c>
      <c r="AA75" s="11">
        <v>16.399999999999999</v>
      </c>
      <c r="AB75" s="11">
        <v>16</v>
      </c>
      <c r="AC75" s="11">
        <v>17</v>
      </c>
      <c r="AD75" s="11">
        <v>16.7</v>
      </c>
      <c r="AE75" s="11">
        <v>11.5</v>
      </c>
      <c r="AF75" s="11">
        <v>16.100000000000001</v>
      </c>
      <c r="AG75" s="11">
        <v>15.5</v>
      </c>
      <c r="AH75" s="11">
        <v>15.5</v>
      </c>
      <c r="AI75" s="11">
        <v>16.5</v>
      </c>
    </row>
    <row r="76" spans="2:35" s="11" customFormat="1">
      <c r="C76" s="8">
        <v>5</v>
      </c>
      <c r="D76" s="11">
        <v>7.91</v>
      </c>
      <c r="E76" s="11">
        <v>11.86</v>
      </c>
      <c r="F76" s="11">
        <v>15.16</v>
      </c>
      <c r="G76" s="11">
        <v>16.829999999999998</v>
      </c>
      <c r="H76" s="11">
        <v>18.09</v>
      </c>
      <c r="I76" s="11">
        <v>19.39</v>
      </c>
      <c r="N76" s="8">
        <v>5</v>
      </c>
      <c r="Y76" s="8">
        <v>5</v>
      </c>
      <c r="Z76" s="11">
        <v>16.2</v>
      </c>
      <c r="AA76" s="11">
        <v>16.3</v>
      </c>
      <c r="AB76" s="11">
        <v>16.2</v>
      </c>
      <c r="AC76" s="11">
        <v>17.100000000000001</v>
      </c>
      <c r="AD76" s="11">
        <v>16.5</v>
      </c>
      <c r="AE76" s="11">
        <v>12</v>
      </c>
      <c r="AF76" s="11">
        <v>16.8</v>
      </c>
      <c r="AG76" s="11">
        <v>15.4</v>
      </c>
      <c r="AH76" s="11">
        <v>15.5</v>
      </c>
      <c r="AI76" s="11">
        <v>16.5</v>
      </c>
    </row>
    <row r="77" spans="2:35" s="11" customFormat="1">
      <c r="C77" s="8">
        <v>6</v>
      </c>
      <c r="D77" s="11">
        <v>7.84</v>
      </c>
      <c r="E77" s="11">
        <v>11.88</v>
      </c>
      <c r="F77" s="11">
        <v>15.29</v>
      </c>
      <c r="G77" s="11">
        <v>17.239999999999998</v>
      </c>
      <c r="H77" s="11">
        <v>18.260000000000002</v>
      </c>
      <c r="I77" s="11">
        <v>19.489999999999998</v>
      </c>
      <c r="N77" s="8">
        <v>6</v>
      </c>
      <c r="Y77" s="8">
        <v>6</v>
      </c>
      <c r="Z77" s="11">
        <v>15.7</v>
      </c>
      <c r="AA77" s="11">
        <v>15.8</v>
      </c>
      <c r="AB77" s="11">
        <v>15.8</v>
      </c>
      <c r="AC77" s="11">
        <v>17.2</v>
      </c>
      <c r="AD77" s="11">
        <v>16.600000000000001</v>
      </c>
      <c r="AE77" s="11">
        <v>13</v>
      </c>
      <c r="AF77" s="11">
        <v>17.8</v>
      </c>
      <c r="AG77" s="11">
        <v>15.1</v>
      </c>
      <c r="AH77" s="11">
        <v>15.4</v>
      </c>
      <c r="AI77" s="11">
        <v>16.5</v>
      </c>
    </row>
    <row r="78" spans="2:35" s="11" customFormat="1">
      <c r="C78" s="8">
        <v>7</v>
      </c>
      <c r="N78" s="8">
        <v>7</v>
      </c>
      <c r="Y78" s="8">
        <v>7</v>
      </c>
    </row>
    <row r="79" spans="2:35" s="11" customFormat="1">
      <c r="C79" s="8">
        <v>8</v>
      </c>
      <c r="N79" s="8">
        <v>8</v>
      </c>
      <c r="Y79" s="8">
        <v>8</v>
      </c>
    </row>
    <row r="80" spans="2:35" s="11" customFormat="1">
      <c r="C80" s="8">
        <v>9</v>
      </c>
      <c r="N80" s="8">
        <v>9</v>
      </c>
      <c r="Y80" s="8">
        <v>9</v>
      </c>
    </row>
    <row r="81" spans="2:35" s="11" customFormat="1">
      <c r="C81" s="8">
        <v>10</v>
      </c>
      <c r="N81" s="8">
        <v>10</v>
      </c>
      <c r="Y81" s="8">
        <v>10</v>
      </c>
    </row>
    <row r="82" spans="2:35" s="11" customFormat="1">
      <c r="C82" s="8">
        <v>11</v>
      </c>
      <c r="N82" s="8">
        <v>11</v>
      </c>
      <c r="Y82" s="8">
        <v>11</v>
      </c>
    </row>
    <row r="83" spans="2:35" s="11" customFormat="1">
      <c r="C83" s="8">
        <v>12</v>
      </c>
      <c r="N83" s="8">
        <v>12</v>
      </c>
      <c r="Y83" s="8">
        <v>12</v>
      </c>
    </row>
    <row r="84" spans="2:35">
      <c r="B84" t="s">
        <v>24</v>
      </c>
      <c r="C84" s="6" t="s">
        <v>15</v>
      </c>
      <c r="L84" s="11"/>
      <c r="M84" s="11" t="str">
        <f t="shared" si="5"/>
        <v>Fuel Pump Index</v>
      </c>
      <c r="N84" s="6" t="s">
        <v>15</v>
      </c>
      <c r="O84" s="11"/>
      <c r="P84" s="11"/>
      <c r="Q84" s="11"/>
      <c r="R84" s="11"/>
      <c r="S84" s="11"/>
      <c r="W84" s="11"/>
      <c r="X84" s="11" t="str">
        <f t="shared" si="6"/>
        <v>Fuel Pump Index</v>
      </c>
      <c r="Y84" s="6" t="s">
        <v>15</v>
      </c>
      <c r="Z84" s="11"/>
      <c r="AA84" s="11"/>
      <c r="AB84" s="11"/>
      <c r="AC84" s="11"/>
      <c r="AD84" s="11"/>
      <c r="AH84" s="11"/>
    </row>
    <row r="85" spans="2:35" s="11" customFormat="1">
      <c r="C85" s="8">
        <v>1</v>
      </c>
      <c r="D85" s="11">
        <v>45</v>
      </c>
      <c r="E85" s="11">
        <v>61</v>
      </c>
      <c r="F85" s="11">
        <v>74</v>
      </c>
      <c r="G85" s="11">
        <v>83</v>
      </c>
      <c r="H85" s="11">
        <v>89</v>
      </c>
      <c r="I85" s="11">
        <v>97</v>
      </c>
      <c r="N85" s="8">
        <v>1</v>
      </c>
      <c r="O85" s="11">
        <v>77</v>
      </c>
      <c r="P85" s="54">
        <v>77</v>
      </c>
      <c r="Q85" s="11">
        <v>86</v>
      </c>
      <c r="R85" s="11">
        <v>86</v>
      </c>
      <c r="S85" s="11">
        <v>85</v>
      </c>
      <c r="Y85" s="8">
        <v>1</v>
      </c>
      <c r="Z85" s="11">
        <v>87</v>
      </c>
      <c r="AA85" s="11">
        <v>90</v>
      </c>
      <c r="AB85" s="11">
        <v>87</v>
      </c>
      <c r="AC85" s="11">
        <v>91</v>
      </c>
      <c r="AD85" s="11">
        <v>90</v>
      </c>
      <c r="AE85" s="11">
        <v>80</v>
      </c>
      <c r="AF85" s="11">
        <v>87</v>
      </c>
      <c r="AG85" s="11">
        <v>90</v>
      </c>
      <c r="AH85" s="11">
        <v>94</v>
      </c>
      <c r="AI85" s="11">
        <v>92</v>
      </c>
    </row>
    <row r="86" spans="2:35" s="11" customFormat="1">
      <c r="C86" s="8">
        <v>2</v>
      </c>
      <c r="D86" s="11">
        <v>45</v>
      </c>
      <c r="E86" s="11">
        <v>61</v>
      </c>
      <c r="F86" s="11">
        <v>74</v>
      </c>
      <c r="G86" s="11">
        <v>83</v>
      </c>
      <c r="H86" s="11">
        <v>89</v>
      </c>
      <c r="I86" s="11">
        <v>97</v>
      </c>
      <c r="N86" s="8">
        <v>2</v>
      </c>
      <c r="O86" s="11">
        <v>76</v>
      </c>
      <c r="P86" s="54">
        <v>77</v>
      </c>
      <c r="Q86" s="11">
        <v>86</v>
      </c>
      <c r="R86" s="11">
        <v>86</v>
      </c>
      <c r="S86" s="11">
        <v>85</v>
      </c>
      <c r="Y86" s="8">
        <v>2</v>
      </c>
      <c r="Z86" s="11">
        <v>86</v>
      </c>
      <c r="AA86" s="11">
        <v>89</v>
      </c>
      <c r="AB86" s="11">
        <v>86</v>
      </c>
      <c r="AC86" s="11">
        <v>90</v>
      </c>
      <c r="AD86" s="11">
        <v>90</v>
      </c>
      <c r="AE86" s="11">
        <v>79</v>
      </c>
      <c r="AF86" s="11">
        <v>87</v>
      </c>
      <c r="AG86" s="11">
        <v>90</v>
      </c>
      <c r="AH86" s="11">
        <v>93</v>
      </c>
      <c r="AI86" s="11">
        <v>93</v>
      </c>
    </row>
    <row r="87" spans="2:35" s="11" customFormat="1">
      <c r="C87" s="8">
        <v>3</v>
      </c>
      <c r="D87" s="11">
        <v>45</v>
      </c>
      <c r="E87" s="11">
        <v>61</v>
      </c>
      <c r="F87" s="11">
        <v>74</v>
      </c>
      <c r="G87" s="11">
        <v>83</v>
      </c>
      <c r="H87" s="11">
        <v>89</v>
      </c>
      <c r="I87" s="11">
        <v>97</v>
      </c>
      <c r="N87" s="8">
        <v>3</v>
      </c>
      <c r="O87" s="11">
        <v>76</v>
      </c>
      <c r="P87" s="54">
        <v>77</v>
      </c>
      <c r="Q87" s="11">
        <v>86</v>
      </c>
      <c r="R87" s="11">
        <v>86</v>
      </c>
      <c r="S87" s="11">
        <v>85</v>
      </c>
      <c r="Y87" s="8">
        <v>3</v>
      </c>
      <c r="Z87" s="11">
        <v>87</v>
      </c>
      <c r="AA87" s="11">
        <v>89</v>
      </c>
      <c r="AB87" s="11">
        <v>87</v>
      </c>
      <c r="AC87" s="11">
        <v>91</v>
      </c>
      <c r="AD87" s="11">
        <v>90</v>
      </c>
      <c r="AE87" s="11">
        <v>80</v>
      </c>
      <c r="AF87" s="11">
        <v>88</v>
      </c>
      <c r="AG87" s="11">
        <v>90</v>
      </c>
      <c r="AH87" s="11">
        <v>94</v>
      </c>
      <c r="AI87" s="11">
        <v>92</v>
      </c>
    </row>
    <row r="88" spans="2:35" s="11" customFormat="1">
      <c r="C88" s="8">
        <v>4</v>
      </c>
      <c r="D88" s="11">
        <v>44</v>
      </c>
      <c r="E88" s="11">
        <v>60</v>
      </c>
      <c r="F88" s="11">
        <v>74</v>
      </c>
      <c r="G88" s="11">
        <v>83</v>
      </c>
      <c r="H88" s="11">
        <v>88</v>
      </c>
      <c r="I88" s="11">
        <v>96</v>
      </c>
      <c r="N88" s="8">
        <v>4</v>
      </c>
      <c r="O88" s="11">
        <v>77</v>
      </c>
      <c r="P88" s="54">
        <v>77</v>
      </c>
      <c r="Q88" s="11">
        <v>86</v>
      </c>
      <c r="R88" s="11">
        <v>87</v>
      </c>
      <c r="S88" s="11">
        <v>85</v>
      </c>
      <c r="Y88" s="8">
        <v>4</v>
      </c>
      <c r="Z88" s="11">
        <v>87</v>
      </c>
      <c r="AA88" s="11">
        <v>89</v>
      </c>
      <c r="AB88" s="11">
        <v>87</v>
      </c>
      <c r="AC88" s="11">
        <v>90</v>
      </c>
      <c r="AD88" s="11">
        <v>90</v>
      </c>
      <c r="AE88" s="11">
        <v>80</v>
      </c>
      <c r="AF88" s="11">
        <v>88</v>
      </c>
      <c r="AG88" s="11">
        <v>91</v>
      </c>
      <c r="AH88" s="11">
        <v>94</v>
      </c>
      <c r="AI88" s="11">
        <v>91</v>
      </c>
    </row>
    <row r="89" spans="2:35" s="11" customFormat="1">
      <c r="C89" s="8">
        <v>5</v>
      </c>
      <c r="D89" s="11">
        <v>44</v>
      </c>
      <c r="E89" s="11">
        <v>60</v>
      </c>
      <c r="F89" s="11">
        <v>73</v>
      </c>
      <c r="G89" s="11">
        <v>83</v>
      </c>
      <c r="H89" s="11">
        <v>88</v>
      </c>
      <c r="I89" s="11">
        <v>96</v>
      </c>
      <c r="N89" s="8">
        <v>5</v>
      </c>
      <c r="O89" s="11">
        <v>76</v>
      </c>
      <c r="P89" s="54">
        <v>77</v>
      </c>
      <c r="Q89" s="11">
        <v>86</v>
      </c>
      <c r="R89" s="11">
        <v>86</v>
      </c>
      <c r="S89" s="11">
        <v>84</v>
      </c>
      <c r="Y89" s="8">
        <v>5</v>
      </c>
      <c r="Z89" s="11">
        <v>85</v>
      </c>
      <c r="AA89" s="11">
        <v>87</v>
      </c>
      <c r="AB89" s="11">
        <v>86</v>
      </c>
      <c r="AC89" s="11">
        <v>90</v>
      </c>
      <c r="AD89" s="11">
        <v>89</v>
      </c>
      <c r="AE89" s="11">
        <v>81</v>
      </c>
      <c r="AF89" s="11">
        <v>85</v>
      </c>
      <c r="AG89" s="11">
        <v>88</v>
      </c>
      <c r="AH89" s="11">
        <v>91</v>
      </c>
      <c r="AI89" s="11">
        <v>94</v>
      </c>
    </row>
    <row r="90" spans="2:35" s="11" customFormat="1">
      <c r="C90" s="8">
        <v>6</v>
      </c>
      <c r="D90" s="11">
        <v>44</v>
      </c>
      <c r="E90" s="11">
        <v>60</v>
      </c>
      <c r="F90" s="11">
        <v>73</v>
      </c>
      <c r="G90" s="11">
        <v>82</v>
      </c>
      <c r="H90" s="11">
        <v>88</v>
      </c>
      <c r="I90" s="11">
        <v>96</v>
      </c>
      <c r="N90" s="8">
        <v>6</v>
      </c>
      <c r="O90" s="11">
        <v>77</v>
      </c>
      <c r="P90" s="54">
        <v>77</v>
      </c>
      <c r="Q90" s="11">
        <v>86</v>
      </c>
      <c r="R90" s="11">
        <v>86</v>
      </c>
      <c r="S90" s="11">
        <v>85</v>
      </c>
      <c r="Y90" s="8">
        <v>6</v>
      </c>
      <c r="Z90" s="11">
        <v>85</v>
      </c>
      <c r="AA90" s="11">
        <v>87</v>
      </c>
      <c r="AB90" s="11">
        <v>86</v>
      </c>
      <c r="AC90" s="11">
        <v>90</v>
      </c>
      <c r="AD90" s="11">
        <v>90</v>
      </c>
      <c r="AE90" s="11">
        <v>79</v>
      </c>
      <c r="AF90" s="11">
        <v>85</v>
      </c>
      <c r="AG90" s="11">
        <v>89</v>
      </c>
      <c r="AH90" s="11">
        <v>93</v>
      </c>
      <c r="AI90" s="11">
        <v>92</v>
      </c>
    </row>
    <row r="91" spans="2:35" s="11" customFormat="1">
      <c r="C91" s="8">
        <v>7</v>
      </c>
      <c r="N91" s="8">
        <v>7</v>
      </c>
      <c r="Y91" s="8">
        <v>7</v>
      </c>
    </row>
    <row r="92" spans="2:35" s="11" customFormat="1">
      <c r="C92" s="8">
        <v>8</v>
      </c>
      <c r="N92" s="8">
        <v>8</v>
      </c>
      <c r="Y92" s="8">
        <v>8</v>
      </c>
    </row>
    <row r="93" spans="2:35" s="11" customFormat="1">
      <c r="C93" s="8">
        <v>9</v>
      </c>
      <c r="N93" s="8">
        <v>9</v>
      </c>
      <c r="Y93" s="8">
        <v>9</v>
      </c>
    </row>
    <row r="94" spans="2:35" s="11" customFormat="1">
      <c r="C94" s="8">
        <v>10</v>
      </c>
      <c r="N94" s="8">
        <v>10</v>
      </c>
      <c r="Y94" s="8">
        <v>10</v>
      </c>
    </row>
    <row r="95" spans="2:35" s="11" customFormat="1">
      <c r="C95" s="8">
        <v>11</v>
      </c>
      <c r="N95" s="8">
        <v>11</v>
      </c>
      <c r="Y95" s="8">
        <v>11</v>
      </c>
    </row>
    <row r="96" spans="2:35" s="11" customFormat="1">
      <c r="C96" s="8">
        <v>12</v>
      </c>
      <c r="N96" s="8">
        <v>12</v>
      </c>
      <c r="Y96" s="8">
        <v>12</v>
      </c>
    </row>
    <row r="97" spans="2:35">
      <c r="B97" t="s">
        <v>25</v>
      </c>
      <c r="C97" s="6" t="s">
        <v>15</v>
      </c>
      <c r="L97" s="11"/>
      <c r="M97" s="11" t="str">
        <f t="shared" si="5"/>
        <v>VIT index</v>
      </c>
      <c r="N97" s="6" t="s">
        <v>15</v>
      </c>
      <c r="O97" s="11"/>
      <c r="P97" s="11"/>
      <c r="Q97" s="11"/>
      <c r="R97" s="11"/>
      <c r="S97" s="11"/>
      <c r="W97" s="11"/>
      <c r="X97" s="11" t="str">
        <f t="shared" si="6"/>
        <v>VIT index</v>
      </c>
      <c r="Y97" s="6" t="s">
        <v>15</v>
      </c>
      <c r="Z97" s="11"/>
      <c r="AA97" s="11"/>
      <c r="AB97" s="11"/>
      <c r="AC97" s="11"/>
      <c r="AD97" s="11"/>
      <c r="AH97" s="11"/>
    </row>
    <row r="98" spans="2:35" s="11" customFormat="1">
      <c r="C98" s="8">
        <v>1</v>
      </c>
      <c r="D98" s="11">
        <v>2.1</v>
      </c>
      <c r="E98" s="11">
        <v>2.1</v>
      </c>
      <c r="F98" s="11">
        <v>3.5</v>
      </c>
      <c r="G98" s="11">
        <v>5</v>
      </c>
      <c r="H98" s="11">
        <v>2.9</v>
      </c>
      <c r="I98" s="11">
        <v>0.7</v>
      </c>
      <c r="N98" s="8">
        <v>1</v>
      </c>
      <c r="O98" s="11">
        <v>5.7</v>
      </c>
      <c r="P98" s="11">
        <v>5.6</v>
      </c>
      <c r="Q98" s="11">
        <v>5.9</v>
      </c>
      <c r="R98" s="11">
        <v>5.9</v>
      </c>
      <c r="S98" s="11">
        <v>6.5</v>
      </c>
      <c r="Y98" s="8">
        <v>1</v>
      </c>
      <c r="Z98" s="11">
        <v>5</v>
      </c>
      <c r="AA98" s="11">
        <v>5.4</v>
      </c>
      <c r="AB98" s="11">
        <v>5.2</v>
      </c>
      <c r="AC98" s="11">
        <v>6.5</v>
      </c>
      <c r="AD98" s="11">
        <v>5.2</v>
      </c>
      <c r="AE98" s="11">
        <v>3.9</v>
      </c>
      <c r="AF98" s="11">
        <v>5.2</v>
      </c>
      <c r="AG98" s="11">
        <v>5.5</v>
      </c>
      <c r="AH98" s="11">
        <v>4.5999999999999996</v>
      </c>
      <c r="AI98" s="11">
        <v>5.0999999999999996</v>
      </c>
    </row>
    <row r="99" spans="2:35" s="11" customFormat="1">
      <c r="C99" s="8">
        <v>2</v>
      </c>
      <c r="D99" s="11">
        <v>1.6</v>
      </c>
      <c r="E99" s="11">
        <v>1.6</v>
      </c>
      <c r="F99" s="11">
        <v>3</v>
      </c>
      <c r="G99" s="11">
        <v>4.4000000000000004</v>
      </c>
      <c r="H99" s="11">
        <v>3.3</v>
      </c>
      <c r="I99" s="11">
        <v>0.1</v>
      </c>
      <c r="N99" s="8">
        <v>2</v>
      </c>
      <c r="O99" s="11">
        <v>5.0999999999999996</v>
      </c>
      <c r="P99" s="11">
        <v>5</v>
      </c>
      <c r="Q99" s="11">
        <v>5.3</v>
      </c>
      <c r="R99" s="11">
        <v>5.3</v>
      </c>
      <c r="S99" s="11">
        <v>5.9</v>
      </c>
      <c r="Y99" s="8">
        <v>2</v>
      </c>
      <c r="Z99" s="11">
        <v>4.7</v>
      </c>
      <c r="AA99" s="11">
        <v>5.3</v>
      </c>
      <c r="AB99" s="11">
        <v>5.0999999999999996</v>
      </c>
      <c r="AC99" s="11">
        <v>6.5</v>
      </c>
      <c r="AD99" s="11">
        <v>5.0999999999999996</v>
      </c>
      <c r="AE99" s="11">
        <v>3.7</v>
      </c>
      <c r="AF99" s="11">
        <v>5.2</v>
      </c>
      <c r="AG99" s="11">
        <v>5.5</v>
      </c>
      <c r="AH99" s="11">
        <v>4.3</v>
      </c>
      <c r="AI99" s="11">
        <v>5.0999999999999996</v>
      </c>
    </row>
    <row r="100" spans="2:35" s="11" customFormat="1">
      <c r="C100" s="8">
        <v>3</v>
      </c>
      <c r="D100" s="11">
        <v>2</v>
      </c>
      <c r="E100" s="11">
        <v>2.1</v>
      </c>
      <c r="F100" s="11">
        <v>3.5</v>
      </c>
      <c r="G100" s="11">
        <v>5</v>
      </c>
      <c r="H100" s="11">
        <v>2.9</v>
      </c>
      <c r="I100" s="11">
        <v>0.7</v>
      </c>
      <c r="N100" s="8">
        <v>3</v>
      </c>
      <c r="O100" s="11">
        <v>5.6</v>
      </c>
      <c r="P100" s="11">
        <v>5.6</v>
      </c>
      <c r="Q100" s="11">
        <v>5.9</v>
      </c>
      <c r="R100" s="11">
        <v>5.8</v>
      </c>
      <c r="S100" s="11">
        <v>6.5</v>
      </c>
      <c r="Y100" s="8">
        <v>3</v>
      </c>
      <c r="Z100" s="11">
        <v>4.7</v>
      </c>
      <c r="AA100" s="11">
        <v>5.2</v>
      </c>
      <c r="AB100" s="11">
        <v>5</v>
      </c>
      <c r="AC100" s="11">
        <v>6.6</v>
      </c>
      <c r="AD100" s="11">
        <v>5</v>
      </c>
      <c r="AE100" s="11">
        <v>3.6</v>
      </c>
      <c r="AF100" s="11">
        <v>5</v>
      </c>
      <c r="AG100" s="11">
        <v>5.3</v>
      </c>
      <c r="AH100" s="11">
        <v>4.3</v>
      </c>
      <c r="AI100" s="11">
        <v>5.2</v>
      </c>
    </row>
    <row r="101" spans="2:35" s="11" customFormat="1">
      <c r="C101" s="8">
        <v>4</v>
      </c>
      <c r="D101" s="11">
        <v>2.1</v>
      </c>
      <c r="E101" s="11">
        <v>2.1</v>
      </c>
      <c r="F101" s="11">
        <v>3.6</v>
      </c>
      <c r="G101" s="11">
        <v>5</v>
      </c>
      <c r="H101" s="11">
        <v>3</v>
      </c>
      <c r="I101" s="11">
        <v>0.7</v>
      </c>
      <c r="N101" s="8">
        <v>4</v>
      </c>
      <c r="O101" s="11">
        <v>5.5</v>
      </c>
      <c r="P101" s="11">
        <v>5.5</v>
      </c>
      <c r="Q101" s="11">
        <v>5.8</v>
      </c>
      <c r="R101" s="11">
        <v>5.7</v>
      </c>
      <c r="S101" s="11">
        <v>6.4</v>
      </c>
      <c r="Y101" s="8">
        <v>4</v>
      </c>
      <c r="Z101" s="11">
        <v>5.3</v>
      </c>
      <c r="AA101" s="11">
        <v>5.4</v>
      </c>
      <c r="AB101" s="11">
        <v>5.2</v>
      </c>
      <c r="AC101" s="11">
        <v>6.5</v>
      </c>
      <c r="AD101" s="11">
        <v>5</v>
      </c>
      <c r="AE101" s="11">
        <v>3.9</v>
      </c>
      <c r="AF101" s="11">
        <v>5.0999999999999996</v>
      </c>
      <c r="AG101" s="11">
        <v>5.5</v>
      </c>
      <c r="AH101" s="11">
        <v>4.4000000000000004</v>
      </c>
      <c r="AI101" s="11">
        <v>5</v>
      </c>
    </row>
    <row r="102" spans="2:35" s="11" customFormat="1">
      <c r="C102" s="8">
        <v>5</v>
      </c>
      <c r="D102" s="11">
        <v>1.7</v>
      </c>
      <c r="E102" s="11">
        <v>1.8</v>
      </c>
      <c r="F102" s="11">
        <v>3.2</v>
      </c>
      <c r="G102" s="11">
        <v>4.5999999999999996</v>
      </c>
      <c r="H102" s="11">
        <v>2.5</v>
      </c>
      <c r="I102" s="11">
        <v>0.2</v>
      </c>
      <c r="N102" s="8">
        <v>5</v>
      </c>
      <c r="O102" s="11">
        <v>5.2</v>
      </c>
      <c r="P102" s="11">
        <v>5.2</v>
      </c>
      <c r="Q102" s="11">
        <v>5.5</v>
      </c>
      <c r="R102" s="11">
        <v>5.5</v>
      </c>
      <c r="S102" s="11">
        <v>6.1</v>
      </c>
      <c r="Y102" s="8">
        <v>5</v>
      </c>
      <c r="Z102" s="11">
        <v>4.5999999999999996</v>
      </c>
      <c r="AA102" s="11">
        <v>4.5</v>
      </c>
      <c r="AB102" s="11">
        <v>4.7</v>
      </c>
      <c r="AC102" s="11">
        <v>6.1</v>
      </c>
      <c r="AD102" s="11">
        <v>5.2</v>
      </c>
      <c r="AE102" s="11">
        <v>2.9</v>
      </c>
      <c r="AF102" s="11">
        <v>4.3</v>
      </c>
      <c r="AG102" s="11">
        <v>4.7</v>
      </c>
      <c r="AH102" s="11">
        <v>3.6</v>
      </c>
      <c r="AI102" s="11">
        <v>5.0999999999999996</v>
      </c>
    </row>
    <row r="103" spans="2:35" s="11" customFormat="1">
      <c r="C103" s="8">
        <v>6</v>
      </c>
      <c r="D103" s="11">
        <v>1.4</v>
      </c>
      <c r="E103" s="11">
        <v>1.5</v>
      </c>
      <c r="F103" s="11">
        <v>2.9</v>
      </c>
      <c r="G103" s="11">
        <v>4.3</v>
      </c>
      <c r="H103" s="11">
        <v>2.2999999999999998</v>
      </c>
      <c r="I103" s="11">
        <v>0</v>
      </c>
      <c r="N103" s="8">
        <v>6</v>
      </c>
      <c r="O103" s="11">
        <v>5.0999999999999996</v>
      </c>
      <c r="P103" s="11">
        <v>4.9000000000000004</v>
      </c>
      <c r="Q103" s="11">
        <v>5.3</v>
      </c>
      <c r="R103" s="11">
        <v>5.3</v>
      </c>
      <c r="S103" s="11">
        <v>5.9</v>
      </c>
      <c r="Y103" s="8">
        <v>6</v>
      </c>
      <c r="Z103" s="11">
        <v>4.3</v>
      </c>
      <c r="AA103" s="11">
        <v>4.5999999999999996</v>
      </c>
      <c r="AB103" s="11">
        <v>4.7</v>
      </c>
      <c r="AC103" s="11">
        <v>5.9</v>
      </c>
      <c r="AD103" s="11">
        <v>5.2</v>
      </c>
      <c r="AE103" s="11">
        <v>3</v>
      </c>
      <c r="AF103" s="11">
        <v>4.5</v>
      </c>
      <c r="AG103" s="11">
        <v>4.8</v>
      </c>
      <c r="AH103" s="11">
        <v>3.7</v>
      </c>
      <c r="AI103" s="11">
        <v>5.2</v>
      </c>
    </row>
    <row r="104" spans="2:35" s="11" customFormat="1">
      <c r="C104" s="8">
        <v>7</v>
      </c>
      <c r="N104" s="8">
        <v>7</v>
      </c>
      <c r="Y104" s="8">
        <v>7</v>
      </c>
    </row>
    <row r="105" spans="2:35" s="11" customFormat="1">
      <c r="C105" s="8">
        <v>8</v>
      </c>
      <c r="N105" s="8">
        <v>8</v>
      </c>
      <c r="Y105" s="8">
        <v>8</v>
      </c>
    </row>
    <row r="106" spans="2:35" s="11" customFormat="1">
      <c r="C106" s="8">
        <v>9</v>
      </c>
      <c r="N106" s="8">
        <v>9</v>
      </c>
      <c r="Y106" s="8">
        <v>9</v>
      </c>
    </row>
    <row r="107" spans="2:35" s="11" customFormat="1">
      <c r="C107" s="8">
        <v>10</v>
      </c>
      <c r="N107" s="8">
        <v>10</v>
      </c>
      <c r="Y107" s="8">
        <v>10</v>
      </c>
    </row>
    <row r="108" spans="2:35" s="11" customFormat="1">
      <c r="C108" s="8">
        <v>11</v>
      </c>
      <c r="N108" s="8">
        <v>11</v>
      </c>
      <c r="Y108" s="8">
        <v>11</v>
      </c>
    </row>
    <row r="109" spans="2:35" s="11" customFormat="1">
      <c r="C109" s="8">
        <v>12</v>
      </c>
      <c r="N109" s="8">
        <v>12</v>
      </c>
      <c r="Y109" s="8">
        <v>12</v>
      </c>
    </row>
    <row r="110" spans="2:35">
      <c r="B110" t="s">
        <v>26</v>
      </c>
      <c r="C110" s="6" t="s">
        <v>27</v>
      </c>
      <c r="D110">
        <v>243.2</v>
      </c>
      <c r="E110">
        <v>268.3</v>
      </c>
      <c r="F110">
        <v>272.5</v>
      </c>
      <c r="G110">
        <v>287</v>
      </c>
      <c r="H110">
        <v>299.7</v>
      </c>
      <c r="I110">
        <v>325.7</v>
      </c>
      <c r="L110" s="11"/>
      <c r="M110" s="11" t="str">
        <f t="shared" si="5"/>
        <v>Exhaust Gas Outlet</v>
      </c>
      <c r="N110" s="6" t="s">
        <v>27</v>
      </c>
      <c r="O110" s="11">
        <v>289.5</v>
      </c>
      <c r="P110" s="11">
        <v>287.7</v>
      </c>
      <c r="Q110" s="11">
        <v>306.3</v>
      </c>
      <c r="R110" s="11">
        <v>307.5</v>
      </c>
      <c r="S110" s="11">
        <v>296.7</v>
      </c>
      <c r="W110" s="11"/>
      <c r="X110" s="11" t="str">
        <f t="shared" si="6"/>
        <v>Exhaust Gas Outlet</v>
      </c>
      <c r="Y110" s="6" t="s">
        <v>27</v>
      </c>
      <c r="Z110" s="11">
        <v>304</v>
      </c>
      <c r="AA110" s="11">
        <v>315</v>
      </c>
      <c r="AB110" s="11">
        <v>334</v>
      </c>
      <c r="AC110" s="11">
        <v>351</v>
      </c>
      <c r="AD110" s="11">
        <v>354</v>
      </c>
      <c r="AE110">
        <v>326</v>
      </c>
      <c r="AF110">
        <v>341</v>
      </c>
      <c r="AG110">
        <v>339</v>
      </c>
      <c r="AH110" s="11">
        <v>331</v>
      </c>
      <c r="AI110">
        <v>320</v>
      </c>
    </row>
    <row r="111" spans="2:35">
      <c r="B111" t="s">
        <v>28</v>
      </c>
      <c r="C111" s="6" t="s">
        <v>27</v>
      </c>
      <c r="D111">
        <v>72.7</v>
      </c>
      <c r="E111">
        <v>73.8</v>
      </c>
      <c r="F111">
        <v>74.7</v>
      </c>
      <c r="G111">
        <v>75.8</v>
      </c>
      <c r="H111">
        <v>76.8</v>
      </c>
      <c r="I111">
        <v>78.7</v>
      </c>
      <c r="L111" s="11"/>
      <c r="M111" s="11" t="str">
        <f t="shared" si="5"/>
        <v>Cooling Water Outlet</v>
      </c>
      <c r="N111" s="6" t="s">
        <v>27</v>
      </c>
      <c r="O111" s="11">
        <v>81.3</v>
      </c>
      <c r="P111" s="11">
        <v>81.2</v>
      </c>
      <c r="Q111" s="11">
        <v>81.5</v>
      </c>
      <c r="R111" s="11">
        <v>81.2</v>
      </c>
      <c r="S111" s="11">
        <v>81.2</v>
      </c>
      <c r="W111" s="11"/>
      <c r="X111" s="11" t="str">
        <f t="shared" si="6"/>
        <v>Cooling Water Outlet</v>
      </c>
      <c r="Y111" s="6" t="s">
        <v>27</v>
      </c>
      <c r="Z111" s="11">
        <v>81</v>
      </c>
      <c r="AA111" s="11">
        <v>81</v>
      </c>
      <c r="AB111" s="11">
        <v>81</v>
      </c>
      <c r="AC111" s="11">
        <v>81</v>
      </c>
      <c r="AD111" s="11">
        <v>81</v>
      </c>
      <c r="AE111">
        <v>79</v>
      </c>
      <c r="AF111" s="11">
        <v>79</v>
      </c>
      <c r="AG111">
        <v>80</v>
      </c>
      <c r="AH111" s="11">
        <v>81</v>
      </c>
      <c r="AI111">
        <v>70</v>
      </c>
    </row>
    <row r="112" spans="2:35">
      <c r="B112" t="s">
        <v>29</v>
      </c>
      <c r="C112" s="6" t="s">
        <v>27</v>
      </c>
      <c r="D112">
        <v>37</v>
      </c>
      <c r="E112">
        <v>38</v>
      </c>
      <c r="F112">
        <v>40</v>
      </c>
      <c r="G112">
        <v>42</v>
      </c>
      <c r="H112">
        <v>42</v>
      </c>
      <c r="I112">
        <v>44</v>
      </c>
      <c r="L112" s="11"/>
      <c r="M112" s="11" t="str">
        <f t="shared" si="5"/>
        <v>CAM Lub Oil Outlet</v>
      </c>
      <c r="N112" s="6" t="s">
        <v>27</v>
      </c>
      <c r="O112" s="11">
        <v>48</v>
      </c>
      <c r="P112" s="11">
        <v>49</v>
      </c>
      <c r="Q112" s="11">
        <v>49</v>
      </c>
      <c r="R112" s="11">
        <v>49</v>
      </c>
      <c r="S112" s="11">
        <v>49</v>
      </c>
      <c r="W112" s="11"/>
      <c r="X112" s="11" t="str">
        <f t="shared" si="6"/>
        <v>CAM Lub Oil Outlet</v>
      </c>
      <c r="Y112" s="6" t="s">
        <v>27</v>
      </c>
      <c r="Z112" s="11"/>
      <c r="AA112" s="11"/>
      <c r="AB112" s="11"/>
      <c r="AC112" s="11"/>
      <c r="AD112" s="11"/>
      <c r="AH112" s="11"/>
    </row>
    <row r="113" spans="2:35">
      <c r="B113" t="s">
        <v>30</v>
      </c>
      <c r="C113" s="6" t="s">
        <v>27</v>
      </c>
      <c r="D113">
        <v>45.8</v>
      </c>
      <c r="E113">
        <v>45.3</v>
      </c>
      <c r="F113">
        <v>46.5</v>
      </c>
      <c r="G113">
        <v>47.2</v>
      </c>
      <c r="H113">
        <v>47.7</v>
      </c>
      <c r="I113">
        <v>48.3</v>
      </c>
      <c r="L113" s="11"/>
      <c r="M113" s="11" t="str">
        <f t="shared" si="5"/>
        <v>Piston Cooling Oil Outlet</v>
      </c>
      <c r="N113" s="6" t="s">
        <v>27</v>
      </c>
      <c r="O113" s="11">
        <v>51.2</v>
      </c>
      <c r="P113" s="11">
        <v>51.2</v>
      </c>
      <c r="Q113" s="11">
        <v>51.5</v>
      </c>
      <c r="R113" s="11">
        <v>51.5</v>
      </c>
      <c r="S113" s="11">
        <v>51.5</v>
      </c>
      <c r="W113" s="11"/>
      <c r="X113" s="11" t="str">
        <f t="shared" si="6"/>
        <v>Piston Cooling Oil Outlet</v>
      </c>
      <c r="Y113" s="6" t="s">
        <v>27</v>
      </c>
      <c r="Z113" s="11">
        <v>50</v>
      </c>
      <c r="AA113" s="11">
        <v>51</v>
      </c>
      <c r="AB113" s="11">
        <v>52</v>
      </c>
      <c r="AC113" s="11">
        <v>51</v>
      </c>
      <c r="AD113" s="11">
        <v>53</v>
      </c>
      <c r="AE113">
        <v>54</v>
      </c>
      <c r="AF113">
        <v>50</v>
      </c>
      <c r="AG113">
        <v>54</v>
      </c>
      <c r="AH113" s="11">
        <v>52</v>
      </c>
      <c r="AI113">
        <v>54</v>
      </c>
    </row>
    <row r="114" spans="2:35">
      <c r="L114" s="11"/>
      <c r="M114" s="11"/>
      <c r="N114" s="6"/>
      <c r="O114" s="11"/>
      <c r="P114" s="11"/>
      <c r="Q114" s="11"/>
      <c r="R114" s="11"/>
      <c r="S114" s="11"/>
      <c r="W114" s="11"/>
      <c r="X114" s="11"/>
      <c r="Y114" s="6"/>
      <c r="Z114" s="11"/>
      <c r="AA114" s="11"/>
      <c r="AB114" s="11"/>
      <c r="AC114" s="11"/>
      <c r="AD114" s="11"/>
      <c r="AH114" s="11"/>
    </row>
    <row r="115" spans="2:35">
      <c r="B115" s="1" t="s">
        <v>31</v>
      </c>
      <c r="L115" s="11"/>
      <c r="M115" s="1" t="str">
        <f t="shared" si="5"/>
        <v>Air Cooler</v>
      </c>
      <c r="N115" s="6"/>
      <c r="O115" s="11"/>
      <c r="P115" s="11"/>
      <c r="Q115" s="11"/>
      <c r="R115" s="11"/>
      <c r="S115" s="11"/>
      <c r="W115" s="11"/>
      <c r="X115" s="1" t="str">
        <f>B115</f>
        <v>Air Cooler</v>
      </c>
      <c r="Y115" s="6"/>
      <c r="Z115" s="11"/>
      <c r="AA115" s="11"/>
      <c r="AB115" s="11"/>
      <c r="AC115" s="11"/>
      <c r="AD115" s="11"/>
      <c r="AH115" s="11"/>
    </row>
    <row r="116" spans="2:35">
      <c r="B116" t="s">
        <v>50</v>
      </c>
      <c r="C116" s="6" t="s">
        <v>47</v>
      </c>
      <c r="E116" s="11"/>
      <c r="L116" s="11"/>
      <c r="M116" s="11" t="str">
        <f t="shared" si="5"/>
        <v>AC Pressure Drop</v>
      </c>
      <c r="N116" s="6" t="s">
        <v>47</v>
      </c>
      <c r="O116" s="11"/>
      <c r="P116" s="11"/>
      <c r="Q116" s="11"/>
      <c r="R116" s="11"/>
      <c r="S116" s="11"/>
      <c r="W116" s="11"/>
      <c r="X116" s="11" t="str">
        <f>B116</f>
        <v>AC Pressure Drop</v>
      </c>
      <c r="Y116" s="6" t="s">
        <v>47</v>
      </c>
      <c r="Z116" s="11"/>
      <c r="AA116" s="11"/>
      <c r="AB116" s="11"/>
      <c r="AC116" s="11"/>
      <c r="AD116" s="11"/>
      <c r="AH116" s="11"/>
    </row>
    <row r="117" spans="2:35" s="11" customFormat="1">
      <c r="C117" s="8">
        <v>1</v>
      </c>
      <c r="D117" s="11">
        <v>54</v>
      </c>
      <c r="E117" s="11">
        <v>100</v>
      </c>
      <c r="F117" s="11">
        <v>145</v>
      </c>
      <c r="G117" s="11">
        <v>165</v>
      </c>
      <c r="H117" s="11">
        <v>180</v>
      </c>
      <c r="I117" s="11">
        <v>195</v>
      </c>
      <c r="N117" s="8">
        <v>1</v>
      </c>
      <c r="O117" s="11">
        <v>150</v>
      </c>
      <c r="P117" s="11">
        <v>145</v>
      </c>
      <c r="Q117" s="11">
        <v>170</v>
      </c>
      <c r="R117" s="11">
        <v>175</v>
      </c>
      <c r="S117" s="11">
        <v>170</v>
      </c>
      <c r="Y117" s="8">
        <v>1</v>
      </c>
      <c r="Z117" s="11">
        <v>150</v>
      </c>
      <c r="AA117" s="11">
        <v>155</v>
      </c>
      <c r="AB117" s="11">
        <v>155</v>
      </c>
      <c r="AC117" s="11">
        <v>155</v>
      </c>
      <c r="AD117" s="11">
        <v>165</v>
      </c>
      <c r="AE117" s="11">
        <v>110</v>
      </c>
      <c r="AF117" s="11">
        <v>150</v>
      </c>
      <c r="AG117" s="11">
        <v>170</v>
      </c>
      <c r="AH117" s="11">
        <v>165</v>
      </c>
      <c r="AI117" s="11">
        <v>170</v>
      </c>
    </row>
    <row r="118" spans="2:35" s="11" customFormat="1">
      <c r="C118" s="8">
        <v>2</v>
      </c>
      <c r="D118" s="11">
        <v>52</v>
      </c>
      <c r="E118" s="11">
        <v>100</v>
      </c>
      <c r="F118" s="11">
        <v>140</v>
      </c>
      <c r="G118" s="11">
        <v>155</v>
      </c>
      <c r="H118" s="11">
        <v>163</v>
      </c>
      <c r="I118" s="11">
        <v>176</v>
      </c>
      <c r="N118" s="8">
        <v>2</v>
      </c>
      <c r="O118" s="11">
        <v>145</v>
      </c>
      <c r="P118" s="11">
        <v>145</v>
      </c>
      <c r="Q118" s="11">
        <v>170</v>
      </c>
      <c r="R118" s="11">
        <v>175</v>
      </c>
      <c r="S118" s="11">
        <v>170</v>
      </c>
      <c r="Y118" s="8">
        <v>2</v>
      </c>
      <c r="Z118" s="11">
        <v>140</v>
      </c>
      <c r="AA118" s="11">
        <v>150</v>
      </c>
      <c r="AB118" s="11">
        <v>150</v>
      </c>
      <c r="AC118" s="11">
        <v>150</v>
      </c>
      <c r="AD118" s="11">
        <v>155</v>
      </c>
      <c r="AE118" s="11">
        <v>150</v>
      </c>
      <c r="AF118" s="11">
        <v>130</v>
      </c>
      <c r="AG118" s="11">
        <v>160</v>
      </c>
      <c r="AH118" s="11">
        <v>160</v>
      </c>
      <c r="AI118" s="11">
        <v>170</v>
      </c>
    </row>
    <row r="119" spans="2:35" s="11" customFormat="1">
      <c r="C119" s="8">
        <v>3</v>
      </c>
      <c r="N119" s="8">
        <v>3</v>
      </c>
      <c r="Y119" s="8">
        <v>3</v>
      </c>
    </row>
    <row r="120" spans="2:35" s="11" customFormat="1">
      <c r="C120" s="8">
        <v>4</v>
      </c>
      <c r="E120"/>
      <c r="N120" s="8">
        <v>4</v>
      </c>
      <c r="Y120" s="8">
        <v>4</v>
      </c>
    </row>
    <row r="121" spans="2:35">
      <c r="B121" t="s">
        <v>52</v>
      </c>
      <c r="C121" s="6" t="s">
        <v>27</v>
      </c>
      <c r="E121" s="11"/>
      <c r="L121" s="11"/>
      <c r="M121" s="11" t="str">
        <f t="shared" si="5"/>
        <v>Air Inlet Temperature</v>
      </c>
      <c r="N121" s="6" t="s">
        <v>27</v>
      </c>
      <c r="O121" s="11"/>
      <c r="P121" s="11"/>
      <c r="Q121" s="11"/>
      <c r="R121" s="11"/>
      <c r="S121" s="11"/>
      <c r="W121" s="11"/>
      <c r="X121" s="11" t="str">
        <f>B121</f>
        <v>Air Inlet Temperature</v>
      </c>
      <c r="Y121" s="6" t="s">
        <v>27</v>
      </c>
      <c r="Z121" s="11"/>
      <c r="AA121" s="11"/>
      <c r="AB121" s="11"/>
      <c r="AC121" s="11"/>
      <c r="AD121" s="11"/>
      <c r="AH121" s="11"/>
    </row>
    <row r="122" spans="2:35" s="11" customFormat="1">
      <c r="C122" s="8">
        <v>1</v>
      </c>
      <c r="D122" s="11">
        <v>40</v>
      </c>
      <c r="E122" s="11">
        <v>95</v>
      </c>
      <c r="F122" s="11">
        <v>144</v>
      </c>
      <c r="G122" s="11">
        <v>167</v>
      </c>
      <c r="H122" s="11">
        <v>182</v>
      </c>
      <c r="I122" s="11">
        <v>200</v>
      </c>
      <c r="N122" s="8">
        <v>1</v>
      </c>
      <c r="O122" s="11">
        <v>156</v>
      </c>
      <c r="P122" s="11">
        <v>155</v>
      </c>
      <c r="Q122" s="11">
        <v>180</v>
      </c>
      <c r="R122" s="11">
        <v>180</v>
      </c>
      <c r="S122" s="11">
        <v>175</v>
      </c>
      <c r="Y122" s="8">
        <v>1</v>
      </c>
      <c r="Z122" s="11">
        <v>175</v>
      </c>
      <c r="AA122" s="11">
        <v>195</v>
      </c>
      <c r="AB122" s="11">
        <v>195</v>
      </c>
      <c r="AC122" s="11">
        <v>202</v>
      </c>
      <c r="AD122" s="11">
        <v>215</v>
      </c>
      <c r="AE122" s="11">
        <v>180</v>
      </c>
      <c r="AF122" s="11">
        <v>195</v>
      </c>
      <c r="AG122" s="11">
        <v>205</v>
      </c>
      <c r="AH122" s="11">
        <v>195</v>
      </c>
      <c r="AI122" s="11">
        <v>200</v>
      </c>
    </row>
    <row r="123" spans="2:35" s="11" customFormat="1">
      <c r="C123" s="8">
        <v>2</v>
      </c>
      <c r="D123" s="11">
        <v>43</v>
      </c>
      <c r="E123" s="11">
        <v>100</v>
      </c>
      <c r="F123" s="11">
        <v>150</v>
      </c>
      <c r="G123" s="11">
        <v>175</v>
      </c>
      <c r="H123" s="11">
        <v>192</v>
      </c>
      <c r="I123" s="11">
        <v>212</v>
      </c>
      <c r="N123" s="8">
        <v>2</v>
      </c>
      <c r="O123" s="11">
        <v>165</v>
      </c>
      <c r="P123" s="11">
        <v>162</v>
      </c>
      <c r="Q123" s="11">
        <v>185</v>
      </c>
      <c r="R123" s="11">
        <v>185</v>
      </c>
      <c r="S123" s="11">
        <v>180</v>
      </c>
      <c r="Y123" s="8">
        <v>2</v>
      </c>
      <c r="Z123" s="11">
        <v>185</v>
      </c>
      <c r="AA123" s="11">
        <v>200</v>
      </c>
      <c r="AB123" s="11">
        <v>200</v>
      </c>
      <c r="AC123" s="11">
        <v>203</v>
      </c>
      <c r="AD123" s="11">
        <v>230</v>
      </c>
      <c r="AE123" s="11">
        <v>190</v>
      </c>
      <c r="AF123" s="11">
        <v>205</v>
      </c>
      <c r="AG123" s="11">
        <v>210</v>
      </c>
      <c r="AH123" s="11">
        <v>200</v>
      </c>
      <c r="AI123" s="11">
        <v>190</v>
      </c>
    </row>
    <row r="124" spans="2:35" s="11" customFormat="1">
      <c r="C124" s="8">
        <v>3</v>
      </c>
      <c r="N124" s="8">
        <v>3</v>
      </c>
      <c r="Y124" s="8">
        <v>3</v>
      </c>
    </row>
    <row r="125" spans="2:35" s="11" customFormat="1">
      <c r="C125" s="8">
        <v>4</v>
      </c>
      <c r="E125"/>
      <c r="N125" s="8">
        <v>4</v>
      </c>
      <c r="Y125" s="8">
        <v>4</v>
      </c>
    </row>
    <row r="126" spans="2:35">
      <c r="B126" t="s">
        <v>51</v>
      </c>
      <c r="C126" s="6" t="s">
        <v>27</v>
      </c>
      <c r="E126" s="11"/>
      <c r="L126" s="11"/>
      <c r="M126" s="11" t="str">
        <f t="shared" ref="M126:M153" si="7">B126</f>
        <v>Air Outlet Temperature</v>
      </c>
      <c r="N126" s="6" t="s">
        <v>27</v>
      </c>
      <c r="O126" s="11"/>
      <c r="P126" s="11"/>
      <c r="Q126" s="11"/>
      <c r="R126" s="11"/>
      <c r="S126" s="11"/>
      <c r="W126" s="11"/>
      <c r="X126" s="11" t="str">
        <f>B126</f>
        <v>Air Outlet Temperature</v>
      </c>
      <c r="Y126" s="6" t="s">
        <v>27</v>
      </c>
      <c r="Z126" s="11"/>
      <c r="AA126" s="11"/>
      <c r="AB126" s="11"/>
      <c r="AC126" s="11"/>
      <c r="AD126" s="11"/>
      <c r="AH126" s="11"/>
    </row>
    <row r="127" spans="2:35" s="11" customFormat="1">
      <c r="C127" s="8">
        <v>1</v>
      </c>
      <c r="D127" s="11">
        <v>23</v>
      </c>
      <c r="E127" s="11">
        <v>24</v>
      </c>
      <c r="F127" s="11">
        <v>30</v>
      </c>
      <c r="G127" s="11">
        <v>33</v>
      </c>
      <c r="H127" s="11">
        <v>36</v>
      </c>
      <c r="I127" s="11">
        <v>40</v>
      </c>
      <c r="N127" s="8">
        <v>1</v>
      </c>
      <c r="O127" s="11">
        <v>43</v>
      </c>
      <c r="P127" s="11">
        <v>42</v>
      </c>
      <c r="Q127" s="11">
        <v>45</v>
      </c>
      <c r="R127" s="11">
        <v>45</v>
      </c>
      <c r="S127" s="11">
        <v>45</v>
      </c>
      <c r="Y127" s="8">
        <v>1</v>
      </c>
      <c r="Z127" s="11">
        <v>42</v>
      </c>
      <c r="AA127" s="11">
        <v>43</v>
      </c>
      <c r="AB127" s="11">
        <v>42</v>
      </c>
      <c r="AC127" s="11">
        <v>45</v>
      </c>
      <c r="AD127" s="11">
        <v>49</v>
      </c>
      <c r="AE127" s="11">
        <v>48</v>
      </c>
      <c r="AF127" s="11">
        <v>42</v>
      </c>
      <c r="AG127" s="11">
        <v>47</v>
      </c>
      <c r="AH127" s="11">
        <v>46</v>
      </c>
      <c r="AI127" s="11">
        <v>48</v>
      </c>
    </row>
    <row r="128" spans="2:35" s="11" customFormat="1">
      <c r="C128" s="8">
        <v>2</v>
      </c>
      <c r="D128" s="11">
        <v>25</v>
      </c>
      <c r="E128" s="11">
        <v>25</v>
      </c>
      <c r="F128" s="11">
        <v>31</v>
      </c>
      <c r="G128" s="11">
        <v>34</v>
      </c>
      <c r="H128" s="11">
        <v>37</v>
      </c>
      <c r="I128" s="11">
        <v>40</v>
      </c>
      <c r="N128" s="8">
        <v>2</v>
      </c>
      <c r="O128" s="11">
        <v>43</v>
      </c>
      <c r="P128" s="11">
        <v>43</v>
      </c>
      <c r="Q128" s="11">
        <v>45</v>
      </c>
      <c r="R128" s="11">
        <v>45</v>
      </c>
      <c r="S128" s="11">
        <v>45</v>
      </c>
      <c r="Y128" s="8">
        <v>2</v>
      </c>
      <c r="Z128" s="11">
        <v>41</v>
      </c>
      <c r="AA128" s="11">
        <v>43</v>
      </c>
      <c r="AB128" s="11">
        <v>42</v>
      </c>
      <c r="AC128" s="11">
        <v>46</v>
      </c>
      <c r="AD128" s="11">
        <v>48</v>
      </c>
      <c r="AE128" s="11">
        <v>48</v>
      </c>
      <c r="AF128" s="11">
        <v>43</v>
      </c>
      <c r="AG128" s="11">
        <v>48</v>
      </c>
      <c r="AH128" s="11">
        <v>46</v>
      </c>
      <c r="AI128" s="11">
        <v>48</v>
      </c>
    </row>
    <row r="129" spans="2:35" s="11" customFormat="1">
      <c r="C129" s="8">
        <v>3</v>
      </c>
      <c r="N129" s="8">
        <v>3</v>
      </c>
      <c r="Y129" s="8">
        <v>3</v>
      </c>
    </row>
    <row r="130" spans="2:35" s="11" customFormat="1">
      <c r="C130" s="8">
        <v>4</v>
      </c>
      <c r="E130"/>
      <c r="N130" s="8">
        <v>4</v>
      </c>
      <c r="Y130" s="8">
        <v>4</v>
      </c>
    </row>
    <row r="131" spans="2:35">
      <c r="B131" t="s">
        <v>53</v>
      </c>
      <c r="C131" s="6" t="s">
        <v>27</v>
      </c>
      <c r="E131" s="11"/>
      <c r="L131" s="11"/>
      <c r="M131" s="11" t="str">
        <f t="shared" si="7"/>
        <v>Sea Water In Temperature</v>
      </c>
      <c r="N131" s="6" t="s">
        <v>27</v>
      </c>
      <c r="O131" s="11"/>
      <c r="P131" s="11"/>
      <c r="Q131" s="11"/>
      <c r="R131" s="11"/>
      <c r="S131" s="11"/>
      <c r="W131" s="11"/>
      <c r="X131" s="11" t="str">
        <f>B131</f>
        <v>Sea Water In Temperature</v>
      </c>
      <c r="Y131" s="6" t="s">
        <v>27</v>
      </c>
      <c r="Z131" s="11"/>
      <c r="AA131" s="11"/>
      <c r="AB131" s="11"/>
      <c r="AC131" s="11"/>
      <c r="AD131" s="11"/>
      <c r="AH131" s="11"/>
    </row>
    <row r="132" spans="2:35" s="11" customFormat="1">
      <c r="C132" s="8">
        <v>1</v>
      </c>
      <c r="D132" s="11">
        <v>23</v>
      </c>
      <c r="E132" s="11">
        <v>24</v>
      </c>
      <c r="F132" s="11">
        <v>26</v>
      </c>
      <c r="G132" s="11">
        <v>26</v>
      </c>
      <c r="H132" s="11">
        <v>27</v>
      </c>
      <c r="I132" s="11">
        <v>29</v>
      </c>
      <c r="N132" s="8">
        <v>1</v>
      </c>
      <c r="O132" s="11">
        <v>37</v>
      </c>
      <c r="P132" s="11">
        <v>37</v>
      </c>
      <c r="Q132" s="11">
        <v>37</v>
      </c>
      <c r="R132" s="11">
        <v>37</v>
      </c>
      <c r="S132" s="11">
        <v>37</v>
      </c>
      <c r="Y132" s="8">
        <v>1</v>
      </c>
      <c r="Z132" s="11">
        <v>34</v>
      </c>
      <c r="AA132" s="11">
        <v>34</v>
      </c>
      <c r="AB132" s="11">
        <v>35</v>
      </c>
      <c r="AC132" s="11">
        <v>33</v>
      </c>
      <c r="AD132" s="11">
        <v>36</v>
      </c>
      <c r="AE132" s="11">
        <v>40</v>
      </c>
      <c r="AF132" s="11">
        <v>34</v>
      </c>
      <c r="AG132" s="11">
        <v>38</v>
      </c>
      <c r="AH132" s="11">
        <v>38</v>
      </c>
      <c r="AI132" s="11">
        <v>40</v>
      </c>
    </row>
    <row r="133" spans="2:35" s="11" customFormat="1">
      <c r="C133" s="8">
        <v>2</v>
      </c>
      <c r="D133" s="11">
        <v>23</v>
      </c>
      <c r="E133" s="11">
        <v>24</v>
      </c>
      <c r="F133" s="11">
        <v>26</v>
      </c>
      <c r="G133" s="11">
        <v>26</v>
      </c>
      <c r="H133" s="11">
        <v>27</v>
      </c>
      <c r="I133" s="11">
        <v>29</v>
      </c>
      <c r="N133" s="8">
        <v>2</v>
      </c>
      <c r="O133" s="11">
        <v>37</v>
      </c>
      <c r="P133" s="11">
        <v>37</v>
      </c>
      <c r="Q133" s="11">
        <v>37</v>
      </c>
      <c r="R133" s="11">
        <v>37</v>
      </c>
      <c r="S133" s="11">
        <v>37</v>
      </c>
      <c r="Y133" s="8">
        <v>2</v>
      </c>
      <c r="Z133" s="11">
        <v>34</v>
      </c>
      <c r="AA133" s="11">
        <v>34</v>
      </c>
      <c r="AB133" s="11">
        <v>35</v>
      </c>
      <c r="AC133" s="11">
        <v>33</v>
      </c>
      <c r="AD133" s="11">
        <v>36</v>
      </c>
      <c r="AE133" s="11">
        <v>40</v>
      </c>
      <c r="AF133" s="11">
        <v>34</v>
      </c>
      <c r="AG133" s="11">
        <v>38</v>
      </c>
      <c r="AH133" s="11">
        <v>38</v>
      </c>
      <c r="AI133" s="11">
        <v>40</v>
      </c>
    </row>
    <row r="134" spans="2:35" s="11" customFormat="1">
      <c r="C134" s="8">
        <v>3</v>
      </c>
      <c r="N134" s="8">
        <v>3</v>
      </c>
      <c r="Y134" s="8">
        <v>3</v>
      </c>
    </row>
    <row r="135" spans="2:35" s="11" customFormat="1">
      <c r="C135" s="8">
        <v>4</v>
      </c>
      <c r="E135"/>
      <c r="N135" s="8">
        <v>4</v>
      </c>
      <c r="Y135" s="8">
        <v>4</v>
      </c>
    </row>
    <row r="136" spans="2:35">
      <c r="B136" t="s">
        <v>54</v>
      </c>
      <c r="C136" s="6" t="s">
        <v>27</v>
      </c>
      <c r="L136" s="11"/>
      <c r="M136" s="11" t="str">
        <f t="shared" si="7"/>
        <v>Sea Water Out Temperature</v>
      </c>
      <c r="N136" s="6" t="s">
        <v>27</v>
      </c>
      <c r="O136" s="11"/>
      <c r="P136" s="11"/>
      <c r="Q136" s="11"/>
      <c r="R136" s="11"/>
      <c r="S136" s="11"/>
      <c r="W136" s="11"/>
      <c r="X136" s="11" t="str">
        <f>B136</f>
        <v>Sea Water Out Temperature</v>
      </c>
      <c r="Y136" s="6" t="s">
        <v>27</v>
      </c>
      <c r="Z136" s="11"/>
      <c r="AA136" s="11"/>
      <c r="AB136" s="11"/>
      <c r="AC136" s="11"/>
      <c r="AD136" s="11"/>
      <c r="AH136" s="11"/>
    </row>
    <row r="137" spans="2:35">
      <c r="C137" s="8">
        <v>1</v>
      </c>
      <c r="D137">
        <v>23</v>
      </c>
      <c r="E137">
        <v>28</v>
      </c>
      <c r="F137">
        <v>37</v>
      </c>
      <c r="G137">
        <v>42</v>
      </c>
      <c r="H137">
        <v>45</v>
      </c>
      <c r="I137">
        <v>51</v>
      </c>
      <c r="L137" s="11"/>
      <c r="M137" s="11"/>
      <c r="N137" s="8">
        <v>1</v>
      </c>
      <c r="O137" s="11">
        <v>51</v>
      </c>
      <c r="P137" s="11">
        <v>52</v>
      </c>
      <c r="Q137" s="11">
        <v>56</v>
      </c>
      <c r="R137" s="11">
        <v>56</v>
      </c>
      <c r="S137" s="11">
        <v>55</v>
      </c>
      <c r="W137" s="11"/>
      <c r="X137" s="11"/>
      <c r="Y137" s="8">
        <v>1</v>
      </c>
      <c r="Z137" s="11">
        <v>52</v>
      </c>
      <c r="AA137" s="11">
        <v>54</v>
      </c>
      <c r="AB137" s="11">
        <v>55</v>
      </c>
      <c r="AC137" s="11">
        <v>57</v>
      </c>
      <c r="AD137" s="11">
        <v>60</v>
      </c>
      <c r="AE137">
        <v>58</v>
      </c>
      <c r="AF137">
        <v>54</v>
      </c>
      <c r="AG137">
        <v>61</v>
      </c>
      <c r="AH137" s="11">
        <v>57</v>
      </c>
      <c r="AI137">
        <v>60</v>
      </c>
    </row>
    <row r="138" spans="2:35">
      <c r="C138" s="8">
        <v>2</v>
      </c>
      <c r="D138">
        <v>23</v>
      </c>
      <c r="E138">
        <v>29</v>
      </c>
      <c r="F138">
        <v>38</v>
      </c>
      <c r="G138">
        <v>43</v>
      </c>
      <c r="H138">
        <v>46</v>
      </c>
      <c r="I138">
        <v>52</v>
      </c>
      <c r="L138" s="11"/>
      <c r="M138" s="11"/>
      <c r="N138" s="8">
        <v>2</v>
      </c>
      <c r="O138" s="11">
        <v>52</v>
      </c>
      <c r="P138" s="11">
        <v>50</v>
      </c>
      <c r="Q138" s="11">
        <v>55</v>
      </c>
      <c r="R138" s="11">
        <v>55</v>
      </c>
      <c r="S138" s="11">
        <v>54</v>
      </c>
      <c r="W138" s="11"/>
      <c r="X138" s="11"/>
      <c r="Y138" s="8">
        <v>2</v>
      </c>
      <c r="Z138" s="11">
        <v>50</v>
      </c>
      <c r="AA138" s="11">
        <v>54</v>
      </c>
      <c r="AB138" s="11">
        <v>54</v>
      </c>
      <c r="AC138" s="11">
        <v>56</v>
      </c>
      <c r="AD138" s="11">
        <v>58</v>
      </c>
      <c r="AE138">
        <v>56</v>
      </c>
      <c r="AF138">
        <v>53</v>
      </c>
      <c r="AG138">
        <v>60</v>
      </c>
      <c r="AH138" s="11">
        <v>58</v>
      </c>
      <c r="AI138">
        <v>59</v>
      </c>
    </row>
    <row r="139" spans="2:35">
      <c r="C139" s="8">
        <v>3</v>
      </c>
      <c r="L139" s="11"/>
      <c r="M139" s="11"/>
      <c r="N139" s="8">
        <v>3</v>
      </c>
      <c r="O139" s="11"/>
      <c r="P139" s="11"/>
      <c r="Q139" s="11"/>
      <c r="R139" s="11"/>
      <c r="S139" s="11"/>
      <c r="W139" s="11"/>
      <c r="X139" s="11"/>
      <c r="Y139" s="8">
        <v>3</v>
      </c>
      <c r="Z139" s="11"/>
      <c r="AA139" s="11"/>
      <c r="AB139" s="11"/>
      <c r="AC139" s="11"/>
      <c r="AD139" s="11"/>
      <c r="AH139" s="11"/>
    </row>
    <row r="140" spans="2:35">
      <c r="C140" s="8">
        <v>4</v>
      </c>
      <c r="L140" s="11"/>
      <c r="M140" s="11"/>
      <c r="N140" s="8">
        <v>4</v>
      </c>
      <c r="O140" s="11"/>
      <c r="P140" s="11"/>
      <c r="Q140" s="11"/>
      <c r="R140" s="11"/>
      <c r="S140" s="11"/>
      <c r="W140" s="11"/>
      <c r="X140" s="11"/>
      <c r="Y140" s="8">
        <v>4</v>
      </c>
      <c r="Z140" s="11"/>
      <c r="AA140" s="11"/>
      <c r="AB140" s="11"/>
      <c r="AC140" s="11"/>
      <c r="AD140" s="11"/>
      <c r="AH140" s="11"/>
    </row>
    <row r="141" spans="2:35">
      <c r="L141" s="11"/>
      <c r="M141" s="11"/>
      <c r="N141" s="6"/>
      <c r="O141" s="11"/>
      <c r="P141" s="11"/>
      <c r="Q141" s="11"/>
      <c r="R141" s="11"/>
      <c r="S141" s="11"/>
      <c r="W141" s="11"/>
      <c r="X141" s="11"/>
      <c r="Y141" s="6"/>
      <c r="Z141" s="11"/>
      <c r="AA141" s="11"/>
      <c r="AB141" s="11"/>
      <c r="AC141" s="11"/>
      <c r="AD141" s="11"/>
      <c r="AH141" s="11"/>
    </row>
    <row r="142" spans="2:35">
      <c r="B142" s="1" t="s">
        <v>33</v>
      </c>
      <c r="L142" s="11"/>
      <c r="M142" s="1" t="str">
        <f t="shared" si="7"/>
        <v>Scavenge - Exhaust</v>
      </c>
      <c r="N142" s="6"/>
      <c r="O142" s="11"/>
      <c r="P142" s="11"/>
      <c r="Q142" s="11"/>
      <c r="R142" s="11"/>
      <c r="S142" s="11"/>
      <c r="W142" s="11"/>
      <c r="X142" s="1" t="str">
        <f>B142</f>
        <v>Scavenge - Exhaust</v>
      </c>
      <c r="Y142" s="6"/>
      <c r="Z142" s="11"/>
      <c r="AA142" s="11"/>
      <c r="AB142" s="11"/>
      <c r="AC142" s="11"/>
      <c r="AD142" s="11"/>
      <c r="AH142" s="11"/>
    </row>
    <row r="143" spans="2:35">
      <c r="B143" t="s">
        <v>34</v>
      </c>
      <c r="C143" s="6" t="s">
        <v>21</v>
      </c>
      <c r="D143">
        <v>0.36</v>
      </c>
      <c r="E143">
        <v>1.07</v>
      </c>
      <c r="F143">
        <v>1.88</v>
      </c>
      <c r="G143">
        <v>2.33</v>
      </c>
      <c r="H143">
        <v>2.65</v>
      </c>
      <c r="I143">
        <v>3</v>
      </c>
      <c r="L143" s="11"/>
      <c r="M143" s="11" t="str">
        <f t="shared" si="7"/>
        <v xml:space="preserve">Scavenge Pressure </v>
      </c>
      <c r="N143" s="6" t="s">
        <v>221</v>
      </c>
      <c r="O143" s="11">
        <v>1.95</v>
      </c>
      <c r="P143" s="11">
        <v>1.96</v>
      </c>
      <c r="Q143" s="11">
        <v>2.4500000000000002</v>
      </c>
      <c r="R143" s="11">
        <v>2.4700000000000002</v>
      </c>
      <c r="S143" s="11">
        <v>2.41</v>
      </c>
      <c r="W143" s="11"/>
      <c r="X143" s="11" t="str">
        <f>B143</f>
        <v xml:space="preserve">Scavenge Pressure </v>
      </c>
      <c r="Y143" s="6" t="s">
        <v>21</v>
      </c>
      <c r="Z143" s="11">
        <v>2.4</v>
      </c>
      <c r="AA143" s="11">
        <v>2.4</v>
      </c>
      <c r="AB143" s="11">
        <v>2.4</v>
      </c>
      <c r="AC143" s="11">
        <v>2.5</v>
      </c>
      <c r="AD143" s="11">
        <v>2.6</v>
      </c>
      <c r="AE143">
        <v>1.9</v>
      </c>
      <c r="AF143">
        <v>2.2999999999999998</v>
      </c>
      <c r="AG143">
        <v>2.4</v>
      </c>
      <c r="AH143" s="11">
        <v>2.7</v>
      </c>
      <c r="AI143">
        <v>2.2999999999999998</v>
      </c>
    </row>
    <row r="144" spans="2:35">
      <c r="B144" s="11" t="s">
        <v>35</v>
      </c>
      <c r="C144" s="6" t="s">
        <v>27</v>
      </c>
      <c r="D144">
        <v>30</v>
      </c>
      <c r="E144">
        <v>26</v>
      </c>
      <c r="F144">
        <v>30</v>
      </c>
      <c r="G144">
        <v>32.5</v>
      </c>
      <c r="H144">
        <v>35</v>
      </c>
      <c r="I144">
        <v>38</v>
      </c>
      <c r="L144" s="11"/>
      <c r="M144" s="11" t="str">
        <f t="shared" si="7"/>
        <v xml:space="preserve">Scavenge Temperature </v>
      </c>
      <c r="N144" s="6" t="s">
        <v>27</v>
      </c>
      <c r="O144" s="11">
        <v>43</v>
      </c>
      <c r="P144" s="11">
        <v>43</v>
      </c>
      <c r="Q144" s="11">
        <v>45</v>
      </c>
      <c r="R144" s="11">
        <v>45</v>
      </c>
      <c r="S144" s="11">
        <v>46</v>
      </c>
      <c r="W144" s="11"/>
      <c r="X144" s="11" t="str">
        <f>B144</f>
        <v xml:space="preserve">Scavenge Temperature </v>
      </c>
      <c r="Y144" s="6" t="s">
        <v>27</v>
      </c>
      <c r="Z144" s="11">
        <v>42</v>
      </c>
      <c r="AA144" s="11">
        <v>43</v>
      </c>
      <c r="AB144" s="11">
        <v>44</v>
      </c>
      <c r="AC144" s="11">
        <v>43</v>
      </c>
      <c r="AD144" s="11">
        <v>49</v>
      </c>
      <c r="AE144">
        <v>58</v>
      </c>
      <c r="AF144">
        <v>42</v>
      </c>
      <c r="AG144">
        <v>47</v>
      </c>
      <c r="AH144" s="11">
        <v>46</v>
      </c>
      <c r="AI144">
        <v>44</v>
      </c>
    </row>
    <row r="145" spans="2:35">
      <c r="B145" s="11" t="s">
        <v>36</v>
      </c>
      <c r="C145" s="6" t="s">
        <v>21</v>
      </c>
      <c r="D145">
        <v>0.28999999999999998</v>
      </c>
      <c r="E145">
        <v>0.93</v>
      </c>
      <c r="F145">
        <v>1.7</v>
      </c>
      <c r="G145">
        <v>2.14</v>
      </c>
      <c r="H145">
        <v>2.42</v>
      </c>
      <c r="I145">
        <v>2.78</v>
      </c>
      <c r="L145" s="11"/>
      <c r="M145" s="11" t="str">
        <f t="shared" si="7"/>
        <v xml:space="preserve">Exhaust Pressure </v>
      </c>
      <c r="N145" s="6" t="s">
        <v>221</v>
      </c>
      <c r="O145" s="11"/>
      <c r="P145" s="11"/>
      <c r="Q145" s="11"/>
      <c r="R145" s="11"/>
      <c r="S145" s="11"/>
      <c r="W145" s="11"/>
      <c r="X145" s="11" t="str">
        <f>B145</f>
        <v xml:space="preserve">Exhaust Pressure </v>
      </c>
      <c r="Y145" s="6" t="s">
        <v>21</v>
      </c>
      <c r="Z145" s="11">
        <v>1.9</v>
      </c>
      <c r="AA145" s="11">
        <v>1.8</v>
      </c>
      <c r="AB145" s="11">
        <v>1.8</v>
      </c>
      <c r="AC145" s="11">
        <v>1.85</v>
      </c>
      <c r="AD145" s="11">
        <v>1.8</v>
      </c>
      <c r="AE145">
        <v>1.4</v>
      </c>
      <c r="AF145">
        <v>1.7</v>
      </c>
      <c r="AG145">
        <v>1.7</v>
      </c>
      <c r="AH145" s="11">
        <v>2</v>
      </c>
      <c r="AI145">
        <v>1.6</v>
      </c>
    </row>
    <row r="146" spans="2:35">
      <c r="L146" s="11"/>
      <c r="M146" s="11"/>
      <c r="N146" s="6"/>
      <c r="O146" s="11"/>
      <c r="P146" s="11"/>
      <c r="Q146" s="11"/>
      <c r="R146" s="11"/>
      <c r="S146" s="11"/>
      <c r="W146" s="11"/>
      <c r="X146" s="11"/>
      <c r="Y146" s="6"/>
      <c r="Z146" s="11"/>
      <c r="AA146" s="11"/>
      <c r="AB146" s="11"/>
      <c r="AC146" s="11"/>
      <c r="AD146" s="11"/>
      <c r="AH146" s="11"/>
    </row>
    <row r="147" spans="2:35">
      <c r="B147" s="1" t="s">
        <v>37</v>
      </c>
      <c r="L147" s="11"/>
      <c r="M147" s="1" t="str">
        <f t="shared" si="7"/>
        <v>Specific Fuel Consumption</v>
      </c>
      <c r="N147" s="6"/>
      <c r="O147" s="11"/>
      <c r="P147" s="11"/>
      <c r="Q147" s="11"/>
      <c r="R147" s="11"/>
      <c r="S147" s="11"/>
      <c r="W147" s="11"/>
      <c r="X147" s="1" t="str">
        <f>B147</f>
        <v>Specific Fuel Consumption</v>
      </c>
      <c r="Y147" s="6"/>
      <c r="Z147" s="11"/>
      <c r="AA147" s="11"/>
      <c r="AB147" s="11"/>
      <c r="AC147" s="11"/>
      <c r="AD147" s="11"/>
      <c r="AH147" s="11"/>
    </row>
    <row r="148" spans="2:35">
      <c r="B148" t="s">
        <v>38</v>
      </c>
      <c r="C148" s="6" t="s">
        <v>39</v>
      </c>
      <c r="D148">
        <v>770.4</v>
      </c>
      <c r="E148">
        <v>1483.5</v>
      </c>
      <c r="F148">
        <v>2155.1999999999998</v>
      </c>
      <c r="G148">
        <v>2575.5</v>
      </c>
      <c r="H148">
        <v>2898.8</v>
      </c>
      <c r="I148" s="11">
        <v>3253.8</v>
      </c>
      <c r="L148" s="11"/>
      <c r="M148" s="11" t="str">
        <f t="shared" si="7"/>
        <v>Fuel Consumption</v>
      </c>
      <c r="N148" s="6" t="s">
        <v>39</v>
      </c>
      <c r="O148" s="11"/>
      <c r="P148" s="11"/>
      <c r="Q148" s="11"/>
      <c r="R148" s="11"/>
      <c r="S148" s="11"/>
      <c r="W148" s="11"/>
      <c r="X148" s="11" t="str">
        <f>B148</f>
        <v>Fuel Consumption</v>
      </c>
      <c r="Y148" s="6" t="s">
        <v>39</v>
      </c>
      <c r="Z148" s="11">
        <v>2671</v>
      </c>
      <c r="AA148" s="11">
        <v>2642</v>
      </c>
      <c r="AB148" s="11">
        <v>2622</v>
      </c>
      <c r="AC148" s="11">
        <v>2923</v>
      </c>
      <c r="AD148" s="11">
        <v>2825</v>
      </c>
      <c r="AE148">
        <v>2358</v>
      </c>
      <c r="AF148">
        <v>2641</v>
      </c>
      <c r="AG148">
        <v>2542</v>
      </c>
      <c r="AH148" s="11">
        <v>3003</v>
      </c>
      <c r="AI148">
        <v>2518</v>
      </c>
    </row>
    <row r="149" spans="2:35">
      <c r="B149" t="s">
        <v>40</v>
      </c>
      <c r="C149" s="6" t="s">
        <v>41</v>
      </c>
      <c r="D149">
        <v>134.18</v>
      </c>
      <c r="E149">
        <v>129.44999999999999</v>
      </c>
      <c r="F149">
        <v>125.19</v>
      </c>
      <c r="G149">
        <v>124.61</v>
      </c>
      <c r="H149">
        <v>126.44</v>
      </c>
      <c r="I149">
        <v>129</v>
      </c>
      <c r="L149" s="11"/>
      <c r="M149" s="11" t="str">
        <f t="shared" si="7"/>
        <v>bsfc</v>
      </c>
      <c r="N149" s="6" t="s">
        <v>41</v>
      </c>
      <c r="O149" s="11"/>
      <c r="P149" s="11"/>
      <c r="Q149" s="11"/>
      <c r="R149" s="11"/>
      <c r="S149" s="11">
        <v>140.31</v>
      </c>
      <c r="W149" s="11"/>
      <c r="X149" s="11" t="str">
        <f>B149</f>
        <v>bsfc</v>
      </c>
      <c r="Y149" s="6" t="s">
        <v>41</v>
      </c>
      <c r="Z149" s="11">
        <v>137.6</v>
      </c>
      <c r="AA149" s="11">
        <v>132.30000000000001</v>
      </c>
      <c r="AB149" s="11">
        <v>132.5</v>
      </c>
      <c r="AC149" s="11">
        <v>136.69999999999999</v>
      </c>
      <c r="AD149" s="11">
        <v>135.1</v>
      </c>
      <c r="AE149">
        <v>178.5</v>
      </c>
      <c r="AF149">
        <v>136.30000000000001</v>
      </c>
      <c r="AG149">
        <v>135.30000000000001</v>
      </c>
      <c r="AH149" s="11">
        <v>158.6</v>
      </c>
      <c r="AI149">
        <v>125.8</v>
      </c>
    </row>
    <row r="150" spans="2:35">
      <c r="B150" t="s">
        <v>42</v>
      </c>
      <c r="C150" s="6" t="s">
        <v>41</v>
      </c>
      <c r="D150">
        <v>132.31</v>
      </c>
      <c r="E150">
        <v>127.5</v>
      </c>
      <c r="F150">
        <v>123.13</v>
      </c>
      <c r="G150">
        <v>122.52</v>
      </c>
      <c r="H150">
        <v>124.22</v>
      </c>
      <c r="I150">
        <v>126.55</v>
      </c>
      <c r="L150" s="11"/>
      <c r="M150" s="11" t="str">
        <f t="shared" si="7"/>
        <v>bsfc corrected</v>
      </c>
      <c r="N150" s="6" t="s">
        <v>41</v>
      </c>
      <c r="O150" s="11"/>
      <c r="P150" s="11"/>
      <c r="Q150" s="11"/>
      <c r="R150" s="11"/>
      <c r="S150" s="11">
        <v>132.54</v>
      </c>
      <c r="W150" s="11"/>
      <c r="X150" s="11" t="str">
        <f>B150</f>
        <v>bsfc corrected</v>
      </c>
      <c r="Y150" s="6" t="s">
        <v>41</v>
      </c>
      <c r="Z150" s="11">
        <v>129.69999999999999</v>
      </c>
      <c r="AA150" s="11">
        <v>126.1</v>
      </c>
      <c r="AB150" s="11">
        <v>126.3</v>
      </c>
      <c r="AC150" s="11">
        <v>128.30000000000001</v>
      </c>
      <c r="AD150" s="11">
        <v>127.1</v>
      </c>
      <c r="AE150">
        <v>167.2</v>
      </c>
      <c r="AF150">
        <v>128.19999999999999</v>
      </c>
      <c r="AG150">
        <v>129.19999999999999</v>
      </c>
      <c r="AH150" s="11">
        <v>160.30000000000001</v>
      </c>
      <c r="AI150">
        <v>127.7</v>
      </c>
    </row>
    <row r="151" spans="2:35">
      <c r="L151" s="11"/>
      <c r="M151" s="11"/>
      <c r="N151" s="6"/>
      <c r="O151" s="11"/>
      <c r="P151" s="11"/>
      <c r="Q151" s="11"/>
      <c r="R151" s="11"/>
      <c r="S151" s="11"/>
      <c r="W151" s="11"/>
      <c r="X151" s="11"/>
      <c r="Y151" s="6"/>
      <c r="Z151" s="11"/>
      <c r="AA151" s="11"/>
      <c r="AB151" s="11"/>
      <c r="AC151" s="11"/>
      <c r="AD151" s="11"/>
      <c r="AH151" s="11"/>
    </row>
    <row r="152" spans="2:35">
      <c r="B152" s="1" t="s">
        <v>43</v>
      </c>
      <c r="E152" s="11"/>
      <c r="L152" s="11"/>
      <c r="M152" s="1" t="str">
        <f t="shared" si="7"/>
        <v>Turbocharger</v>
      </c>
      <c r="N152" s="6"/>
      <c r="O152" s="11"/>
      <c r="P152" s="11"/>
      <c r="Q152" s="11"/>
      <c r="R152" s="11"/>
      <c r="S152" s="11"/>
      <c r="W152" s="11"/>
      <c r="X152" s="1" t="str">
        <f>B152</f>
        <v>Turbocharger</v>
      </c>
      <c r="Y152" s="6"/>
      <c r="Z152" s="11"/>
      <c r="AA152" s="11"/>
      <c r="AB152" s="11"/>
      <c r="AC152" s="11"/>
      <c r="AD152" s="11"/>
      <c r="AH152" s="11"/>
    </row>
    <row r="153" spans="2:35">
      <c r="B153" t="s">
        <v>44</v>
      </c>
      <c r="C153" s="6" t="s">
        <v>14</v>
      </c>
      <c r="L153" s="11"/>
      <c r="M153" s="11" t="str">
        <f t="shared" si="7"/>
        <v xml:space="preserve">Speed </v>
      </c>
      <c r="N153" s="6" t="s">
        <v>14</v>
      </c>
      <c r="O153" s="11"/>
      <c r="P153" s="11"/>
      <c r="Q153" s="11"/>
      <c r="R153" s="11"/>
      <c r="S153" s="11"/>
      <c r="W153" s="11"/>
      <c r="X153" s="11" t="str">
        <f>B153</f>
        <v xml:space="preserve">Speed </v>
      </c>
      <c r="Y153" s="6" t="s">
        <v>14</v>
      </c>
      <c r="Z153" s="11">
        <v>12451</v>
      </c>
      <c r="AA153" s="11">
        <v>12635</v>
      </c>
      <c r="AB153" s="11">
        <v>12629</v>
      </c>
      <c r="AC153" s="11">
        <v>12892</v>
      </c>
      <c r="AD153" s="11">
        <v>13037</v>
      </c>
      <c r="AE153">
        <v>11452</v>
      </c>
      <c r="AF153">
        <v>12460</v>
      </c>
      <c r="AG153">
        <v>12718</v>
      </c>
      <c r="AH153" s="11">
        <v>12952</v>
      </c>
      <c r="AI153">
        <v>12421</v>
      </c>
    </row>
    <row r="154" spans="2:35">
      <c r="C154" s="8">
        <v>1</v>
      </c>
      <c r="D154">
        <v>5418</v>
      </c>
      <c r="E154">
        <v>9202</v>
      </c>
      <c r="F154">
        <v>11398</v>
      </c>
      <c r="G154">
        <v>12294</v>
      </c>
      <c r="H154">
        <v>12916</v>
      </c>
      <c r="I154">
        <v>13594</v>
      </c>
      <c r="L154" s="11"/>
      <c r="M154" s="11"/>
      <c r="N154" s="8">
        <v>1</v>
      </c>
      <c r="O154" s="11">
        <v>11700</v>
      </c>
      <c r="P154" s="11">
        <v>11560</v>
      </c>
      <c r="Q154" s="11">
        <v>12500</v>
      </c>
      <c r="R154" s="11">
        <v>12400</v>
      </c>
      <c r="S154" s="11">
        <v>12450</v>
      </c>
      <c r="W154" s="11"/>
      <c r="X154" s="11"/>
      <c r="Y154" s="8">
        <v>1</v>
      </c>
      <c r="Z154" s="11">
        <v>12507</v>
      </c>
      <c r="AA154" s="11">
        <v>12717</v>
      </c>
      <c r="AB154" s="11">
        <v>12657</v>
      </c>
      <c r="AC154" s="11">
        <v>12908</v>
      </c>
      <c r="AD154" s="11">
        <v>13037</v>
      </c>
      <c r="AE154">
        <v>11464</v>
      </c>
      <c r="AF154">
        <v>12520</v>
      </c>
      <c r="AG154">
        <v>12793</v>
      </c>
      <c r="AH154" s="11">
        <v>13016</v>
      </c>
      <c r="AI154">
        <v>12472</v>
      </c>
    </row>
    <row r="155" spans="2:35">
      <c r="C155" s="8">
        <v>2</v>
      </c>
      <c r="D155">
        <v>5411</v>
      </c>
      <c r="E155">
        <v>9212</v>
      </c>
      <c r="F155">
        <v>11410</v>
      </c>
      <c r="G155">
        <v>12309</v>
      </c>
      <c r="H155">
        <v>12934</v>
      </c>
      <c r="I155">
        <v>13621</v>
      </c>
      <c r="L155" s="11"/>
      <c r="M155" s="11"/>
      <c r="N155" s="8">
        <v>2</v>
      </c>
      <c r="O155" s="11">
        <v>11670</v>
      </c>
      <c r="P155" s="11">
        <v>11550</v>
      </c>
      <c r="Q155" s="11">
        <v>12450</v>
      </c>
      <c r="R155" s="11">
        <v>12450</v>
      </c>
      <c r="S155" s="11">
        <v>12460</v>
      </c>
      <c r="W155" s="11"/>
      <c r="X155" s="11"/>
      <c r="Y155" s="8">
        <v>2</v>
      </c>
      <c r="Z155" s="11"/>
      <c r="AA155" s="11"/>
      <c r="AB155" s="11"/>
      <c r="AC155" s="11"/>
      <c r="AD155" s="11"/>
      <c r="AH155" s="11"/>
    </row>
    <row r="156" spans="2:35">
      <c r="C156" s="8">
        <v>3</v>
      </c>
      <c r="L156" s="11"/>
      <c r="M156" s="11"/>
      <c r="N156" s="8">
        <v>3</v>
      </c>
      <c r="O156" s="11"/>
      <c r="P156" s="11"/>
      <c r="Q156" s="11"/>
      <c r="R156" s="11"/>
      <c r="S156" s="11"/>
      <c r="W156" s="11"/>
      <c r="X156" s="11"/>
      <c r="Y156" s="8">
        <v>3</v>
      </c>
      <c r="Z156" s="11"/>
      <c r="AA156" s="11"/>
      <c r="AB156" s="11"/>
      <c r="AC156" s="11"/>
      <c r="AD156" s="11"/>
      <c r="AH156" s="11"/>
    </row>
    <row r="157" spans="2:35">
      <c r="C157" s="8">
        <v>4</v>
      </c>
      <c r="L157" s="11"/>
      <c r="M157" s="11"/>
      <c r="N157" s="8">
        <v>4</v>
      </c>
      <c r="O157" s="11"/>
      <c r="P157" s="11"/>
      <c r="Q157" s="11"/>
      <c r="R157" s="11"/>
      <c r="S157" s="11"/>
      <c r="W157" s="11"/>
      <c r="X157" s="11"/>
      <c r="Y157" s="8">
        <v>4</v>
      </c>
      <c r="Z157" s="11"/>
      <c r="AA157" s="11"/>
      <c r="AB157" s="11"/>
      <c r="AC157" s="11"/>
      <c r="AD157" s="11"/>
      <c r="AH157" s="11"/>
    </row>
    <row r="158" spans="2:35">
      <c r="B158" t="s">
        <v>45</v>
      </c>
      <c r="C158" s="6" t="s">
        <v>27</v>
      </c>
      <c r="L158" s="11"/>
      <c r="M158" s="11" t="str">
        <f t="shared" ref="M158:M178" si="8">B158</f>
        <v>Blower Inlet Temperature</v>
      </c>
      <c r="N158" s="6" t="s">
        <v>27</v>
      </c>
      <c r="O158" s="11"/>
      <c r="P158" s="11"/>
      <c r="Q158" s="11"/>
      <c r="R158" s="11"/>
      <c r="S158" s="11"/>
      <c r="W158" s="11"/>
      <c r="X158" s="11" t="str">
        <f>B158</f>
        <v>Blower Inlet Temperature</v>
      </c>
      <c r="Y158" s="6" t="s">
        <v>27</v>
      </c>
      <c r="Z158" s="11">
        <v>31</v>
      </c>
      <c r="AA158" s="11">
        <v>42</v>
      </c>
      <c r="AB158" s="11">
        <v>42</v>
      </c>
      <c r="AC158" s="11">
        <v>44</v>
      </c>
      <c r="AD158" s="11">
        <v>47</v>
      </c>
      <c r="AE158">
        <v>47</v>
      </c>
      <c r="AF158">
        <v>42</v>
      </c>
      <c r="AG158">
        <v>44</v>
      </c>
      <c r="AH158" s="11">
        <v>38</v>
      </c>
      <c r="AI158">
        <v>40</v>
      </c>
    </row>
    <row r="159" spans="2:35">
      <c r="C159" s="8">
        <v>1</v>
      </c>
      <c r="D159">
        <v>18.600000000000001</v>
      </c>
      <c r="E159">
        <v>22</v>
      </c>
      <c r="F159">
        <v>22.4</v>
      </c>
      <c r="G159">
        <v>23.3</v>
      </c>
      <c r="H159">
        <v>23.9</v>
      </c>
      <c r="I159">
        <v>24.8</v>
      </c>
      <c r="L159" s="11"/>
      <c r="M159" s="11"/>
      <c r="N159" s="8">
        <v>1</v>
      </c>
      <c r="O159" s="11">
        <v>22</v>
      </c>
      <c r="P159" s="11">
        <v>22</v>
      </c>
      <c r="Q159" s="11">
        <v>23</v>
      </c>
      <c r="R159" s="11">
        <v>23</v>
      </c>
      <c r="S159" s="11">
        <v>23</v>
      </c>
      <c r="W159" s="11"/>
      <c r="X159" s="11"/>
      <c r="Y159" s="8">
        <v>1</v>
      </c>
      <c r="Z159" s="11">
        <v>31</v>
      </c>
      <c r="AA159" s="11">
        <v>42</v>
      </c>
      <c r="AB159" s="11">
        <v>42</v>
      </c>
      <c r="AC159" s="11">
        <v>44</v>
      </c>
      <c r="AD159" s="11">
        <v>47</v>
      </c>
      <c r="AE159">
        <v>47</v>
      </c>
      <c r="AF159">
        <v>43</v>
      </c>
      <c r="AG159">
        <v>44</v>
      </c>
      <c r="AH159" s="11">
        <v>38</v>
      </c>
      <c r="AI159">
        <v>40</v>
      </c>
    </row>
    <row r="160" spans="2:35">
      <c r="C160" s="8">
        <v>2</v>
      </c>
      <c r="D160">
        <v>21.2</v>
      </c>
      <c r="E160">
        <v>23.4</v>
      </c>
      <c r="F160">
        <v>24.8</v>
      </c>
      <c r="G160">
        <v>27.1</v>
      </c>
      <c r="H160">
        <v>28.3</v>
      </c>
      <c r="I160">
        <v>29.4</v>
      </c>
      <c r="L160" s="11"/>
      <c r="M160" s="11"/>
      <c r="N160" s="8">
        <v>2</v>
      </c>
      <c r="O160" s="11">
        <v>27</v>
      </c>
      <c r="P160" s="11">
        <v>27</v>
      </c>
      <c r="Q160" s="11">
        <v>27</v>
      </c>
      <c r="R160" s="11">
        <v>27</v>
      </c>
      <c r="S160" s="11">
        <v>27.5</v>
      </c>
      <c r="W160" s="11"/>
      <c r="X160" s="11"/>
      <c r="Y160" s="8">
        <v>2</v>
      </c>
      <c r="Z160" s="11"/>
      <c r="AA160" s="11"/>
      <c r="AB160" s="11"/>
      <c r="AC160" s="11"/>
      <c r="AD160" s="11"/>
      <c r="AH160" s="11"/>
    </row>
    <row r="161" spans="2:35">
      <c r="C161" s="8">
        <v>3</v>
      </c>
      <c r="L161" s="11"/>
      <c r="M161" s="11"/>
      <c r="N161" s="8">
        <v>3</v>
      </c>
      <c r="O161" s="11"/>
      <c r="P161" s="11"/>
      <c r="Q161" s="11"/>
      <c r="R161" s="11"/>
      <c r="S161" s="11"/>
      <c r="W161" s="11"/>
      <c r="X161" s="11"/>
      <c r="Y161" s="8">
        <v>3</v>
      </c>
      <c r="Z161" s="11"/>
      <c r="AA161" s="11"/>
      <c r="AB161" s="11"/>
      <c r="AC161" s="11"/>
      <c r="AD161" s="11"/>
      <c r="AH161" s="11"/>
    </row>
    <row r="162" spans="2:35">
      <c r="C162" s="8">
        <v>4</v>
      </c>
      <c r="L162" s="11"/>
      <c r="M162" s="11"/>
      <c r="N162" s="8">
        <v>4</v>
      </c>
      <c r="O162" s="11"/>
      <c r="P162" s="11"/>
      <c r="Q162" s="11"/>
      <c r="R162" s="11"/>
      <c r="S162" s="11"/>
      <c r="W162" s="11"/>
      <c r="X162" s="11"/>
      <c r="Y162" s="8">
        <v>4</v>
      </c>
      <c r="Z162" s="11"/>
      <c r="AA162" s="11"/>
      <c r="AB162" s="11"/>
      <c r="AC162" s="11"/>
      <c r="AD162" s="11"/>
      <c r="AH162" s="11"/>
    </row>
    <row r="163" spans="2:35">
      <c r="B163" t="s">
        <v>46</v>
      </c>
      <c r="C163" s="6" t="s">
        <v>47</v>
      </c>
      <c r="L163" s="11"/>
      <c r="M163" s="11" t="str">
        <f t="shared" si="8"/>
        <v>Air Filter Pressure Drop</v>
      </c>
      <c r="N163" s="6" t="s">
        <v>47</v>
      </c>
      <c r="O163" s="11"/>
      <c r="P163" s="11"/>
      <c r="Q163" s="11"/>
      <c r="R163" s="11"/>
      <c r="S163" s="11"/>
      <c r="W163" s="11"/>
      <c r="X163" s="11" t="str">
        <f>B163</f>
        <v>Air Filter Pressure Drop</v>
      </c>
      <c r="Y163" s="6" t="s">
        <v>47</v>
      </c>
      <c r="Z163" s="11">
        <v>30</v>
      </c>
      <c r="AA163" s="11">
        <v>45</v>
      </c>
      <c r="AB163" s="11">
        <v>40</v>
      </c>
      <c r="AC163" s="11">
        <v>15</v>
      </c>
      <c r="AD163" s="11">
        <v>35</v>
      </c>
      <c r="AE163">
        <v>30</v>
      </c>
      <c r="AF163">
        <v>55</v>
      </c>
      <c r="AG163">
        <v>45</v>
      </c>
      <c r="AH163" s="11">
        <v>70</v>
      </c>
      <c r="AI163">
        <v>80</v>
      </c>
    </row>
    <row r="164" spans="2:35">
      <c r="C164" s="8">
        <v>1</v>
      </c>
      <c r="D164">
        <v>8</v>
      </c>
      <c r="E164">
        <v>10</v>
      </c>
      <c r="F164">
        <v>20</v>
      </c>
      <c r="G164">
        <v>28</v>
      </c>
      <c r="H164">
        <v>30</v>
      </c>
      <c r="I164">
        <v>35</v>
      </c>
      <c r="L164" s="11"/>
      <c r="M164" s="11"/>
      <c r="N164" s="8">
        <v>1</v>
      </c>
      <c r="O164" s="11">
        <v>27</v>
      </c>
      <c r="P164" s="11">
        <v>27</v>
      </c>
      <c r="Q164" s="11">
        <v>35</v>
      </c>
      <c r="R164" s="11">
        <v>35</v>
      </c>
      <c r="S164" s="11">
        <v>34</v>
      </c>
      <c r="W164" s="11"/>
      <c r="X164" s="11"/>
      <c r="Y164" s="8">
        <v>1</v>
      </c>
      <c r="Z164" s="11">
        <v>25</v>
      </c>
      <c r="AA164" s="11">
        <v>45</v>
      </c>
      <c r="AB164" s="11">
        <v>45</v>
      </c>
      <c r="AC164" s="11">
        <v>15</v>
      </c>
      <c r="AD164" s="11">
        <v>35</v>
      </c>
      <c r="AE164">
        <v>35</v>
      </c>
      <c r="AF164">
        <v>50</v>
      </c>
      <c r="AG164">
        <v>45</v>
      </c>
      <c r="AH164" s="11">
        <v>65</v>
      </c>
      <c r="AI164">
        <v>100</v>
      </c>
    </row>
    <row r="165" spans="2:35">
      <c r="C165" s="8">
        <v>2</v>
      </c>
      <c r="D165">
        <v>10</v>
      </c>
      <c r="E165">
        <v>15</v>
      </c>
      <c r="F165">
        <v>30</v>
      </c>
      <c r="G165">
        <v>33</v>
      </c>
      <c r="H165">
        <v>48</v>
      </c>
      <c r="I165">
        <v>50</v>
      </c>
      <c r="L165" s="11"/>
      <c r="M165" s="11"/>
      <c r="N165" s="8">
        <v>2</v>
      </c>
      <c r="O165" s="11">
        <v>34</v>
      </c>
      <c r="P165" s="11">
        <v>35</v>
      </c>
      <c r="Q165" s="11">
        <v>43</v>
      </c>
      <c r="R165" s="11">
        <v>43</v>
      </c>
      <c r="S165" s="11">
        <v>43</v>
      </c>
      <c r="W165" s="11"/>
      <c r="X165" s="11"/>
      <c r="Y165" s="8">
        <v>2</v>
      </c>
      <c r="Z165" s="11"/>
      <c r="AA165" s="11"/>
      <c r="AB165" s="11"/>
      <c r="AC165" s="11"/>
      <c r="AD165" s="11"/>
      <c r="AH165" s="11"/>
    </row>
    <row r="166" spans="2:35">
      <c r="C166" s="8">
        <v>3</v>
      </c>
      <c r="L166" s="11"/>
      <c r="M166" s="11"/>
      <c r="N166" s="8">
        <v>3</v>
      </c>
      <c r="O166" s="11"/>
      <c r="P166" s="11"/>
      <c r="Q166" s="11"/>
      <c r="R166" s="11"/>
      <c r="S166" s="11"/>
      <c r="W166" s="11"/>
      <c r="X166" s="11"/>
      <c r="Y166" s="8">
        <v>3</v>
      </c>
      <c r="Z166" s="11"/>
      <c r="AA166" s="11"/>
      <c r="AB166" s="11"/>
      <c r="AC166" s="11"/>
      <c r="AD166" s="11"/>
      <c r="AH166" s="11"/>
    </row>
    <row r="167" spans="2:35">
      <c r="C167" s="8">
        <v>4</v>
      </c>
      <c r="L167" s="11"/>
      <c r="M167" s="11"/>
      <c r="N167" s="8">
        <v>4</v>
      </c>
      <c r="O167" s="11"/>
      <c r="P167" s="11"/>
      <c r="Q167" s="11"/>
      <c r="R167" s="11"/>
      <c r="S167" s="11"/>
      <c r="W167" s="11"/>
      <c r="X167" s="11"/>
      <c r="Y167" s="8">
        <v>4</v>
      </c>
      <c r="Z167" s="11"/>
      <c r="AA167" s="11"/>
      <c r="AB167" s="11"/>
      <c r="AC167" s="11"/>
      <c r="AD167" s="11"/>
      <c r="AH167" s="11"/>
    </row>
    <row r="168" spans="2:35">
      <c r="B168" t="s">
        <v>48</v>
      </c>
      <c r="C168" s="6" t="s">
        <v>27</v>
      </c>
      <c r="L168" s="11"/>
      <c r="M168" s="11" t="str">
        <f t="shared" si="8"/>
        <v>Temperature Before Turbine</v>
      </c>
      <c r="N168" s="6" t="s">
        <v>27</v>
      </c>
      <c r="O168" s="11"/>
      <c r="P168" s="11"/>
      <c r="Q168" s="11"/>
      <c r="R168" s="11"/>
      <c r="S168" s="11"/>
      <c r="W168" s="11"/>
      <c r="X168" s="11" t="str">
        <f>B168</f>
        <v>Temperature Before Turbine</v>
      </c>
      <c r="Y168" s="6" t="s">
        <v>27</v>
      </c>
      <c r="Z168" s="11">
        <v>355</v>
      </c>
      <c r="AA168" s="11">
        <v>360</v>
      </c>
      <c r="AB168" s="11">
        <v>370</v>
      </c>
      <c r="AC168" s="11">
        <v>380</v>
      </c>
      <c r="AD168" s="11">
        <v>380</v>
      </c>
      <c r="AE168">
        <v>360</v>
      </c>
      <c r="AF168">
        <v>370</v>
      </c>
      <c r="AG168">
        <v>370</v>
      </c>
      <c r="AH168" s="11">
        <v>370</v>
      </c>
      <c r="AI168">
        <v>350</v>
      </c>
    </row>
    <row r="169" spans="2:35">
      <c r="C169" s="8">
        <v>1</v>
      </c>
      <c r="D169">
        <v>265</v>
      </c>
      <c r="E169">
        <v>315</v>
      </c>
      <c r="F169">
        <v>335</v>
      </c>
      <c r="G169">
        <v>353</v>
      </c>
      <c r="H169">
        <v>368</v>
      </c>
      <c r="I169">
        <v>398</v>
      </c>
      <c r="L169" s="11"/>
      <c r="M169" s="11"/>
      <c r="N169" s="8">
        <v>1</v>
      </c>
      <c r="O169" s="11">
        <v>347</v>
      </c>
      <c r="P169" s="11">
        <v>345</v>
      </c>
      <c r="Q169" s="11">
        <v>365</v>
      </c>
      <c r="R169" s="11">
        <v>365</v>
      </c>
      <c r="S169" s="11">
        <v>360</v>
      </c>
      <c r="W169" s="11"/>
      <c r="X169" s="11"/>
      <c r="Y169" s="8">
        <v>1</v>
      </c>
      <c r="Z169" s="11">
        <v>350</v>
      </c>
      <c r="AA169" s="11">
        <v>355</v>
      </c>
      <c r="AB169" s="11">
        <v>365</v>
      </c>
      <c r="AC169" s="11">
        <v>380</v>
      </c>
      <c r="AD169" s="11">
        <v>390</v>
      </c>
      <c r="AE169">
        <v>360</v>
      </c>
      <c r="AF169">
        <v>370</v>
      </c>
      <c r="AG169">
        <v>365</v>
      </c>
      <c r="AH169" s="11">
        <v>370</v>
      </c>
      <c r="AI169">
        <v>360</v>
      </c>
    </row>
    <row r="170" spans="2:35">
      <c r="C170" s="8">
        <v>2</v>
      </c>
      <c r="D170">
        <v>265</v>
      </c>
      <c r="E170">
        <v>325</v>
      </c>
      <c r="F170">
        <v>330</v>
      </c>
      <c r="G170">
        <v>365</v>
      </c>
      <c r="H170">
        <v>382</v>
      </c>
      <c r="I170">
        <v>410</v>
      </c>
      <c r="L170" s="11"/>
      <c r="M170" s="11"/>
      <c r="N170" s="8">
        <v>2</v>
      </c>
      <c r="O170" s="11">
        <v>355</v>
      </c>
      <c r="P170" s="11">
        <v>350</v>
      </c>
      <c r="Q170" s="11">
        <v>370</v>
      </c>
      <c r="R170" s="11">
        <v>370</v>
      </c>
      <c r="S170" s="11">
        <v>365</v>
      </c>
      <c r="W170" s="11"/>
      <c r="X170" s="11"/>
      <c r="Y170" s="8">
        <v>2</v>
      </c>
      <c r="Z170" s="11"/>
      <c r="AA170" s="11"/>
      <c r="AB170" s="11"/>
      <c r="AC170" s="11"/>
      <c r="AD170" s="11"/>
      <c r="AH170" s="11"/>
    </row>
    <row r="171" spans="2:35">
      <c r="C171" s="8">
        <v>3</v>
      </c>
      <c r="L171" s="11"/>
      <c r="M171" s="11"/>
      <c r="N171" s="8">
        <v>3</v>
      </c>
      <c r="O171" s="11"/>
      <c r="P171" s="11"/>
      <c r="Q171" s="11"/>
      <c r="R171" s="11"/>
      <c r="S171" s="11"/>
      <c r="W171" s="11"/>
      <c r="X171" s="11"/>
      <c r="Y171" s="8">
        <v>3</v>
      </c>
      <c r="Z171" s="11"/>
      <c r="AA171" s="11"/>
      <c r="AB171" s="11"/>
      <c r="AC171" s="11"/>
      <c r="AD171" s="11"/>
      <c r="AH171" s="11"/>
    </row>
    <row r="172" spans="2:35">
      <c r="C172" s="8">
        <v>4</v>
      </c>
      <c r="L172" s="11"/>
      <c r="M172" s="11"/>
      <c r="N172" s="8">
        <v>4</v>
      </c>
      <c r="O172" s="11"/>
      <c r="P172" s="11"/>
      <c r="Q172" s="11"/>
      <c r="R172" s="11"/>
      <c r="S172" s="11"/>
      <c r="W172" s="11"/>
      <c r="X172" s="11"/>
      <c r="Y172" s="8">
        <v>4</v>
      </c>
      <c r="Z172" s="11"/>
      <c r="AA172" s="11"/>
      <c r="AB172" s="11"/>
      <c r="AC172" s="11"/>
      <c r="AD172" s="11"/>
      <c r="AH172" s="11"/>
    </row>
    <row r="173" spans="2:35">
      <c r="B173" s="11" t="s">
        <v>49</v>
      </c>
      <c r="C173" s="6" t="s">
        <v>27</v>
      </c>
      <c r="L173" s="11"/>
      <c r="M173" s="11" t="str">
        <f t="shared" si="8"/>
        <v>Temperature After Turbine</v>
      </c>
      <c r="N173" s="6" t="s">
        <v>27</v>
      </c>
      <c r="O173" s="11"/>
      <c r="P173" s="11"/>
      <c r="Q173" s="11"/>
      <c r="R173" s="11"/>
      <c r="S173" s="11"/>
      <c r="W173" s="11"/>
      <c r="X173" s="11" t="str">
        <f>B173</f>
        <v>Temperature After Turbine</v>
      </c>
      <c r="Y173" s="6" t="s">
        <v>27</v>
      </c>
      <c r="Z173" s="11">
        <v>240</v>
      </c>
      <c r="AA173" s="11">
        <v>250</v>
      </c>
      <c r="AB173" s="11">
        <v>260</v>
      </c>
      <c r="AC173" s="11">
        <v>260</v>
      </c>
      <c r="AD173" s="11">
        <v>260</v>
      </c>
      <c r="AE173">
        <v>270</v>
      </c>
      <c r="AF173">
        <v>260</v>
      </c>
      <c r="AG173">
        <v>260</v>
      </c>
      <c r="AH173" s="11">
        <v>250</v>
      </c>
      <c r="AI173">
        <v>260</v>
      </c>
    </row>
    <row r="174" spans="2:35">
      <c r="C174" s="8">
        <v>1</v>
      </c>
      <c r="D174">
        <v>230</v>
      </c>
      <c r="E174">
        <v>230</v>
      </c>
      <c r="F174">
        <v>210</v>
      </c>
      <c r="G174">
        <v>213</v>
      </c>
      <c r="H174">
        <v>218</v>
      </c>
      <c r="I174">
        <v>234</v>
      </c>
      <c r="L174" s="11"/>
      <c r="M174" s="11"/>
      <c r="N174" s="8">
        <v>1</v>
      </c>
      <c r="O174" s="11">
        <v>210</v>
      </c>
      <c r="P174" s="11">
        <v>210</v>
      </c>
      <c r="Q174" s="11">
        <v>215</v>
      </c>
      <c r="R174" s="11">
        <v>215</v>
      </c>
      <c r="S174" s="11">
        <v>215</v>
      </c>
      <c r="W174" s="11"/>
      <c r="X174" s="11"/>
      <c r="Y174" s="8">
        <v>1</v>
      </c>
      <c r="Z174" s="11">
        <v>240</v>
      </c>
      <c r="AA174" s="11">
        <v>250</v>
      </c>
      <c r="AB174" s="11">
        <v>255</v>
      </c>
      <c r="AC174" s="11">
        <v>260</v>
      </c>
      <c r="AD174" s="11">
        <v>270</v>
      </c>
      <c r="AE174" s="11">
        <v>270</v>
      </c>
      <c r="AF174">
        <v>260</v>
      </c>
      <c r="AG174" s="11">
        <v>260</v>
      </c>
      <c r="AH174" s="11">
        <v>250</v>
      </c>
      <c r="AI174">
        <v>280</v>
      </c>
    </row>
    <row r="175" spans="2:35">
      <c r="C175" s="8">
        <v>2</v>
      </c>
      <c r="D175">
        <v>225</v>
      </c>
      <c r="E175">
        <v>235</v>
      </c>
      <c r="F175">
        <v>210</v>
      </c>
      <c r="G175">
        <v>212</v>
      </c>
      <c r="H175">
        <v>218</v>
      </c>
      <c r="I175">
        <v>235</v>
      </c>
      <c r="L175" s="11"/>
      <c r="M175" s="11"/>
      <c r="N175" s="8">
        <v>2</v>
      </c>
      <c r="O175" s="11">
        <v>215</v>
      </c>
      <c r="P175" s="11">
        <v>220</v>
      </c>
      <c r="Q175" s="11">
        <v>215</v>
      </c>
      <c r="R175" s="11">
        <v>220</v>
      </c>
      <c r="S175" s="11">
        <v>215</v>
      </c>
      <c r="W175" s="11"/>
      <c r="X175" s="11"/>
      <c r="Y175" s="8">
        <v>2</v>
      </c>
      <c r="Z175" s="11"/>
      <c r="AA175" s="11"/>
      <c r="AB175" s="11"/>
      <c r="AC175" s="11"/>
      <c r="AD175" s="11"/>
      <c r="AH175" s="11"/>
    </row>
    <row r="176" spans="2:35">
      <c r="C176" s="8">
        <v>3</v>
      </c>
      <c r="L176" s="11"/>
      <c r="M176" s="11"/>
      <c r="N176" s="8">
        <v>3</v>
      </c>
      <c r="O176" s="11"/>
      <c r="P176" s="11"/>
      <c r="Q176" s="11"/>
      <c r="R176" s="11"/>
      <c r="S176" s="11"/>
      <c r="W176" s="11"/>
      <c r="X176" s="11"/>
      <c r="Y176" s="8">
        <v>3</v>
      </c>
      <c r="Z176" s="11"/>
      <c r="AA176" s="11"/>
      <c r="AB176" s="11"/>
      <c r="AC176" s="11"/>
      <c r="AD176" s="11"/>
      <c r="AH176" s="11"/>
    </row>
    <row r="177" spans="2:35">
      <c r="C177" s="8">
        <v>4</v>
      </c>
      <c r="L177" s="11"/>
      <c r="M177" s="11"/>
      <c r="N177" s="8">
        <v>4</v>
      </c>
      <c r="O177" s="11"/>
      <c r="P177" s="11"/>
      <c r="Q177" s="11"/>
      <c r="R177" s="11"/>
      <c r="S177" s="11"/>
      <c r="W177" s="11"/>
      <c r="X177" s="11"/>
      <c r="Y177" s="8">
        <v>4</v>
      </c>
      <c r="Z177" s="11"/>
      <c r="AA177" s="11"/>
      <c r="AB177" s="11"/>
      <c r="AC177" s="11"/>
      <c r="AD177" s="11"/>
      <c r="AH177" s="11"/>
    </row>
    <row r="178" spans="2:35">
      <c r="B178" s="11" t="s">
        <v>124</v>
      </c>
      <c r="C178" s="6" t="s">
        <v>47</v>
      </c>
      <c r="L178" s="11"/>
      <c r="M178" s="11" t="str">
        <f t="shared" si="8"/>
        <v>Pressure After Turbine</v>
      </c>
      <c r="N178" s="6" t="s">
        <v>47</v>
      </c>
      <c r="O178" s="11"/>
      <c r="P178" s="11"/>
      <c r="Q178" s="11"/>
      <c r="R178" s="11"/>
      <c r="S178" s="11"/>
      <c r="W178" s="11"/>
      <c r="X178" s="11" t="str">
        <f>B178</f>
        <v>Pressure After Turbine</v>
      </c>
      <c r="Y178" s="6" t="s">
        <v>47</v>
      </c>
      <c r="Z178" s="11">
        <v>180</v>
      </c>
      <c r="AA178" s="11">
        <v>170</v>
      </c>
      <c r="AB178" s="11">
        <v>185</v>
      </c>
      <c r="AC178" s="11">
        <v>140</v>
      </c>
      <c r="AD178" s="11">
        <v>150</v>
      </c>
      <c r="AE178">
        <v>180</v>
      </c>
      <c r="AF178">
        <v>160</v>
      </c>
      <c r="AG178">
        <v>160</v>
      </c>
      <c r="AH178" s="11">
        <v>160</v>
      </c>
      <c r="AI178">
        <v>160</v>
      </c>
    </row>
    <row r="179" spans="2:35">
      <c r="C179" s="8">
        <v>1</v>
      </c>
      <c r="D179">
        <v>10</v>
      </c>
      <c r="E179">
        <v>30</v>
      </c>
      <c r="F179">
        <v>90</v>
      </c>
      <c r="G179">
        <v>150</v>
      </c>
      <c r="H179">
        <v>210</v>
      </c>
      <c r="I179">
        <v>270</v>
      </c>
      <c r="L179" s="11"/>
      <c r="M179" s="11"/>
      <c r="N179" s="8">
        <v>1</v>
      </c>
      <c r="O179" s="11">
        <v>140</v>
      </c>
      <c r="P179" s="11">
        <v>150</v>
      </c>
      <c r="Q179" s="11">
        <v>200</v>
      </c>
      <c r="R179" s="11">
        <v>200</v>
      </c>
      <c r="S179" s="11">
        <v>195</v>
      </c>
      <c r="W179" s="11"/>
      <c r="X179" s="11"/>
      <c r="Y179" s="8">
        <v>1</v>
      </c>
      <c r="Z179" s="11">
        <v>160</v>
      </c>
      <c r="AA179" s="11">
        <v>160</v>
      </c>
      <c r="AB179" s="11">
        <v>170</v>
      </c>
      <c r="AC179" s="11">
        <v>150</v>
      </c>
      <c r="AD179" s="11">
        <v>150</v>
      </c>
      <c r="AE179">
        <v>150</v>
      </c>
      <c r="AF179">
        <v>120</v>
      </c>
      <c r="AG179">
        <v>130</v>
      </c>
      <c r="AH179">
        <v>150</v>
      </c>
      <c r="AI179">
        <v>150</v>
      </c>
    </row>
    <row r="180" spans="2:35">
      <c r="C180" s="8">
        <v>2</v>
      </c>
      <c r="D180">
        <v>10</v>
      </c>
      <c r="E180">
        <v>50</v>
      </c>
      <c r="F180">
        <v>120</v>
      </c>
      <c r="G180">
        <v>180</v>
      </c>
      <c r="H180">
        <v>240</v>
      </c>
      <c r="I180">
        <v>260</v>
      </c>
      <c r="L180" s="11"/>
      <c r="M180" s="11"/>
      <c r="N180" s="8">
        <v>2</v>
      </c>
      <c r="O180" s="11">
        <v>130</v>
      </c>
      <c r="P180" s="11">
        <v>140</v>
      </c>
      <c r="Q180" s="11">
        <v>195</v>
      </c>
      <c r="R180" s="11">
        <v>190</v>
      </c>
      <c r="S180" s="11">
        <v>180</v>
      </c>
      <c r="W180" s="11"/>
      <c r="X180" s="11"/>
      <c r="Y180" s="8">
        <v>2</v>
      </c>
      <c r="Z180" s="11"/>
      <c r="AA180" s="11"/>
      <c r="AB180" s="11"/>
      <c r="AC180" s="11"/>
      <c r="AD180" s="11"/>
    </row>
    <row r="181" spans="2:35">
      <c r="C181" s="8">
        <v>3</v>
      </c>
      <c r="L181" s="11"/>
      <c r="M181" s="11"/>
      <c r="N181" s="8">
        <v>3</v>
      </c>
      <c r="O181" s="11"/>
      <c r="P181" s="11"/>
      <c r="Q181" s="11"/>
      <c r="R181" s="11"/>
      <c r="S181" s="11"/>
      <c r="W181" s="11"/>
      <c r="X181" s="11"/>
      <c r="Y181" s="8">
        <v>3</v>
      </c>
      <c r="Z181" s="11"/>
      <c r="AA181" s="11"/>
      <c r="AB181" s="11"/>
      <c r="AC181" s="11"/>
      <c r="AD181" s="11"/>
    </row>
    <row r="182" spans="2:35">
      <c r="C182" s="8">
        <v>4</v>
      </c>
      <c r="L182" s="11"/>
      <c r="M182" s="11"/>
      <c r="N182" s="8">
        <v>4</v>
      </c>
      <c r="O182" s="11"/>
      <c r="P182" s="11"/>
      <c r="Q182" s="11"/>
      <c r="R182" s="11"/>
      <c r="S182" s="11"/>
      <c r="W182" s="11"/>
      <c r="X182" s="11"/>
      <c r="Y182" s="8">
        <v>4</v>
      </c>
      <c r="Z182" s="11"/>
      <c r="AA182" s="11"/>
      <c r="AB182" s="11"/>
      <c r="AC182" s="11"/>
      <c r="AD182" s="11"/>
    </row>
    <row r="183" spans="2:35">
      <c r="L183" s="11"/>
      <c r="M183" s="11"/>
      <c r="N183" s="6"/>
      <c r="O183" s="11"/>
      <c r="P183" s="11"/>
      <c r="Q183" s="11"/>
      <c r="R183" s="11"/>
      <c r="S183" s="11"/>
      <c r="W183" s="11"/>
      <c r="X183" s="11"/>
      <c r="Y183" s="6"/>
      <c r="Z183" s="11"/>
      <c r="AA183" s="11"/>
      <c r="AB183" s="11"/>
      <c r="AC183" s="11"/>
      <c r="AD183" s="11"/>
    </row>
    <row r="184" spans="2:35">
      <c r="B184" s="4" t="s">
        <v>59</v>
      </c>
      <c r="L184" s="11"/>
      <c r="M184" s="4" t="str">
        <f t="shared" ref="M184:M251" si="9">B184</f>
        <v>RESULTS</v>
      </c>
      <c r="N184" s="6"/>
      <c r="O184" s="11"/>
      <c r="P184" s="11"/>
      <c r="Q184" s="11"/>
      <c r="R184" s="11"/>
      <c r="S184" s="11"/>
      <c r="W184" s="11"/>
      <c r="X184" s="4" t="str">
        <f t="shared" ref="X184:X208" si="10">B184</f>
        <v>RESULTS</v>
      </c>
      <c r="Z184" s="11"/>
      <c r="AA184" s="11"/>
      <c r="AB184" s="11"/>
      <c r="AC184" s="11"/>
      <c r="AD184" s="11"/>
    </row>
    <row r="185" spans="2:35" s="13" customFormat="1">
      <c r="B185" s="21" t="str">
        <f>B21</f>
        <v>Load</v>
      </c>
      <c r="C185" s="21"/>
      <c r="D185" s="21">
        <f t="shared" ref="D185:I186" si="11">D21</f>
        <v>0.25</v>
      </c>
      <c r="E185" s="21">
        <f t="shared" si="11"/>
        <v>0.5</v>
      </c>
      <c r="F185" s="21">
        <f t="shared" si="11"/>
        <v>0.75</v>
      </c>
      <c r="G185" s="21">
        <f t="shared" si="11"/>
        <v>0.9</v>
      </c>
      <c r="H185" s="21">
        <f t="shared" si="11"/>
        <v>1</v>
      </c>
      <c r="I185" s="21">
        <f t="shared" si="11"/>
        <v>1.1000000000000001</v>
      </c>
      <c r="M185" s="21" t="str">
        <f t="shared" si="9"/>
        <v>Load</v>
      </c>
      <c r="N185" s="21"/>
      <c r="O185" s="21">
        <f t="shared" ref="O185:S186" si="12">O21</f>
        <v>0.75</v>
      </c>
      <c r="P185" s="21">
        <f t="shared" si="12"/>
        <v>0.75</v>
      </c>
      <c r="Q185" s="21">
        <f t="shared" si="12"/>
        <v>0.9</v>
      </c>
      <c r="R185" s="21">
        <f t="shared" si="12"/>
        <v>0.9</v>
      </c>
      <c r="S185" s="21">
        <f t="shared" si="12"/>
        <v>0.9</v>
      </c>
      <c r="X185" s="21" t="str">
        <f t="shared" si="10"/>
        <v>Load</v>
      </c>
      <c r="Y185" s="9"/>
      <c r="Z185" s="21">
        <f t="shared" ref="Z185:AD186" si="13">Z21</f>
        <v>0.84699999999999998</v>
      </c>
      <c r="AA185" s="21">
        <f t="shared" si="13"/>
        <v>0.872</v>
      </c>
      <c r="AB185" s="21">
        <f t="shared" si="13"/>
        <v>0.86399999999999999</v>
      </c>
      <c r="AC185" s="21">
        <f t="shared" si="13"/>
        <v>0.93300000000000005</v>
      </c>
      <c r="AD185" s="21">
        <f t="shared" si="13"/>
        <v>0.91200000000000003</v>
      </c>
      <c r="AE185" s="21">
        <f t="shared" ref="AE185:AI185" si="14">AE21</f>
        <v>0.57599999999999996</v>
      </c>
      <c r="AF185" s="21">
        <f t="shared" si="14"/>
        <v>0.84599999999999997</v>
      </c>
      <c r="AG185" s="21">
        <f t="shared" si="14"/>
        <v>0.82</v>
      </c>
      <c r="AH185" s="21">
        <f t="shared" si="14"/>
        <v>0.82599999999999996</v>
      </c>
      <c r="AI185" s="21">
        <f t="shared" si="14"/>
        <v>0.873</v>
      </c>
    </row>
    <row r="186" spans="2:35" s="13" customFormat="1">
      <c r="B186" s="21" t="str">
        <f>B22</f>
        <v>DATE</v>
      </c>
      <c r="C186" s="21"/>
      <c r="D186" s="22">
        <f t="shared" si="11"/>
        <v>39021</v>
      </c>
      <c r="E186" s="22">
        <f t="shared" si="11"/>
        <v>39021</v>
      </c>
      <c r="F186" s="22">
        <f t="shared" si="11"/>
        <v>39021</v>
      </c>
      <c r="G186" s="22">
        <f t="shared" si="11"/>
        <v>39021</v>
      </c>
      <c r="H186" s="22">
        <f t="shared" si="11"/>
        <v>39021</v>
      </c>
      <c r="I186" s="22">
        <f t="shared" si="11"/>
        <v>39021</v>
      </c>
      <c r="M186" s="21" t="str">
        <f t="shared" si="9"/>
        <v>DATE</v>
      </c>
      <c r="N186" s="21"/>
      <c r="O186" s="22">
        <f t="shared" si="12"/>
        <v>39115</v>
      </c>
      <c r="P186" s="22">
        <f t="shared" si="12"/>
        <v>39115</v>
      </c>
      <c r="Q186" s="22">
        <f t="shared" si="12"/>
        <v>39115</v>
      </c>
      <c r="R186" s="22">
        <f t="shared" si="12"/>
        <v>39115</v>
      </c>
      <c r="S186" s="22">
        <f t="shared" si="12"/>
        <v>39115</v>
      </c>
      <c r="X186" s="21" t="str">
        <f t="shared" si="10"/>
        <v>DATE</v>
      </c>
      <c r="Y186" s="9"/>
      <c r="Z186" s="22">
        <f t="shared" si="13"/>
        <v>41679</v>
      </c>
      <c r="AA186" s="22">
        <f t="shared" si="13"/>
        <v>41717</v>
      </c>
      <c r="AB186" s="22">
        <f t="shared" si="13"/>
        <v>41744</v>
      </c>
      <c r="AC186" s="22">
        <f t="shared" si="13"/>
        <v>41783</v>
      </c>
      <c r="AD186" s="22">
        <f t="shared" si="13"/>
        <v>41810</v>
      </c>
      <c r="AE186" s="22">
        <f t="shared" ref="AE186:AI186" si="15">AE22</f>
        <v>41852</v>
      </c>
      <c r="AF186" s="22">
        <f t="shared" si="15"/>
        <v>41885</v>
      </c>
      <c r="AG186" s="22">
        <f t="shared" si="15"/>
        <v>41905</v>
      </c>
      <c r="AH186" s="22">
        <f t="shared" si="15"/>
        <v>41956</v>
      </c>
      <c r="AI186" s="22">
        <f t="shared" si="15"/>
        <v>42002</v>
      </c>
    </row>
    <row r="187" spans="2:35" s="13" customFormat="1">
      <c r="B187" s="13" t="str">
        <f>'INPUT DATA'!B27</f>
        <v>Engine Speed</v>
      </c>
      <c r="C187" s="13" t="str">
        <f>'INPUT DATA'!C27</f>
        <v>rpm</v>
      </c>
      <c r="D187" s="13">
        <f>'INPUT DATA'!D27</f>
        <v>57.4</v>
      </c>
      <c r="E187" s="13">
        <f>'INPUT DATA'!E27</f>
        <v>72.2</v>
      </c>
      <c r="F187" s="13">
        <f>'INPUT DATA'!F27</f>
        <v>82.8</v>
      </c>
      <c r="G187" s="13">
        <f>'INPUT DATA'!G27</f>
        <v>88</v>
      </c>
      <c r="H187" s="13">
        <f>'INPUT DATA'!H27</f>
        <v>91.1</v>
      </c>
      <c r="I187" s="13">
        <f>'INPUT DATA'!I27</f>
        <v>94</v>
      </c>
      <c r="M187" s="13" t="str">
        <f t="shared" si="9"/>
        <v>Engine Speed</v>
      </c>
      <c r="N187" s="13" t="str">
        <f>'INPUT DATA'!N27</f>
        <v>rpm</v>
      </c>
      <c r="O187" s="13">
        <f>'INPUT DATA'!O27</f>
        <v>85.48</v>
      </c>
      <c r="P187" s="13">
        <f>'INPUT DATA'!P27</f>
        <v>85.48</v>
      </c>
      <c r="Q187" s="13">
        <f>'INPUT DATA'!Q27</f>
        <v>90.8</v>
      </c>
      <c r="R187" s="13">
        <f>'INPUT DATA'!R27</f>
        <v>90.48</v>
      </c>
      <c r="S187" s="13">
        <f>'INPUT DATA'!S27</f>
        <v>90.68</v>
      </c>
      <c r="X187" s="13" t="str">
        <f t="shared" si="10"/>
        <v>Engine Speed</v>
      </c>
      <c r="Y187" s="9" t="str">
        <f t="shared" ref="Y187:Y218" si="16">N187</f>
        <v>rpm</v>
      </c>
      <c r="Z187" s="13">
        <f>'INPUT DATA'!Z27</f>
        <v>90.5</v>
      </c>
      <c r="AA187" s="13">
        <f>'INPUT DATA'!AA27</f>
        <v>90.6</v>
      </c>
      <c r="AB187" s="13">
        <f>'INPUT DATA'!AB27</f>
        <v>90.5</v>
      </c>
      <c r="AC187" s="13">
        <f>'INPUT DATA'!AC27</f>
        <v>90.8</v>
      </c>
      <c r="AD187" s="13">
        <f>'INPUT DATA'!AD27</f>
        <v>90.9</v>
      </c>
      <c r="AE187" s="13">
        <f>'INPUT DATA'!AE27</f>
        <v>81.900000000000006</v>
      </c>
      <c r="AF187" s="13">
        <f>'INPUT DATA'!AF27</f>
        <v>88.4</v>
      </c>
      <c r="AG187" s="13">
        <f>'INPUT DATA'!AG27</f>
        <v>88</v>
      </c>
      <c r="AH187" s="13">
        <f>'INPUT DATA'!AH27</f>
        <v>89.7</v>
      </c>
      <c r="AI187" s="13">
        <f>'INPUT DATA'!AI27</f>
        <v>88.1</v>
      </c>
    </row>
    <row r="188" spans="2:35" s="13" customFormat="1">
      <c r="B188" s="13" t="s">
        <v>93</v>
      </c>
      <c r="C188" s="13" t="s">
        <v>78</v>
      </c>
      <c r="D188" s="28">
        <f t="shared" ref="D188:H188" si="17">D23+273.15</f>
        <v>290.54999999999995</v>
      </c>
      <c r="E188" s="28">
        <f t="shared" si="17"/>
        <v>294.04999999999995</v>
      </c>
      <c r="F188" s="28">
        <f t="shared" si="17"/>
        <v>295.75</v>
      </c>
      <c r="G188" s="28">
        <f t="shared" si="17"/>
        <v>296.54999999999995</v>
      </c>
      <c r="H188" s="28">
        <f t="shared" si="17"/>
        <v>298.14999999999998</v>
      </c>
      <c r="I188" s="28">
        <f>I23+273.15</f>
        <v>300.04999999999995</v>
      </c>
      <c r="M188" s="13" t="str">
        <f t="shared" si="9"/>
        <v>E/R Temperature</v>
      </c>
      <c r="N188" s="13" t="s">
        <v>78</v>
      </c>
      <c r="O188" s="28">
        <f t="shared" ref="O188:S188" si="18">O23+273.15</f>
        <v>299.14999999999998</v>
      </c>
      <c r="P188" s="28">
        <f t="shared" si="18"/>
        <v>299.14999999999998</v>
      </c>
      <c r="Q188" s="28">
        <f t="shared" si="18"/>
        <v>301.14999999999998</v>
      </c>
      <c r="R188" s="28">
        <f t="shared" si="18"/>
        <v>301.14999999999998</v>
      </c>
      <c r="S188" s="28">
        <f t="shared" si="18"/>
        <v>300.14999999999998</v>
      </c>
      <c r="X188" s="13" t="str">
        <f t="shared" si="10"/>
        <v>E/R Temperature</v>
      </c>
      <c r="Y188" s="9" t="str">
        <f t="shared" si="16"/>
        <v>K</v>
      </c>
      <c r="Z188" s="28">
        <f t="shared" ref="Z188:AD188" si="19">Z23+273.15</f>
        <v>304.14999999999998</v>
      </c>
      <c r="AA188" s="28">
        <f t="shared" si="19"/>
        <v>315.14999999999998</v>
      </c>
      <c r="AB188" s="28">
        <f t="shared" si="19"/>
        <v>315.14999999999998</v>
      </c>
      <c r="AC188" s="28">
        <f t="shared" si="19"/>
        <v>317.14999999999998</v>
      </c>
      <c r="AD188" s="28">
        <f t="shared" si="19"/>
        <v>317.14999999999998</v>
      </c>
      <c r="AE188" s="28">
        <f t="shared" ref="AE188:AI188" si="20">AE23+273.15</f>
        <v>321.14999999999998</v>
      </c>
      <c r="AF188" s="28">
        <f t="shared" si="20"/>
        <v>315.14999999999998</v>
      </c>
      <c r="AG188" s="28">
        <f t="shared" si="20"/>
        <v>317.14999999999998</v>
      </c>
      <c r="AH188" s="28">
        <f t="shared" si="20"/>
        <v>311.14999999999998</v>
      </c>
      <c r="AI188" s="28">
        <f t="shared" si="20"/>
        <v>313.14999999999998</v>
      </c>
    </row>
    <row r="189" spans="2:35" s="13" customFormat="1">
      <c r="B189" s="13" t="s">
        <v>234</v>
      </c>
      <c r="C189" s="13" t="s">
        <v>95</v>
      </c>
      <c r="D189" s="28">
        <f>IF($C$24="mbar",D24,D24*1000*$J$5)</f>
        <v>1018.98302677</v>
      </c>
      <c r="E189" s="28">
        <f t="shared" ref="E189:I189" si="21">IF($C$24="mbar",E24,E24*1000*$J$5)</f>
        <v>1018.04977004</v>
      </c>
      <c r="F189" s="28">
        <f t="shared" si="21"/>
        <v>1016.98319092</v>
      </c>
      <c r="G189" s="28">
        <f t="shared" si="21"/>
        <v>1016.31657897</v>
      </c>
      <c r="H189" s="28">
        <f t="shared" si="21"/>
        <v>1015.64996702</v>
      </c>
      <c r="I189" s="28">
        <f t="shared" si="21"/>
        <v>1013.91677595</v>
      </c>
      <c r="M189" s="13" t="s">
        <v>234</v>
      </c>
      <c r="N189" s="13" t="s">
        <v>95</v>
      </c>
      <c r="O189" s="28">
        <f>IF($N$24="mbar",O24,O24*1000*$J$5)</f>
        <v>1003.9175967</v>
      </c>
      <c r="P189" s="28">
        <f>IF($N$24="mbar",P24,P24*1000*$J$5)</f>
        <v>1003.9175967</v>
      </c>
      <c r="Q189" s="28">
        <f t="shared" ref="Q189:S189" si="22">IF($N$24="mbar",Q24,Q24*1000*$J$5)</f>
        <v>1003.9175967</v>
      </c>
      <c r="R189" s="28">
        <f t="shared" si="22"/>
        <v>1003.9175967</v>
      </c>
      <c r="S189" s="28">
        <f t="shared" si="22"/>
        <v>1003.9175967</v>
      </c>
      <c r="T189" s="28"/>
      <c r="X189" s="13" t="s">
        <v>234</v>
      </c>
      <c r="Y189" s="13" t="s">
        <v>95</v>
      </c>
      <c r="Z189" s="28">
        <f>IF($Y$24="mbar",Z24,Z24*1000*$J$5)</f>
        <v>1020</v>
      </c>
      <c r="AA189" s="28">
        <f t="shared" ref="AA189:AI189" si="23">IF($Y$24="mbar",AA24,AA24*1000*$J$5)</f>
        <v>1020</v>
      </c>
      <c r="AB189" s="28">
        <f t="shared" si="23"/>
        <v>1019</v>
      </c>
      <c r="AC189" s="28">
        <f t="shared" si="23"/>
        <v>1015</v>
      </c>
      <c r="AD189" s="28">
        <f t="shared" si="23"/>
        <v>1014</v>
      </c>
      <c r="AE189" s="28">
        <f t="shared" si="23"/>
        <v>1008</v>
      </c>
      <c r="AF189" s="28">
        <f t="shared" si="23"/>
        <v>1016</v>
      </c>
      <c r="AG189" s="28">
        <f t="shared" si="23"/>
        <v>1015</v>
      </c>
      <c r="AH189" s="28">
        <f t="shared" si="23"/>
        <v>1022</v>
      </c>
      <c r="AI189" s="28">
        <f t="shared" si="23"/>
        <v>1025</v>
      </c>
    </row>
    <row r="190" spans="2:35" s="13" customFormat="1">
      <c r="B190" s="13" t="s">
        <v>23</v>
      </c>
      <c r="C190" s="13" t="s">
        <v>21</v>
      </c>
      <c r="D190" s="28">
        <f>IFERROR(AVERAGE(D72:D83)," ")</f>
        <v>7.833333333333333</v>
      </c>
      <c r="E190" s="28">
        <f t="shared" ref="E190:I190" si="24">IFERROR(AVERAGE(E72:E83)," ")</f>
        <v>11.799999999999999</v>
      </c>
      <c r="F190" s="28">
        <f t="shared" si="24"/>
        <v>15.196666666666667</v>
      </c>
      <c r="G190" s="28">
        <f t="shared" si="24"/>
        <v>17.036666666666665</v>
      </c>
      <c r="H190" s="28">
        <f t="shared" si="24"/>
        <v>18.181666666666668</v>
      </c>
      <c r="I190" s="28">
        <f t="shared" si="24"/>
        <v>19.323333333333334</v>
      </c>
      <c r="M190" s="13" t="s">
        <v>23</v>
      </c>
      <c r="N190" s="13" t="s">
        <v>21</v>
      </c>
      <c r="O190" s="28" t="str">
        <f>IFERROR(AVERAGE(O72:O83)," ")</f>
        <v xml:space="preserve"> </v>
      </c>
      <c r="P190" s="28" t="str">
        <f t="shared" ref="P190:S190" si="25">IFERROR(AVERAGE(P72:P83)," ")</f>
        <v xml:space="preserve"> </v>
      </c>
      <c r="Q190" s="28" t="str">
        <f t="shared" si="25"/>
        <v xml:space="preserve"> </v>
      </c>
      <c r="R190" s="28" t="str">
        <f t="shared" si="25"/>
        <v xml:space="preserve"> </v>
      </c>
      <c r="S190" s="28" t="str">
        <f t="shared" si="25"/>
        <v xml:space="preserve"> </v>
      </c>
      <c r="T190" s="28"/>
      <c r="X190" s="13" t="s">
        <v>23</v>
      </c>
      <c r="Y190" s="13" t="s">
        <v>21</v>
      </c>
      <c r="Z190" s="28">
        <f t="shared" ref="Z190:AD190" si="26">AVERAGE(Z72:Z83)</f>
        <v>15.65</v>
      </c>
      <c r="AA190" s="28">
        <f t="shared" si="26"/>
        <v>16.049999999999997</v>
      </c>
      <c r="AB190" s="28">
        <f t="shared" si="26"/>
        <v>15.933333333333332</v>
      </c>
      <c r="AC190" s="28">
        <f t="shared" si="26"/>
        <v>17.083333333333336</v>
      </c>
      <c r="AD190" s="28">
        <f t="shared" si="26"/>
        <v>16.700000000000003</v>
      </c>
      <c r="AE190" s="28">
        <f t="shared" ref="AE190:AI190" si="27">AVERAGE(AE72:AE83)</f>
        <v>12</v>
      </c>
      <c r="AF190" s="28">
        <f t="shared" si="27"/>
        <v>15.966666666666667</v>
      </c>
      <c r="AG190" s="28">
        <f t="shared" si="27"/>
        <v>15.566666666666665</v>
      </c>
      <c r="AH190" s="28">
        <f t="shared" si="27"/>
        <v>15.416666666666666</v>
      </c>
      <c r="AI190" s="28">
        <f t="shared" si="27"/>
        <v>16.516666666666666</v>
      </c>
    </row>
    <row r="191" spans="2:35" s="13" customFormat="1">
      <c r="B191" s="13" t="str">
        <f>B84</f>
        <v>Fuel Pump Index</v>
      </c>
      <c r="C191" s="13" t="str">
        <f>C84</f>
        <v>-</v>
      </c>
      <c r="D191" s="13">
        <f>AVERAGE(D85:D96)</f>
        <v>44.5</v>
      </c>
      <c r="E191" s="13">
        <f t="shared" ref="E191:I191" si="28">AVERAGE(E85:E96)</f>
        <v>60.5</v>
      </c>
      <c r="F191" s="13">
        <f t="shared" si="28"/>
        <v>73.666666666666671</v>
      </c>
      <c r="G191" s="13">
        <f t="shared" si="28"/>
        <v>82.833333333333329</v>
      </c>
      <c r="H191" s="13">
        <f t="shared" si="28"/>
        <v>88.5</v>
      </c>
      <c r="I191" s="13">
        <f t="shared" si="28"/>
        <v>96.5</v>
      </c>
      <c r="M191" s="13" t="str">
        <f>M84</f>
        <v>Fuel Pump Index</v>
      </c>
      <c r="N191" s="13" t="str">
        <f>N84</f>
        <v>-</v>
      </c>
      <c r="O191" s="13">
        <f>AVERAGE(O85:O96)</f>
        <v>76.5</v>
      </c>
      <c r="P191" s="13">
        <f t="shared" ref="P191:S191" si="29">AVERAGE(P85:P96)</f>
        <v>77</v>
      </c>
      <c r="Q191" s="13">
        <f t="shared" si="29"/>
        <v>86</v>
      </c>
      <c r="R191" s="13">
        <f t="shared" si="29"/>
        <v>86.166666666666671</v>
      </c>
      <c r="S191" s="13">
        <f t="shared" si="29"/>
        <v>84.833333333333329</v>
      </c>
      <c r="X191" s="13" t="str">
        <f>X84</f>
        <v>Fuel Pump Index</v>
      </c>
      <c r="Y191" s="13" t="str">
        <f>Y84</f>
        <v>-</v>
      </c>
      <c r="Z191" s="13">
        <f t="shared" ref="Z191:AD191" si="30">AVERAGE(Z85:Z96)</f>
        <v>86.166666666666671</v>
      </c>
      <c r="AA191" s="13">
        <f t="shared" si="30"/>
        <v>88.5</v>
      </c>
      <c r="AB191" s="13">
        <f t="shared" si="30"/>
        <v>86.5</v>
      </c>
      <c r="AC191" s="13">
        <f t="shared" si="30"/>
        <v>90.333333333333329</v>
      </c>
      <c r="AD191" s="13">
        <f t="shared" si="30"/>
        <v>89.833333333333329</v>
      </c>
      <c r="AE191" s="13">
        <f t="shared" ref="AE191:AI191" si="31">AVERAGE(AE85:AE96)</f>
        <v>79.833333333333329</v>
      </c>
      <c r="AF191" s="13">
        <f t="shared" si="31"/>
        <v>86.666666666666671</v>
      </c>
      <c r="AG191" s="13">
        <f t="shared" si="31"/>
        <v>89.666666666666671</v>
      </c>
      <c r="AH191" s="13">
        <f t="shared" si="31"/>
        <v>93.166666666666671</v>
      </c>
      <c r="AI191" s="13">
        <f t="shared" si="31"/>
        <v>92.333333333333329</v>
      </c>
    </row>
    <row r="192" spans="2:35" s="13" customFormat="1">
      <c r="B192" s="13" t="str">
        <f t="shared" ref="B192:C192" si="32">B97</f>
        <v>VIT index</v>
      </c>
      <c r="C192" s="13" t="str">
        <f t="shared" si="32"/>
        <v>-</v>
      </c>
      <c r="D192" s="28">
        <f>AVERAGE(D98:D109)</f>
        <v>1.8166666666666667</v>
      </c>
      <c r="E192" s="28">
        <f t="shared" ref="E192:I192" si="33">AVERAGE(E98:E109)</f>
        <v>1.8666666666666669</v>
      </c>
      <c r="F192" s="28">
        <f t="shared" si="33"/>
        <v>3.2833333333333332</v>
      </c>
      <c r="G192" s="28">
        <f t="shared" si="33"/>
        <v>4.7166666666666668</v>
      </c>
      <c r="H192" s="28">
        <f t="shared" si="33"/>
        <v>2.8166666666666664</v>
      </c>
      <c r="I192" s="28">
        <f t="shared" si="33"/>
        <v>0.40000000000000008</v>
      </c>
      <c r="M192" s="13" t="str">
        <f t="shared" ref="M192:N192" si="34">M97</f>
        <v>VIT index</v>
      </c>
      <c r="N192" s="13" t="str">
        <f t="shared" si="34"/>
        <v>-</v>
      </c>
      <c r="O192" s="13">
        <f>AVERAGE(O98:O109)</f>
        <v>5.3666666666666663</v>
      </c>
      <c r="P192" s="13">
        <f t="shared" ref="P192:S192" si="35">AVERAGE(P98:P109)</f>
        <v>5.3</v>
      </c>
      <c r="Q192" s="13">
        <f t="shared" si="35"/>
        <v>5.6166666666666671</v>
      </c>
      <c r="R192" s="13">
        <f t="shared" si="35"/>
        <v>5.583333333333333</v>
      </c>
      <c r="S192" s="13">
        <f t="shared" si="35"/>
        <v>6.2166666666666659</v>
      </c>
      <c r="X192" s="13" t="str">
        <f t="shared" ref="X192:Y192" si="36">X97</f>
        <v>VIT index</v>
      </c>
      <c r="Y192" s="13" t="str">
        <f t="shared" si="36"/>
        <v>-</v>
      </c>
      <c r="Z192" s="13">
        <f t="shared" ref="Z192:AD192" si="37">AVERAGE(Z98:Z109)</f>
        <v>4.7666666666666666</v>
      </c>
      <c r="AA192" s="13">
        <f t="shared" si="37"/>
        <v>5.0666666666666664</v>
      </c>
      <c r="AB192" s="13">
        <f t="shared" si="37"/>
        <v>4.9833333333333334</v>
      </c>
      <c r="AC192" s="13">
        <f t="shared" si="37"/>
        <v>6.3500000000000005</v>
      </c>
      <c r="AD192" s="13">
        <f t="shared" si="37"/>
        <v>5.1166666666666663</v>
      </c>
      <c r="AE192" s="13">
        <f t="shared" ref="AE192:AI192" si="38">AVERAGE(AE98:AE109)</f>
        <v>3.5</v>
      </c>
      <c r="AF192" s="13">
        <f t="shared" si="38"/>
        <v>4.8833333333333337</v>
      </c>
      <c r="AG192" s="13">
        <f t="shared" si="38"/>
        <v>5.2166666666666668</v>
      </c>
      <c r="AH192" s="13">
        <f t="shared" si="38"/>
        <v>4.1500000000000004</v>
      </c>
      <c r="AI192" s="13">
        <f t="shared" si="38"/>
        <v>5.1166666666666663</v>
      </c>
    </row>
    <row r="193" spans="2:35" s="11" customFormat="1">
      <c r="B193" s="13" t="s">
        <v>46</v>
      </c>
      <c r="C193" s="63" t="str">
        <f>C163</f>
        <v>mmW</v>
      </c>
      <c r="D193" s="11">
        <f t="shared" ref="D193:H193" si="39">AVERAGE(D164:D167)</f>
        <v>9</v>
      </c>
      <c r="E193" s="11">
        <f t="shared" si="39"/>
        <v>12.5</v>
      </c>
      <c r="F193" s="11">
        <f t="shared" si="39"/>
        <v>25</v>
      </c>
      <c r="G193" s="11">
        <f t="shared" si="39"/>
        <v>30.5</v>
      </c>
      <c r="H193" s="11">
        <f t="shared" si="39"/>
        <v>39</v>
      </c>
      <c r="I193" s="11">
        <f>AVERAGE(I164:I167)</f>
        <v>42.5</v>
      </c>
      <c r="M193" s="13" t="str">
        <f t="shared" si="9"/>
        <v>Air Filter Pressure Drop</v>
      </c>
      <c r="N193" s="6" t="s">
        <v>47</v>
      </c>
      <c r="O193" s="11">
        <f t="shared" ref="O193:S193" si="40">AVERAGE(O164:O167)</f>
        <v>30.5</v>
      </c>
      <c r="P193" s="11">
        <f t="shared" si="40"/>
        <v>31</v>
      </c>
      <c r="Q193" s="11">
        <f t="shared" si="40"/>
        <v>39</v>
      </c>
      <c r="R193" s="11">
        <f t="shared" si="40"/>
        <v>39</v>
      </c>
      <c r="S193" s="11">
        <f t="shared" si="40"/>
        <v>38.5</v>
      </c>
      <c r="X193" s="13" t="str">
        <f t="shared" si="10"/>
        <v>Air Filter Pressure Drop</v>
      </c>
      <c r="Y193" s="9" t="str">
        <f t="shared" si="16"/>
        <v>mmW</v>
      </c>
      <c r="Z193" s="11">
        <f t="shared" ref="Z193:AD193" si="41">AVERAGE(Z164:Z167)</f>
        <v>25</v>
      </c>
      <c r="AA193" s="11">
        <f t="shared" si="41"/>
        <v>45</v>
      </c>
      <c r="AB193" s="11">
        <f t="shared" si="41"/>
        <v>45</v>
      </c>
      <c r="AC193" s="11">
        <f t="shared" si="41"/>
        <v>15</v>
      </c>
      <c r="AD193" s="11">
        <f t="shared" si="41"/>
        <v>35</v>
      </c>
      <c r="AE193" s="11">
        <f t="shared" ref="AE193:AI193" si="42">AVERAGE(AE164:AE167)</f>
        <v>35</v>
      </c>
      <c r="AF193" s="11">
        <f t="shared" si="42"/>
        <v>50</v>
      </c>
      <c r="AG193" s="11">
        <f t="shared" si="42"/>
        <v>45</v>
      </c>
      <c r="AH193" s="11">
        <f t="shared" si="42"/>
        <v>65</v>
      </c>
      <c r="AI193" s="11">
        <f t="shared" si="42"/>
        <v>100</v>
      </c>
    </row>
    <row r="194" spans="2:35" s="11" customFormat="1">
      <c r="B194" s="13" t="s">
        <v>46</v>
      </c>
      <c r="C194" s="6" t="s">
        <v>21</v>
      </c>
      <c r="D194" s="11">
        <f>IF($C$193="mmW",D193*$J$6,IF($C$193="mbar",D193*0.001,IF($C$193="mmHg",D193*$J$5," ")))</f>
        <v>8.8259850000000002E-4</v>
      </c>
      <c r="E194" s="11">
        <f t="shared" ref="E194:I194" si="43">IF($C$193="mmW",E193*$J$6,IF($C$193="mbar",E193*0.001,IF($C$193="mmHg",E193*$J$5," ")))</f>
        <v>1.22583125E-3</v>
      </c>
      <c r="F194" s="11">
        <f t="shared" si="43"/>
        <v>2.4516625E-3</v>
      </c>
      <c r="G194" s="11">
        <f t="shared" si="43"/>
        <v>2.99102825E-3</v>
      </c>
      <c r="H194" s="11">
        <f t="shared" si="43"/>
        <v>3.8245935E-3</v>
      </c>
      <c r="I194" s="11">
        <f t="shared" si="43"/>
        <v>4.1678262500000002E-3</v>
      </c>
      <c r="M194" s="13" t="str">
        <f t="shared" si="9"/>
        <v>Air Filter Pressure Drop</v>
      </c>
      <c r="N194" s="6" t="s">
        <v>21</v>
      </c>
      <c r="O194" s="11">
        <f>IF($N$193="mmW",O193*$J$6,IF($N$193="mbar",O193*0.001,IF($N$193="mmHg",O193*$J$5," ")))</f>
        <v>2.99102825E-3</v>
      </c>
      <c r="P194" s="11">
        <f t="shared" ref="P194:S194" si="44">IF($N$193="mmW",P193*$J$6,IF($N$193="mbar",P193*0.001,IF($N$193="mmHg",P193*$J$5," ")))</f>
        <v>3.0400614999999999E-3</v>
      </c>
      <c r="Q194" s="11">
        <f t="shared" si="44"/>
        <v>3.8245935E-3</v>
      </c>
      <c r="R194" s="11">
        <f t="shared" si="44"/>
        <v>3.8245935E-3</v>
      </c>
      <c r="S194" s="11">
        <f t="shared" si="44"/>
        <v>3.7755602500000002E-3</v>
      </c>
      <c r="X194" s="13" t="str">
        <f t="shared" si="10"/>
        <v>Air Filter Pressure Drop</v>
      </c>
      <c r="Y194" s="9" t="str">
        <f t="shared" si="16"/>
        <v>bar</v>
      </c>
      <c r="Z194" s="11">
        <f>IF($Y$193="mmW",Z193*$J$6,IF($Y$193="mbar",Z193*0.001,IF($Y$193="mmHg",Z193*$J$5," ")))</f>
        <v>2.4516625E-3</v>
      </c>
      <c r="AA194" s="11">
        <f t="shared" ref="AA194:AI194" si="45">IF($Y$193="mmW",AA193*$J$6,IF($Y$193="mbar",AA193*0.001,IF($Y$193="mmHg",AA193*$J$5," ")))</f>
        <v>4.4129924999999999E-3</v>
      </c>
      <c r="AB194" s="11">
        <f t="shared" si="45"/>
        <v>4.4129924999999999E-3</v>
      </c>
      <c r="AC194" s="11">
        <f t="shared" si="45"/>
        <v>1.4709975000000001E-3</v>
      </c>
      <c r="AD194" s="11">
        <f t="shared" si="45"/>
        <v>3.4323274999999999E-3</v>
      </c>
      <c r="AE194" s="11">
        <f t="shared" si="45"/>
        <v>3.4323274999999999E-3</v>
      </c>
      <c r="AF194" s="11">
        <f t="shared" si="45"/>
        <v>4.903325E-3</v>
      </c>
      <c r="AG194" s="11">
        <f t="shared" si="45"/>
        <v>4.4129924999999999E-3</v>
      </c>
      <c r="AH194" s="11">
        <f t="shared" si="45"/>
        <v>6.3743224999999997E-3</v>
      </c>
      <c r="AI194" s="11">
        <f t="shared" si="45"/>
        <v>9.8066500000000001E-3</v>
      </c>
    </row>
    <row r="195" spans="2:35" s="11" customFormat="1">
      <c r="B195" s="11" t="s">
        <v>45</v>
      </c>
      <c r="C195" s="6" t="s">
        <v>27</v>
      </c>
      <c r="D195" s="11">
        <f t="shared" ref="D195:H195" si="46">AVERAGE(D159:D162)</f>
        <v>19.899999999999999</v>
      </c>
      <c r="E195" s="11">
        <f t="shared" si="46"/>
        <v>22.7</v>
      </c>
      <c r="F195" s="11">
        <f t="shared" si="46"/>
        <v>23.6</v>
      </c>
      <c r="G195" s="11">
        <f t="shared" si="46"/>
        <v>25.200000000000003</v>
      </c>
      <c r="H195" s="11">
        <f t="shared" si="46"/>
        <v>26.1</v>
      </c>
      <c r="I195" s="11">
        <f>AVERAGE(I159:I162)</f>
        <v>27.1</v>
      </c>
      <c r="M195" s="11" t="str">
        <f t="shared" si="9"/>
        <v>Blower Inlet Temperature</v>
      </c>
      <c r="N195" s="6" t="s">
        <v>27</v>
      </c>
      <c r="O195" s="11">
        <f t="shared" ref="O195:S195" si="47">AVERAGE(O159:O162)</f>
        <v>24.5</v>
      </c>
      <c r="P195" s="11">
        <f t="shared" si="47"/>
        <v>24.5</v>
      </c>
      <c r="Q195" s="11">
        <f t="shared" si="47"/>
        <v>25</v>
      </c>
      <c r="R195" s="11">
        <f t="shared" si="47"/>
        <v>25</v>
      </c>
      <c r="S195" s="11">
        <f t="shared" si="47"/>
        <v>25.25</v>
      </c>
      <c r="X195" s="11" t="str">
        <f t="shared" si="10"/>
        <v>Blower Inlet Temperature</v>
      </c>
      <c r="Y195" s="9" t="str">
        <f t="shared" si="16"/>
        <v>°C</v>
      </c>
      <c r="Z195" s="11">
        <f t="shared" ref="Z195:AD195" si="48">AVERAGE(Z159:Z162)</f>
        <v>31</v>
      </c>
      <c r="AA195" s="11">
        <f t="shared" si="48"/>
        <v>42</v>
      </c>
      <c r="AB195" s="11">
        <f t="shared" si="48"/>
        <v>42</v>
      </c>
      <c r="AC195" s="11">
        <f t="shared" si="48"/>
        <v>44</v>
      </c>
      <c r="AD195" s="11">
        <f t="shared" si="48"/>
        <v>47</v>
      </c>
      <c r="AE195" s="11">
        <f t="shared" ref="AE195:AI195" si="49">AVERAGE(AE159:AE162)</f>
        <v>47</v>
      </c>
      <c r="AF195" s="11">
        <f t="shared" si="49"/>
        <v>43</v>
      </c>
      <c r="AG195" s="11">
        <f t="shared" si="49"/>
        <v>44</v>
      </c>
      <c r="AH195" s="11">
        <f t="shared" si="49"/>
        <v>38</v>
      </c>
      <c r="AI195" s="11">
        <f t="shared" si="49"/>
        <v>40</v>
      </c>
    </row>
    <row r="196" spans="2:35" s="11" customFormat="1">
      <c r="B196" s="14" t="s">
        <v>162</v>
      </c>
      <c r="C196" s="6" t="s">
        <v>27</v>
      </c>
      <c r="D196" s="11">
        <f t="shared" ref="D196:H196" si="50">AVERAGE(D169:D172)</f>
        <v>265</v>
      </c>
      <c r="E196" s="11">
        <f t="shared" si="50"/>
        <v>320</v>
      </c>
      <c r="F196" s="11">
        <f t="shared" si="50"/>
        <v>332.5</v>
      </c>
      <c r="G196" s="11">
        <f t="shared" si="50"/>
        <v>359</v>
      </c>
      <c r="H196" s="11">
        <f t="shared" si="50"/>
        <v>375</v>
      </c>
      <c r="I196" s="11">
        <f>AVERAGE(I169:I172)</f>
        <v>404</v>
      </c>
      <c r="M196" s="14" t="str">
        <f t="shared" si="9"/>
        <v>Turbine inlet Temperature</v>
      </c>
      <c r="N196" s="6" t="s">
        <v>27</v>
      </c>
      <c r="O196" s="11">
        <f t="shared" ref="O196:S196" si="51">AVERAGE(O169:O172)</f>
        <v>351</v>
      </c>
      <c r="P196" s="11">
        <f t="shared" si="51"/>
        <v>347.5</v>
      </c>
      <c r="Q196" s="11">
        <f t="shared" si="51"/>
        <v>367.5</v>
      </c>
      <c r="R196" s="11">
        <f t="shared" si="51"/>
        <v>367.5</v>
      </c>
      <c r="S196" s="11">
        <f t="shared" si="51"/>
        <v>362.5</v>
      </c>
      <c r="X196" s="14" t="str">
        <f t="shared" si="10"/>
        <v>Turbine inlet Temperature</v>
      </c>
      <c r="Y196" s="9" t="str">
        <f t="shared" si="16"/>
        <v>°C</v>
      </c>
      <c r="Z196" s="11">
        <f t="shared" ref="Z196:AD196" si="52">AVERAGE(Z169:Z172)</f>
        <v>350</v>
      </c>
      <c r="AA196" s="11">
        <f t="shared" si="52"/>
        <v>355</v>
      </c>
      <c r="AB196" s="11">
        <f t="shared" si="52"/>
        <v>365</v>
      </c>
      <c r="AC196" s="11">
        <f t="shared" si="52"/>
        <v>380</v>
      </c>
      <c r="AD196" s="11">
        <f t="shared" si="52"/>
        <v>390</v>
      </c>
      <c r="AE196" s="11">
        <f t="shared" ref="AE196:AI196" si="53">AVERAGE(AE169:AE172)</f>
        <v>360</v>
      </c>
      <c r="AF196" s="11">
        <f t="shared" si="53"/>
        <v>370</v>
      </c>
      <c r="AG196" s="11">
        <f t="shared" si="53"/>
        <v>365</v>
      </c>
      <c r="AH196" s="11">
        <f t="shared" si="53"/>
        <v>370</v>
      </c>
      <c r="AI196" s="11">
        <f t="shared" si="53"/>
        <v>360</v>
      </c>
    </row>
    <row r="197" spans="2:35" s="11" customFormat="1">
      <c r="B197" s="14" t="s">
        <v>96</v>
      </c>
      <c r="C197" s="6" t="s">
        <v>27</v>
      </c>
      <c r="D197" s="11">
        <f t="shared" ref="D197:H197" si="54">AVERAGE(D174:D177)</f>
        <v>227.5</v>
      </c>
      <c r="E197" s="11">
        <f t="shared" si="54"/>
        <v>232.5</v>
      </c>
      <c r="F197" s="11">
        <f t="shared" si="54"/>
        <v>210</v>
      </c>
      <c r="G197" s="11">
        <f t="shared" si="54"/>
        <v>212.5</v>
      </c>
      <c r="H197" s="11">
        <f t="shared" si="54"/>
        <v>218</v>
      </c>
      <c r="I197" s="11">
        <f>AVERAGE(I174:I177)</f>
        <v>234.5</v>
      </c>
      <c r="M197" s="14" t="str">
        <f t="shared" si="9"/>
        <v>Turbine outlet Temperature</v>
      </c>
      <c r="N197" s="6" t="s">
        <v>27</v>
      </c>
      <c r="O197" s="11">
        <f t="shared" ref="O197:S197" si="55">AVERAGE(O174:O177)</f>
        <v>212.5</v>
      </c>
      <c r="P197" s="11">
        <f t="shared" si="55"/>
        <v>215</v>
      </c>
      <c r="Q197" s="11">
        <f t="shared" si="55"/>
        <v>215</v>
      </c>
      <c r="R197" s="11">
        <f t="shared" si="55"/>
        <v>217.5</v>
      </c>
      <c r="S197" s="11">
        <f t="shared" si="55"/>
        <v>215</v>
      </c>
      <c r="X197" s="14" t="str">
        <f t="shared" si="10"/>
        <v>Turbine outlet Temperature</v>
      </c>
      <c r="Y197" s="9" t="str">
        <f t="shared" si="16"/>
        <v>°C</v>
      </c>
      <c r="Z197" s="11">
        <f t="shared" ref="Z197:AD197" si="56">AVERAGE(Z174:Z177)</f>
        <v>240</v>
      </c>
      <c r="AA197" s="11">
        <f t="shared" si="56"/>
        <v>250</v>
      </c>
      <c r="AB197" s="11">
        <f t="shared" si="56"/>
        <v>255</v>
      </c>
      <c r="AC197" s="11">
        <f t="shared" si="56"/>
        <v>260</v>
      </c>
      <c r="AD197" s="11">
        <f t="shared" si="56"/>
        <v>270</v>
      </c>
      <c r="AE197" s="11">
        <f t="shared" ref="AE197:AI197" si="57">AVERAGE(AE174:AE177)</f>
        <v>270</v>
      </c>
      <c r="AF197" s="11">
        <f t="shared" si="57"/>
        <v>260</v>
      </c>
      <c r="AG197" s="11">
        <f t="shared" si="57"/>
        <v>260</v>
      </c>
      <c r="AH197" s="11">
        <f t="shared" si="57"/>
        <v>250</v>
      </c>
      <c r="AI197" s="11">
        <f t="shared" si="57"/>
        <v>280</v>
      </c>
    </row>
    <row r="198" spans="2:35" s="11" customFormat="1">
      <c r="B198" s="15" t="s">
        <v>98</v>
      </c>
      <c r="C198" s="63" t="str">
        <f>C178</f>
        <v>mmW</v>
      </c>
      <c r="D198" s="11">
        <f t="shared" ref="D198:H198" si="58">AVERAGE(D179:D182)</f>
        <v>10</v>
      </c>
      <c r="E198" s="11">
        <f t="shared" si="58"/>
        <v>40</v>
      </c>
      <c r="F198" s="11">
        <f t="shared" si="58"/>
        <v>105</v>
      </c>
      <c r="G198" s="11">
        <f t="shared" si="58"/>
        <v>165</v>
      </c>
      <c r="H198" s="11">
        <f t="shared" si="58"/>
        <v>225</v>
      </c>
      <c r="I198" s="11">
        <f>AVERAGE(I179:I182)</f>
        <v>265</v>
      </c>
      <c r="M198" s="15" t="str">
        <f t="shared" si="9"/>
        <v xml:space="preserve">Exhaust Backpressure </v>
      </c>
      <c r="N198" s="6" t="s">
        <v>47</v>
      </c>
      <c r="O198" s="11">
        <f t="shared" ref="O198:S198" si="59">AVERAGE(O179:O182)</f>
        <v>135</v>
      </c>
      <c r="P198" s="11">
        <f t="shared" si="59"/>
        <v>145</v>
      </c>
      <c r="Q198" s="11">
        <f t="shared" si="59"/>
        <v>197.5</v>
      </c>
      <c r="R198" s="11">
        <f t="shared" si="59"/>
        <v>195</v>
      </c>
      <c r="S198" s="11">
        <f t="shared" si="59"/>
        <v>187.5</v>
      </c>
      <c r="X198" s="15" t="str">
        <f t="shared" si="10"/>
        <v xml:space="preserve">Exhaust Backpressure </v>
      </c>
      <c r="Y198" s="9" t="str">
        <f t="shared" si="16"/>
        <v>mmW</v>
      </c>
      <c r="Z198" s="11">
        <f t="shared" ref="Z198:AD198" si="60">AVERAGE(Z179:Z182)</f>
        <v>160</v>
      </c>
      <c r="AA198" s="11">
        <f t="shared" si="60"/>
        <v>160</v>
      </c>
      <c r="AB198" s="11">
        <f t="shared" si="60"/>
        <v>170</v>
      </c>
      <c r="AC198" s="11">
        <f t="shared" si="60"/>
        <v>150</v>
      </c>
      <c r="AD198" s="11">
        <f t="shared" si="60"/>
        <v>150</v>
      </c>
      <c r="AE198" s="11">
        <f t="shared" ref="AE198:AI198" si="61">AVERAGE(AE179:AE182)</f>
        <v>150</v>
      </c>
      <c r="AF198" s="11">
        <f t="shared" si="61"/>
        <v>120</v>
      </c>
      <c r="AG198" s="11">
        <f t="shared" si="61"/>
        <v>130</v>
      </c>
      <c r="AH198" s="11">
        <f t="shared" si="61"/>
        <v>150</v>
      </c>
      <c r="AI198" s="11">
        <f t="shared" si="61"/>
        <v>150</v>
      </c>
    </row>
    <row r="199" spans="2:35" s="11" customFormat="1">
      <c r="B199" s="15" t="s">
        <v>98</v>
      </c>
      <c r="C199" s="6" t="s">
        <v>21</v>
      </c>
      <c r="D199" s="11">
        <f>IF($C$198="mmW",D198*$J$6,IF($C$198="mbar",D198*0.001,D198*$J$5))</f>
        <v>9.8066499999999992E-4</v>
      </c>
      <c r="E199" s="11">
        <f t="shared" ref="E199:I199" si="62">IF($C$198="mmW",E198*$J$6,IF($C$198="mbar",E198*0.001,E198*$J$5))</f>
        <v>3.9226599999999997E-3</v>
      </c>
      <c r="F199" s="11">
        <f t="shared" si="62"/>
        <v>1.0296982499999999E-2</v>
      </c>
      <c r="G199" s="11">
        <f t="shared" si="62"/>
        <v>1.6180972500000002E-2</v>
      </c>
      <c r="H199" s="11">
        <f t="shared" si="62"/>
        <v>2.20649625E-2</v>
      </c>
      <c r="I199" s="11">
        <f t="shared" si="62"/>
        <v>2.5987622500000002E-2</v>
      </c>
      <c r="M199" s="15" t="str">
        <f t="shared" si="9"/>
        <v xml:space="preserve">Exhaust Backpressure </v>
      </c>
      <c r="N199" s="6" t="s">
        <v>21</v>
      </c>
      <c r="O199" s="11">
        <f>IF($N$198="mmW",O198*$J$6,IF($N$198="mbar",O198*0.001,O198*$J$5))</f>
        <v>1.32389775E-2</v>
      </c>
      <c r="P199" s="11">
        <f t="shared" ref="P199:S199" si="63">IF($N$198="mmW",P198*$J$6,IF($N$198="mbar",P198*0.001,P198*$J$5))</f>
        <v>1.4219642500000001E-2</v>
      </c>
      <c r="Q199" s="11">
        <f t="shared" si="63"/>
        <v>1.9368133749999999E-2</v>
      </c>
      <c r="R199" s="11">
        <f t="shared" si="63"/>
        <v>1.9122967500000001E-2</v>
      </c>
      <c r="S199" s="11">
        <f t="shared" si="63"/>
        <v>1.838746875E-2</v>
      </c>
      <c r="X199" s="15" t="str">
        <f t="shared" si="10"/>
        <v xml:space="preserve">Exhaust Backpressure </v>
      </c>
      <c r="Y199" s="9" t="str">
        <f t="shared" si="16"/>
        <v>bar</v>
      </c>
      <c r="Z199" s="11">
        <f>IF($Y$198="mmW",Z198*$J$6,IF($Y$198="mbar",Z198*0.001,Z198*$J$5))</f>
        <v>1.5690639999999999E-2</v>
      </c>
      <c r="AA199" s="11">
        <f t="shared" ref="AA199:AI199" si="64">IF($Y$198="mmW",AA198*$J$6,IF($Y$198="mbar",AA198*0.001,AA198*$J$5))</f>
        <v>1.5690639999999999E-2</v>
      </c>
      <c r="AB199" s="11">
        <f t="shared" si="64"/>
        <v>1.6671305000000001E-2</v>
      </c>
      <c r="AC199" s="11">
        <f t="shared" si="64"/>
        <v>1.4709975E-2</v>
      </c>
      <c r="AD199" s="11">
        <f t="shared" si="64"/>
        <v>1.4709975E-2</v>
      </c>
      <c r="AE199" s="11">
        <f t="shared" si="64"/>
        <v>1.4709975E-2</v>
      </c>
      <c r="AF199" s="11">
        <f t="shared" si="64"/>
        <v>1.1767980000000001E-2</v>
      </c>
      <c r="AG199" s="11">
        <f t="shared" si="64"/>
        <v>1.2748644999999999E-2</v>
      </c>
      <c r="AH199" s="11">
        <f t="shared" si="64"/>
        <v>1.4709975E-2</v>
      </c>
      <c r="AI199" s="11">
        <f t="shared" si="64"/>
        <v>1.4709975E-2</v>
      </c>
    </row>
    <row r="200" spans="2:35" s="11" customFormat="1">
      <c r="B200" s="15" t="s">
        <v>97</v>
      </c>
      <c r="C200" s="6" t="s">
        <v>21</v>
      </c>
      <c r="D200" s="11">
        <f>IF($C$143="bar",D143,IF($C$143="kg/cm2",D143*$J$4,D143*$J$7))</f>
        <v>0.36</v>
      </c>
      <c r="E200" s="11">
        <f t="shared" ref="E200:I200" si="65">IF($C$143="bar",E143,IF($C$143="kg/cm2",E143*$J$4,E143*$J$7))</f>
        <v>1.07</v>
      </c>
      <c r="F200" s="11">
        <f t="shared" si="65"/>
        <v>1.88</v>
      </c>
      <c r="G200" s="11">
        <f t="shared" si="65"/>
        <v>2.33</v>
      </c>
      <c r="H200" s="11">
        <f t="shared" si="65"/>
        <v>2.65</v>
      </c>
      <c r="I200" s="11">
        <f t="shared" si="65"/>
        <v>3</v>
      </c>
      <c r="M200" s="15" t="str">
        <f t="shared" si="9"/>
        <v>Scavenge pressure (gauge)</v>
      </c>
      <c r="N200" s="6" t="s">
        <v>21</v>
      </c>
      <c r="O200" s="11">
        <f>IF($N$143="bar",O143,IF($N$143="kg/cm2",O143*$J$4,O143*$J$7))</f>
        <v>1.9122967499999999</v>
      </c>
      <c r="P200" s="11">
        <f t="shared" ref="P200:S200" si="66">IF($N$143="bar",P143,IF($N$143="kg/cm2",P143*$J$4,P143*$J$7))</f>
        <v>1.9221033999999999</v>
      </c>
      <c r="Q200" s="11">
        <f t="shared" si="66"/>
        <v>2.4026292500000004</v>
      </c>
      <c r="R200" s="11">
        <f t="shared" si="66"/>
        <v>2.42224255</v>
      </c>
      <c r="S200" s="11">
        <f t="shared" si="66"/>
        <v>2.3634026500000003</v>
      </c>
      <c r="X200" s="15" t="str">
        <f t="shared" si="10"/>
        <v>Scavenge pressure (gauge)</v>
      </c>
      <c r="Y200" s="9" t="str">
        <f t="shared" si="16"/>
        <v>bar</v>
      </c>
      <c r="Z200" s="11">
        <f>IF($Y$143="bar",Z143,IF($Y$143="kg/cm2",Z143*$J$4,Z143*$J$7))</f>
        <v>2.4</v>
      </c>
      <c r="AA200" s="11">
        <f t="shared" ref="AA200:AI200" si="67">IF($Y$143="bar",AA143,IF($Y$143="kg/cm2",AA143*$J$4,AA143*$J$7))</f>
        <v>2.4</v>
      </c>
      <c r="AB200" s="11">
        <f t="shared" si="67"/>
        <v>2.4</v>
      </c>
      <c r="AC200" s="11">
        <f t="shared" si="67"/>
        <v>2.5</v>
      </c>
      <c r="AD200" s="11">
        <f t="shared" si="67"/>
        <v>2.6</v>
      </c>
      <c r="AE200" s="11">
        <f t="shared" si="67"/>
        <v>1.9</v>
      </c>
      <c r="AF200" s="11">
        <f t="shared" si="67"/>
        <v>2.2999999999999998</v>
      </c>
      <c r="AG200" s="11">
        <f t="shared" si="67"/>
        <v>2.4</v>
      </c>
      <c r="AH200" s="11">
        <f t="shared" si="67"/>
        <v>2.7</v>
      </c>
      <c r="AI200" s="11">
        <f t="shared" si="67"/>
        <v>2.2999999999999998</v>
      </c>
    </row>
    <row r="201" spans="2:35" s="11" customFormat="1">
      <c r="B201" s="15" t="s">
        <v>99</v>
      </c>
      <c r="C201" s="6" t="s">
        <v>21</v>
      </c>
      <c r="D201" s="11">
        <f t="shared" ref="D201:I201" si="68">IF($C$145="bar",D145,IF($C$145="kg/cm2",D145*$J$4,D145*$J$7))</f>
        <v>0.28999999999999998</v>
      </c>
      <c r="E201" s="11">
        <f t="shared" si="68"/>
        <v>0.93</v>
      </c>
      <c r="F201" s="11">
        <f t="shared" si="68"/>
        <v>1.7</v>
      </c>
      <c r="G201" s="11">
        <f t="shared" si="68"/>
        <v>2.14</v>
      </c>
      <c r="H201" s="11">
        <f t="shared" si="68"/>
        <v>2.42</v>
      </c>
      <c r="I201" s="11">
        <f t="shared" si="68"/>
        <v>2.78</v>
      </c>
      <c r="M201" s="15" t="str">
        <f t="shared" si="9"/>
        <v>Exhaust rec. Pressure (gauge)</v>
      </c>
      <c r="N201" s="6" t="s">
        <v>21</v>
      </c>
      <c r="O201" s="11">
        <f>IF($N$145="bar",O145,IF($N$145="kg/cm2",O145*$J$4,O145*$J$7))</f>
        <v>0</v>
      </c>
      <c r="P201" s="11">
        <f t="shared" ref="P201:S201" si="69">IF($N$145="bar",P145,IF($N$145="kg/cm2",P145*$J$4,P145*$J$7))</f>
        <v>0</v>
      </c>
      <c r="Q201" s="11">
        <f t="shared" si="69"/>
        <v>0</v>
      </c>
      <c r="R201" s="11">
        <f t="shared" si="69"/>
        <v>0</v>
      </c>
      <c r="S201" s="11">
        <f t="shared" si="69"/>
        <v>0</v>
      </c>
      <c r="X201" s="15" t="str">
        <f t="shared" si="10"/>
        <v>Exhaust rec. Pressure (gauge)</v>
      </c>
      <c r="Y201" s="9" t="str">
        <f t="shared" si="16"/>
        <v>bar</v>
      </c>
      <c r="Z201" s="11">
        <f>IF($Y$145="bar",Z145,IF($Y$145="kg/cm2",Z145*$J$4,Z145*$J$7))</f>
        <v>1.9</v>
      </c>
      <c r="AA201" s="11">
        <f t="shared" ref="AA201:AI201" si="70">IF($Y$145="bar",AA145,IF($Y$145="kg/cm2",AA145*$J$4,AA145*$J$7))</f>
        <v>1.8</v>
      </c>
      <c r="AB201" s="11">
        <f t="shared" si="70"/>
        <v>1.8</v>
      </c>
      <c r="AC201" s="11">
        <f t="shared" si="70"/>
        <v>1.85</v>
      </c>
      <c r="AD201" s="11">
        <f t="shared" si="70"/>
        <v>1.8</v>
      </c>
      <c r="AE201" s="11">
        <f t="shared" si="70"/>
        <v>1.4</v>
      </c>
      <c r="AF201" s="11">
        <f t="shared" si="70"/>
        <v>1.7</v>
      </c>
      <c r="AG201" s="11">
        <f t="shared" si="70"/>
        <v>1.7</v>
      </c>
      <c r="AH201" s="11">
        <f t="shared" si="70"/>
        <v>2</v>
      </c>
      <c r="AI201" s="11">
        <f t="shared" si="70"/>
        <v>1.6</v>
      </c>
    </row>
    <row r="202" spans="2:35" s="11" customFormat="1">
      <c r="B202" s="15" t="s">
        <v>100</v>
      </c>
      <c r="C202" s="6" t="s">
        <v>101</v>
      </c>
      <c r="D202" s="9">
        <f>IF($C$42="kJ/kg",D42,$J$9*D42)</f>
        <v>42001.977599999998</v>
      </c>
      <c r="E202" s="9">
        <f t="shared" ref="E202:I202" si="71">IF($C$42="kJ/kg",E42,$J$9*E42)</f>
        <v>42001.977599999998</v>
      </c>
      <c r="F202" s="9">
        <f t="shared" si="71"/>
        <v>42001.977599999998</v>
      </c>
      <c r="G202" s="9">
        <f t="shared" si="71"/>
        <v>42001.977599999998</v>
      </c>
      <c r="H202" s="9">
        <f t="shared" si="71"/>
        <v>42001.977599999998</v>
      </c>
      <c r="I202" s="9">
        <f t="shared" si="71"/>
        <v>42001.977599999998</v>
      </c>
      <c r="M202" s="15" t="str">
        <f t="shared" si="9"/>
        <v>Heating Value</v>
      </c>
      <c r="N202" s="6" t="s">
        <v>101</v>
      </c>
      <c r="O202" s="9">
        <f>IF($N$42="kJ/kg",O42,$J$9*O42)</f>
        <v>40339.817999999999</v>
      </c>
      <c r="P202" s="9">
        <f t="shared" ref="P202:S202" si="72">IF($N$42="kJ/kg",P42,$J$9*P42)</f>
        <v>40339.817999999999</v>
      </c>
      <c r="Q202" s="9">
        <f t="shared" si="72"/>
        <v>40339.817999999999</v>
      </c>
      <c r="R202" s="9">
        <f t="shared" si="72"/>
        <v>40339.817999999999</v>
      </c>
      <c r="S202" s="9">
        <f t="shared" si="72"/>
        <v>40339.817999999999</v>
      </c>
      <c r="X202" s="15" t="str">
        <f t="shared" si="10"/>
        <v>Heating Value</v>
      </c>
      <c r="Y202" s="9" t="str">
        <f t="shared" si="16"/>
        <v>kJ/kg</v>
      </c>
      <c r="Z202" s="9">
        <f>IF($Y$42="kJ/kg",Z42,$J$9*Z42)</f>
        <v>40270</v>
      </c>
      <c r="AA202" s="9">
        <f t="shared" ref="AA202:AI202" si="73">IF($Y$42="kJ/kg",AA42,$J$9*AA42)</f>
        <v>40720</v>
      </c>
      <c r="AB202" s="9">
        <f t="shared" si="73"/>
        <v>40720</v>
      </c>
      <c r="AC202" s="9">
        <f t="shared" si="73"/>
        <v>40090</v>
      </c>
      <c r="AD202" s="9">
        <f t="shared" si="73"/>
        <v>40190</v>
      </c>
      <c r="AE202" s="9">
        <f t="shared" si="73"/>
        <v>39990</v>
      </c>
      <c r="AF202" s="9">
        <f t="shared" si="73"/>
        <v>40190</v>
      </c>
      <c r="AG202" s="9">
        <f t="shared" si="73"/>
        <v>40780</v>
      </c>
      <c r="AH202" s="9">
        <f t="shared" si="73"/>
        <v>43180</v>
      </c>
      <c r="AI202" s="9">
        <f t="shared" si="73"/>
        <v>43350</v>
      </c>
    </row>
    <row r="203" spans="2:35" s="11" customFormat="1">
      <c r="B203" s="15" t="s">
        <v>107</v>
      </c>
      <c r="C203" s="6" t="s">
        <v>27</v>
      </c>
      <c r="D203" s="11">
        <f t="shared" ref="D203:H203" si="74">AVERAGE(D122:D125)</f>
        <v>41.5</v>
      </c>
      <c r="E203" s="11">
        <f t="shared" si="74"/>
        <v>97.5</v>
      </c>
      <c r="F203" s="11">
        <f t="shared" si="74"/>
        <v>147</v>
      </c>
      <c r="G203" s="11">
        <f t="shared" si="74"/>
        <v>171</v>
      </c>
      <c r="H203" s="11">
        <f t="shared" si="74"/>
        <v>187</v>
      </c>
      <c r="I203" s="11">
        <f>AVERAGE(I122:I125)</f>
        <v>206</v>
      </c>
      <c r="M203" s="15" t="str">
        <f t="shared" si="9"/>
        <v xml:space="preserve">Air Cooler Air Inlet </v>
      </c>
      <c r="N203" s="6" t="s">
        <v>27</v>
      </c>
      <c r="O203" s="11">
        <f t="shared" ref="O203:S203" si="75">AVERAGE(O122:O125)</f>
        <v>160.5</v>
      </c>
      <c r="P203" s="11">
        <f t="shared" si="75"/>
        <v>158.5</v>
      </c>
      <c r="Q203" s="11">
        <f t="shared" si="75"/>
        <v>182.5</v>
      </c>
      <c r="R203" s="11">
        <f t="shared" si="75"/>
        <v>182.5</v>
      </c>
      <c r="S203" s="11">
        <f t="shared" si="75"/>
        <v>177.5</v>
      </c>
      <c r="X203" s="15" t="str">
        <f t="shared" si="10"/>
        <v xml:space="preserve">Air Cooler Air Inlet </v>
      </c>
      <c r="Y203" s="9" t="str">
        <f t="shared" si="16"/>
        <v>°C</v>
      </c>
      <c r="Z203" s="11">
        <f t="shared" ref="Z203:AD203" si="76">AVERAGE(Z122:Z125)</f>
        <v>180</v>
      </c>
      <c r="AA203" s="11">
        <f t="shared" si="76"/>
        <v>197.5</v>
      </c>
      <c r="AB203" s="11">
        <f t="shared" si="76"/>
        <v>197.5</v>
      </c>
      <c r="AC203" s="11">
        <f t="shared" si="76"/>
        <v>202.5</v>
      </c>
      <c r="AD203" s="11">
        <f t="shared" si="76"/>
        <v>222.5</v>
      </c>
      <c r="AE203" s="11">
        <f t="shared" ref="AE203:AI203" si="77">AVERAGE(AE122:AE125)</f>
        <v>185</v>
      </c>
      <c r="AF203" s="11">
        <f t="shared" si="77"/>
        <v>200</v>
      </c>
      <c r="AG203" s="11">
        <f t="shared" si="77"/>
        <v>207.5</v>
      </c>
      <c r="AH203" s="11">
        <f t="shared" si="77"/>
        <v>197.5</v>
      </c>
      <c r="AI203" s="11">
        <f t="shared" si="77"/>
        <v>195</v>
      </c>
    </row>
    <row r="204" spans="2:35" s="11" customFormat="1">
      <c r="B204" s="15" t="s">
        <v>110</v>
      </c>
      <c r="C204" s="63" t="str">
        <f>C116</f>
        <v>mmW</v>
      </c>
      <c r="D204" s="11">
        <f t="shared" ref="D204:I204" si="78">AVERAGE(D117:D120)</f>
        <v>53</v>
      </c>
      <c r="E204" s="11">
        <f t="shared" si="78"/>
        <v>100</v>
      </c>
      <c r="F204" s="11">
        <f t="shared" si="78"/>
        <v>142.5</v>
      </c>
      <c r="G204" s="11">
        <f t="shared" si="78"/>
        <v>160</v>
      </c>
      <c r="H204" s="11">
        <f t="shared" si="78"/>
        <v>171.5</v>
      </c>
      <c r="I204" s="11">
        <f t="shared" si="78"/>
        <v>185.5</v>
      </c>
      <c r="M204" s="15" t="str">
        <f>B204</f>
        <v>Air Cooler Pressure Drop</v>
      </c>
      <c r="N204" s="6" t="str">
        <f>N116</f>
        <v>mmW</v>
      </c>
      <c r="O204" s="11">
        <f>AVERAGE(O117:O120)</f>
        <v>147.5</v>
      </c>
      <c r="P204" s="11">
        <f>AVERAGE(P117:P120)</f>
        <v>145</v>
      </c>
      <c r="Q204" s="11">
        <f>AVERAGE(Q117:Q120)</f>
        <v>170</v>
      </c>
      <c r="R204" s="11">
        <f>AVERAGE(R117:R120)</f>
        <v>175</v>
      </c>
      <c r="S204" s="11">
        <f>AVERAGE(S117:S120)</f>
        <v>170</v>
      </c>
      <c r="X204" s="15" t="str">
        <f>B204</f>
        <v>Air Cooler Pressure Drop</v>
      </c>
      <c r="Y204" s="9" t="str">
        <f>N204</f>
        <v>mmW</v>
      </c>
      <c r="Z204" s="11">
        <f t="shared" ref="Z204:AI204" si="79">AVERAGE(Z117:Z120)</f>
        <v>145</v>
      </c>
      <c r="AA204" s="11">
        <f t="shared" si="79"/>
        <v>152.5</v>
      </c>
      <c r="AB204" s="11">
        <f t="shared" si="79"/>
        <v>152.5</v>
      </c>
      <c r="AC204" s="11">
        <f t="shared" si="79"/>
        <v>152.5</v>
      </c>
      <c r="AD204" s="11">
        <f t="shared" si="79"/>
        <v>160</v>
      </c>
      <c r="AE204" s="11">
        <f t="shared" si="79"/>
        <v>130</v>
      </c>
      <c r="AF204" s="11">
        <f t="shared" si="79"/>
        <v>140</v>
      </c>
      <c r="AG204" s="11">
        <f t="shared" si="79"/>
        <v>165</v>
      </c>
      <c r="AH204" s="11">
        <f t="shared" si="79"/>
        <v>162.5</v>
      </c>
      <c r="AI204" s="11">
        <f t="shared" si="79"/>
        <v>170</v>
      </c>
    </row>
    <row r="205" spans="2:35" s="11" customFormat="1">
      <c r="B205" s="15" t="s">
        <v>110</v>
      </c>
      <c r="C205" s="6" t="s">
        <v>21</v>
      </c>
      <c r="D205" s="11">
        <f t="shared" ref="D205:I205" si="80">IF($C$204="mmW",D204*$J$6,IF($C$204="mbar",D204*0.001,IF($C$204="mmHg",D204*$J$5," ")))</f>
        <v>5.1975245E-3</v>
      </c>
      <c r="E205" s="11">
        <f t="shared" si="80"/>
        <v>9.8066500000000001E-3</v>
      </c>
      <c r="F205" s="11">
        <f t="shared" si="80"/>
        <v>1.3974476249999999E-2</v>
      </c>
      <c r="G205" s="11">
        <f t="shared" si="80"/>
        <v>1.5690639999999999E-2</v>
      </c>
      <c r="H205" s="11">
        <f t="shared" si="80"/>
        <v>1.6818404750000002E-2</v>
      </c>
      <c r="I205" s="11">
        <f t="shared" si="80"/>
        <v>1.8191335749999999E-2</v>
      </c>
      <c r="M205" s="15" t="str">
        <f>B205</f>
        <v>Air Cooler Pressure Drop</v>
      </c>
      <c r="N205" s="6" t="s">
        <v>21</v>
      </c>
      <c r="O205" s="11">
        <f>IF($N$204="mmW",O204*$J$6,IF($N$204="mbar",O204*0.001,IF($N$204="mmHg",O204*$J$5," ")))</f>
        <v>1.446480875E-2</v>
      </c>
      <c r="P205" s="11">
        <f>IF($N$204="mmW",P204*$J$6,IF($N$204="mbar",P204*0.001,IF($N$204="mmHg",P204*$J$5," ")))</f>
        <v>1.4219642500000001E-2</v>
      </c>
      <c r="Q205" s="11">
        <f>IF($N$204="mmW",Q204*$J$6,IF($N$204="mbar",Q204*0.001,IF($N$204="mmHg",Q204*$J$5," ")))</f>
        <v>1.6671305000000001E-2</v>
      </c>
      <c r="R205" s="11">
        <f>IF($N$204="mmW",R204*$J$6,IF($N$204="mbar",R204*0.001,IF($N$204="mmHg",R204*$J$5," ")))</f>
        <v>1.71616375E-2</v>
      </c>
      <c r="S205" s="11">
        <f>IF($N$204="mmW",S204*$J$6,IF($N$204="mbar",S204*0.001,IF($N$204="mmHg",S204*$J$5," ")))</f>
        <v>1.6671305000000001E-2</v>
      </c>
      <c r="X205" s="15" t="str">
        <f>B205</f>
        <v>Air Cooler Pressure Drop</v>
      </c>
      <c r="Y205" s="9" t="s">
        <v>21</v>
      </c>
      <c r="Z205" s="11">
        <f t="shared" ref="Z205:AI205" si="81">IF($Y$204="mmW",Z204*$J$6,IF($Y$204="mbar",Z204*0.001,IF($Y$204="mmHg",Z204*$J$5," ")))</f>
        <v>1.4219642500000001E-2</v>
      </c>
      <c r="AA205" s="11">
        <f t="shared" si="81"/>
        <v>1.495514125E-2</v>
      </c>
      <c r="AB205" s="11">
        <f t="shared" si="81"/>
        <v>1.495514125E-2</v>
      </c>
      <c r="AC205" s="11">
        <f t="shared" si="81"/>
        <v>1.495514125E-2</v>
      </c>
      <c r="AD205" s="11">
        <f t="shared" si="81"/>
        <v>1.5690639999999999E-2</v>
      </c>
      <c r="AE205" s="11">
        <f t="shared" si="81"/>
        <v>1.2748644999999999E-2</v>
      </c>
      <c r="AF205" s="11">
        <f t="shared" si="81"/>
        <v>1.372931E-2</v>
      </c>
      <c r="AG205" s="11">
        <f t="shared" si="81"/>
        <v>1.6180972500000002E-2</v>
      </c>
      <c r="AH205" s="11">
        <f t="shared" si="81"/>
        <v>1.593580625E-2</v>
      </c>
      <c r="AI205" s="11">
        <f t="shared" si="81"/>
        <v>1.6671305000000001E-2</v>
      </c>
    </row>
    <row r="206" spans="2:35" s="11" customFormat="1">
      <c r="B206" s="15" t="s">
        <v>112</v>
      </c>
      <c r="C206" s="6" t="s">
        <v>14</v>
      </c>
      <c r="D206" s="11">
        <f t="shared" ref="D206:I206" si="82">AVERAGE(D154:D157)</f>
        <v>5414.5</v>
      </c>
      <c r="E206" s="11">
        <f t="shared" si="82"/>
        <v>9207</v>
      </c>
      <c r="F206" s="11">
        <f t="shared" si="82"/>
        <v>11404</v>
      </c>
      <c r="G206" s="11">
        <f t="shared" si="82"/>
        <v>12301.5</v>
      </c>
      <c r="H206" s="11">
        <f t="shared" si="82"/>
        <v>12925</v>
      </c>
      <c r="I206" s="11">
        <f t="shared" si="82"/>
        <v>13607.5</v>
      </c>
      <c r="M206" s="15" t="str">
        <f t="shared" si="9"/>
        <v>TC Speed</v>
      </c>
      <c r="N206" s="6" t="s">
        <v>14</v>
      </c>
      <c r="O206" s="11">
        <f>AVERAGE(O154:O157)</f>
        <v>11685</v>
      </c>
      <c r="P206" s="11">
        <f>AVERAGE(P154:P157)</f>
        <v>11555</v>
      </c>
      <c r="Q206" s="11">
        <f>AVERAGE(Q154:Q157)</f>
        <v>12475</v>
      </c>
      <c r="R206" s="11">
        <f>AVERAGE(R154:R157)</f>
        <v>12425</v>
      </c>
      <c r="S206" s="11">
        <f>AVERAGE(S154:S157)</f>
        <v>12455</v>
      </c>
      <c r="X206" s="15" t="str">
        <f t="shared" si="10"/>
        <v>TC Speed</v>
      </c>
      <c r="Y206" s="9" t="str">
        <f t="shared" si="16"/>
        <v>rpm</v>
      </c>
      <c r="Z206" s="11">
        <f t="shared" ref="Z206:AI206" si="83">AVERAGE(Z154:Z157)</f>
        <v>12507</v>
      </c>
      <c r="AA206" s="11">
        <f t="shared" si="83"/>
        <v>12717</v>
      </c>
      <c r="AB206" s="11">
        <f t="shared" si="83"/>
        <v>12657</v>
      </c>
      <c r="AC206" s="11">
        <f t="shared" si="83"/>
        <v>12908</v>
      </c>
      <c r="AD206" s="11">
        <f t="shared" si="83"/>
        <v>13037</v>
      </c>
      <c r="AE206" s="11">
        <f t="shared" si="83"/>
        <v>11464</v>
      </c>
      <c r="AF206" s="11">
        <f t="shared" si="83"/>
        <v>12520</v>
      </c>
      <c r="AG206" s="11">
        <f t="shared" si="83"/>
        <v>12793</v>
      </c>
      <c r="AH206" s="11">
        <f t="shared" si="83"/>
        <v>13016</v>
      </c>
      <c r="AI206" s="11">
        <f t="shared" si="83"/>
        <v>12472</v>
      </c>
    </row>
    <row r="207" spans="2:35" s="11" customFormat="1">
      <c r="B207" s="15" t="s">
        <v>122</v>
      </c>
      <c r="C207" s="6" t="s">
        <v>27</v>
      </c>
      <c r="D207" s="11">
        <f t="shared" ref="D207:I207" si="84">AVERAGE(D132:D135)</f>
        <v>23</v>
      </c>
      <c r="E207" s="11">
        <f t="shared" si="84"/>
        <v>24</v>
      </c>
      <c r="F207" s="11">
        <f t="shared" si="84"/>
        <v>26</v>
      </c>
      <c r="G207" s="11">
        <f t="shared" si="84"/>
        <v>26</v>
      </c>
      <c r="H207" s="11">
        <f t="shared" si="84"/>
        <v>27</v>
      </c>
      <c r="I207" s="11">
        <f t="shared" si="84"/>
        <v>29</v>
      </c>
      <c r="M207" s="15" t="s">
        <v>122</v>
      </c>
      <c r="N207" s="6" t="s">
        <v>27</v>
      </c>
      <c r="O207" s="11">
        <f>AVERAGE(O132:O135)</f>
        <v>37</v>
      </c>
      <c r="P207" s="11">
        <f>AVERAGE(P132:P135)</f>
        <v>37</v>
      </c>
      <c r="Q207" s="11">
        <f>AVERAGE(Q132:Q135)</f>
        <v>37</v>
      </c>
      <c r="R207" s="11">
        <f>AVERAGE(R132:R135)</f>
        <v>37</v>
      </c>
      <c r="S207" s="11">
        <f>AVERAGE(S132:S135)</f>
        <v>37</v>
      </c>
      <c r="X207" s="15" t="s">
        <v>122</v>
      </c>
      <c r="Y207" s="6" t="s">
        <v>27</v>
      </c>
      <c r="Z207" s="11">
        <f t="shared" ref="Z207:AI207" si="85">AVERAGE(Z132:Z135)</f>
        <v>34</v>
      </c>
      <c r="AA207" s="11">
        <f t="shared" si="85"/>
        <v>34</v>
      </c>
      <c r="AB207" s="11">
        <f t="shared" si="85"/>
        <v>35</v>
      </c>
      <c r="AC207" s="11">
        <f t="shared" si="85"/>
        <v>33</v>
      </c>
      <c r="AD207" s="11">
        <f t="shared" si="85"/>
        <v>36</v>
      </c>
      <c r="AE207" s="11">
        <f t="shared" si="85"/>
        <v>40</v>
      </c>
      <c r="AF207" s="11">
        <f t="shared" si="85"/>
        <v>34</v>
      </c>
      <c r="AG207" s="11">
        <f t="shared" si="85"/>
        <v>38</v>
      </c>
      <c r="AH207" s="11">
        <f t="shared" si="85"/>
        <v>38</v>
      </c>
      <c r="AI207" s="11">
        <f t="shared" si="85"/>
        <v>40</v>
      </c>
    </row>
    <row r="208" spans="2:35" s="11" customFormat="1">
      <c r="B208" s="15" t="s">
        <v>122</v>
      </c>
      <c r="C208" s="6" t="s">
        <v>78</v>
      </c>
      <c r="D208" s="11">
        <f>D207+273.15</f>
        <v>296.14999999999998</v>
      </c>
      <c r="E208" s="11">
        <f t="shared" ref="E208:I208" si="86">E207+273.15</f>
        <v>297.14999999999998</v>
      </c>
      <c r="F208" s="11">
        <f t="shared" si="86"/>
        <v>299.14999999999998</v>
      </c>
      <c r="G208" s="11">
        <f t="shared" si="86"/>
        <v>299.14999999999998</v>
      </c>
      <c r="H208" s="11">
        <f t="shared" si="86"/>
        <v>300.14999999999998</v>
      </c>
      <c r="I208" s="11">
        <f t="shared" si="86"/>
        <v>302.14999999999998</v>
      </c>
      <c r="M208" s="15" t="str">
        <f t="shared" si="9"/>
        <v>Air Cooler CW Inlet Temp.</v>
      </c>
      <c r="N208" s="6" t="s">
        <v>78</v>
      </c>
      <c r="O208" s="11">
        <f>O207+273.15</f>
        <v>310.14999999999998</v>
      </c>
      <c r="P208" s="11">
        <f t="shared" ref="P208:S208" si="87">P207+273.15</f>
        <v>310.14999999999998</v>
      </c>
      <c r="Q208" s="11">
        <f t="shared" si="87"/>
        <v>310.14999999999998</v>
      </c>
      <c r="R208" s="11">
        <f t="shared" si="87"/>
        <v>310.14999999999998</v>
      </c>
      <c r="S208" s="11">
        <f t="shared" si="87"/>
        <v>310.14999999999998</v>
      </c>
      <c r="X208" s="15" t="str">
        <f t="shared" si="10"/>
        <v>Air Cooler CW Inlet Temp.</v>
      </c>
      <c r="Y208" s="9" t="str">
        <f t="shared" si="16"/>
        <v>K</v>
      </c>
      <c r="Z208" s="11">
        <f>Z207+273.15</f>
        <v>307.14999999999998</v>
      </c>
      <c r="AA208" s="11">
        <f t="shared" ref="AA208:AI208" si="88">AA207+273.15</f>
        <v>307.14999999999998</v>
      </c>
      <c r="AB208" s="11">
        <f t="shared" si="88"/>
        <v>308.14999999999998</v>
      </c>
      <c r="AC208" s="11">
        <f t="shared" si="88"/>
        <v>306.14999999999998</v>
      </c>
      <c r="AD208" s="11">
        <f t="shared" si="88"/>
        <v>309.14999999999998</v>
      </c>
      <c r="AE208" s="11">
        <f t="shared" si="88"/>
        <v>313.14999999999998</v>
      </c>
      <c r="AF208" s="11">
        <f t="shared" si="88"/>
        <v>307.14999999999998</v>
      </c>
      <c r="AG208" s="11">
        <f t="shared" si="88"/>
        <v>311.14999999999998</v>
      </c>
      <c r="AH208" s="11">
        <f t="shared" si="88"/>
        <v>311.14999999999998</v>
      </c>
      <c r="AI208" s="11">
        <f t="shared" si="88"/>
        <v>313.14999999999998</v>
      </c>
    </row>
    <row r="209" spans="1:35" s="11" customFormat="1">
      <c r="B209" s="15"/>
      <c r="C209" s="6"/>
      <c r="M209" s="15">
        <f t="shared" si="9"/>
        <v>0</v>
      </c>
      <c r="N209" s="6"/>
      <c r="X209" s="15"/>
      <c r="Y209" s="9"/>
    </row>
    <row r="210" spans="1:35">
      <c r="A210" s="4">
        <v>1</v>
      </c>
      <c r="B210" s="4" t="s">
        <v>83</v>
      </c>
      <c r="L210" s="4">
        <v>1</v>
      </c>
      <c r="M210" s="4" t="str">
        <f t="shared" si="9"/>
        <v>Fixed Fluid Data</v>
      </c>
      <c r="N210" s="6"/>
      <c r="O210" s="11"/>
      <c r="P210" s="11"/>
      <c r="Q210" s="11"/>
      <c r="R210" s="11"/>
      <c r="S210" s="11"/>
      <c r="W210" s="4">
        <v>1</v>
      </c>
      <c r="X210" s="4" t="str">
        <f t="shared" ref="X210:X218" si="89">B210</f>
        <v>Fixed Fluid Data</v>
      </c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</row>
    <row r="211" spans="1:35">
      <c r="B211" t="s">
        <v>60</v>
      </c>
      <c r="C211" s="6" t="s">
        <v>21</v>
      </c>
      <c r="D211">
        <f t="shared" ref="D211:I211" si="90">D189/1000-D194</f>
        <v>1.0181004282699999</v>
      </c>
      <c r="E211" s="11">
        <f t="shared" si="90"/>
        <v>1.01682393879</v>
      </c>
      <c r="F211" s="11">
        <f t="shared" si="90"/>
        <v>1.0145315284200001</v>
      </c>
      <c r="G211" s="11">
        <f t="shared" si="90"/>
        <v>1.0133255507199999</v>
      </c>
      <c r="H211" s="11">
        <f t="shared" si="90"/>
        <v>1.0118253735199998</v>
      </c>
      <c r="I211" s="11">
        <f t="shared" si="90"/>
        <v>1.0097489497000001</v>
      </c>
      <c r="L211" s="11"/>
      <c r="M211" s="11" t="str">
        <f t="shared" si="9"/>
        <v>P Inlet Fixed Fluid</v>
      </c>
      <c r="N211" s="6" t="s">
        <v>21</v>
      </c>
      <c r="O211" s="11">
        <f>O189/1000-O194</f>
        <v>1.0009265684499999</v>
      </c>
      <c r="P211" s="11">
        <f>P189/1000-P194</f>
        <v>1.0008775352000001</v>
      </c>
      <c r="Q211" s="11">
        <f>Q189/1000-Q194</f>
        <v>1.0000930031999999</v>
      </c>
      <c r="R211" s="11">
        <f>R189/1000-R194</f>
        <v>1.0000930031999999</v>
      </c>
      <c r="S211" s="11">
        <f>S189/1000-S194</f>
        <v>1.00014203645</v>
      </c>
      <c r="W211" s="11"/>
      <c r="X211" s="11" t="str">
        <f t="shared" si="89"/>
        <v>P Inlet Fixed Fluid</v>
      </c>
      <c r="Y211" s="9" t="str">
        <f t="shared" si="16"/>
        <v>bar</v>
      </c>
      <c r="Z211" s="11">
        <f t="shared" ref="Z211:AI211" si="91">Z189/1000-Z194</f>
        <v>1.0175483375000001</v>
      </c>
      <c r="AA211" s="11">
        <f t="shared" si="91"/>
        <v>1.0155870075</v>
      </c>
      <c r="AB211" s="11">
        <f t="shared" si="91"/>
        <v>1.0145870074999999</v>
      </c>
      <c r="AC211" s="11">
        <f t="shared" si="91"/>
        <v>1.0135290024999999</v>
      </c>
      <c r="AD211" s="11">
        <f t="shared" si="91"/>
        <v>1.0105676724999999</v>
      </c>
      <c r="AE211" s="11">
        <f t="shared" si="91"/>
        <v>1.0045676724999999</v>
      </c>
      <c r="AF211" s="11">
        <f t="shared" si="91"/>
        <v>1.0110966750000001</v>
      </c>
      <c r="AG211" s="11">
        <f t="shared" si="91"/>
        <v>1.0105870074999999</v>
      </c>
      <c r="AH211" s="11">
        <f t="shared" si="91"/>
        <v>1.0156256775000001</v>
      </c>
      <c r="AI211" s="11">
        <f t="shared" si="91"/>
        <v>1.0151933499999999</v>
      </c>
    </row>
    <row r="212" spans="1:35">
      <c r="B212" s="11" t="s">
        <v>61</v>
      </c>
      <c r="C212" s="6" t="s">
        <v>78</v>
      </c>
      <c r="D212">
        <f t="shared" ref="D212:I212" si="92">273.15+D195</f>
        <v>293.04999999999995</v>
      </c>
      <c r="E212" s="11">
        <f t="shared" si="92"/>
        <v>295.84999999999997</v>
      </c>
      <c r="F212" s="11">
        <f t="shared" si="92"/>
        <v>296.75</v>
      </c>
      <c r="G212" s="11">
        <f t="shared" si="92"/>
        <v>298.34999999999997</v>
      </c>
      <c r="H212" s="11">
        <f t="shared" si="92"/>
        <v>299.25</v>
      </c>
      <c r="I212" s="11">
        <f t="shared" si="92"/>
        <v>300.25</v>
      </c>
      <c r="L212" s="11"/>
      <c r="M212" s="11" t="str">
        <f t="shared" si="9"/>
        <v>T Inlet Fixed Fluid</v>
      </c>
      <c r="N212" s="6" t="s">
        <v>78</v>
      </c>
      <c r="O212" s="11">
        <f>273.15+O195</f>
        <v>297.64999999999998</v>
      </c>
      <c r="P212" s="11">
        <f>273.15+P195</f>
        <v>297.64999999999998</v>
      </c>
      <c r="Q212" s="11">
        <f>273.15+Q195</f>
        <v>298.14999999999998</v>
      </c>
      <c r="R212" s="11">
        <f>273.15+R195</f>
        <v>298.14999999999998</v>
      </c>
      <c r="S212" s="11">
        <f>273.15+S195</f>
        <v>298.39999999999998</v>
      </c>
      <c r="W212" s="11"/>
      <c r="X212" s="11" t="str">
        <f t="shared" si="89"/>
        <v>T Inlet Fixed Fluid</v>
      </c>
      <c r="Y212" s="9" t="str">
        <f t="shared" si="16"/>
        <v>K</v>
      </c>
      <c r="Z212" s="11">
        <f t="shared" ref="Z212:AI212" si="93">273.15+Z195</f>
        <v>304.14999999999998</v>
      </c>
      <c r="AA212" s="11">
        <f t="shared" si="93"/>
        <v>315.14999999999998</v>
      </c>
      <c r="AB212" s="11">
        <f t="shared" si="93"/>
        <v>315.14999999999998</v>
      </c>
      <c r="AC212" s="11">
        <f t="shared" si="93"/>
        <v>317.14999999999998</v>
      </c>
      <c r="AD212" s="11">
        <f t="shared" si="93"/>
        <v>320.14999999999998</v>
      </c>
      <c r="AE212" s="11">
        <f t="shared" si="93"/>
        <v>320.14999999999998</v>
      </c>
      <c r="AF212" s="11">
        <f t="shared" si="93"/>
        <v>316.14999999999998</v>
      </c>
      <c r="AG212" s="11">
        <f t="shared" si="93"/>
        <v>317.14999999999998</v>
      </c>
      <c r="AH212" s="11">
        <f t="shared" si="93"/>
        <v>311.14999999999998</v>
      </c>
      <c r="AI212" s="11">
        <f t="shared" si="93"/>
        <v>313.14999999999998</v>
      </c>
    </row>
    <row r="213" spans="1:35">
      <c r="B213" s="11" t="s">
        <v>63</v>
      </c>
      <c r="C213" s="6" t="s">
        <v>21</v>
      </c>
      <c r="D213">
        <f t="shared" ref="D213:I213" si="94">D189/1000+D199</f>
        <v>1.0199636917699999</v>
      </c>
      <c r="E213" s="11">
        <f t="shared" si="94"/>
        <v>1.0219724300399999</v>
      </c>
      <c r="F213" s="11">
        <f t="shared" si="94"/>
        <v>1.0272801734200001</v>
      </c>
      <c r="G213" s="11">
        <f t="shared" si="94"/>
        <v>1.0324975514699999</v>
      </c>
      <c r="H213" s="11">
        <f t="shared" si="94"/>
        <v>1.0377149295199999</v>
      </c>
      <c r="I213" s="11">
        <f t="shared" si="94"/>
        <v>1.03990439845</v>
      </c>
      <c r="L213" s="11"/>
      <c r="M213" s="11" t="str">
        <f t="shared" si="9"/>
        <v>P Exhaust Fixed Fluid</v>
      </c>
      <c r="N213" s="6" t="s">
        <v>21</v>
      </c>
      <c r="O213" s="11">
        <f>O189/1000+O199</f>
        <v>1.0171565741999999</v>
      </c>
      <c r="P213" s="11">
        <f>P189/1000+P199</f>
        <v>1.0181372392000001</v>
      </c>
      <c r="Q213" s="11">
        <f>Q189/1000+Q199</f>
        <v>1.02328573045</v>
      </c>
      <c r="R213" s="11">
        <f>R189/1000+R199</f>
        <v>1.0230405642</v>
      </c>
      <c r="S213" s="11">
        <f>S189/1000+S199</f>
        <v>1.0223050654500001</v>
      </c>
      <c r="T213" s="11"/>
      <c r="W213" s="11"/>
      <c r="X213" s="11" t="str">
        <f t="shared" si="89"/>
        <v>P Exhaust Fixed Fluid</v>
      </c>
      <c r="Y213" s="9" t="str">
        <f t="shared" si="16"/>
        <v>bar</v>
      </c>
      <c r="Z213" s="11">
        <f t="shared" ref="Z213:AI213" si="95">Z189/1000+Z199</f>
        <v>1.0356906400000001</v>
      </c>
      <c r="AA213" s="11">
        <f t="shared" si="95"/>
        <v>1.0356906400000001</v>
      </c>
      <c r="AB213" s="11">
        <f t="shared" si="95"/>
        <v>1.0356713049999999</v>
      </c>
      <c r="AC213" s="11">
        <f t="shared" si="95"/>
        <v>1.0297099749999998</v>
      </c>
      <c r="AD213" s="11">
        <f t="shared" si="95"/>
        <v>1.0287099749999999</v>
      </c>
      <c r="AE213" s="11">
        <f t="shared" si="95"/>
        <v>1.0227099749999999</v>
      </c>
      <c r="AF213" s="11">
        <f t="shared" si="95"/>
        <v>1.0277679799999999</v>
      </c>
      <c r="AG213" s="11">
        <f t="shared" si="95"/>
        <v>1.027748645</v>
      </c>
      <c r="AH213" s="11">
        <f t="shared" si="95"/>
        <v>1.036709975</v>
      </c>
      <c r="AI213" s="11">
        <f t="shared" si="95"/>
        <v>1.0397099749999998</v>
      </c>
    </row>
    <row r="214" spans="1:35">
      <c r="B214" s="11" t="s">
        <v>64</v>
      </c>
      <c r="C214" s="6" t="s">
        <v>78</v>
      </c>
      <c r="D214">
        <f t="shared" ref="D214:I214" si="96">273.15+D197</f>
        <v>500.65</v>
      </c>
      <c r="E214" s="11">
        <f t="shared" si="96"/>
        <v>505.65</v>
      </c>
      <c r="F214" s="11">
        <f t="shared" si="96"/>
        <v>483.15</v>
      </c>
      <c r="G214" s="11">
        <f t="shared" si="96"/>
        <v>485.65</v>
      </c>
      <c r="H214" s="11">
        <f t="shared" si="96"/>
        <v>491.15</v>
      </c>
      <c r="I214" s="11">
        <f t="shared" si="96"/>
        <v>507.65</v>
      </c>
      <c r="L214" s="11"/>
      <c r="M214" s="11" t="str">
        <f t="shared" si="9"/>
        <v>T Exhaust Fixed Fluid</v>
      </c>
      <c r="N214" s="6" t="s">
        <v>78</v>
      </c>
      <c r="O214" s="11">
        <f>273.15+O197</f>
        <v>485.65</v>
      </c>
      <c r="P214" s="11">
        <f>273.15+P197</f>
        <v>488.15</v>
      </c>
      <c r="Q214" s="11">
        <f>273.15+Q197</f>
        <v>488.15</v>
      </c>
      <c r="R214" s="11">
        <f>273.15+R197</f>
        <v>490.65</v>
      </c>
      <c r="S214" s="11">
        <f>273.15+S197</f>
        <v>488.15</v>
      </c>
      <c r="W214" s="11"/>
      <c r="X214" s="11" t="str">
        <f t="shared" si="89"/>
        <v>T Exhaust Fixed Fluid</v>
      </c>
      <c r="Y214" s="9" t="str">
        <f t="shared" si="16"/>
        <v>K</v>
      </c>
      <c r="Z214" s="11">
        <f t="shared" ref="Z214:AI214" si="97">273.15+Z197</f>
        <v>513.15</v>
      </c>
      <c r="AA214" s="11">
        <f t="shared" si="97"/>
        <v>523.15</v>
      </c>
      <c r="AB214" s="11">
        <f t="shared" si="97"/>
        <v>528.15</v>
      </c>
      <c r="AC214" s="11">
        <f t="shared" si="97"/>
        <v>533.15</v>
      </c>
      <c r="AD214" s="11">
        <f t="shared" si="97"/>
        <v>543.15</v>
      </c>
      <c r="AE214" s="11">
        <f t="shared" si="97"/>
        <v>543.15</v>
      </c>
      <c r="AF214" s="11">
        <f t="shared" si="97"/>
        <v>533.15</v>
      </c>
      <c r="AG214" s="11">
        <f t="shared" si="97"/>
        <v>533.15</v>
      </c>
      <c r="AH214" s="11">
        <f t="shared" si="97"/>
        <v>523.15</v>
      </c>
      <c r="AI214" s="11">
        <f t="shared" si="97"/>
        <v>553.15</v>
      </c>
    </row>
    <row r="215" spans="1:35">
      <c r="B215" t="s">
        <v>62</v>
      </c>
      <c r="C215" s="6" t="s">
        <v>21</v>
      </c>
      <c r="D215">
        <f t="shared" ref="D215:I215" si="98">D200+D189/1000</f>
        <v>1.3789830267699998</v>
      </c>
      <c r="E215" s="11">
        <f t="shared" si="98"/>
        <v>2.08804977004</v>
      </c>
      <c r="F215" s="11">
        <f t="shared" si="98"/>
        <v>2.8969831909199999</v>
      </c>
      <c r="G215" s="11">
        <f t="shared" si="98"/>
        <v>3.3463165789699998</v>
      </c>
      <c r="H215" s="11">
        <f t="shared" si="98"/>
        <v>3.6656499670199998</v>
      </c>
      <c r="I215" s="11">
        <f t="shared" si="98"/>
        <v>4.0139167759500003</v>
      </c>
      <c r="L215" s="11"/>
      <c r="M215" s="11" t="str">
        <f t="shared" si="9"/>
        <v>P scavenge receiver</v>
      </c>
      <c r="N215" s="6" t="s">
        <v>21</v>
      </c>
      <c r="O215" s="11">
        <f>O200+O189/1000</f>
        <v>2.9162143466999999</v>
      </c>
      <c r="P215" s="11">
        <f>P200+P189/1000</f>
        <v>2.9260209967000002</v>
      </c>
      <c r="Q215" s="11">
        <f>Q200+Q189/1000</f>
        <v>3.4065468467000004</v>
      </c>
      <c r="R215" s="11">
        <f>R200+R189/1000</f>
        <v>3.4261601467</v>
      </c>
      <c r="S215" s="11">
        <f>S200+S189/1000</f>
        <v>3.3673202467000003</v>
      </c>
      <c r="W215" s="11"/>
      <c r="X215" s="11" t="str">
        <f t="shared" si="89"/>
        <v>P scavenge receiver</v>
      </c>
      <c r="Y215" s="9" t="str">
        <f t="shared" si="16"/>
        <v>bar</v>
      </c>
      <c r="Z215" s="11">
        <f t="shared" ref="Z215:AI215" si="99">Z200+Z189/1000</f>
        <v>3.42</v>
      </c>
      <c r="AA215" s="11">
        <f t="shared" si="99"/>
        <v>3.42</v>
      </c>
      <c r="AB215" s="11">
        <f t="shared" si="99"/>
        <v>3.4189999999999996</v>
      </c>
      <c r="AC215" s="11">
        <f t="shared" si="99"/>
        <v>3.5149999999999997</v>
      </c>
      <c r="AD215" s="11">
        <f t="shared" si="99"/>
        <v>3.6139999999999999</v>
      </c>
      <c r="AE215" s="11">
        <f t="shared" si="99"/>
        <v>2.9079999999999999</v>
      </c>
      <c r="AF215" s="11">
        <f t="shared" si="99"/>
        <v>3.3159999999999998</v>
      </c>
      <c r="AG215" s="11">
        <f t="shared" si="99"/>
        <v>3.415</v>
      </c>
      <c r="AH215" s="11">
        <f t="shared" si="99"/>
        <v>3.7220000000000004</v>
      </c>
      <c r="AI215" s="11">
        <f t="shared" si="99"/>
        <v>3.3249999999999997</v>
      </c>
    </row>
    <row r="216" spans="1:35">
      <c r="B216" s="11" t="s">
        <v>65</v>
      </c>
      <c r="C216" s="6" t="s">
        <v>78</v>
      </c>
      <c r="D216">
        <f t="shared" ref="D216:I216" si="100">D144+273.15</f>
        <v>303.14999999999998</v>
      </c>
      <c r="E216" s="11">
        <f t="shared" si="100"/>
        <v>299.14999999999998</v>
      </c>
      <c r="F216" s="11">
        <f t="shared" si="100"/>
        <v>303.14999999999998</v>
      </c>
      <c r="G216" s="11">
        <f t="shared" si="100"/>
        <v>305.64999999999998</v>
      </c>
      <c r="H216" s="11">
        <f t="shared" si="100"/>
        <v>308.14999999999998</v>
      </c>
      <c r="I216" s="11">
        <f t="shared" si="100"/>
        <v>311.14999999999998</v>
      </c>
      <c r="L216" s="11"/>
      <c r="M216" s="11" t="str">
        <f t="shared" si="9"/>
        <v>T scavenge receiver</v>
      </c>
      <c r="N216" s="6" t="s">
        <v>78</v>
      </c>
      <c r="O216" s="11">
        <f>O144+273.15</f>
        <v>316.14999999999998</v>
      </c>
      <c r="P216" s="11">
        <f>P144+273.15</f>
        <v>316.14999999999998</v>
      </c>
      <c r="Q216" s="11">
        <f>Q144+273.15</f>
        <v>318.14999999999998</v>
      </c>
      <c r="R216" s="11">
        <f>R144+273.15</f>
        <v>318.14999999999998</v>
      </c>
      <c r="S216" s="11">
        <f>S144+273.15</f>
        <v>319.14999999999998</v>
      </c>
      <c r="W216" s="11"/>
      <c r="X216" s="11" t="str">
        <f t="shared" si="89"/>
        <v>T scavenge receiver</v>
      </c>
      <c r="Y216" s="9" t="str">
        <f t="shared" si="16"/>
        <v>K</v>
      </c>
      <c r="Z216" s="11">
        <f t="shared" ref="Z216:AI216" si="101">Z144+273.15</f>
        <v>315.14999999999998</v>
      </c>
      <c r="AA216" s="11">
        <f t="shared" si="101"/>
        <v>316.14999999999998</v>
      </c>
      <c r="AB216" s="11">
        <f t="shared" si="101"/>
        <v>317.14999999999998</v>
      </c>
      <c r="AC216" s="11">
        <f t="shared" si="101"/>
        <v>316.14999999999998</v>
      </c>
      <c r="AD216" s="11">
        <f t="shared" si="101"/>
        <v>322.14999999999998</v>
      </c>
      <c r="AE216" s="11">
        <f t="shared" si="101"/>
        <v>331.15</v>
      </c>
      <c r="AF216" s="11">
        <f t="shared" si="101"/>
        <v>315.14999999999998</v>
      </c>
      <c r="AG216" s="11">
        <f t="shared" si="101"/>
        <v>320.14999999999998</v>
      </c>
      <c r="AH216" s="11">
        <f t="shared" si="101"/>
        <v>319.14999999999998</v>
      </c>
      <c r="AI216" s="11">
        <f t="shared" si="101"/>
        <v>317.14999999999998</v>
      </c>
    </row>
    <row r="217" spans="1:35">
      <c r="B217" s="11" t="s">
        <v>66</v>
      </c>
      <c r="C217" s="6" t="s">
        <v>21</v>
      </c>
      <c r="D217" s="11">
        <f t="shared" ref="D217:I217" si="102">D201+D189/1000</f>
        <v>1.30898302677</v>
      </c>
      <c r="E217" s="11">
        <f t="shared" si="102"/>
        <v>1.9480497700399999</v>
      </c>
      <c r="F217" s="11">
        <f t="shared" si="102"/>
        <v>2.7169831909199997</v>
      </c>
      <c r="G217" s="11">
        <f t="shared" si="102"/>
        <v>3.1563165789700003</v>
      </c>
      <c r="H217" s="11">
        <f t="shared" si="102"/>
        <v>3.4356499670199998</v>
      </c>
      <c r="I217" s="11">
        <f t="shared" si="102"/>
        <v>3.7939167759499997</v>
      </c>
      <c r="L217" s="11"/>
      <c r="M217" s="11" t="str">
        <f t="shared" si="9"/>
        <v>P Exhaust receiver</v>
      </c>
      <c r="N217" s="6" t="s">
        <v>21</v>
      </c>
      <c r="O217" s="11">
        <f>O201+O189/1000</f>
        <v>1.0039175967</v>
      </c>
      <c r="P217" s="11">
        <f>P201+P189/1000</f>
        <v>1.0039175967</v>
      </c>
      <c r="Q217" s="11">
        <f>Q201+Q189/1000</f>
        <v>1.0039175967</v>
      </c>
      <c r="R217" s="11">
        <f>R201+R189/1000</f>
        <v>1.0039175967</v>
      </c>
      <c r="S217" s="11">
        <f>S201+S189/1000</f>
        <v>1.0039175967</v>
      </c>
      <c r="T217" s="11"/>
      <c r="W217" s="11"/>
      <c r="X217" s="11" t="str">
        <f t="shared" si="89"/>
        <v>P Exhaust receiver</v>
      </c>
      <c r="Y217" s="9" t="str">
        <f t="shared" si="16"/>
        <v>bar</v>
      </c>
      <c r="Z217" s="11">
        <f t="shared" ref="Z217:AI217" si="103">Z201+Z189/1000</f>
        <v>2.92</v>
      </c>
      <c r="AA217" s="11">
        <f t="shared" si="103"/>
        <v>2.8200000000000003</v>
      </c>
      <c r="AB217" s="11">
        <f t="shared" si="103"/>
        <v>2.819</v>
      </c>
      <c r="AC217" s="11">
        <f t="shared" si="103"/>
        <v>2.8650000000000002</v>
      </c>
      <c r="AD217" s="11">
        <f t="shared" si="103"/>
        <v>2.8140000000000001</v>
      </c>
      <c r="AE217" s="11">
        <f t="shared" si="103"/>
        <v>2.4079999999999999</v>
      </c>
      <c r="AF217" s="11">
        <f t="shared" si="103"/>
        <v>2.7160000000000002</v>
      </c>
      <c r="AG217" s="11">
        <f t="shared" si="103"/>
        <v>2.7149999999999999</v>
      </c>
      <c r="AH217" s="11">
        <f t="shared" si="103"/>
        <v>3.0220000000000002</v>
      </c>
      <c r="AI217" s="11">
        <f t="shared" si="103"/>
        <v>2.625</v>
      </c>
    </row>
    <row r="218" spans="1:35">
      <c r="B218" s="11" t="s">
        <v>67</v>
      </c>
      <c r="C218" s="6" t="s">
        <v>78</v>
      </c>
      <c r="D218">
        <f t="shared" ref="D218:I218" si="104">D196+273.15</f>
        <v>538.15</v>
      </c>
      <c r="E218" s="11">
        <f t="shared" si="104"/>
        <v>593.15</v>
      </c>
      <c r="F218" s="11">
        <f t="shared" si="104"/>
        <v>605.65</v>
      </c>
      <c r="G218" s="11">
        <f t="shared" si="104"/>
        <v>632.15</v>
      </c>
      <c r="H218" s="11">
        <f t="shared" si="104"/>
        <v>648.15</v>
      </c>
      <c r="I218" s="11">
        <f t="shared" si="104"/>
        <v>677.15</v>
      </c>
      <c r="L218" s="11"/>
      <c r="M218" s="11" t="str">
        <f t="shared" si="9"/>
        <v>T Exhaust receiver</v>
      </c>
      <c r="N218" s="6" t="s">
        <v>78</v>
      </c>
      <c r="O218" s="11">
        <f>O196+273.15</f>
        <v>624.15</v>
      </c>
      <c r="P218" s="11">
        <f>P196+273.15</f>
        <v>620.65</v>
      </c>
      <c r="Q218" s="11">
        <f>Q196+273.15</f>
        <v>640.65</v>
      </c>
      <c r="R218" s="11">
        <f>R196+273.15</f>
        <v>640.65</v>
      </c>
      <c r="S218" s="11">
        <f>S196+273.15</f>
        <v>635.65</v>
      </c>
      <c r="W218" s="11"/>
      <c r="X218" s="11" t="str">
        <f t="shared" si="89"/>
        <v>T Exhaust receiver</v>
      </c>
      <c r="Y218" s="9" t="str">
        <f t="shared" si="16"/>
        <v>K</v>
      </c>
      <c r="Z218" s="11">
        <f t="shared" ref="Z218:AI218" si="105">Z196+273.15</f>
        <v>623.15</v>
      </c>
      <c r="AA218" s="11">
        <f t="shared" si="105"/>
        <v>628.15</v>
      </c>
      <c r="AB218" s="11">
        <f t="shared" si="105"/>
        <v>638.15</v>
      </c>
      <c r="AC218" s="11">
        <f t="shared" si="105"/>
        <v>653.15</v>
      </c>
      <c r="AD218" s="11">
        <f t="shared" si="105"/>
        <v>663.15</v>
      </c>
      <c r="AE218" s="11">
        <f t="shared" si="105"/>
        <v>633.15</v>
      </c>
      <c r="AF218" s="11">
        <f t="shared" si="105"/>
        <v>643.15</v>
      </c>
      <c r="AG218" s="11">
        <f t="shared" si="105"/>
        <v>638.15</v>
      </c>
      <c r="AH218" s="11">
        <f t="shared" si="105"/>
        <v>643.15</v>
      </c>
      <c r="AI218" s="11">
        <f t="shared" si="105"/>
        <v>633.15</v>
      </c>
    </row>
    <row r="219" spans="1:35" s="11" customFormat="1">
      <c r="C219" s="6"/>
      <c r="M219" s="11">
        <f t="shared" si="9"/>
        <v>0</v>
      </c>
      <c r="N219" s="6"/>
      <c r="Y219" s="9"/>
    </row>
    <row r="220" spans="1:35">
      <c r="A220" s="4">
        <v>2</v>
      </c>
      <c r="B220" s="4" t="s">
        <v>68</v>
      </c>
      <c r="L220" s="4">
        <v>2</v>
      </c>
      <c r="M220" s="4" t="str">
        <f t="shared" si="9"/>
        <v>Cylinder Data</v>
      </c>
      <c r="N220" s="6"/>
      <c r="O220" s="11"/>
      <c r="P220" s="11"/>
      <c r="Q220" s="11"/>
      <c r="R220" s="11"/>
      <c r="S220" s="11"/>
      <c r="W220" s="4">
        <v>2</v>
      </c>
      <c r="X220" s="4" t="str">
        <f>B220</f>
        <v>Cylinder Data</v>
      </c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</row>
    <row r="221" spans="1:35">
      <c r="B221" t="s">
        <v>69</v>
      </c>
      <c r="C221" s="6" t="s">
        <v>70</v>
      </c>
      <c r="D221">
        <f t="shared" ref="D221:I221" si="106">D148/60/D27/$C$6</f>
        <v>3.7282229965156795E-2</v>
      </c>
      <c r="E221" s="11">
        <f t="shared" si="106"/>
        <v>5.7075253924284398E-2</v>
      </c>
      <c r="F221" s="11">
        <f t="shared" si="106"/>
        <v>7.2302737520128821E-2</v>
      </c>
      <c r="G221" s="11">
        <f t="shared" si="106"/>
        <v>8.1297348484848472E-2</v>
      </c>
      <c r="H221" s="11">
        <f t="shared" si="106"/>
        <v>8.8388827905842196E-2</v>
      </c>
      <c r="I221" s="11">
        <f t="shared" si="106"/>
        <v>9.6152482269503556E-2</v>
      </c>
      <c r="L221" s="11"/>
      <c r="M221" s="11" t="str">
        <f t="shared" si="9"/>
        <v>WFCY</v>
      </c>
      <c r="N221" s="6" t="s">
        <v>70</v>
      </c>
      <c r="O221" s="11">
        <f>O148/60/O27/$C$6</f>
        <v>0</v>
      </c>
      <c r="P221" s="11">
        <f>P148/60/P27/$C$6</f>
        <v>0</v>
      </c>
      <c r="Q221" s="11">
        <f>Q148/60/Q27/$C$6</f>
        <v>0</v>
      </c>
      <c r="R221" s="11">
        <f>R148/60/R27/$C$6</f>
        <v>0</v>
      </c>
      <c r="S221" s="11">
        <f>S148/60/S27/$C$6</f>
        <v>0</v>
      </c>
      <c r="W221" s="11"/>
      <c r="X221" s="11" t="str">
        <f>B221</f>
        <v>WFCY</v>
      </c>
      <c r="Y221" s="9" t="str">
        <f t="shared" ref="Y221:Y254" si="107">N221</f>
        <v>kg/cycle</v>
      </c>
      <c r="Z221" s="11">
        <f t="shared" ref="Z221:AI221" si="108">Z148/60/Z27/$C$6</f>
        <v>8.1982811540822584E-2</v>
      </c>
      <c r="AA221" s="11">
        <f t="shared" si="108"/>
        <v>8.1003188619082664E-2</v>
      </c>
      <c r="AB221" s="11">
        <f t="shared" si="108"/>
        <v>8.0478821362799269E-2</v>
      </c>
      <c r="AC221" s="11">
        <f t="shared" si="108"/>
        <v>8.942119432207539E-2</v>
      </c>
      <c r="AD221" s="11">
        <f t="shared" si="108"/>
        <v>8.6328077252169663E-2</v>
      </c>
      <c r="AE221" s="11">
        <f t="shared" si="108"/>
        <v>7.9975579975579955E-2</v>
      </c>
      <c r="AF221" s="11">
        <f t="shared" si="108"/>
        <v>8.2987682252388131E-2</v>
      </c>
      <c r="AG221" s="11">
        <f t="shared" si="108"/>
        <v>8.0239898989898986E-2</v>
      </c>
      <c r="AH221" s="11">
        <f t="shared" si="108"/>
        <v>9.2995169082125587E-2</v>
      </c>
      <c r="AI221" s="11">
        <f t="shared" si="108"/>
        <v>7.9392104931264987E-2</v>
      </c>
    </row>
    <row r="222" spans="1:35">
      <c r="B222" s="11" t="s">
        <v>76</v>
      </c>
      <c r="C222" s="6" t="s">
        <v>70</v>
      </c>
      <c r="D222">
        <f t="shared" ref="D222:I222" si="109">D221*D202/42700</f>
        <v>3.6672772549755608E-2</v>
      </c>
      <c r="E222" s="11">
        <f t="shared" si="109"/>
        <v>5.6142237396770621E-2</v>
      </c>
      <c r="F222" s="11">
        <f t="shared" si="109"/>
        <v>7.1120795356888297E-2</v>
      </c>
      <c r="G222" s="11">
        <f t="shared" si="109"/>
        <v>7.9968370257611235E-2</v>
      </c>
      <c r="H222" s="11">
        <f t="shared" si="109"/>
        <v>8.6943924351087554E-2</v>
      </c>
      <c r="I222" s="11">
        <f t="shared" si="109"/>
        <v>9.458066525686383E-2</v>
      </c>
      <c r="L222" s="11"/>
      <c r="M222" s="11" t="str">
        <f t="shared" si="9"/>
        <v>WFCY corrected</v>
      </c>
      <c r="N222" s="6" t="s">
        <v>70</v>
      </c>
      <c r="O222" s="11">
        <f>O221*O202/42700</f>
        <v>0</v>
      </c>
      <c r="P222" s="11">
        <f>P221*P202/42700</f>
        <v>0</v>
      </c>
      <c r="Q222" s="11">
        <f>Q221*Q202/42700</f>
        <v>0</v>
      </c>
      <c r="R222" s="11">
        <f>R221*R202/42700</f>
        <v>0</v>
      </c>
      <c r="S222" s="11">
        <f>S221*S202/42700</f>
        <v>0</v>
      </c>
      <c r="W222" s="11"/>
      <c r="X222" s="11" t="str">
        <f>B222</f>
        <v>WFCY corrected</v>
      </c>
      <c r="Y222" s="9" t="str">
        <f t="shared" si="107"/>
        <v>kg/cycle</v>
      </c>
      <c r="Z222" s="11">
        <f t="shared" ref="Z222:AI222" si="110">Z221*Z202/42700</f>
        <v>7.7317279174447903E-2</v>
      </c>
      <c r="AA222" s="11">
        <f t="shared" si="110"/>
        <v>7.7247068865785626E-2</v>
      </c>
      <c r="AB222" s="11">
        <f t="shared" si="110"/>
        <v>7.6747016531456352E-2</v>
      </c>
      <c r="AC222" s="11">
        <f t="shared" si="110"/>
        <v>8.3955402350632383E-2</v>
      </c>
      <c r="AD222" s="11">
        <f t="shared" si="110"/>
        <v>8.125352282821309E-2</v>
      </c>
      <c r="AE222" s="11">
        <f t="shared" si="110"/>
        <v>7.4899846445513868E-2</v>
      </c>
      <c r="AF222" s="11">
        <f t="shared" si="110"/>
        <v>7.8109483600081478E-2</v>
      </c>
      <c r="AG222" s="11">
        <f t="shared" si="110"/>
        <v>7.6631922267168168E-2</v>
      </c>
      <c r="AH222" s="11">
        <f t="shared" si="110"/>
        <v>9.4040548031994922E-2</v>
      </c>
      <c r="AI222" s="11">
        <f t="shared" si="110"/>
        <v>8.0600649854106254E-2</v>
      </c>
    </row>
    <row r="223" spans="1:35">
      <c r="B223" t="s">
        <v>77</v>
      </c>
      <c r="C223" s="6" t="s">
        <v>78</v>
      </c>
      <c r="D223">
        <f t="shared" ref="D223:I223" si="111">D111+273.15</f>
        <v>345.84999999999997</v>
      </c>
      <c r="E223" s="11">
        <f t="shared" si="111"/>
        <v>346.95</v>
      </c>
      <c r="F223" s="11">
        <f t="shared" si="111"/>
        <v>347.84999999999997</v>
      </c>
      <c r="G223" s="11">
        <f t="shared" si="111"/>
        <v>348.95</v>
      </c>
      <c r="H223" s="11">
        <f t="shared" si="111"/>
        <v>349.95</v>
      </c>
      <c r="I223" s="11">
        <f t="shared" si="111"/>
        <v>351.84999999999997</v>
      </c>
      <c r="L223" s="11"/>
      <c r="M223" s="11" t="str">
        <f t="shared" si="9"/>
        <v>Cooiling Water Temperature</v>
      </c>
      <c r="N223" s="6" t="s">
        <v>78</v>
      </c>
      <c r="O223" s="11">
        <f>O111+273.15</f>
        <v>354.45</v>
      </c>
      <c r="P223" s="11">
        <f>P111+273.15</f>
        <v>354.34999999999997</v>
      </c>
      <c r="Q223" s="11">
        <f>Q111+273.15</f>
        <v>354.65</v>
      </c>
      <c r="R223" s="11">
        <f>R111+273.15</f>
        <v>354.34999999999997</v>
      </c>
      <c r="S223" s="11">
        <f>S111+273.15</f>
        <v>354.34999999999997</v>
      </c>
      <c r="W223" s="11"/>
      <c r="X223" s="11" t="str">
        <f>B223</f>
        <v>Cooiling Water Temperature</v>
      </c>
      <c r="Y223" s="9" t="str">
        <f t="shared" si="107"/>
        <v>K</v>
      </c>
      <c r="Z223" s="11">
        <f t="shared" ref="Z223:AI223" si="112">Z111+273.15</f>
        <v>354.15</v>
      </c>
      <c r="AA223" s="11">
        <f t="shared" si="112"/>
        <v>354.15</v>
      </c>
      <c r="AB223" s="11">
        <f t="shared" si="112"/>
        <v>354.15</v>
      </c>
      <c r="AC223" s="11">
        <f t="shared" si="112"/>
        <v>354.15</v>
      </c>
      <c r="AD223" s="11">
        <f t="shared" si="112"/>
        <v>354.15</v>
      </c>
      <c r="AE223" s="11">
        <f t="shared" si="112"/>
        <v>352.15</v>
      </c>
      <c r="AF223" s="11">
        <f t="shared" si="112"/>
        <v>352.15</v>
      </c>
      <c r="AG223" s="11">
        <f t="shared" si="112"/>
        <v>353.15</v>
      </c>
      <c r="AH223" s="11">
        <f t="shared" si="112"/>
        <v>354.15</v>
      </c>
      <c r="AI223" s="11">
        <f t="shared" si="112"/>
        <v>343.15</v>
      </c>
    </row>
    <row r="224" spans="1:35">
      <c r="B224" t="s">
        <v>79</v>
      </c>
      <c r="C224" s="6" t="s">
        <v>78</v>
      </c>
      <c r="D224" s="11">
        <f t="shared" ref="D224:I224" si="113">D113+273.15</f>
        <v>318.95</v>
      </c>
      <c r="E224" s="11">
        <f t="shared" si="113"/>
        <v>318.45</v>
      </c>
      <c r="F224" s="11">
        <f t="shared" si="113"/>
        <v>319.64999999999998</v>
      </c>
      <c r="G224" s="11">
        <f t="shared" si="113"/>
        <v>320.34999999999997</v>
      </c>
      <c r="H224" s="11">
        <f t="shared" si="113"/>
        <v>320.84999999999997</v>
      </c>
      <c r="I224" s="11">
        <f t="shared" si="113"/>
        <v>321.45</v>
      </c>
      <c r="L224" s="11"/>
      <c r="M224" s="11" t="str">
        <f t="shared" si="9"/>
        <v>Lubrication Oil Temperature</v>
      </c>
      <c r="N224" s="6" t="s">
        <v>78</v>
      </c>
      <c r="O224" s="11">
        <f>O113+273.15</f>
        <v>324.34999999999997</v>
      </c>
      <c r="P224" s="11">
        <f>P113+273.15</f>
        <v>324.34999999999997</v>
      </c>
      <c r="Q224" s="11">
        <f>Q113+273.15</f>
        <v>324.64999999999998</v>
      </c>
      <c r="R224" s="11">
        <f>R113+273.15</f>
        <v>324.64999999999998</v>
      </c>
      <c r="S224" s="11">
        <f>S113+273.15</f>
        <v>324.64999999999998</v>
      </c>
      <c r="W224" s="11"/>
      <c r="X224" s="11" t="str">
        <f>B224</f>
        <v>Lubrication Oil Temperature</v>
      </c>
      <c r="Y224" s="9" t="str">
        <f t="shared" si="107"/>
        <v>K</v>
      </c>
      <c r="Z224" s="11">
        <f t="shared" ref="Z224:AI224" si="114">Z113+273.15</f>
        <v>323.14999999999998</v>
      </c>
      <c r="AA224" s="11">
        <f t="shared" si="114"/>
        <v>324.14999999999998</v>
      </c>
      <c r="AB224" s="11">
        <f t="shared" si="114"/>
        <v>325.14999999999998</v>
      </c>
      <c r="AC224" s="11">
        <f t="shared" si="114"/>
        <v>324.14999999999998</v>
      </c>
      <c r="AD224" s="11">
        <f t="shared" si="114"/>
        <v>326.14999999999998</v>
      </c>
      <c r="AE224" s="11">
        <f t="shared" si="114"/>
        <v>327.14999999999998</v>
      </c>
      <c r="AF224" s="11">
        <f t="shared" si="114"/>
        <v>323.14999999999998</v>
      </c>
      <c r="AG224" s="11">
        <f t="shared" si="114"/>
        <v>327.14999999999998</v>
      </c>
      <c r="AH224" s="11">
        <f t="shared" si="114"/>
        <v>325.14999999999998</v>
      </c>
      <c r="AI224" s="11">
        <f t="shared" si="114"/>
        <v>327.14999999999998</v>
      </c>
    </row>
    <row r="225" spans="1:35" s="11" customFormat="1">
      <c r="C225" s="6"/>
      <c r="M225" s="11">
        <f t="shared" si="9"/>
        <v>0</v>
      </c>
      <c r="N225" s="6"/>
      <c r="Y225" s="9"/>
    </row>
    <row r="226" spans="1:35">
      <c r="A226" s="4">
        <v>3</v>
      </c>
      <c r="B226" s="4" t="s">
        <v>84</v>
      </c>
      <c r="E226" s="11"/>
      <c r="F226" s="11"/>
      <c r="G226" s="11"/>
      <c r="H226" s="11"/>
      <c r="I226" s="11"/>
      <c r="L226" s="4">
        <v>3</v>
      </c>
      <c r="M226" s="4" t="str">
        <f t="shared" si="9"/>
        <v>Performance Data</v>
      </c>
      <c r="N226" s="6"/>
      <c r="O226" s="11"/>
      <c r="P226" s="11"/>
      <c r="Q226" s="11"/>
      <c r="R226" s="11"/>
      <c r="S226" s="11"/>
      <c r="W226" s="4">
        <v>3</v>
      </c>
      <c r="X226" s="4" t="str">
        <f t="shared" ref="X226:X254" si="115">B226</f>
        <v>Performance Data</v>
      </c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</row>
    <row r="227" spans="1:35">
      <c r="B227" t="s">
        <v>10</v>
      </c>
      <c r="C227" s="6" t="s">
        <v>85</v>
      </c>
      <c r="D227" s="9">
        <f t="shared" ref="D227:I227" si="116">IF($C$29="bhp",D29*$J$3,IF($C$29="kW",D29,D29*$J$2))</f>
        <v>4281.8086650240002</v>
      </c>
      <c r="E227" s="9">
        <f t="shared" si="116"/>
        <v>8545.7205331200003</v>
      </c>
      <c r="F227" s="9">
        <f t="shared" si="116"/>
        <v>12837.22329648</v>
      </c>
      <c r="G227" s="9">
        <f t="shared" si="116"/>
        <v>15412.870654368</v>
      </c>
      <c r="H227" s="9">
        <f t="shared" si="116"/>
        <v>17095.915265471998</v>
      </c>
      <c r="I227" s="9">
        <f t="shared" si="116"/>
        <v>18809.533571328</v>
      </c>
      <c r="L227" s="11"/>
      <c r="M227" s="11" t="str">
        <f t="shared" si="9"/>
        <v>Brake Power</v>
      </c>
      <c r="N227" s="6" t="s">
        <v>85</v>
      </c>
      <c r="O227" s="9">
        <f>IF($N$29="bhp",O29*$J$3,IF($N$29="kW",O29,O29*$J$2))</f>
        <v>12799.93830288</v>
      </c>
      <c r="P227" s="9">
        <f>IF($N$29="bhp",P29*$J$3,IF($N$29="kW",P29,P29*$J$2))</f>
        <v>12729.842514911999</v>
      </c>
      <c r="Q227" s="9">
        <f>IF($N$29="bhp",Q29*$J$3,IF($N$29="kW",Q29,Q29*$J$2))</f>
        <v>15372.60286128</v>
      </c>
      <c r="R227" s="9">
        <f>IF($N$29="bhp",R29*$J$3,IF($N$29="kW",R29,R29*$J$2))</f>
        <v>15274.916178047999</v>
      </c>
      <c r="S227" s="9">
        <f>IF($N$29="bhp",S29*$J$3,IF($N$29="kW",S29,S29*$J$2))</f>
        <v>15217.497287904</v>
      </c>
      <c r="W227" s="11"/>
      <c r="X227" s="11" t="str">
        <f t="shared" si="115"/>
        <v>Brake Power</v>
      </c>
      <c r="Y227" s="9" t="str">
        <f t="shared" si="107"/>
        <v>kW</v>
      </c>
      <c r="Z227" s="9">
        <f t="shared" ref="Z227:AI227" si="117">IF($Y$29="bhp",Z29*$J$3,IF($Y$29="kW",Z29,Z29*$J$2))</f>
        <v>14477.017315007999</v>
      </c>
      <c r="AA227" s="9">
        <f t="shared" si="117"/>
        <v>14896.846342944</v>
      </c>
      <c r="AB227" s="9">
        <f t="shared" si="117"/>
        <v>14761.874666112</v>
      </c>
      <c r="AC227" s="9">
        <f t="shared" si="117"/>
        <v>15949.028862335999</v>
      </c>
      <c r="AD227" s="9">
        <f t="shared" si="117"/>
        <v>15594.075723263999</v>
      </c>
      <c r="AE227" s="9">
        <f t="shared" si="117"/>
        <v>9846.2211098879998</v>
      </c>
      <c r="AF227" s="9">
        <f t="shared" si="117"/>
        <v>14454.646318847999</v>
      </c>
      <c r="AG227" s="9">
        <f t="shared" si="117"/>
        <v>14009.463495263999</v>
      </c>
      <c r="AH227" s="9">
        <f t="shared" si="117"/>
        <v>14125.792675295999</v>
      </c>
      <c r="AI227" s="9">
        <f t="shared" si="117"/>
        <v>14926.674337823999</v>
      </c>
    </row>
    <row r="228" spans="1:35">
      <c r="B228" s="11" t="s">
        <v>86</v>
      </c>
      <c r="C228" s="6" t="s">
        <v>85</v>
      </c>
      <c r="D228" s="9">
        <f>D227/$C$6</f>
        <v>713.634777504</v>
      </c>
      <c r="E228" s="9">
        <f t="shared" ref="E228:I228" si="118">E227/$C$6</f>
        <v>1424.28675552</v>
      </c>
      <c r="F228" s="9">
        <f t="shared" si="118"/>
        <v>2139.5372160800002</v>
      </c>
      <c r="G228" s="9">
        <f t="shared" si="118"/>
        <v>2568.8117757280002</v>
      </c>
      <c r="H228" s="9">
        <f t="shared" si="118"/>
        <v>2849.3192109119996</v>
      </c>
      <c r="I228" s="9">
        <f t="shared" si="118"/>
        <v>3134.9222618879999</v>
      </c>
      <c r="L228" s="11"/>
      <c r="M228" s="11" t="str">
        <f t="shared" si="9"/>
        <v>Brake Power/cylinder</v>
      </c>
      <c r="N228" s="6" t="s">
        <v>85</v>
      </c>
      <c r="O228" s="9">
        <f>O227/$C$6</f>
        <v>2133.3230504799999</v>
      </c>
      <c r="P228" s="9">
        <f t="shared" ref="P228:S228" si="119">P227/$C$6</f>
        <v>2121.640419152</v>
      </c>
      <c r="Q228" s="9">
        <f t="shared" si="119"/>
        <v>2562.1004768799999</v>
      </c>
      <c r="R228" s="9">
        <f t="shared" si="119"/>
        <v>2545.819363008</v>
      </c>
      <c r="S228" s="9">
        <f t="shared" si="119"/>
        <v>2536.2495479839999</v>
      </c>
      <c r="W228" s="11"/>
      <c r="X228" s="11" t="str">
        <f t="shared" si="115"/>
        <v>Brake Power/cylinder</v>
      </c>
      <c r="Y228" s="9" t="str">
        <f t="shared" si="107"/>
        <v>kW</v>
      </c>
      <c r="Z228" s="9">
        <f t="shared" ref="Z228:AD228" si="120">Z227/$C$6</f>
        <v>2412.8362191679998</v>
      </c>
      <c r="AA228" s="9">
        <f t="shared" si="120"/>
        <v>2482.8077238239998</v>
      </c>
      <c r="AB228" s="9">
        <f t="shared" si="120"/>
        <v>2460.3124443520001</v>
      </c>
      <c r="AC228" s="9">
        <f t="shared" si="120"/>
        <v>2658.1714770559997</v>
      </c>
      <c r="AD228" s="9">
        <f t="shared" si="120"/>
        <v>2599.0126205439997</v>
      </c>
      <c r="AE228" s="9">
        <f t="shared" ref="AE228:AI228" si="121">AE227/$C$6</f>
        <v>1641.036851648</v>
      </c>
      <c r="AF228" s="9">
        <f t="shared" si="121"/>
        <v>2409.1077198079997</v>
      </c>
      <c r="AG228" s="9">
        <f t="shared" si="121"/>
        <v>2334.9105825439997</v>
      </c>
      <c r="AH228" s="9">
        <f t="shared" si="121"/>
        <v>2354.2987792159997</v>
      </c>
      <c r="AI228" s="9">
        <f t="shared" si="121"/>
        <v>2487.7790563039998</v>
      </c>
    </row>
    <row r="229" spans="1:35">
      <c r="B229" t="s">
        <v>87</v>
      </c>
      <c r="C229" s="6" t="s">
        <v>21</v>
      </c>
      <c r="D229" s="18">
        <f>60*D228/100/D27/$C$11</f>
        <v>6.9226340083123832</v>
      </c>
      <c r="E229" s="18">
        <f t="shared" ref="E229:I229" si="122">60*E228/100/E27/$C$11</f>
        <v>10.984176325302695</v>
      </c>
      <c r="F229" s="18">
        <f t="shared" si="122"/>
        <v>14.387878644027747</v>
      </c>
      <c r="G229" s="18">
        <f t="shared" si="122"/>
        <v>16.253873256551046</v>
      </c>
      <c r="H229" s="18">
        <f t="shared" si="122"/>
        <v>17.415260974100555</v>
      </c>
      <c r="I229" s="18">
        <f t="shared" si="122"/>
        <v>18.569755257923223</v>
      </c>
      <c r="L229" s="11"/>
      <c r="M229" s="11" t="str">
        <f t="shared" si="9"/>
        <v>BMEP</v>
      </c>
      <c r="N229" s="6" t="s">
        <v>21</v>
      </c>
      <c r="O229" s="18">
        <f>60*O228/100/O27/$C$11</f>
        <v>13.89630604041958</v>
      </c>
      <c r="P229" s="18">
        <f>60*P228/100/P27/$C$11</f>
        <v>13.820206257850433</v>
      </c>
      <c r="Q229" s="18">
        <f>60*Q228/100/Q27/$C$11</f>
        <v>15.711496985405573</v>
      </c>
      <c r="R229" s="18">
        <f>60*R228/100/R27/$C$11</f>
        <v>15.666870407072235</v>
      </c>
      <c r="S229" s="18">
        <f>60*S228/100/S27/$C$11</f>
        <v>15.573553847492629</v>
      </c>
      <c r="W229" s="11"/>
      <c r="X229" s="11" t="str">
        <f t="shared" si="115"/>
        <v>BMEP</v>
      </c>
      <c r="Y229" s="9" t="str">
        <f t="shared" si="107"/>
        <v>bar</v>
      </c>
      <c r="Z229" s="18">
        <f t="shared" ref="Z229:AI229" si="123">60*Z228/100/Z27/$C$11</f>
        <v>14.845216029576418</v>
      </c>
      <c r="AA229" s="18">
        <f t="shared" si="123"/>
        <v>15.258862085352346</v>
      </c>
      <c r="AB229" s="18">
        <f t="shared" si="123"/>
        <v>15.137318250823881</v>
      </c>
      <c r="AC229" s="18">
        <f t="shared" si="123"/>
        <v>16.300630488666233</v>
      </c>
      <c r="AD229" s="18">
        <f t="shared" si="123"/>
        <v>15.92031889916378</v>
      </c>
      <c r="AE229" s="18">
        <f t="shared" si="123"/>
        <v>11.156852454030503</v>
      </c>
      <c r="AF229" s="18">
        <f t="shared" si="123"/>
        <v>15.174388957493292</v>
      </c>
      <c r="AG229" s="18">
        <f t="shared" si="123"/>
        <v>14.773889248189288</v>
      </c>
      <c r="AH229" s="18">
        <f t="shared" si="123"/>
        <v>14.614245277355664</v>
      </c>
      <c r="AI229" s="18">
        <f t="shared" si="123"/>
        <v>15.723280295633002</v>
      </c>
    </row>
    <row r="230" spans="1:35" s="11" customFormat="1">
      <c r="B230" s="11" t="s">
        <v>40</v>
      </c>
      <c r="C230" s="6" t="s">
        <v>90</v>
      </c>
      <c r="D230" s="16">
        <f>D149/$J$17</f>
        <v>179.93834388106214</v>
      </c>
      <c r="E230" s="16">
        <f t="shared" ref="E230:I231" si="124">E149/$J$3</f>
        <v>173.5953094008309</v>
      </c>
      <c r="F230" s="16">
        <f t="shared" si="124"/>
        <v>167.88255530235628</v>
      </c>
      <c r="G230" s="16">
        <f t="shared" si="124"/>
        <v>167.10476249082689</v>
      </c>
      <c r="H230" s="16">
        <f t="shared" si="124"/>
        <v>169.55883291341104</v>
      </c>
      <c r="I230" s="16">
        <f t="shared" si="124"/>
        <v>172.9918494608512</v>
      </c>
      <c r="M230" s="11" t="str">
        <f t="shared" si="9"/>
        <v>bsfc</v>
      </c>
      <c r="N230" s="6" t="s">
        <v>90</v>
      </c>
      <c r="O230" s="16">
        <f t="shared" ref="O230:S231" si="125">O149/$J$17</f>
        <v>0</v>
      </c>
      <c r="P230" s="16">
        <f t="shared" si="125"/>
        <v>0</v>
      </c>
      <c r="Q230" s="16">
        <f t="shared" si="125"/>
        <v>0</v>
      </c>
      <c r="R230" s="16">
        <f t="shared" si="125"/>
        <v>0</v>
      </c>
      <c r="S230" s="16">
        <f t="shared" si="125"/>
        <v>188.15880928567466</v>
      </c>
      <c r="X230" s="11" t="str">
        <f t="shared" si="115"/>
        <v>bsfc</v>
      </c>
      <c r="Y230" s="9" t="str">
        <f t="shared" si="107"/>
        <v>g/kWh</v>
      </c>
      <c r="Z230" s="16">
        <f t="shared" ref="Z230:AI230" si="126">Z149/$J$17</f>
        <v>184.52463942490792</v>
      </c>
      <c r="AA230" s="16">
        <f t="shared" si="126"/>
        <v>177.41722235403577</v>
      </c>
      <c r="AB230" s="16">
        <f t="shared" si="126"/>
        <v>177.68542677180452</v>
      </c>
      <c r="AC230" s="16">
        <f t="shared" si="126"/>
        <v>183.31771954494849</v>
      </c>
      <c r="AD230" s="16">
        <f t="shared" si="126"/>
        <v>181.1720842027984</v>
      </c>
      <c r="AE230" s="16">
        <f t="shared" si="126"/>
        <v>239.37244285861968</v>
      </c>
      <c r="AF230" s="16">
        <f t="shared" si="126"/>
        <v>182.781310709411</v>
      </c>
      <c r="AG230" s="16">
        <f t="shared" si="126"/>
        <v>181.4402886205672</v>
      </c>
      <c r="AH230" s="16">
        <f t="shared" si="126"/>
        <v>212.6861032906279</v>
      </c>
      <c r="AI230" s="16">
        <f t="shared" si="126"/>
        <v>168.700578776551</v>
      </c>
    </row>
    <row r="231" spans="1:35" s="11" customFormat="1">
      <c r="B231" s="11" t="s">
        <v>105</v>
      </c>
      <c r="C231" s="6" t="s">
        <v>90</v>
      </c>
      <c r="D231" s="16">
        <f>D150/$J$17</f>
        <v>177.4306325749242</v>
      </c>
      <c r="E231" s="16">
        <f t="shared" si="124"/>
        <v>170.98031632758548</v>
      </c>
      <c r="F231" s="16">
        <f t="shared" si="124"/>
        <v>165.12004979933803</v>
      </c>
      <c r="G231" s="16">
        <f t="shared" si="124"/>
        <v>164.30202632514332</v>
      </c>
      <c r="H231" s="16">
        <f t="shared" si="124"/>
        <v>166.5817638761778</v>
      </c>
      <c r="I231" s="16">
        <f t="shared" si="124"/>
        <v>169.70634534318387</v>
      </c>
      <c r="M231" s="11" t="str">
        <f t="shared" si="9"/>
        <v>bsfc corrected (recorded)</v>
      </c>
      <c r="N231" s="6" t="s">
        <v>90</v>
      </c>
      <c r="O231" s="16">
        <f t="shared" si="125"/>
        <v>0</v>
      </c>
      <c r="P231" s="16">
        <f t="shared" si="125"/>
        <v>0</v>
      </c>
      <c r="Q231" s="16">
        <f t="shared" si="125"/>
        <v>0</v>
      </c>
      <c r="R231" s="16">
        <f t="shared" si="125"/>
        <v>0</v>
      </c>
      <c r="S231" s="16">
        <f t="shared" si="125"/>
        <v>177.73906765535827</v>
      </c>
      <c r="X231" s="11" t="str">
        <f t="shared" si="115"/>
        <v>bsfc corrected (recorded)</v>
      </c>
      <c r="Y231" s="9" t="str">
        <f t="shared" si="107"/>
        <v>g/kWh</v>
      </c>
      <c r="Z231" s="16">
        <f t="shared" ref="Z231:AI231" si="127">Z150/$J$17</f>
        <v>173.93056492304183</v>
      </c>
      <c r="AA231" s="16">
        <f t="shared" si="127"/>
        <v>169.10288540320414</v>
      </c>
      <c r="AB231" s="16">
        <f t="shared" si="127"/>
        <v>169.37108982097291</v>
      </c>
      <c r="AC231" s="16">
        <f t="shared" si="127"/>
        <v>172.05313399866054</v>
      </c>
      <c r="AD231" s="16">
        <f t="shared" si="127"/>
        <v>170.44390749204794</v>
      </c>
      <c r="AE231" s="16">
        <f t="shared" si="127"/>
        <v>224.21889325468462</v>
      </c>
      <c r="AF231" s="16">
        <f t="shared" si="127"/>
        <v>171.91903178977614</v>
      </c>
      <c r="AG231" s="16">
        <f t="shared" si="127"/>
        <v>173.26005387861994</v>
      </c>
      <c r="AH231" s="16">
        <f t="shared" si="127"/>
        <v>214.96584084166238</v>
      </c>
      <c r="AI231" s="16">
        <f t="shared" si="127"/>
        <v>171.24852074535426</v>
      </c>
    </row>
    <row r="232" spans="1:35" s="11" customFormat="1">
      <c r="B232" s="11" t="s">
        <v>242</v>
      </c>
      <c r="C232" s="6" t="s">
        <v>90</v>
      </c>
      <c r="D232" s="16">
        <f t="shared" ref="D232:I232" si="128">D233*(1+(25-D23)*0.0002-(1000-D189)*0.00002+(25-D207)*0.0006)</f>
        <v>177.54549880504655</v>
      </c>
      <c r="E232" s="16">
        <f t="shared" si="128"/>
        <v>171.06164288382249</v>
      </c>
      <c r="F232" s="16">
        <f t="shared" si="128"/>
        <v>165.17443242486215</v>
      </c>
      <c r="G232" s="16">
        <f t="shared" si="128"/>
        <v>164.38069507873681</v>
      </c>
      <c r="H232" s="16">
        <f t="shared" si="128"/>
        <v>166.63909262351044</v>
      </c>
      <c r="I232" s="16">
        <f t="shared" si="128"/>
        <v>169.73823635722624</v>
      </c>
      <c r="M232" s="11" t="s">
        <v>242</v>
      </c>
      <c r="N232" s="6" t="s">
        <v>90</v>
      </c>
      <c r="O232" s="16">
        <f>O233*(1+(25-O23)*0.0002-(1000-O189)*0.00002+(25-O207)*0.0006)</f>
        <v>0</v>
      </c>
      <c r="P232" s="16"/>
      <c r="Q232" s="16"/>
      <c r="R232" s="16"/>
      <c r="S232" s="16"/>
      <c r="X232" s="11" t="s">
        <v>242</v>
      </c>
      <c r="Y232" s="6" t="s">
        <v>90</v>
      </c>
      <c r="Z232" s="16">
        <f t="shared" ref="Z232:AI232" si="129">Z233*(1+(25-Z23)*0.0002-(1000-Z189)*0.00002+(25-Z207)*0.0006)</f>
        <v>172.9446422673833</v>
      </c>
      <c r="AA232" s="16">
        <f t="shared" si="129"/>
        <v>167.76918239308159</v>
      </c>
      <c r="AB232" s="16">
        <f t="shared" si="129"/>
        <v>167.917745103817</v>
      </c>
      <c r="AC232" s="16">
        <f t="shared" si="129"/>
        <v>170.68405047614897</v>
      </c>
      <c r="AD232" s="16">
        <f t="shared" si="129"/>
        <v>168.79670367076508</v>
      </c>
      <c r="AE232" s="16">
        <f t="shared" si="129"/>
        <v>221.16743644711306</v>
      </c>
      <c r="AF232" s="16">
        <f t="shared" si="129"/>
        <v>170.57814893608389</v>
      </c>
      <c r="AG232" s="16">
        <f t="shared" si="129"/>
        <v>171.32376451490239</v>
      </c>
      <c r="AH232" s="16">
        <f t="shared" si="129"/>
        <v>212.93478763761178</v>
      </c>
      <c r="AI232" s="16">
        <f t="shared" si="129"/>
        <v>169.29903123955282</v>
      </c>
    </row>
    <row r="233" spans="1:35" s="11" customFormat="1">
      <c r="B233" s="11" t="s">
        <v>241</v>
      </c>
      <c r="C233" s="6" t="s">
        <v>90</v>
      </c>
      <c r="D233" s="16">
        <f t="shared" ref="D233:I233" si="130">D230*D202/42700</f>
        <v>176.99686859656836</v>
      </c>
      <c r="E233" s="16">
        <f t="shared" si="130"/>
        <v>170.75752451800395</v>
      </c>
      <c r="F233" s="16">
        <f t="shared" si="130"/>
        <v>165.13815754661192</v>
      </c>
      <c r="G233" s="16">
        <f t="shared" si="130"/>
        <v>164.37307941435668</v>
      </c>
      <c r="H233" s="16">
        <f t="shared" si="130"/>
        <v>166.78703283164481</v>
      </c>
      <c r="I233" s="16">
        <f t="shared" si="130"/>
        <v>170.16392941539212</v>
      </c>
      <c r="M233" s="11" t="str">
        <f t="shared" si="9"/>
        <v>bsfc corrected (LHV)</v>
      </c>
      <c r="N233" s="6" t="s">
        <v>90</v>
      </c>
      <c r="O233" s="16">
        <f>O230*O202/42700</f>
        <v>0</v>
      </c>
      <c r="P233" s="16">
        <f>P230*P202/42700</f>
        <v>0</v>
      </c>
      <c r="Q233" s="16">
        <f>Q230*Q202/42700</f>
        <v>0</v>
      </c>
      <c r="R233" s="16">
        <f>R230*R202/42700</f>
        <v>0</v>
      </c>
      <c r="S233" s="16">
        <f>S230*S202/42700</f>
        <v>177.75859769744324</v>
      </c>
      <c r="X233" s="11" t="str">
        <f t="shared" si="115"/>
        <v>bsfc corrected (LHV)</v>
      </c>
      <c r="Y233" s="9" t="str">
        <f t="shared" si="107"/>
        <v>g/kWh</v>
      </c>
      <c r="Z233" s="16">
        <f t="shared" ref="Z233:AI233" si="131">Z230*Z202/42700</f>
        <v>174.02358851618365</v>
      </c>
      <c r="AA233" s="16">
        <f t="shared" si="131"/>
        <v>169.19038159850905</v>
      </c>
      <c r="AB233" s="16">
        <f t="shared" si="131"/>
        <v>169.44614937114471</v>
      </c>
      <c r="AC233" s="16">
        <f t="shared" si="131"/>
        <v>172.11258493107692</v>
      </c>
      <c r="AD233" s="16">
        <f t="shared" si="131"/>
        <v>170.52239026019831</v>
      </c>
      <c r="AE233" s="16">
        <f t="shared" si="131"/>
        <v>224.18042130951292</v>
      </c>
      <c r="AF233" s="16">
        <f t="shared" si="131"/>
        <v>172.0370228901927</v>
      </c>
      <c r="AG233" s="16">
        <f t="shared" si="131"/>
        <v>173.2818494132724</v>
      </c>
      <c r="AH233" s="16">
        <f t="shared" si="131"/>
        <v>215.0769541004523</v>
      </c>
      <c r="AI233" s="16">
        <f t="shared" si="131"/>
        <v>171.26862037385212</v>
      </c>
    </row>
    <row r="234" spans="1:35">
      <c r="B234" t="s">
        <v>11</v>
      </c>
      <c r="C234" s="6" t="s">
        <v>85</v>
      </c>
      <c r="D234" s="9">
        <f t="shared" ref="D234:I234" si="132">IF($C$30="bhp",D30*$J$3,IF($C$30="kW",D30,D30*$J$2))</f>
        <v>4911.925056864</v>
      </c>
      <c r="E234" s="9">
        <f t="shared" si="132"/>
        <v>9307.080102431999</v>
      </c>
      <c r="F234" s="9">
        <f t="shared" si="132"/>
        <v>13747.722840192</v>
      </c>
      <c r="G234" s="9">
        <f t="shared" si="132"/>
        <v>16379.297688479999</v>
      </c>
      <c r="H234" s="9">
        <f t="shared" si="132"/>
        <v>18094.407394080001</v>
      </c>
      <c r="I234" s="9">
        <f t="shared" si="132"/>
        <v>19843.073593919999</v>
      </c>
      <c r="L234" s="11"/>
      <c r="M234" s="11" t="str">
        <f t="shared" si="9"/>
        <v>Indicated Power</v>
      </c>
      <c r="N234" s="6" t="s">
        <v>85</v>
      </c>
      <c r="O234" s="9">
        <f>IF($N$30="bhp",O30*$J$3,IF($N$30="kW",O30,O30*$J$2))</f>
        <v>0</v>
      </c>
      <c r="P234" s="9">
        <f>IF($N$30="bhp",P30*$J$3,IF($N$30="kW",P30,P30*$J$2))</f>
        <v>0</v>
      </c>
      <c r="Q234" s="9">
        <f>IF($N$30="bhp",Q30*$J$3,IF($N$30="kW",Q30,Q30*$J$2))</f>
        <v>0</v>
      </c>
      <c r="R234" s="9">
        <f>IF($N$30="bhp",R30*$J$3,IF($N$30="kW",R30,R30*$J$2))</f>
        <v>0</v>
      </c>
      <c r="S234" s="9">
        <f>IF($N$30="bhp",S30*$J$3,IF($N$30="kW",S30,S30*$J$2))</f>
        <v>0</v>
      </c>
      <c r="T234" s="9"/>
      <c r="W234" s="11"/>
      <c r="X234" s="11" t="str">
        <f t="shared" si="115"/>
        <v>Indicated Power</v>
      </c>
      <c r="Y234" s="9" t="str">
        <f t="shared" si="107"/>
        <v>kW</v>
      </c>
      <c r="Z234" s="9">
        <f t="shared" ref="Z234:AI234" si="133">IF($Y$30="bhp",Z30*$J$3,IF($Y$30="kW",Z30,Z30*$J$2))</f>
        <v>15465.069645407999</v>
      </c>
      <c r="AA234" s="9">
        <f t="shared" si="133"/>
        <v>15886.390073088</v>
      </c>
      <c r="AB234" s="9">
        <f t="shared" si="133"/>
        <v>15750.672696383999</v>
      </c>
      <c r="AC234" s="9">
        <f t="shared" si="133"/>
        <v>16940.063992224001</v>
      </c>
      <c r="AD234" s="9">
        <f t="shared" si="133"/>
        <v>16587.347952767999</v>
      </c>
      <c r="AE234" s="9">
        <f t="shared" si="133"/>
        <v>10741.806656159999</v>
      </c>
      <c r="AF234" s="9">
        <f t="shared" si="133"/>
        <v>15421.07335296</v>
      </c>
      <c r="AG234" s="9">
        <f t="shared" si="133"/>
        <v>14972.162030015999</v>
      </c>
      <c r="AH234" s="9">
        <f t="shared" si="133"/>
        <v>15105.642307103999</v>
      </c>
      <c r="AI234" s="9">
        <f t="shared" si="133"/>
        <v>15888.627172704</v>
      </c>
    </row>
    <row r="235" spans="1:35">
      <c r="B235" s="11" t="s">
        <v>88</v>
      </c>
      <c r="C235" s="6" t="s">
        <v>85</v>
      </c>
      <c r="D235" s="9">
        <f>D234/$C$6</f>
        <v>818.65417614399996</v>
      </c>
      <c r="E235" s="9">
        <f t="shared" ref="E235:I235" si="134">E234/$C$6</f>
        <v>1551.1800170719998</v>
      </c>
      <c r="F235" s="9">
        <f t="shared" si="134"/>
        <v>2291.287140032</v>
      </c>
      <c r="G235" s="9">
        <f t="shared" si="134"/>
        <v>2729.88294808</v>
      </c>
      <c r="H235" s="9">
        <f t="shared" si="134"/>
        <v>3015.7345656800003</v>
      </c>
      <c r="I235" s="9">
        <f t="shared" si="134"/>
        <v>3307.1789323199996</v>
      </c>
      <c r="L235" s="11"/>
      <c r="M235" s="11" t="str">
        <f t="shared" si="9"/>
        <v>Indicated Power/cylinder</v>
      </c>
      <c r="N235" s="6" t="s">
        <v>85</v>
      </c>
      <c r="O235" s="9">
        <f>O234/$C$6</f>
        <v>0</v>
      </c>
      <c r="P235" s="9">
        <f t="shared" ref="P235:S235" si="135">P234/$C$6</f>
        <v>0</v>
      </c>
      <c r="Q235" s="9">
        <f t="shared" si="135"/>
        <v>0</v>
      </c>
      <c r="R235" s="9">
        <f t="shared" si="135"/>
        <v>0</v>
      </c>
      <c r="S235" s="9">
        <f t="shared" si="135"/>
        <v>0</v>
      </c>
      <c r="W235" s="11"/>
      <c r="X235" s="11" t="str">
        <f t="shared" si="115"/>
        <v>Indicated Power/cylinder</v>
      </c>
      <c r="Y235" s="9" t="str">
        <f t="shared" si="107"/>
        <v>kW</v>
      </c>
      <c r="Z235" s="9">
        <f t="shared" ref="Z235:AD235" si="136">Z234/$C$6</f>
        <v>2577.5116075679998</v>
      </c>
      <c r="AA235" s="9">
        <f t="shared" si="136"/>
        <v>2647.7316788479998</v>
      </c>
      <c r="AB235" s="9">
        <f t="shared" si="136"/>
        <v>2625.112116064</v>
      </c>
      <c r="AC235" s="9">
        <f t="shared" si="136"/>
        <v>2823.3439987040001</v>
      </c>
      <c r="AD235" s="9">
        <f t="shared" si="136"/>
        <v>2764.557992128</v>
      </c>
      <c r="AE235" s="9">
        <f t="shared" ref="AE235:AI235" si="137">AE234/$C$6</f>
        <v>1790.3011093599998</v>
      </c>
      <c r="AF235" s="9">
        <f t="shared" si="137"/>
        <v>2570.17889216</v>
      </c>
      <c r="AG235" s="9">
        <f t="shared" si="137"/>
        <v>2495.360338336</v>
      </c>
      <c r="AH235" s="9">
        <f t="shared" si="137"/>
        <v>2517.6070511839998</v>
      </c>
      <c r="AI235" s="9">
        <f t="shared" si="137"/>
        <v>2648.1045287840002</v>
      </c>
    </row>
    <row r="236" spans="1:35">
      <c r="B236" t="s">
        <v>23</v>
      </c>
      <c r="C236" s="6" t="s">
        <v>21</v>
      </c>
      <c r="D236" s="18">
        <f t="shared" ref="D236:I236" si="138">60*D235/100/D27/$C$11</f>
        <v>7.9413776058435488</v>
      </c>
      <c r="E236" s="18">
        <f t="shared" si="138"/>
        <v>11.96278400664074</v>
      </c>
      <c r="F236" s="18">
        <f t="shared" si="138"/>
        <v>15.408360771495529</v>
      </c>
      <c r="G236" s="18">
        <f t="shared" si="138"/>
        <v>17.273033338823534</v>
      </c>
      <c r="H236" s="18">
        <f t="shared" si="138"/>
        <v>18.432404585909012</v>
      </c>
      <c r="I236" s="18">
        <f t="shared" si="138"/>
        <v>19.590120021144031</v>
      </c>
      <c r="L236" s="11"/>
      <c r="M236" s="11" t="str">
        <f t="shared" si="9"/>
        <v>IMEP</v>
      </c>
      <c r="N236" s="6" t="s">
        <v>21</v>
      </c>
      <c r="O236" s="18">
        <f>60*O235/100/O27/$C$11</f>
        <v>0</v>
      </c>
      <c r="P236" s="18">
        <f>60*P235/100/P27/$C$11</f>
        <v>0</v>
      </c>
      <c r="Q236" s="18">
        <f>60*Q235/100/Q27/$C$11</f>
        <v>0</v>
      </c>
      <c r="R236" s="18">
        <f>60*R235/100/R27/$C$11</f>
        <v>0</v>
      </c>
      <c r="S236" s="18">
        <f>60*S235/100/S27/$C$11</f>
        <v>0</v>
      </c>
      <c r="W236" s="11"/>
      <c r="X236" s="11" t="str">
        <f t="shared" si="115"/>
        <v>IMEP</v>
      </c>
      <c r="Y236" s="9" t="str">
        <f t="shared" si="107"/>
        <v>bar</v>
      </c>
      <c r="Z236" s="18">
        <f t="shared" ref="Z236:AI236" si="139">60*Z235/100/Z27/$C$11</f>
        <v>15.858397817934755</v>
      </c>
      <c r="AA236" s="18">
        <f t="shared" si="139"/>
        <v>16.272453214514005</v>
      </c>
      <c r="AB236" s="18">
        <f t="shared" si="139"/>
        <v>16.151264704682866</v>
      </c>
      <c r="AC236" s="18">
        <f t="shared" si="139"/>
        <v>17.313513316393809</v>
      </c>
      <c r="AD236" s="18">
        <f t="shared" si="139"/>
        <v>16.93437134626048</v>
      </c>
      <c r="AE236" s="18">
        <f t="shared" si="139"/>
        <v>12.17164946988105</v>
      </c>
      <c r="AF236" s="18">
        <f t="shared" si="139"/>
        <v>16.188937455683106</v>
      </c>
      <c r="AG236" s="18">
        <f t="shared" si="139"/>
        <v>15.789117385699928</v>
      </c>
      <c r="AH236" s="18">
        <f t="shared" si="139"/>
        <v>15.62797690879975</v>
      </c>
      <c r="AI236" s="18">
        <f t="shared" si="139"/>
        <v>16.736570577961352</v>
      </c>
    </row>
    <row r="237" spans="1:35" s="11" customFormat="1">
      <c r="B237" s="11" t="s">
        <v>91</v>
      </c>
      <c r="C237" s="6" t="s">
        <v>90</v>
      </c>
      <c r="D237" s="16">
        <f t="shared" ref="D237:I237" si="140">D148/D234*1000</f>
        <v>156.84278385384386</v>
      </c>
      <c r="E237" s="16">
        <f t="shared" si="140"/>
        <v>159.39478157197252</v>
      </c>
      <c r="F237" s="16">
        <f t="shared" si="140"/>
        <v>156.76778074832794</v>
      </c>
      <c r="G237" s="16">
        <f t="shared" si="140"/>
        <v>157.24117413235726</v>
      </c>
      <c r="H237" s="16">
        <f t="shared" si="140"/>
        <v>160.20419662643437</v>
      </c>
      <c r="I237" s="16">
        <f t="shared" si="140"/>
        <v>163.97661302818423</v>
      </c>
      <c r="M237" s="11" t="str">
        <f t="shared" si="9"/>
        <v>isfc</v>
      </c>
      <c r="N237" s="6" t="s">
        <v>90</v>
      </c>
      <c r="O237" s="16" t="e">
        <f>O148/O234*1000</f>
        <v>#DIV/0!</v>
      </c>
      <c r="P237" s="16" t="e">
        <f>P148/P234*1000</f>
        <v>#DIV/0!</v>
      </c>
      <c r="Q237" s="16" t="e">
        <f>Q148/Q234*1000</f>
        <v>#DIV/0!</v>
      </c>
      <c r="R237" s="16" t="e">
        <f>R148/R234*1000</f>
        <v>#DIV/0!</v>
      </c>
      <c r="S237" s="16" t="e">
        <f>S148/S234*1000</f>
        <v>#DIV/0!</v>
      </c>
      <c r="X237" s="11" t="str">
        <f t="shared" si="115"/>
        <v>isfc</v>
      </c>
      <c r="Y237" s="9" t="str">
        <f t="shared" si="107"/>
        <v>g/kWh</v>
      </c>
      <c r="Z237" s="16">
        <f t="shared" ref="Z237:AI237" si="141">Z148/Z234*1000</f>
        <v>172.71179899232413</v>
      </c>
      <c r="AA237" s="16">
        <f t="shared" si="141"/>
        <v>166.30587489322852</v>
      </c>
      <c r="AB237" s="16">
        <f t="shared" si="141"/>
        <v>166.46908043501864</v>
      </c>
      <c r="AC237" s="16">
        <f t="shared" si="141"/>
        <v>172.54952527580446</v>
      </c>
      <c r="AD237" s="16">
        <f t="shared" si="141"/>
        <v>170.31052872611747</v>
      </c>
      <c r="AE237" s="16">
        <f t="shared" si="141"/>
        <v>219.51614616408875</v>
      </c>
      <c r="AF237" s="16">
        <f t="shared" si="141"/>
        <v>171.25915554335086</v>
      </c>
      <c r="AG237" s="16">
        <f t="shared" si="141"/>
        <v>169.78175863337779</v>
      </c>
      <c r="AH237" s="16">
        <f t="shared" si="141"/>
        <v>198.79988807809423</v>
      </c>
      <c r="AI237" s="16">
        <f t="shared" si="141"/>
        <v>158.47813487157777</v>
      </c>
    </row>
    <row r="238" spans="1:35" s="11" customFormat="1">
      <c r="B238" s="11" t="s">
        <v>92</v>
      </c>
      <c r="C238" s="6" t="s">
        <v>90</v>
      </c>
      <c r="D238" s="16">
        <f t="shared" ref="D238:I238" si="142">D237*D202/42700</f>
        <v>154.27885466395296</v>
      </c>
      <c r="E238" s="16">
        <f t="shared" si="142"/>
        <v>156.78913454667173</v>
      </c>
      <c r="F238" s="16">
        <f t="shared" si="142"/>
        <v>154.20507764386372</v>
      </c>
      <c r="G238" s="16">
        <f t="shared" si="142"/>
        <v>154.67073240526858</v>
      </c>
      <c r="H238" s="16">
        <f t="shared" si="142"/>
        <v>157.58531798898107</v>
      </c>
      <c r="I238" s="16">
        <f t="shared" si="142"/>
        <v>161.29606621390309</v>
      </c>
      <c r="M238" s="11" t="str">
        <f t="shared" si="9"/>
        <v>Isfc corrected</v>
      </c>
      <c r="N238" s="6" t="s">
        <v>90</v>
      </c>
      <c r="O238" s="16" t="e">
        <f>O237*O202/42700</f>
        <v>#DIV/0!</v>
      </c>
      <c r="P238" s="16" t="e">
        <f>P237*P202/42700</f>
        <v>#DIV/0!</v>
      </c>
      <c r="Q238" s="16" t="e">
        <f>Q237*Q202/42700</f>
        <v>#DIV/0!</v>
      </c>
      <c r="R238" s="16" t="e">
        <f>R237*R202/42700</f>
        <v>#DIV/0!</v>
      </c>
      <c r="S238" s="16" t="e">
        <f>S237*S202/42700</f>
        <v>#DIV/0!</v>
      </c>
      <c r="X238" s="11" t="str">
        <f t="shared" si="115"/>
        <v>Isfc corrected</v>
      </c>
      <c r="Y238" s="9" t="str">
        <f t="shared" si="107"/>
        <v>g/kWh</v>
      </c>
      <c r="Z238" s="16">
        <f t="shared" ref="Z238:AI238" si="143">Z237*Z202/42700</f>
        <v>162.88300106372114</v>
      </c>
      <c r="AA238" s="16">
        <f t="shared" si="143"/>
        <v>158.59426757967836</v>
      </c>
      <c r="AB238" s="16">
        <f t="shared" si="143"/>
        <v>158.74990527667353</v>
      </c>
      <c r="AC238" s="16">
        <f t="shared" si="143"/>
        <v>162.00258707978924</v>
      </c>
      <c r="AD238" s="16">
        <f t="shared" si="143"/>
        <v>160.29930092512086</v>
      </c>
      <c r="AE238" s="16">
        <f t="shared" si="143"/>
        <v>205.58432517803067</v>
      </c>
      <c r="AF238" s="16">
        <f t="shared" si="143"/>
        <v>161.19216536972533</v>
      </c>
      <c r="AG238" s="16">
        <f t="shared" si="143"/>
        <v>162.14754372527275</v>
      </c>
      <c r="AH238" s="16">
        <f t="shared" si="143"/>
        <v>201.03464091831634</v>
      </c>
      <c r="AI238" s="16">
        <f t="shared" si="143"/>
        <v>160.89056549608654</v>
      </c>
    </row>
    <row r="239" spans="1:35">
      <c r="B239" t="s">
        <v>89</v>
      </c>
      <c r="C239" s="6" t="s">
        <v>21</v>
      </c>
      <c r="D239" s="18">
        <f t="shared" ref="D239:I239" si="144">D236-D229</f>
        <v>1.0187435975311656</v>
      </c>
      <c r="E239" s="18">
        <f t="shared" si="144"/>
        <v>0.97860768133804577</v>
      </c>
      <c r="F239" s="18">
        <f t="shared" si="144"/>
        <v>1.0204821274677816</v>
      </c>
      <c r="G239" s="18">
        <f t="shared" si="144"/>
        <v>1.0191600822724887</v>
      </c>
      <c r="H239" s="18">
        <f t="shared" si="144"/>
        <v>1.0171436118084571</v>
      </c>
      <c r="I239" s="18">
        <f t="shared" si="144"/>
        <v>1.0203647632208082</v>
      </c>
      <c r="L239" s="11"/>
      <c r="M239" s="11" t="str">
        <f t="shared" si="9"/>
        <v>FMEP</v>
      </c>
      <c r="N239" s="6" t="s">
        <v>21</v>
      </c>
      <c r="O239" s="18">
        <f>O236-O229</f>
        <v>-13.89630604041958</v>
      </c>
      <c r="P239" s="18">
        <f>P236-P229</f>
        <v>-13.820206257850433</v>
      </c>
      <c r="Q239" s="18">
        <f>Q236-Q229</f>
        <v>-15.711496985405573</v>
      </c>
      <c r="R239" s="18">
        <f>R236-R229</f>
        <v>-15.666870407072235</v>
      </c>
      <c r="S239" s="18">
        <f>S236-S229</f>
        <v>-15.573553847492629</v>
      </c>
      <c r="W239" s="11"/>
      <c r="X239" s="11" t="str">
        <f t="shared" si="115"/>
        <v>FMEP</v>
      </c>
      <c r="Y239" s="9" t="str">
        <f t="shared" si="107"/>
        <v>bar</v>
      </c>
      <c r="Z239" s="18">
        <f t="shared" ref="Z239:AI239" si="145">Z236-Z229</f>
        <v>1.0131817883583363</v>
      </c>
      <c r="AA239" s="18">
        <f t="shared" si="145"/>
        <v>1.0135911291616591</v>
      </c>
      <c r="AB239" s="18">
        <f t="shared" si="145"/>
        <v>1.0139464538589849</v>
      </c>
      <c r="AC239" s="18">
        <f t="shared" si="145"/>
        <v>1.0128828277275765</v>
      </c>
      <c r="AD239" s="18">
        <f t="shared" si="145"/>
        <v>1.0140524470967005</v>
      </c>
      <c r="AE239" s="18">
        <f t="shared" si="145"/>
        <v>1.0147970158505473</v>
      </c>
      <c r="AF239" s="18">
        <f t="shared" si="145"/>
        <v>1.0145484981898143</v>
      </c>
      <c r="AG239" s="18">
        <f t="shared" si="145"/>
        <v>1.0152281375106398</v>
      </c>
      <c r="AH239" s="18">
        <f t="shared" si="145"/>
        <v>1.0137316314440863</v>
      </c>
      <c r="AI239" s="18">
        <f t="shared" si="145"/>
        <v>1.0132902823283505</v>
      </c>
    </row>
    <row r="240" spans="1:35" s="11" customFormat="1">
      <c r="B240" s="11" t="s">
        <v>20</v>
      </c>
      <c r="C240" s="6" t="s">
        <v>21</v>
      </c>
      <c r="D240" s="16">
        <f t="shared" ref="D240:I240" si="146">AVERAGE(D46:D57)+D189/1000</f>
        <v>75.018983026770002</v>
      </c>
      <c r="E240" s="16">
        <f t="shared" si="146"/>
        <v>104.18471643670667</v>
      </c>
      <c r="F240" s="16">
        <f t="shared" si="146"/>
        <v>135.68364985758666</v>
      </c>
      <c r="G240" s="16">
        <f t="shared" si="146"/>
        <v>150.34964991230333</v>
      </c>
      <c r="H240" s="16">
        <f t="shared" si="146"/>
        <v>151.51564996702001</v>
      </c>
      <c r="I240" s="16">
        <f t="shared" si="146"/>
        <v>150.01391677595001</v>
      </c>
      <c r="M240" s="11" t="s">
        <v>20</v>
      </c>
      <c r="N240" s="6" t="s">
        <v>21</v>
      </c>
      <c r="O240" s="16">
        <f>AVERAGE(O46:O57)+O189/1000</f>
        <v>132.33725093003335</v>
      </c>
      <c r="P240" s="16">
        <f>AVERAGE(P46:P57)+P189/1000</f>
        <v>133.00391759670001</v>
      </c>
      <c r="Q240" s="16">
        <f>AVERAGE(Q46:Q57)+Q189/1000</f>
        <v>142.33725093003335</v>
      </c>
      <c r="R240" s="16">
        <f>AVERAGE(R46:R57)+R189/1000</f>
        <v>146.67058426336666</v>
      </c>
      <c r="S240" s="16">
        <f>AVERAGE(S46:S57)+S189/1000</f>
        <v>146.50391759670001</v>
      </c>
      <c r="T240" s="16"/>
      <c r="X240" s="11" t="s">
        <v>20</v>
      </c>
      <c r="Y240" s="6" t="s">
        <v>21</v>
      </c>
      <c r="Z240" s="16">
        <f t="shared" ref="Z240:AI240" si="147">AVERAGE(Z46:Z57)+Z189/1000</f>
        <v>129.85333333333335</v>
      </c>
      <c r="AA240" s="16">
        <f t="shared" si="147"/>
        <v>127.02</v>
      </c>
      <c r="AB240" s="16">
        <f t="shared" si="147"/>
        <v>126.85233333333333</v>
      </c>
      <c r="AC240" s="16">
        <f t="shared" si="147"/>
        <v>127.84833333333333</v>
      </c>
      <c r="AD240" s="16">
        <f t="shared" si="147"/>
        <v>126.84733333333332</v>
      </c>
      <c r="AE240" s="16">
        <f t="shared" si="147"/>
        <v>110.008</v>
      </c>
      <c r="AF240" s="16">
        <f t="shared" si="147"/>
        <v>121.34933333333333</v>
      </c>
      <c r="AG240" s="16">
        <f t="shared" si="147"/>
        <v>123.84833333333333</v>
      </c>
      <c r="AH240" s="16">
        <f t="shared" si="147"/>
        <v>127.85533333333333</v>
      </c>
      <c r="AI240" s="16">
        <f t="shared" si="147"/>
        <v>123.85833333333333</v>
      </c>
    </row>
    <row r="241" spans="1:35" s="11" customFormat="1">
      <c r="B241" s="11" t="s">
        <v>22</v>
      </c>
      <c r="C241" s="6" t="s">
        <v>21</v>
      </c>
      <c r="D241" s="16">
        <f t="shared" ref="D241:I241" si="148">AVERAGE(D59:D70)+D189/1000</f>
        <v>49.685649693436666</v>
      </c>
      <c r="E241" s="16">
        <f t="shared" si="148"/>
        <v>77.018049770039994</v>
      </c>
      <c r="F241" s="16">
        <f t="shared" si="148"/>
        <v>107.18364985758667</v>
      </c>
      <c r="G241" s="16">
        <f t="shared" si="148"/>
        <v>124.84964991230333</v>
      </c>
      <c r="H241" s="16">
        <f t="shared" si="148"/>
        <v>137.34898330035335</v>
      </c>
      <c r="I241" s="16">
        <f t="shared" si="148"/>
        <v>149.43058344261667</v>
      </c>
      <c r="M241" s="11" t="s">
        <v>22</v>
      </c>
      <c r="N241" s="6" t="s">
        <v>21</v>
      </c>
      <c r="O241" s="16">
        <f>AVERAGE(O59:O70)+O189/1000</f>
        <v>108.67058426336668</v>
      </c>
      <c r="P241" s="16">
        <f>AVERAGE(P59:P70)+P189/1000</f>
        <v>108.50391759670001</v>
      </c>
      <c r="Q241" s="16">
        <f>AVERAGE(Q59:Q70)+Q189/1000</f>
        <v>126.50391759670001</v>
      </c>
      <c r="R241" s="16">
        <f>AVERAGE(R59:R70)+R189/1000</f>
        <v>126.50391759670001</v>
      </c>
      <c r="S241" s="16">
        <f>AVERAGE(S59:S70)+S189/1000</f>
        <v>125.67058426336668</v>
      </c>
      <c r="T241" s="16"/>
      <c r="X241" s="11" t="s">
        <v>22</v>
      </c>
      <c r="Y241" s="6" t="s">
        <v>21</v>
      </c>
      <c r="Z241" s="16">
        <f t="shared" ref="Z241:AI241" si="149">AVERAGE(Z59:Z70)+Z189/1000</f>
        <v>112.46999999999998</v>
      </c>
      <c r="AA241" s="16">
        <f t="shared" si="149"/>
        <v>107.87</v>
      </c>
      <c r="AB241" s="16">
        <f t="shared" si="149"/>
        <v>107.169</v>
      </c>
      <c r="AC241" s="16">
        <f t="shared" si="149"/>
        <v>107.53166666666665</v>
      </c>
      <c r="AD241" s="16">
        <f t="shared" si="149"/>
        <v>108.59733333333335</v>
      </c>
      <c r="AE241" s="16">
        <f t="shared" si="149"/>
        <v>89.191333333333333</v>
      </c>
      <c r="AF241" s="16">
        <f t="shared" si="149"/>
        <v>102.86600000000001</v>
      </c>
      <c r="AG241" s="16">
        <f t="shared" si="149"/>
        <v>104.81500000000001</v>
      </c>
      <c r="AH241" s="16">
        <f t="shared" si="149"/>
        <v>115.52200000000001</v>
      </c>
      <c r="AI241" s="16">
        <f t="shared" si="149"/>
        <v>104.05833333333335</v>
      </c>
    </row>
    <row r="242" spans="1:35" s="11" customFormat="1">
      <c r="C242" s="6"/>
      <c r="M242" s="11">
        <f t="shared" si="9"/>
        <v>0</v>
      </c>
      <c r="N242" s="6"/>
      <c r="Y242" s="9"/>
    </row>
    <row r="243" spans="1:35">
      <c r="A243" s="4">
        <v>4</v>
      </c>
      <c r="B243" s="4" t="s">
        <v>82</v>
      </c>
      <c r="L243" s="4">
        <v>4</v>
      </c>
      <c r="M243" s="4" t="str">
        <f t="shared" si="9"/>
        <v>Turbocharger Data</v>
      </c>
      <c r="N243" s="6"/>
      <c r="O243" s="11"/>
      <c r="P243" s="11"/>
      <c r="Q243" s="11"/>
      <c r="R243" s="11"/>
      <c r="S243" s="11"/>
      <c r="W243" s="4">
        <v>4</v>
      </c>
      <c r="X243" s="4" t="str">
        <f t="shared" si="115"/>
        <v>Turbocharger Data</v>
      </c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</row>
    <row r="244" spans="1:35" s="11" customFormat="1">
      <c r="A244" s="4"/>
      <c r="B244" s="13" t="s">
        <v>163</v>
      </c>
      <c r="C244" s="6" t="s">
        <v>21</v>
      </c>
      <c r="D244" s="11">
        <f>D205</f>
        <v>5.1975245E-3</v>
      </c>
      <c r="E244" s="11">
        <f t="shared" ref="E244:I244" si="150">E205</f>
        <v>9.8066500000000001E-3</v>
      </c>
      <c r="F244" s="11">
        <f t="shared" si="150"/>
        <v>1.3974476249999999E-2</v>
      </c>
      <c r="G244" s="11">
        <f t="shared" si="150"/>
        <v>1.5690639999999999E-2</v>
      </c>
      <c r="H244" s="11">
        <f t="shared" si="150"/>
        <v>1.6818404750000002E-2</v>
      </c>
      <c r="I244" s="11">
        <f t="shared" si="150"/>
        <v>1.8191335749999999E-2</v>
      </c>
      <c r="L244" s="4"/>
      <c r="M244" s="13" t="str">
        <f t="shared" si="9"/>
        <v xml:space="preserve">Air Cooler Pressure Drop </v>
      </c>
      <c r="N244" s="6" t="s">
        <v>21</v>
      </c>
      <c r="O244" s="11">
        <f>O205</f>
        <v>1.446480875E-2</v>
      </c>
      <c r="P244" s="11">
        <f t="shared" ref="P244:S244" si="151">P205</f>
        <v>1.4219642500000001E-2</v>
      </c>
      <c r="Q244" s="11">
        <f t="shared" si="151"/>
        <v>1.6671305000000001E-2</v>
      </c>
      <c r="R244" s="11">
        <f t="shared" si="151"/>
        <v>1.71616375E-2</v>
      </c>
      <c r="S244" s="11">
        <f t="shared" si="151"/>
        <v>1.6671305000000001E-2</v>
      </c>
      <c r="W244" s="4"/>
      <c r="X244" s="13" t="str">
        <f t="shared" si="115"/>
        <v xml:space="preserve">Air Cooler Pressure Drop </v>
      </c>
      <c r="Y244" s="9" t="str">
        <f t="shared" si="107"/>
        <v>bar</v>
      </c>
      <c r="Z244" s="11">
        <f>Z205</f>
        <v>1.4219642500000001E-2</v>
      </c>
      <c r="AA244" s="11">
        <f t="shared" ref="AA244:AI244" si="152">AA205</f>
        <v>1.495514125E-2</v>
      </c>
      <c r="AB244" s="11">
        <f t="shared" si="152"/>
        <v>1.495514125E-2</v>
      </c>
      <c r="AC244" s="11">
        <f t="shared" si="152"/>
        <v>1.495514125E-2</v>
      </c>
      <c r="AD244" s="11">
        <f t="shared" si="152"/>
        <v>1.5690639999999999E-2</v>
      </c>
      <c r="AE244" s="11">
        <f t="shared" si="152"/>
        <v>1.2748644999999999E-2</v>
      </c>
      <c r="AF244" s="11">
        <f t="shared" si="152"/>
        <v>1.372931E-2</v>
      </c>
      <c r="AG244" s="11">
        <f t="shared" si="152"/>
        <v>1.6180972500000002E-2</v>
      </c>
      <c r="AH244" s="11">
        <f t="shared" si="152"/>
        <v>1.593580625E-2</v>
      </c>
      <c r="AI244" s="11">
        <f t="shared" si="152"/>
        <v>1.6671305000000001E-2</v>
      </c>
    </row>
    <row r="245" spans="1:35">
      <c r="B245" t="s">
        <v>109</v>
      </c>
      <c r="C245" s="6" t="s">
        <v>21</v>
      </c>
      <c r="D245">
        <f t="shared" ref="D245:I245" si="153">D215+D244</f>
        <v>1.3841805512699998</v>
      </c>
      <c r="E245" s="11">
        <f t="shared" si="153"/>
        <v>2.0978564200399998</v>
      </c>
      <c r="F245" s="11">
        <f t="shared" si="153"/>
        <v>2.9109576671699999</v>
      </c>
      <c r="G245" s="11">
        <f t="shared" si="153"/>
        <v>3.3620072189699997</v>
      </c>
      <c r="H245" s="11">
        <f t="shared" si="153"/>
        <v>3.6824683717699997</v>
      </c>
      <c r="I245" s="11">
        <f t="shared" si="153"/>
        <v>4.0321081117000004</v>
      </c>
      <c r="L245" s="11"/>
      <c r="M245" s="11" t="str">
        <f t="shared" si="9"/>
        <v>Compressor Outlet Pressure</v>
      </c>
      <c r="N245" s="6" t="s">
        <v>21</v>
      </c>
      <c r="O245" s="11">
        <f>O215+O244</f>
        <v>2.93067915545</v>
      </c>
      <c r="P245" s="11">
        <f>P215+P244</f>
        <v>2.9402406392000002</v>
      </c>
      <c r="Q245" s="11">
        <f>Q215+Q244</f>
        <v>3.4232181517000004</v>
      </c>
      <c r="R245" s="11">
        <f>R215+R244</f>
        <v>3.4433217842000001</v>
      </c>
      <c r="S245" s="11">
        <f>S215+S244</f>
        <v>3.3839915517000003</v>
      </c>
      <c r="W245" s="11"/>
      <c r="X245" s="11" t="str">
        <f t="shared" si="115"/>
        <v>Compressor Outlet Pressure</v>
      </c>
      <c r="Y245" s="9" t="str">
        <f t="shared" si="107"/>
        <v>bar</v>
      </c>
      <c r="Z245" s="11">
        <f t="shared" ref="Z245:AI245" si="154">Z215+Z244</f>
        <v>3.4342196425</v>
      </c>
      <c r="AA245" s="11">
        <f t="shared" si="154"/>
        <v>3.4349551412500001</v>
      </c>
      <c r="AB245" s="11">
        <f t="shared" si="154"/>
        <v>3.4339551412499998</v>
      </c>
      <c r="AC245" s="11">
        <f t="shared" si="154"/>
        <v>3.5299551412499999</v>
      </c>
      <c r="AD245" s="11">
        <f t="shared" si="154"/>
        <v>3.6296906399999997</v>
      </c>
      <c r="AE245" s="11">
        <f t="shared" si="154"/>
        <v>2.9207486449999998</v>
      </c>
      <c r="AF245" s="11">
        <f t="shared" si="154"/>
        <v>3.3297293099999998</v>
      </c>
      <c r="AG245" s="11">
        <f t="shared" si="154"/>
        <v>3.4311809725</v>
      </c>
      <c r="AH245" s="11">
        <f t="shared" si="154"/>
        <v>3.7379358062500003</v>
      </c>
      <c r="AI245" s="11">
        <f t="shared" si="154"/>
        <v>3.3416713049999998</v>
      </c>
    </row>
    <row r="246" spans="1:35">
      <c r="B246" t="s">
        <v>106</v>
      </c>
      <c r="C246" s="6" t="s">
        <v>78</v>
      </c>
      <c r="D246">
        <f t="shared" ref="D246:I246" si="155">D203+273.15</f>
        <v>314.64999999999998</v>
      </c>
      <c r="E246" s="11">
        <f t="shared" si="155"/>
        <v>370.65</v>
      </c>
      <c r="F246" s="11">
        <f t="shared" si="155"/>
        <v>420.15</v>
      </c>
      <c r="G246" s="11">
        <f t="shared" si="155"/>
        <v>444.15</v>
      </c>
      <c r="H246" s="11">
        <f t="shared" si="155"/>
        <v>460.15</v>
      </c>
      <c r="I246" s="11">
        <f t="shared" si="155"/>
        <v>479.15</v>
      </c>
      <c r="L246" s="11"/>
      <c r="M246" s="11" t="str">
        <f t="shared" si="9"/>
        <v>Compressor Delivery Temp</v>
      </c>
      <c r="N246" s="6" t="s">
        <v>78</v>
      </c>
      <c r="O246" s="11">
        <f>O203+273.15</f>
        <v>433.65</v>
      </c>
      <c r="P246" s="11">
        <f>P203+273.15</f>
        <v>431.65</v>
      </c>
      <c r="Q246" s="11">
        <f>Q203+273.15</f>
        <v>455.65</v>
      </c>
      <c r="R246" s="11">
        <f>R203+273.15</f>
        <v>455.65</v>
      </c>
      <c r="S246" s="11">
        <f>S203+273.15</f>
        <v>450.65</v>
      </c>
      <c r="W246" s="11"/>
      <c r="X246" s="11" t="str">
        <f t="shared" si="115"/>
        <v>Compressor Delivery Temp</v>
      </c>
      <c r="Y246" s="9" t="str">
        <f t="shared" si="107"/>
        <v>K</v>
      </c>
      <c r="Z246" s="11">
        <f t="shared" ref="Z246:AI246" si="156">Z203+273.15</f>
        <v>453.15</v>
      </c>
      <c r="AA246" s="11">
        <f t="shared" si="156"/>
        <v>470.65</v>
      </c>
      <c r="AB246" s="11">
        <f t="shared" si="156"/>
        <v>470.65</v>
      </c>
      <c r="AC246" s="11">
        <f t="shared" si="156"/>
        <v>475.65</v>
      </c>
      <c r="AD246" s="11">
        <f t="shared" si="156"/>
        <v>495.65</v>
      </c>
      <c r="AE246" s="11">
        <f t="shared" si="156"/>
        <v>458.15</v>
      </c>
      <c r="AF246" s="11">
        <f t="shared" si="156"/>
        <v>473.15</v>
      </c>
      <c r="AG246" s="11">
        <f t="shared" si="156"/>
        <v>480.65</v>
      </c>
      <c r="AH246" s="11">
        <f t="shared" si="156"/>
        <v>470.65</v>
      </c>
      <c r="AI246" s="11">
        <f t="shared" si="156"/>
        <v>468.15</v>
      </c>
    </row>
    <row r="247" spans="1:35">
      <c r="B247" t="s">
        <v>108</v>
      </c>
      <c r="D247" s="18">
        <f t="shared" ref="D247:I247" si="157">D245/D211</f>
        <v>1.3595717208586771</v>
      </c>
      <c r="E247" s="18">
        <f t="shared" si="157"/>
        <v>2.0631461750757034</v>
      </c>
      <c r="F247" s="18">
        <f t="shared" si="157"/>
        <v>2.8692628919117329</v>
      </c>
      <c r="G247" s="18">
        <f t="shared" si="157"/>
        <v>3.3177957632482347</v>
      </c>
      <c r="H247" s="18">
        <f t="shared" si="157"/>
        <v>3.6394307438241089</v>
      </c>
      <c r="I247" s="18">
        <f t="shared" si="157"/>
        <v>3.9931788123156293</v>
      </c>
      <c r="L247" s="11"/>
      <c r="M247" s="11" t="str">
        <f t="shared" si="9"/>
        <v>Compressor Pressure Ratio (π)</v>
      </c>
      <c r="N247" s="6"/>
      <c r="O247" s="18">
        <f>O245/O211</f>
        <v>2.9279661943516473</v>
      </c>
      <c r="P247" s="18">
        <f>P245/P211</f>
        <v>2.9376627367427797</v>
      </c>
      <c r="Q247" s="18">
        <f>Q245/Q211</f>
        <v>3.4228998110642923</v>
      </c>
      <c r="R247" s="18">
        <f>R245/R211</f>
        <v>3.44300157403601</v>
      </c>
      <c r="S247" s="18">
        <f>S245/S211</f>
        <v>3.3835109698133121</v>
      </c>
      <c r="W247" s="11"/>
      <c r="X247" s="11" t="str">
        <f t="shared" si="115"/>
        <v>Compressor Pressure Ratio (π)</v>
      </c>
      <c r="Z247" s="18">
        <f t="shared" ref="Z247:AI247" si="158">Z245/Z211</f>
        <v>3.3749941068524421</v>
      </c>
      <c r="AA247" s="18">
        <f t="shared" si="158"/>
        <v>3.3822362002302402</v>
      </c>
      <c r="AB247" s="18">
        <f t="shared" si="158"/>
        <v>3.384584186339485</v>
      </c>
      <c r="AC247" s="18">
        <f t="shared" si="158"/>
        <v>3.4828358463772724</v>
      </c>
      <c r="AD247" s="18">
        <f t="shared" si="158"/>
        <v>3.5917343674972941</v>
      </c>
      <c r="AE247" s="18">
        <f t="shared" si="158"/>
        <v>2.9074682820833058</v>
      </c>
      <c r="AF247" s="18">
        <f t="shared" si="158"/>
        <v>3.2931858963931413</v>
      </c>
      <c r="AG247" s="18">
        <f t="shared" si="158"/>
        <v>3.3952355878669858</v>
      </c>
      <c r="AH247" s="18">
        <f t="shared" si="158"/>
        <v>3.6804266464107784</v>
      </c>
      <c r="AI247" s="18">
        <f t="shared" si="158"/>
        <v>3.2916599630996402</v>
      </c>
    </row>
    <row r="248" spans="1:35" s="11" customFormat="1">
      <c r="B248" s="11" t="s">
        <v>35</v>
      </c>
      <c r="C248" s="6" t="s">
        <v>27</v>
      </c>
      <c r="D248" s="9">
        <f t="shared" ref="D248:I248" si="159">D144</f>
        <v>30</v>
      </c>
      <c r="E248" s="9">
        <f t="shared" si="159"/>
        <v>26</v>
      </c>
      <c r="F248" s="9">
        <f t="shared" si="159"/>
        <v>30</v>
      </c>
      <c r="G248" s="9">
        <f t="shared" si="159"/>
        <v>32.5</v>
      </c>
      <c r="H248" s="9">
        <f t="shared" si="159"/>
        <v>35</v>
      </c>
      <c r="I248" s="9">
        <f t="shared" si="159"/>
        <v>38</v>
      </c>
      <c r="M248" s="11" t="str">
        <f t="shared" si="9"/>
        <v xml:space="preserve">Scavenge Temperature </v>
      </c>
      <c r="N248" s="6" t="s">
        <v>27</v>
      </c>
      <c r="O248" s="9">
        <f>O144</f>
        <v>43</v>
      </c>
      <c r="P248" s="9">
        <f>P144</f>
        <v>43</v>
      </c>
      <c r="Q248" s="9">
        <f>Q144</f>
        <v>45</v>
      </c>
      <c r="R248" s="9">
        <f>R144</f>
        <v>45</v>
      </c>
      <c r="S248" s="9">
        <f>S144</f>
        <v>46</v>
      </c>
      <c r="X248" s="11" t="str">
        <f t="shared" si="115"/>
        <v xml:space="preserve">Scavenge Temperature </v>
      </c>
      <c r="Y248" s="9" t="str">
        <f t="shared" si="107"/>
        <v>°C</v>
      </c>
      <c r="Z248" s="9">
        <f t="shared" ref="Z248:AI248" si="160">Z144</f>
        <v>42</v>
      </c>
      <c r="AA248" s="9">
        <f t="shared" si="160"/>
        <v>43</v>
      </c>
      <c r="AB248" s="9">
        <f t="shared" si="160"/>
        <v>44</v>
      </c>
      <c r="AC248" s="9">
        <f t="shared" si="160"/>
        <v>43</v>
      </c>
      <c r="AD248" s="9">
        <f t="shared" si="160"/>
        <v>49</v>
      </c>
      <c r="AE248" s="9">
        <f t="shared" si="160"/>
        <v>58</v>
      </c>
      <c r="AF248" s="9">
        <f t="shared" si="160"/>
        <v>42</v>
      </c>
      <c r="AG248" s="9">
        <f t="shared" si="160"/>
        <v>47</v>
      </c>
      <c r="AH248" s="9">
        <f t="shared" si="160"/>
        <v>46</v>
      </c>
      <c r="AI248" s="9">
        <f t="shared" si="160"/>
        <v>44</v>
      </c>
    </row>
    <row r="249" spans="1:35">
      <c r="B249" t="s">
        <v>111</v>
      </c>
      <c r="C249" s="6" t="s">
        <v>14</v>
      </c>
      <c r="D249" s="9">
        <f t="shared" ref="D249:I249" si="161">D206*SQRT($J$8/D212)</f>
        <v>5461.4115195460281</v>
      </c>
      <c r="E249" s="9">
        <f t="shared" si="161"/>
        <v>9242.7192873860604</v>
      </c>
      <c r="F249" s="9">
        <f t="shared" si="161"/>
        <v>11430.869104899442</v>
      </c>
      <c r="G249" s="9">
        <f t="shared" si="161"/>
        <v>12297.37613129545</v>
      </c>
      <c r="H249" s="9">
        <f t="shared" si="161"/>
        <v>12901.222908203363</v>
      </c>
      <c r="I249" s="9">
        <f t="shared" si="161"/>
        <v>13559.829906033405</v>
      </c>
      <c r="L249" s="11"/>
      <c r="M249" s="11" t="str">
        <f t="shared" si="9"/>
        <v>TC speed corrected</v>
      </c>
      <c r="N249" s="6" t="s">
        <v>14</v>
      </c>
      <c r="O249" s="9">
        <f>O206*SQRT($J$8/O212)</f>
        <v>11694.810261152055</v>
      </c>
      <c r="P249" s="9">
        <f>P206*SQRT($J$8/P212)</f>
        <v>11564.701118323663</v>
      </c>
      <c r="Q249" s="9">
        <f>Q206*SQRT($J$8/Q212)</f>
        <v>12475</v>
      </c>
      <c r="R249" s="9">
        <f>R206*SQRT($J$8/R212)</f>
        <v>12425</v>
      </c>
      <c r="S249" s="9">
        <f>S206*SQRT($J$8/S212)</f>
        <v>12449.781497236041</v>
      </c>
      <c r="W249" s="11"/>
      <c r="X249" s="11" t="str">
        <f t="shared" si="115"/>
        <v>TC speed corrected</v>
      </c>
      <c r="Y249" s="9" t="str">
        <f t="shared" si="107"/>
        <v>rpm</v>
      </c>
      <c r="Z249" s="9">
        <f t="shared" ref="Z249:AI249" si="162">Z206*SQRT($J$8/Z212)</f>
        <v>12383.022050861242</v>
      </c>
      <c r="AA249" s="9">
        <f t="shared" si="162"/>
        <v>12369.251568855392</v>
      </c>
      <c r="AB249" s="9">
        <f t="shared" si="162"/>
        <v>12310.892278603656</v>
      </c>
      <c r="AC249" s="9">
        <f t="shared" si="162"/>
        <v>12515.378998116617</v>
      </c>
      <c r="AD249" s="9">
        <f t="shared" si="162"/>
        <v>12581.091453053106</v>
      </c>
      <c r="AE249" s="9">
        <f t="shared" si="162"/>
        <v>11063.099824944451</v>
      </c>
      <c r="AF249" s="9">
        <f t="shared" si="162"/>
        <v>12158.364038798663</v>
      </c>
      <c r="AG249" s="9">
        <f t="shared" si="162"/>
        <v>12403.87693855794</v>
      </c>
      <c r="AH249" s="9">
        <f t="shared" si="162"/>
        <v>12741.191526628849</v>
      </c>
      <c r="AI249" s="9">
        <f t="shared" si="162"/>
        <v>12169.627945115213</v>
      </c>
    </row>
    <row r="250" spans="1:35" s="16" customFormat="1" ht="17.25">
      <c r="B250" s="16" t="s">
        <v>114</v>
      </c>
      <c r="C250" s="39" t="s">
        <v>113</v>
      </c>
      <c r="D250" s="40"/>
      <c r="E250" s="40"/>
      <c r="F250" s="40"/>
      <c r="G250" s="40"/>
      <c r="H250" s="40"/>
      <c r="I250" s="40"/>
      <c r="M250" s="16" t="str">
        <f t="shared" si="9"/>
        <v>Corrected flow rate - map</v>
      </c>
      <c r="N250" s="39" t="s">
        <v>113</v>
      </c>
      <c r="O250" s="40"/>
      <c r="P250" s="40"/>
      <c r="Q250" s="40"/>
      <c r="R250" s="40"/>
      <c r="S250" s="40"/>
      <c r="X250" s="16" t="str">
        <f t="shared" si="115"/>
        <v>Corrected flow rate - map</v>
      </c>
      <c r="Y250" s="9" t="str">
        <f t="shared" si="107"/>
        <v>m3/s</v>
      </c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</row>
    <row r="251" spans="1:35" ht="17.25">
      <c r="B251" t="s">
        <v>115</v>
      </c>
      <c r="C251" s="6" t="s">
        <v>113</v>
      </c>
      <c r="D251" s="18">
        <f t="shared" ref="D251:I251" si="163">D250*SQRT(D216/$J$8)</f>
        <v>0</v>
      </c>
      <c r="E251" s="18">
        <f t="shared" si="163"/>
        <v>0</v>
      </c>
      <c r="F251" s="18">
        <f t="shared" si="163"/>
        <v>0</v>
      </c>
      <c r="G251" s="18">
        <f t="shared" si="163"/>
        <v>0</v>
      </c>
      <c r="H251" s="18">
        <f t="shared" si="163"/>
        <v>0</v>
      </c>
      <c r="I251" s="18">
        <f t="shared" si="163"/>
        <v>0</v>
      </c>
      <c r="L251" s="11"/>
      <c r="M251" s="11" t="str">
        <f t="shared" si="9"/>
        <v>Actual volumetric rate</v>
      </c>
      <c r="N251" s="6" t="s">
        <v>113</v>
      </c>
      <c r="O251" s="18">
        <f>O250*SQRT(O216/$J$8)</f>
        <v>0</v>
      </c>
      <c r="P251" s="18">
        <f>P250*SQRT(P216/$J$8)</f>
        <v>0</v>
      </c>
      <c r="Q251" s="18">
        <f>Q250*SQRT(Q216/$J$8)</f>
        <v>0</v>
      </c>
      <c r="R251" s="18">
        <f>R250*SQRT(R216/$J$8)</f>
        <v>0</v>
      </c>
      <c r="S251" s="18">
        <f>S250*SQRT(S216/$J$8)</f>
        <v>0</v>
      </c>
      <c r="W251" s="11"/>
      <c r="X251" s="11" t="str">
        <f t="shared" si="115"/>
        <v>Actual volumetric rate</v>
      </c>
      <c r="Y251" s="9" t="str">
        <f t="shared" si="107"/>
        <v>m3/s</v>
      </c>
      <c r="Z251" s="18">
        <f t="shared" ref="Z251:AI251" si="164">Z250*SQRT(Z216/$J$8)</f>
        <v>0</v>
      </c>
      <c r="AA251" s="18">
        <f t="shared" si="164"/>
        <v>0</v>
      </c>
      <c r="AB251" s="18">
        <f t="shared" si="164"/>
        <v>0</v>
      </c>
      <c r="AC251" s="18">
        <f t="shared" si="164"/>
        <v>0</v>
      </c>
      <c r="AD251" s="18">
        <f t="shared" si="164"/>
        <v>0</v>
      </c>
      <c r="AE251" s="18">
        <f t="shared" si="164"/>
        <v>0</v>
      </c>
      <c r="AF251" s="18">
        <f t="shared" si="164"/>
        <v>0</v>
      </c>
      <c r="AG251" s="18">
        <f t="shared" si="164"/>
        <v>0</v>
      </c>
      <c r="AH251" s="18">
        <f t="shared" si="164"/>
        <v>0</v>
      </c>
      <c r="AI251" s="18">
        <f t="shared" si="164"/>
        <v>0</v>
      </c>
    </row>
    <row r="252" spans="1:35" ht="17.25">
      <c r="B252" t="s">
        <v>116</v>
      </c>
      <c r="C252" s="6" t="s">
        <v>117</v>
      </c>
      <c r="D252" s="18">
        <f t="shared" ref="D252:I252" si="165">D25/287/D212*100</f>
        <v>1.2115556301709705</v>
      </c>
      <c r="E252" s="18">
        <f t="shared" si="165"/>
        <v>1.198990031557333</v>
      </c>
      <c r="F252" s="18">
        <f t="shared" si="165"/>
        <v>1.1941013326131817</v>
      </c>
      <c r="G252" s="18">
        <f t="shared" si="165"/>
        <v>1.1869190597064343</v>
      </c>
      <c r="H252" s="18">
        <f t="shared" si="165"/>
        <v>1.1825732079327236</v>
      </c>
      <c r="I252" s="18">
        <f t="shared" si="165"/>
        <v>1.1766232576221325</v>
      </c>
      <c r="L252" s="11"/>
      <c r="M252" s="11" t="str">
        <f t="shared" ref="M252:M254" si="166">B252</f>
        <v>Air Density</v>
      </c>
      <c r="N252" s="6" t="s">
        <v>117</v>
      </c>
      <c r="O252" s="18">
        <f>O25/287/O212*100</f>
        <v>1.1751960297592465</v>
      </c>
      <c r="P252" s="18">
        <f>P25/287/P212*100</f>
        <v>1.1751960297592465</v>
      </c>
      <c r="Q252" s="18">
        <f>Q25/287/Q212*100</f>
        <v>1.1732252163603545</v>
      </c>
      <c r="R252" s="18">
        <f>R25/287/R212*100</f>
        <v>1.1732252163603545</v>
      </c>
      <c r="S252" s="18">
        <f>S25/287/S212*100</f>
        <v>1.1722422863868625</v>
      </c>
      <c r="W252" s="11"/>
      <c r="X252" s="11" t="str">
        <f t="shared" si="115"/>
        <v>Air Density</v>
      </c>
      <c r="Y252" s="9" t="str">
        <f t="shared" si="107"/>
        <v>kg/m3</v>
      </c>
      <c r="Z252" s="18">
        <f t="shared" ref="Z252:AI252" si="167">Z25/287/Z212*100</f>
        <v>1.1685046748778942</v>
      </c>
      <c r="AA252" s="18">
        <f t="shared" si="167"/>
        <v>1.1277191713917549</v>
      </c>
      <c r="AB252" s="18">
        <f t="shared" si="167"/>
        <v>1.1266135643609785</v>
      </c>
      <c r="AC252" s="18">
        <f t="shared" si="167"/>
        <v>1.1151144145841585</v>
      </c>
      <c r="AD252" s="18">
        <f t="shared" si="167"/>
        <v>1.1035767750417516</v>
      </c>
      <c r="AE252" s="18">
        <f t="shared" si="167"/>
        <v>1.0970467349527471</v>
      </c>
      <c r="AF252" s="18">
        <f t="shared" si="167"/>
        <v>1.1197436933136644</v>
      </c>
      <c r="AG252" s="18">
        <f t="shared" si="167"/>
        <v>1.1151144145841585</v>
      </c>
      <c r="AH252" s="18">
        <f t="shared" si="167"/>
        <v>1.1444562461051255</v>
      </c>
      <c r="AI252" s="18">
        <f t="shared" si="167"/>
        <v>1.1404849341940195</v>
      </c>
    </row>
    <row r="253" spans="1:35">
      <c r="B253" t="s">
        <v>118</v>
      </c>
      <c r="C253" s="6" t="s">
        <v>119</v>
      </c>
      <c r="D253" s="17">
        <f>D251*D252</f>
        <v>0</v>
      </c>
      <c r="E253" s="17">
        <f t="shared" ref="E253:I253" si="168">E251*E252</f>
        <v>0</v>
      </c>
      <c r="F253" s="17">
        <f t="shared" si="168"/>
        <v>0</v>
      </c>
      <c r="G253" s="17">
        <f t="shared" si="168"/>
        <v>0</v>
      </c>
      <c r="H253" s="17">
        <f t="shared" si="168"/>
        <v>0</v>
      </c>
      <c r="I253" s="17">
        <f t="shared" si="168"/>
        <v>0</v>
      </c>
      <c r="L253" s="11"/>
      <c r="M253" s="11" t="str">
        <f t="shared" si="166"/>
        <v>Compressor Flow Rate</v>
      </c>
      <c r="N253" s="6" t="s">
        <v>119</v>
      </c>
      <c r="O253" s="17">
        <f>O251*O252</f>
        <v>0</v>
      </c>
      <c r="P253" s="17">
        <f t="shared" ref="P253:S253" si="169">P251*P252</f>
        <v>0</v>
      </c>
      <c r="Q253" s="17">
        <f t="shared" si="169"/>
        <v>0</v>
      </c>
      <c r="R253" s="17">
        <f t="shared" si="169"/>
        <v>0</v>
      </c>
      <c r="S253" s="17">
        <f t="shared" si="169"/>
        <v>0</v>
      </c>
      <c r="W253" s="11"/>
      <c r="X253" s="11" t="str">
        <f t="shared" si="115"/>
        <v>Compressor Flow Rate</v>
      </c>
      <c r="Y253" s="9" t="str">
        <f t="shared" si="107"/>
        <v>kg/s</v>
      </c>
      <c r="Z253" s="17">
        <f t="shared" ref="Z253:AD253" si="170">Z251*Z252</f>
        <v>0</v>
      </c>
      <c r="AA253" s="17">
        <f t="shared" si="170"/>
        <v>0</v>
      </c>
      <c r="AB253" s="17">
        <f t="shared" si="170"/>
        <v>0</v>
      </c>
      <c r="AC253" s="17">
        <f t="shared" si="170"/>
        <v>0</v>
      </c>
      <c r="AD253" s="17">
        <f t="shared" si="170"/>
        <v>0</v>
      </c>
      <c r="AE253" s="17">
        <f t="shared" ref="AE253:AI253" si="171">AE251*AE252</f>
        <v>0</v>
      </c>
      <c r="AF253" s="17">
        <f t="shared" si="171"/>
        <v>0</v>
      </c>
      <c r="AG253" s="17">
        <f t="shared" si="171"/>
        <v>0</v>
      </c>
      <c r="AH253" s="17">
        <f t="shared" si="171"/>
        <v>0</v>
      </c>
      <c r="AI253" s="17">
        <f t="shared" si="171"/>
        <v>0</v>
      </c>
    </row>
    <row r="254" spans="1:35">
      <c r="B254" t="s">
        <v>121</v>
      </c>
      <c r="C254" s="6" t="s">
        <v>119</v>
      </c>
      <c r="D254" s="17">
        <f>D251*D252*$C$12/$C$6</f>
        <v>0</v>
      </c>
      <c r="E254" s="17">
        <f t="shared" ref="E254:I254" si="172">E251*E252*$C$12/$C$6</f>
        <v>0</v>
      </c>
      <c r="F254" s="17">
        <f t="shared" si="172"/>
        <v>0</v>
      </c>
      <c r="G254" s="17">
        <f t="shared" si="172"/>
        <v>0</v>
      </c>
      <c r="H254" s="17">
        <f t="shared" si="172"/>
        <v>0</v>
      </c>
      <c r="I254" s="17">
        <f t="shared" si="172"/>
        <v>0</v>
      </c>
      <c r="L254" s="11"/>
      <c r="M254" s="11" t="str">
        <f t="shared" si="166"/>
        <v>Actual Flow Rate/cylinder</v>
      </c>
      <c r="N254" s="6" t="s">
        <v>119</v>
      </c>
      <c r="O254" s="17">
        <f>O251*O252*$C$12/$C$6</f>
        <v>0</v>
      </c>
      <c r="P254" s="17">
        <f t="shared" ref="P254:S254" si="173">P251*P252*$C$12/$C$6</f>
        <v>0</v>
      </c>
      <c r="Q254" s="17">
        <f t="shared" si="173"/>
        <v>0</v>
      </c>
      <c r="R254" s="17">
        <f t="shared" si="173"/>
        <v>0</v>
      </c>
      <c r="S254" s="17">
        <f t="shared" si="173"/>
        <v>0</v>
      </c>
      <c r="W254" s="11"/>
      <c r="X254" s="11" t="str">
        <f t="shared" si="115"/>
        <v>Actual Flow Rate/cylinder</v>
      </c>
      <c r="Y254" s="9" t="str">
        <f t="shared" si="107"/>
        <v>kg/s</v>
      </c>
      <c r="Z254" s="17">
        <f t="shared" ref="Z254:AD254" si="174">Z251*Z252*$C$12/$C$6</f>
        <v>0</v>
      </c>
      <c r="AA254" s="17">
        <f t="shared" si="174"/>
        <v>0</v>
      </c>
      <c r="AB254" s="17">
        <f t="shared" si="174"/>
        <v>0</v>
      </c>
      <c r="AC254" s="17">
        <f t="shared" si="174"/>
        <v>0</v>
      </c>
      <c r="AD254" s="17">
        <f t="shared" si="174"/>
        <v>0</v>
      </c>
      <c r="AE254" s="17">
        <f t="shared" ref="AE254:AI254" si="175">AE251*AE252*$C$12/$C$6</f>
        <v>0</v>
      </c>
      <c r="AF254" s="17">
        <f t="shared" si="175"/>
        <v>0</v>
      </c>
      <c r="AG254" s="17">
        <f t="shared" si="175"/>
        <v>0</v>
      </c>
      <c r="AH254" s="17">
        <f t="shared" si="175"/>
        <v>0</v>
      </c>
      <c r="AI254" s="17">
        <f t="shared" si="175"/>
        <v>0</v>
      </c>
    </row>
    <row r="258" spans="1:3">
      <c r="A258" s="4"/>
      <c r="B258" s="4"/>
    </row>
    <row r="260" spans="1:3">
      <c r="B260" s="16"/>
      <c r="C260" s="16"/>
    </row>
    <row r="261" spans="1:3">
      <c r="B261" s="12"/>
      <c r="C261" s="12"/>
    </row>
    <row r="262" spans="1:3">
      <c r="B262" s="11"/>
      <c r="C262" s="11"/>
    </row>
    <row r="263" spans="1:3">
      <c r="B263" s="11"/>
      <c r="C263" s="11"/>
    </row>
    <row r="264" spans="1:3">
      <c r="B264" s="16"/>
      <c r="C264" s="16"/>
    </row>
    <row r="265" spans="1:3">
      <c r="B265" s="16"/>
      <c r="C265" s="16"/>
    </row>
    <row r="266" spans="1:3">
      <c r="B266" s="47"/>
      <c r="C266" s="47"/>
    </row>
    <row r="267" spans="1:3">
      <c r="B267" s="47"/>
      <c r="C267" s="47"/>
    </row>
    <row r="268" spans="1:3">
      <c r="B268" s="47"/>
      <c r="C268" s="47"/>
    </row>
  </sheetData>
  <sortState ref="B14">
    <sortCondition descending="1" ref="B14"/>
  </sortState>
  <mergeCells count="16">
    <mergeCell ref="H7:I7"/>
    <mergeCell ref="B1:B2"/>
    <mergeCell ref="C1:D2"/>
    <mergeCell ref="C13:E13"/>
    <mergeCell ref="H2:I2"/>
    <mergeCell ref="H3:I3"/>
    <mergeCell ref="H4:I4"/>
    <mergeCell ref="H5:I5"/>
    <mergeCell ref="H6:I6"/>
    <mergeCell ref="H17:I17"/>
    <mergeCell ref="H8:I8"/>
    <mergeCell ref="H9:I9"/>
    <mergeCell ref="H10:I10"/>
    <mergeCell ref="H11:I11"/>
    <mergeCell ref="H12:I12"/>
    <mergeCell ref="H13:I13"/>
  </mergeCells>
  <dataValidations xWindow="195" yWindow="354" count="5">
    <dataValidation type="list" allowBlank="1" showInputMessage="1" showErrorMessage="1" error="Pick a unit from the drop down list" prompt="Select power units" sqref="C29:C30 N29:N30 Y29:Y30">
      <formula1>Power</formula1>
    </dataValidation>
    <dataValidation type="list" allowBlank="1" showInputMessage="1" showErrorMessage="1" error="Select a unit from the drop down list" prompt="Select pressure unit" sqref="C116 C163 C178 N116 N163 N178 Y116 Y163 Y178">
      <formula1>pressure_drop</formula1>
    </dataValidation>
    <dataValidation type="list" allowBlank="1" showInputMessage="1" showErrorMessage="1" error="Select a unit from the drop down list" prompt="Select pressure unit" sqref="C143 C145 N143 N145 Y143 Y145">
      <formula1>Pressure_con</formula1>
    </dataValidation>
    <dataValidation type="list" allowBlank="1" showInputMessage="1" showErrorMessage="1" prompt="Select bsfc unit" sqref="C149:C150 N149:N150 Y149:Y150">
      <formula1>bsfc_con</formula1>
    </dataValidation>
    <dataValidation type="list" allowBlank="1" showInputMessage="1" showErrorMessage="1" error="Please select a unit from the list" prompt="Select LHV units" sqref="C42 N42 Y42">
      <formula1>LHV</formula1>
    </dataValidation>
  </dataValidations>
  <pageMargins left="0.25" right="0.25" top="0.75" bottom="0.75" header="0.3" footer="0.3"/>
  <pageSetup paperSize="9" orientation="portrait" r:id="rId1"/>
  <ignoredErrors>
    <ignoredError sqref="H192:I192 D192:G192" formulaRange="1"/>
  </ignoredErrors>
  <extLst>
    <ext xmlns:x14="http://schemas.microsoft.com/office/spreadsheetml/2009/9/main" uri="{CCE6A557-97BC-4b89-ADB6-D9C93CAAB3DF}">
      <x14:dataValidations xmlns:xm="http://schemas.microsoft.com/office/excel/2006/main" xWindow="195" yWindow="354" count="1">
        <x14:dataValidation type="list" allowBlank="1" showInputMessage="1" showErrorMessage="1">
          <x14:formula1>
            <xm:f>Sheet1!$E$2:$E$3</xm:f>
          </x14:formula1>
          <xm:sqref>C24 N24 Y24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-0.249977111117893"/>
  </sheetPr>
  <dimension ref="A1:AQ244"/>
  <sheetViews>
    <sheetView topLeftCell="N161" workbookViewId="0">
      <selection activeCell="M101" sqref="M101"/>
    </sheetView>
  </sheetViews>
  <sheetFormatPr defaultRowHeight="15"/>
  <cols>
    <col min="1" max="1" width="2.7109375" bestFit="1" customWidth="1"/>
    <col min="2" max="2" width="30.5703125" bestFit="1" customWidth="1"/>
    <col min="3" max="3" width="8.28515625" bestFit="1" customWidth="1"/>
    <col min="4" max="4" width="11.140625" bestFit="1" customWidth="1"/>
    <col min="5" max="7" width="8.5703125" bestFit="1" customWidth="1"/>
    <col min="8" max="9" width="8.5703125" style="11" bestFit="1" customWidth="1"/>
    <col min="10" max="11" width="9.140625" customWidth="1"/>
    <col min="12" max="12" width="2.140625" bestFit="1" customWidth="1"/>
    <col min="13" max="13" width="28.28515625" bestFit="1" customWidth="1"/>
    <col min="14" max="14" width="10" bestFit="1" customWidth="1"/>
    <col min="20" max="22" width="9.140625" customWidth="1"/>
    <col min="23" max="23" width="2.140625" customWidth="1"/>
    <col min="24" max="24" width="28.28515625" customWidth="1"/>
    <col min="25" max="25" width="10" bestFit="1" customWidth="1"/>
    <col min="26" max="31" width="9.140625" customWidth="1"/>
    <col min="32" max="35" width="9.5703125" bestFit="1" customWidth="1"/>
    <col min="38" max="38" width="8.42578125" bestFit="1" customWidth="1"/>
    <col min="39" max="40" width="12.7109375" bestFit="1" customWidth="1"/>
    <col min="41" max="41" width="15.28515625" bestFit="1" customWidth="1"/>
    <col min="42" max="42" width="13.85546875" bestFit="1" customWidth="1"/>
    <col min="43" max="43" width="12.7109375" bestFit="1" customWidth="1"/>
  </cols>
  <sheetData>
    <row r="1" spans="1:35" s="20" customFormat="1" ht="18.75">
      <c r="B1" s="20" t="str">
        <f>'INPUT DATA'!B1</f>
        <v>MAN 6s70mcc7</v>
      </c>
      <c r="C1" s="94" t="str">
        <f>'INPUT DATA'!C1</f>
        <v>CAP LARA</v>
      </c>
      <c r="D1" s="94"/>
      <c r="M1" s="20" t="str">
        <f>B1</f>
        <v>MAN 6s70mcc7</v>
      </c>
      <c r="N1" s="20" t="str">
        <f>C1</f>
        <v>CAP LARA</v>
      </c>
      <c r="X1" s="20" t="str">
        <f>M1</f>
        <v>MAN 6s70mcc7</v>
      </c>
      <c r="Y1" s="20" t="str">
        <f>N1</f>
        <v>CAP LARA</v>
      </c>
    </row>
    <row r="2" spans="1:35" s="20" customFormat="1" ht="18.75"/>
    <row r="3" spans="1:35" s="20" customFormat="1" ht="18.75">
      <c r="B3" s="38" t="str">
        <f>'INPUT DATA'!B18</f>
        <v>SHOP TESTS</v>
      </c>
      <c r="M3" s="38" t="str">
        <f>'INPUT DATA'!M18</f>
        <v>SEA TRIALS</v>
      </c>
      <c r="X3" s="38" t="str">
        <f>'INPUT DATA'!X18</f>
        <v>OPERATION</v>
      </c>
    </row>
    <row r="4" spans="1:35"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5" s="30" customFormat="1" ht="15.75">
      <c r="B5" s="30" t="str">
        <f>'INPUT DATA'!B184</f>
        <v>RESULTS</v>
      </c>
      <c r="M5" s="30" t="str">
        <f>B5</f>
        <v>RESULTS</v>
      </c>
      <c r="X5" s="30" t="str">
        <f>B5</f>
        <v>RESULTS</v>
      </c>
    </row>
    <row r="6" spans="1:35" s="55" customFormat="1">
      <c r="B6" s="55" t="str">
        <f>'INPUT DATA'!B185</f>
        <v>Load</v>
      </c>
      <c r="D6" s="55">
        <f>'INPUT DATA'!D185</f>
        <v>0.25</v>
      </c>
      <c r="E6" s="55">
        <f>'INPUT DATA'!E185</f>
        <v>0.5</v>
      </c>
      <c r="F6" s="55">
        <f>'INPUT DATA'!F185</f>
        <v>0.75</v>
      </c>
      <c r="G6" s="55">
        <f>'INPUT DATA'!G185</f>
        <v>0.9</v>
      </c>
      <c r="H6" s="55">
        <f>'INPUT DATA'!H185</f>
        <v>1</v>
      </c>
      <c r="I6" s="55">
        <f>'INPUT DATA'!I185</f>
        <v>1.1000000000000001</v>
      </c>
      <c r="M6" s="55" t="str">
        <f>'INPUT DATA'!M185</f>
        <v>Load</v>
      </c>
      <c r="O6" s="55">
        <f>'INPUT DATA'!O185</f>
        <v>0.75</v>
      </c>
      <c r="P6" s="55">
        <f>'INPUT DATA'!P185</f>
        <v>0.75</v>
      </c>
      <c r="Q6" s="55">
        <f>'INPUT DATA'!Q185</f>
        <v>0.9</v>
      </c>
      <c r="R6" s="55">
        <f>'INPUT DATA'!R185</f>
        <v>0.9</v>
      </c>
      <c r="S6" s="55">
        <f>'INPUT DATA'!S185</f>
        <v>0.9</v>
      </c>
      <c r="X6" s="55" t="str">
        <f>'INPUT DATA'!X185</f>
        <v>Load</v>
      </c>
      <c r="Z6" s="55">
        <f>'INPUT DATA'!Z185</f>
        <v>0.84699999999999998</v>
      </c>
      <c r="AA6" s="55">
        <f>'INPUT DATA'!AA185</f>
        <v>0.872</v>
      </c>
      <c r="AB6" s="55">
        <f>'INPUT DATA'!AB185</f>
        <v>0.86399999999999999</v>
      </c>
      <c r="AC6" s="55">
        <f>'INPUT DATA'!AC185</f>
        <v>0.93300000000000005</v>
      </c>
      <c r="AD6" s="55">
        <f>'INPUT DATA'!AD185</f>
        <v>0.91200000000000003</v>
      </c>
      <c r="AE6" s="55">
        <f>'INPUT DATA'!AE185</f>
        <v>0.57599999999999996</v>
      </c>
      <c r="AF6" s="55">
        <f>'INPUT DATA'!AF185</f>
        <v>0.84599999999999997</v>
      </c>
      <c r="AG6" s="55">
        <f>'INPUT DATA'!AG185</f>
        <v>0.82</v>
      </c>
      <c r="AH6" s="55">
        <f>'INPUT DATA'!AH185</f>
        <v>0.82599999999999996</v>
      </c>
      <c r="AI6" s="55">
        <f>'INPUT DATA'!AI185</f>
        <v>0.873</v>
      </c>
    </row>
    <row r="7" spans="1:35" s="3" customFormat="1">
      <c r="B7" s="3" t="str">
        <f>'INPUT DATA'!B186</f>
        <v>DATE</v>
      </c>
      <c r="D7" s="3">
        <f>'INPUT DATA'!D186</f>
        <v>39021</v>
      </c>
      <c r="E7" s="3">
        <f>'INPUT DATA'!E186</f>
        <v>39021</v>
      </c>
      <c r="F7" s="3">
        <f>'INPUT DATA'!F186</f>
        <v>39021</v>
      </c>
      <c r="G7" s="3">
        <f>'INPUT DATA'!G186</f>
        <v>39021</v>
      </c>
      <c r="H7" s="3">
        <f>'INPUT DATA'!H186</f>
        <v>39021</v>
      </c>
      <c r="I7" s="3">
        <f>'INPUT DATA'!I186</f>
        <v>39021</v>
      </c>
      <c r="M7" s="3" t="str">
        <f>'INPUT DATA'!M186</f>
        <v>DATE</v>
      </c>
      <c r="O7" s="3">
        <f>'INPUT DATA'!O186</f>
        <v>39115</v>
      </c>
      <c r="P7" s="3">
        <f>'INPUT DATA'!P186</f>
        <v>39115</v>
      </c>
      <c r="Q7" s="3">
        <f>'INPUT DATA'!Q186</f>
        <v>39115</v>
      </c>
      <c r="R7" s="3">
        <f>'INPUT DATA'!R186</f>
        <v>39115</v>
      </c>
      <c r="S7" s="3">
        <f>'INPUT DATA'!S186</f>
        <v>39115</v>
      </c>
      <c r="X7" s="3" t="str">
        <f>'INPUT DATA'!X186</f>
        <v>DATE</v>
      </c>
      <c r="Z7" s="3">
        <f>'INPUT DATA'!Z186</f>
        <v>41679</v>
      </c>
      <c r="AA7" s="3">
        <f>'INPUT DATA'!AA186</f>
        <v>41717</v>
      </c>
      <c r="AB7" s="3">
        <f>'INPUT DATA'!AB186</f>
        <v>41744</v>
      </c>
      <c r="AC7" s="3">
        <f>'INPUT DATA'!AC186</f>
        <v>41783</v>
      </c>
      <c r="AD7" s="3">
        <f>'INPUT DATA'!AD186</f>
        <v>41810</v>
      </c>
      <c r="AE7" s="3">
        <f>'INPUT DATA'!AE186</f>
        <v>41852</v>
      </c>
      <c r="AF7" s="3">
        <f>'INPUT DATA'!AF186</f>
        <v>41885</v>
      </c>
      <c r="AG7" s="3">
        <f>'INPUT DATA'!AG186</f>
        <v>41905</v>
      </c>
      <c r="AH7" s="3">
        <f>'INPUT DATA'!AH186</f>
        <v>41956</v>
      </c>
      <c r="AI7" s="3">
        <f>'INPUT DATA'!AI186</f>
        <v>42002</v>
      </c>
    </row>
    <row r="8" spans="1:35" s="4" customFormat="1">
      <c r="B8" s="4" t="str">
        <f>'INPUT DATA'!B187</f>
        <v>Engine Speed</v>
      </c>
      <c r="C8" s="4" t="str">
        <f>'INPUT DATA'!C187</f>
        <v>rpm</v>
      </c>
      <c r="D8" s="4">
        <f>'INPUT DATA'!D187</f>
        <v>57.4</v>
      </c>
      <c r="E8" s="4">
        <f>'INPUT DATA'!E187</f>
        <v>72.2</v>
      </c>
      <c r="F8" s="4">
        <f>'INPUT DATA'!F187</f>
        <v>82.8</v>
      </c>
      <c r="G8" s="4">
        <f>'INPUT DATA'!G187</f>
        <v>88</v>
      </c>
      <c r="H8" s="4">
        <f>'INPUT DATA'!H187</f>
        <v>91.1</v>
      </c>
      <c r="I8" s="4">
        <f>'INPUT DATA'!I187</f>
        <v>94</v>
      </c>
      <c r="M8" s="4" t="str">
        <f>'INPUT DATA'!M187</f>
        <v>Engine Speed</v>
      </c>
      <c r="N8" s="4" t="str">
        <f>'INPUT DATA'!N187</f>
        <v>rpm</v>
      </c>
      <c r="O8" s="4">
        <f>'INPUT DATA'!O187</f>
        <v>85.48</v>
      </c>
      <c r="P8" s="4">
        <f>'INPUT DATA'!P187</f>
        <v>85.48</v>
      </c>
      <c r="Q8" s="4">
        <f>'INPUT DATA'!Q187</f>
        <v>90.8</v>
      </c>
      <c r="R8" s="4">
        <f>'INPUT DATA'!R187</f>
        <v>90.48</v>
      </c>
      <c r="S8" s="4">
        <f>'INPUT DATA'!S187</f>
        <v>90.68</v>
      </c>
      <c r="X8" s="4" t="str">
        <f>'INPUT DATA'!X187</f>
        <v>Engine Speed</v>
      </c>
      <c r="Y8" s="4" t="str">
        <f>'INPUT DATA'!Y187</f>
        <v>rpm</v>
      </c>
      <c r="Z8" s="4">
        <f>'INPUT DATA'!Z187</f>
        <v>90.5</v>
      </c>
      <c r="AA8" s="4">
        <f>'INPUT DATA'!AA187</f>
        <v>90.6</v>
      </c>
      <c r="AB8" s="4">
        <f>'INPUT DATA'!AB187</f>
        <v>90.5</v>
      </c>
      <c r="AC8" s="4">
        <f>'INPUT DATA'!AC187</f>
        <v>90.8</v>
      </c>
      <c r="AD8" s="4">
        <f>'INPUT DATA'!AD187</f>
        <v>90.9</v>
      </c>
      <c r="AE8" s="4">
        <f>'INPUT DATA'!AE187</f>
        <v>81.900000000000006</v>
      </c>
      <c r="AF8" s="4">
        <f>'INPUT DATA'!AF187</f>
        <v>88.4</v>
      </c>
      <c r="AG8" s="4">
        <f>'INPUT DATA'!AG187</f>
        <v>88</v>
      </c>
      <c r="AH8" s="4">
        <f>'INPUT DATA'!AH187</f>
        <v>89.7</v>
      </c>
      <c r="AI8" s="4">
        <f>'INPUT DATA'!AI187</f>
        <v>88.1</v>
      </c>
    </row>
    <row r="9" spans="1:35">
      <c r="A9" s="11"/>
      <c r="B9" s="11" t="str">
        <f>'INPUT DATA'!B188</f>
        <v>E/R Temperature</v>
      </c>
      <c r="C9" s="11" t="str">
        <f>'INPUT DATA'!C188</f>
        <v>K</v>
      </c>
      <c r="D9" s="11">
        <f>'INPUT DATA'!D188</f>
        <v>290.54999999999995</v>
      </c>
      <c r="E9" s="11">
        <f>'INPUT DATA'!E188</f>
        <v>294.04999999999995</v>
      </c>
      <c r="F9" s="11">
        <f>'INPUT DATA'!F188</f>
        <v>295.75</v>
      </c>
      <c r="G9" s="11">
        <f>'INPUT DATA'!G188</f>
        <v>296.54999999999995</v>
      </c>
      <c r="H9" s="11">
        <f>'INPUT DATA'!H188</f>
        <v>298.14999999999998</v>
      </c>
      <c r="I9" s="11">
        <f>'INPUT DATA'!I188</f>
        <v>300.04999999999995</v>
      </c>
      <c r="J9" s="11"/>
      <c r="K9" s="11"/>
      <c r="L9" s="11"/>
      <c r="M9" s="11" t="str">
        <f>'INPUT DATA'!M188</f>
        <v>E/R Temperature</v>
      </c>
      <c r="N9" s="11" t="str">
        <f>'INPUT DATA'!N188</f>
        <v>K</v>
      </c>
      <c r="O9" s="11">
        <f>'INPUT DATA'!O188</f>
        <v>299.14999999999998</v>
      </c>
      <c r="P9" s="11">
        <f>'INPUT DATA'!P188</f>
        <v>299.14999999999998</v>
      </c>
      <c r="Q9" s="11">
        <f>'INPUT DATA'!Q188</f>
        <v>301.14999999999998</v>
      </c>
      <c r="R9" s="11">
        <f>'INPUT DATA'!R188</f>
        <v>301.14999999999998</v>
      </c>
      <c r="S9" s="11">
        <f>'INPUT DATA'!S188</f>
        <v>300.14999999999998</v>
      </c>
      <c r="T9" s="11"/>
      <c r="U9" s="11"/>
      <c r="V9" s="11"/>
      <c r="W9" s="11"/>
      <c r="X9" s="11" t="str">
        <f>'INPUT DATA'!X188</f>
        <v>E/R Temperature</v>
      </c>
      <c r="Y9" s="11" t="str">
        <f>'INPUT DATA'!Y188</f>
        <v>K</v>
      </c>
      <c r="Z9" s="11">
        <f>'INPUT DATA'!Z188</f>
        <v>304.14999999999998</v>
      </c>
      <c r="AA9" s="11">
        <f>'INPUT DATA'!AA188</f>
        <v>315.14999999999998</v>
      </c>
      <c r="AB9" s="11">
        <f>'INPUT DATA'!AB188</f>
        <v>315.14999999999998</v>
      </c>
      <c r="AC9" s="11">
        <f>'INPUT DATA'!AC188</f>
        <v>317.14999999999998</v>
      </c>
      <c r="AD9" s="11">
        <f>'INPUT DATA'!AD188</f>
        <v>317.14999999999998</v>
      </c>
      <c r="AE9" s="11">
        <f>'INPUT DATA'!AE188</f>
        <v>321.14999999999998</v>
      </c>
      <c r="AF9" s="11">
        <f>'INPUT DATA'!AF188</f>
        <v>315.14999999999998</v>
      </c>
      <c r="AG9" s="11">
        <f>'INPUT DATA'!AG188</f>
        <v>317.14999999999998</v>
      </c>
      <c r="AH9" s="11">
        <f>'INPUT DATA'!AH188</f>
        <v>311.14999999999998</v>
      </c>
      <c r="AI9" s="11">
        <f>'INPUT DATA'!AI188</f>
        <v>313.14999999999998</v>
      </c>
    </row>
    <row r="10" spans="1:35" s="18" customFormat="1">
      <c r="B10" s="18" t="str">
        <f>'INPUT DATA'!B189</f>
        <v xml:space="preserve">Ambient Pressure </v>
      </c>
      <c r="C10" s="18" t="str">
        <f>'INPUT DATA'!C189</f>
        <v>mbar</v>
      </c>
      <c r="D10" s="18">
        <f>'INPUT DATA'!D189</f>
        <v>1018.98302677</v>
      </c>
      <c r="E10" s="18">
        <f>'INPUT DATA'!E189</f>
        <v>1018.04977004</v>
      </c>
      <c r="F10" s="18">
        <f>'INPUT DATA'!F189</f>
        <v>1016.98319092</v>
      </c>
      <c r="G10" s="18">
        <f>'INPUT DATA'!G189</f>
        <v>1016.31657897</v>
      </c>
      <c r="H10" s="18">
        <f>'INPUT DATA'!H189</f>
        <v>1015.64996702</v>
      </c>
      <c r="I10" s="18">
        <f>'INPUT DATA'!I189</f>
        <v>1013.91677595</v>
      </c>
      <c r="M10" s="18" t="str">
        <f>'INPUT DATA'!M189</f>
        <v xml:space="preserve">Ambient Pressure </v>
      </c>
      <c r="N10" s="18" t="str">
        <f>'INPUT DATA'!N189</f>
        <v>mbar</v>
      </c>
      <c r="O10" s="18">
        <f>'INPUT DATA'!O189</f>
        <v>1003.9175967</v>
      </c>
      <c r="P10" s="18">
        <f>'INPUT DATA'!P189</f>
        <v>1003.9175967</v>
      </c>
      <c r="Q10" s="18">
        <f>'INPUT DATA'!Q189</f>
        <v>1003.9175967</v>
      </c>
      <c r="R10" s="18">
        <f>'INPUT DATA'!R189</f>
        <v>1003.9175967</v>
      </c>
      <c r="S10" s="18">
        <f>'INPUT DATA'!S189</f>
        <v>1003.9175967</v>
      </c>
      <c r="X10" s="18" t="str">
        <f>'INPUT DATA'!X189</f>
        <v xml:space="preserve">Ambient Pressure </v>
      </c>
      <c r="Y10" s="18" t="str">
        <f>'INPUT DATA'!Y189</f>
        <v>mbar</v>
      </c>
      <c r="Z10" s="18">
        <f>'INPUT DATA'!Z189</f>
        <v>1020</v>
      </c>
      <c r="AA10" s="18">
        <f>'INPUT DATA'!AA189</f>
        <v>1020</v>
      </c>
      <c r="AB10" s="18">
        <f>'INPUT DATA'!AB189</f>
        <v>1019</v>
      </c>
      <c r="AC10" s="18">
        <f>'INPUT DATA'!AC189</f>
        <v>1015</v>
      </c>
      <c r="AD10" s="18">
        <f>'INPUT DATA'!AD189</f>
        <v>1014</v>
      </c>
      <c r="AE10" s="18">
        <f>'INPUT DATA'!AE189</f>
        <v>1008</v>
      </c>
      <c r="AF10" s="18">
        <f>'INPUT DATA'!AF189</f>
        <v>1016</v>
      </c>
      <c r="AG10" s="18">
        <f>'INPUT DATA'!AG189</f>
        <v>1015</v>
      </c>
      <c r="AH10" s="18">
        <f>'INPUT DATA'!AH189</f>
        <v>1022</v>
      </c>
      <c r="AI10" s="18">
        <f>'INPUT DATA'!AI189</f>
        <v>1025</v>
      </c>
    </row>
    <row r="11" spans="1:35" s="16" customFormat="1">
      <c r="B11" s="16" t="str">
        <f>'INPUT DATA'!B190</f>
        <v>IMEP</v>
      </c>
      <c r="C11" s="16" t="str">
        <f>'INPUT DATA'!C190</f>
        <v>bar</v>
      </c>
      <c r="D11" s="16">
        <f>'INPUT DATA'!D190</f>
        <v>7.833333333333333</v>
      </c>
      <c r="E11" s="16">
        <f>'INPUT DATA'!E190</f>
        <v>11.799999999999999</v>
      </c>
      <c r="F11" s="16">
        <f>'INPUT DATA'!F190</f>
        <v>15.196666666666667</v>
      </c>
      <c r="G11" s="16">
        <f>'INPUT DATA'!G190</f>
        <v>17.036666666666665</v>
      </c>
      <c r="H11" s="16">
        <f>'INPUT DATA'!H190</f>
        <v>18.181666666666668</v>
      </c>
      <c r="I11" s="16">
        <f>'INPUT DATA'!I190</f>
        <v>19.323333333333334</v>
      </c>
      <c r="M11" s="16" t="str">
        <f>'INPUT DATA'!M190</f>
        <v>IMEP</v>
      </c>
      <c r="N11" s="16" t="str">
        <f>'INPUT DATA'!N190</f>
        <v>bar</v>
      </c>
      <c r="O11" s="16" t="str">
        <f>'INPUT DATA'!O190</f>
        <v xml:space="preserve"> </v>
      </c>
      <c r="P11" s="16" t="str">
        <f>'INPUT DATA'!P190</f>
        <v xml:space="preserve"> </v>
      </c>
      <c r="Q11" s="16" t="str">
        <f>'INPUT DATA'!Q190</f>
        <v xml:space="preserve"> </v>
      </c>
      <c r="R11" s="16" t="str">
        <f>'INPUT DATA'!R190</f>
        <v xml:space="preserve"> </v>
      </c>
      <c r="S11" s="16" t="str">
        <f>'INPUT DATA'!S190</f>
        <v xml:space="preserve"> </v>
      </c>
      <c r="X11" s="16" t="str">
        <f>'INPUT DATA'!X190</f>
        <v>IMEP</v>
      </c>
      <c r="Y11" s="16" t="str">
        <f>'INPUT DATA'!Y190</f>
        <v>bar</v>
      </c>
      <c r="Z11" s="16">
        <f>'INPUT DATA'!Z190</f>
        <v>15.65</v>
      </c>
      <c r="AA11" s="16">
        <f>'INPUT DATA'!AA190</f>
        <v>16.049999999999997</v>
      </c>
      <c r="AB11" s="16">
        <f>'INPUT DATA'!AB190</f>
        <v>15.933333333333332</v>
      </c>
      <c r="AC11" s="16">
        <f>'INPUT DATA'!AC190</f>
        <v>17.083333333333336</v>
      </c>
      <c r="AD11" s="16">
        <f>'INPUT DATA'!AD190</f>
        <v>16.700000000000003</v>
      </c>
      <c r="AE11" s="16">
        <f>'INPUT DATA'!AE190</f>
        <v>12</v>
      </c>
      <c r="AF11" s="16">
        <f>'INPUT DATA'!AF190</f>
        <v>15.966666666666667</v>
      </c>
      <c r="AG11" s="16">
        <f>'INPUT DATA'!AG190</f>
        <v>15.566666666666665</v>
      </c>
      <c r="AH11" s="16">
        <f>'INPUT DATA'!AH190</f>
        <v>15.416666666666666</v>
      </c>
      <c r="AI11" s="16">
        <f>'INPUT DATA'!AI190</f>
        <v>16.516666666666666</v>
      </c>
    </row>
    <row r="12" spans="1:35" s="16" customFormat="1">
      <c r="B12" s="16" t="str">
        <f>'INPUT DATA'!B191</f>
        <v>Fuel Pump Index</v>
      </c>
      <c r="C12" s="16" t="str">
        <f>'INPUT DATA'!C191</f>
        <v>-</v>
      </c>
      <c r="D12" s="16">
        <f>'INPUT DATA'!D191</f>
        <v>44.5</v>
      </c>
      <c r="E12" s="16">
        <f>'INPUT DATA'!E191</f>
        <v>60.5</v>
      </c>
      <c r="F12" s="16">
        <f>'INPUT DATA'!F191</f>
        <v>73.666666666666671</v>
      </c>
      <c r="G12" s="16">
        <f>'INPUT DATA'!G191</f>
        <v>82.833333333333329</v>
      </c>
      <c r="H12" s="16">
        <f>'INPUT DATA'!H191</f>
        <v>88.5</v>
      </c>
      <c r="I12" s="16">
        <f>'INPUT DATA'!I191</f>
        <v>96.5</v>
      </c>
      <c r="M12" s="16" t="str">
        <f>'INPUT DATA'!M191</f>
        <v>Fuel Pump Index</v>
      </c>
      <c r="N12" s="16" t="str">
        <f>'INPUT DATA'!N191</f>
        <v>-</v>
      </c>
      <c r="O12" s="16">
        <f>'INPUT DATA'!O191</f>
        <v>76.5</v>
      </c>
      <c r="P12" s="16">
        <f>'INPUT DATA'!P191</f>
        <v>77</v>
      </c>
      <c r="Q12" s="16">
        <f>'INPUT DATA'!Q191</f>
        <v>86</v>
      </c>
      <c r="R12" s="16">
        <f>'INPUT DATA'!R191</f>
        <v>86.166666666666671</v>
      </c>
      <c r="S12" s="16">
        <f>'INPUT DATA'!S191</f>
        <v>84.833333333333329</v>
      </c>
      <c r="X12" s="16" t="str">
        <f>'INPUT DATA'!X191</f>
        <v>Fuel Pump Index</v>
      </c>
      <c r="Y12" s="16" t="str">
        <f>'INPUT DATA'!Y191</f>
        <v>-</v>
      </c>
      <c r="Z12" s="16">
        <f>'INPUT DATA'!Z191</f>
        <v>86.166666666666671</v>
      </c>
      <c r="AA12" s="16">
        <f>'INPUT DATA'!AA191</f>
        <v>88.5</v>
      </c>
      <c r="AB12" s="16">
        <f>'INPUT DATA'!AB191</f>
        <v>86.5</v>
      </c>
      <c r="AC12" s="16">
        <f>'INPUT DATA'!AC191</f>
        <v>90.333333333333329</v>
      </c>
      <c r="AD12" s="16">
        <f>'INPUT DATA'!AD191</f>
        <v>89.833333333333329</v>
      </c>
      <c r="AE12" s="16">
        <f>'INPUT DATA'!AE191</f>
        <v>79.833333333333329</v>
      </c>
      <c r="AF12" s="16">
        <f>'INPUT DATA'!AF191</f>
        <v>86.666666666666671</v>
      </c>
      <c r="AG12" s="16">
        <f>'INPUT DATA'!AG191</f>
        <v>89.666666666666671</v>
      </c>
      <c r="AH12" s="16">
        <f>'INPUT DATA'!AH191</f>
        <v>93.166666666666671</v>
      </c>
      <c r="AI12" s="16">
        <f>'INPUT DATA'!AI191</f>
        <v>92.333333333333329</v>
      </c>
    </row>
    <row r="13" spans="1:35" s="16" customFormat="1">
      <c r="B13" s="16" t="str">
        <f>'INPUT DATA'!B192</f>
        <v>VIT index</v>
      </c>
      <c r="C13" s="16" t="str">
        <f>'INPUT DATA'!C192</f>
        <v>-</v>
      </c>
      <c r="D13" s="16">
        <f>'INPUT DATA'!D192</f>
        <v>1.8166666666666667</v>
      </c>
      <c r="E13" s="16">
        <f>'INPUT DATA'!E192</f>
        <v>1.8666666666666669</v>
      </c>
      <c r="F13" s="16">
        <f>'INPUT DATA'!F192</f>
        <v>3.2833333333333332</v>
      </c>
      <c r="G13" s="16">
        <f>'INPUT DATA'!G192</f>
        <v>4.7166666666666668</v>
      </c>
      <c r="H13" s="16">
        <f>'INPUT DATA'!H192</f>
        <v>2.8166666666666664</v>
      </c>
      <c r="I13" s="16">
        <f>'INPUT DATA'!I192</f>
        <v>0.40000000000000008</v>
      </c>
      <c r="M13" s="16" t="str">
        <f>'INPUT DATA'!M192</f>
        <v>VIT index</v>
      </c>
      <c r="N13" s="16" t="str">
        <f>'INPUT DATA'!N192</f>
        <v>-</v>
      </c>
      <c r="O13" s="16">
        <f>'INPUT DATA'!O192</f>
        <v>5.3666666666666663</v>
      </c>
      <c r="P13" s="16">
        <f>'INPUT DATA'!P192</f>
        <v>5.3</v>
      </c>
      <c r="Q13" s="16">
        <f>'INPUT DATA'!Q192</f>
        <v>5.6166666666666671</v>
      </c>
      <c r="R13" s="16">
        <f>'INPUT DATA'!R192</f>
        <v>5.583333333333333</v>
      </c>
      <c r="S13" s="16">
        <f>'INPUT DATA'!S192</f>
        <v>6.2166666666666659</v>
      </c>
      <c r="X13" s="16" t="str">
        <f>'INPUT DATA'!X192</f>
        <v>VIT index</v>
      </c>
      <c r="Y13" s="16" t="str">
        <f>'INPUT DATA'!Y192</f>
        <v>-</v>
      </c>
      <c r="Z13" s="16">
        <f>'INPUT DATA'!Z192</f>
        <v>4.7666666666666666</v>
      </c>
      <c r="AA13" s="16">
        <f>'INPUT DATA'!AA192</f>
        <v>5.0666666666666664</v>
      </c>
      <c r="AB13" s="16">
        <f>'INPUT DATA'!AB192</f>
        <v>4.9833333333333334</v>
      </c>
      <c r="AC13" s="16">
        <f>'INPUT DATA'!AC192</f>
        <v>6.3500000000000005</v>
      </c>
      <c r="AD13" s="16">
        <f>'INPUT DATA'!AD192</f>
        <v>5.1166666666666663</v>
      </c>
      <c r="AE13" s="16">
        <f>'INPUT DATA'!AE192</f>
        <v>3.5</v>
      </c>
      <c r="AF13" s="16">
        <f>'INPUT DATA'!AF192</f>
        <v>4.8833333333333337</v>
      </c>
      <c r="AG13" s="16">
        <f>'INPUT DATA'!AG192</f>
        <v>5.2166666666666668</v>
      </c>
      <c r="AH13" s="16">
        <f>'INPUT DATA'!AH192</f>
        <v>4.1500000000000004</v>
      </c>
      <c r="AI13" s="16">
        <f>'INPUT DATA'!AI192</f>
        <v>5.1166666666666663</v>
      </c>
    </row>
    <row r="14" spans="1:35">
      <c r="A14" s="11"/>
      <c r="B14" s="11" t="str">
        <f>'INPUT DATA'!B193</f>
        <v>Air Filter Pressure Drop</v>
      </c>
      <c r="C14" s="11" t="str">
        <f>'INPUT DATA'!C193</f>
        <v>mmW</v>
      </c>
      <c r="D14" s="11">
        <f>'INPUT DATA'!D193</f>
        <v>9</v>
      </c>
      <c r="E14" s="11">
        <f>'INPUT DATA'!E193</f>
        <v>12.5</v>
      </c>
      <c r="F14" s="11">
        <f>'INPUT DATA'!F193</f>
        <v>25</v>
      </c>
      <c r="G14" s="11">
        <f>'INPUT DATA'!G193</f>
        <v>30.5</v>
      </c>
      <c r="H14" s="11">
        <f>'INPUT DATA'!H193</f>
        <v>39</v>
      </c>
      <c r="I14" s="11">
        <f>'INPUT DATA'!I193</f>
        <v>42.5</v>
      </c>
      <c r="J14" s="11"/>
      <c r="K14" s="11"/>
      <c r="L14" s="11"/>
      <c r="M14" s="11" t="str">
        <f>'INPUT DATA'!M193</f>
        <v>Air Filter Pressure Drop</v>
      </c>
      <c r="N14" s="11" t="str">
        <f>'INPUT DATA'!N193</f>
        <v>mmW</v>
      </c>
      <c r="O14" s="11">
        <f>'INPUT DATA'!O193</f>
        <v>30.5</v>
      </c>
      <c r="P14" s="11">
        <f>'INPUT DATA'!P193</f>
        <v>31</v>
      </c>
      <c r="Q14" s="11">
        <f>'INPUT DATA'!Q193</f>
        <v>39</v>
      </c>
      <c r="R14" s="11">
        <f>'INPUT DATA'!R193</f>
        <v>39</v>
      </c>
      <c r="S14" s="11">
        <f>'INPUT DATA'!S193</f>
        <v>38.5</v>
      </c>
      <c r="T14" s="11"/>
      <c r="U14" s="11"/>
      <c r="V14" s="11"/>
      <c r="W14" s="11"/>
      <c r="X14" s="11" t="str">
        <f>'INPUT DATA'!X193</f>
        <v>Air Filter Pressure Drop</v>
      </c>
      <c r="Y14" s="11" t="str">
        <f>'INPUT DATA'!Y193</f>
        <v>mmW</v>
      </c>
      <c r="Z14" s="11">
        <f>'INPUT DATA'!Z193</f>
        <v>25</v>
      </c>
      <c r="AA14" s="11">
        <f>'INPUT DATA'!AA193</f>
        <v>45</v>
      </c>
      <c r="AB14" s="11">
        <f>'INPUT DATA'!AB193</f>
        <v>45</v>
      </c>
      <c r="AC14" s="11">
        <f>'INPUT DATA'!AC193</f>
        <v>15</v>
      </c>
      <c r="AD14" s="11">
        <f>'INPUT DATA'!AD193</f>
        <v>35</v>
      </c>
      <c r="AE14" s="11">
        <f>'INPUT DATA'!AE193</f>
        <v>35</v>
      </c>
      <c r="AF14" s="11">
        <f>'INPUT DATA'!AF193</f>
        <v>50</v>
      </c>
      <c r="AG14" s="11">
        <f>'INPUT DATA'!AG193</f>
        <v>45</v>
      </c>
      <c r="AH14" s="11">
        <f>'INPUT DATA'!AH193</f>
        <v>65</v>
      </c>
      <c r="AI14" s="11">
        <f>'INPUT DATA'!AI193</f>
        <v>100</v>
      </c>
    </row>
    <row r="15" spans="1:35" s="46" customFormat="1">
      <c r="B15" s="46" t="str">
        <f>'INPUT DATA'!B194</f>
        <v>Air Filter Pressure Drop</v>
      </c>
      <c r="C15" s="46" t="str">
        <f>'INPUT DATA'!C194</f>
        <v>bar</v>
      </c>
      <c r="D15" s="46">
        <f>'INPUT DATA'!D194</f>
        <v>8.8259850000000002E-4</v>
      </c>
      <c r="E15" s="46">
        <f>'INPUT DATA'!E194</f>
        <v>1.22583125E-3</v>
      </c>
      <c r="F15" s="46">
        <f>'INPUT DATA'!F194</f>
        <v>2.4516625E-3</v>
      </c>
      <c r="G15" s="46">
        <f>'INPUT DATA'!G194</f>
        <v>2.99102825E-3</v>
      </c>
      <c r="H15" s="46">
        <f>'INPUT DATA'!H194</f>
        <v>3.8245935E-3</v>
      </c>
      <c r="I15" s="46">
        <f>'INPUT DATA'!I194</f>
        <v>4.1678262500000002E-3</v>
      </c>
      <c r="M15" s="46" t="str">
        <f>'INPUT DATA'!M194</f>
        <v>Air Filter Pressure Drop</v>
      </c>
      <c r="N15" s="46" t="str">
        <f>'INPUT DATA'!N194</f>
        <v>bar</v>
      </c>
      <c r="O15" s="46">
        <f>'INPUT DATA'!O194</f>
        <v>2.99102825E-3</v>
      </c>
      <c r="P15" s="46">
        <f>'INPUT DATA'!P194</f>
        <v>3.0400614999999999E-3</v>
      </c>
      <c r="Q15" s="46">
        <f>'INPUT DATA'!Q194</f>
        <v>3.8245935E-3</v>
      </c>
      <c r="R15" s="46">
        <f>'INPUT DATA'!R194</f>
        <v>3.8245935E-3</v>
      </c>
      <c r="S15" s="46">
        <f>'INPUT DATA'!S194</f>
        <v>3.7755602500000002E-3</v>
      </c>
      <c r="X15" s="46" t="str">
        <f>'INPUT DATA'!X194</f>
        <v>Air Filter Pressure Drop</v>
      </c>
      <c r="Y15" s="46" t="str">
        <f>'INPUT DATA'!Y194</f>
        <v>bar</v>
      </c>
      <c r="Z15" s="46">
        <f>'INPUT DATA'!Z194</f>
        <v>2.4516625E-3</v>
      </c>
      <c r="AA15" s="46">
        <f>'INPUT DATA'!AA194</f>
        <v>4.4129924999999999E-3</v>
      </c>
      <c r="AB15" s="46">
        <f>'INPUT DATA'!AB194</f>
        <v>4.4129924999999999E-3</v>
      </c>
      <c r="AC15" s="46">
        <f>'INPUT DATA'!AC194</f>
        <v>1.4709975000000001E-3</v>
      </c>
      <c r="AD15" s="46">
        <f>'INPUT DATA'!AD194</f>
        <v>3.4323274999999999E-3</v>
      </c>
      <c r="AE15" s="46">
        <f>'INPUT DATA'!AE194</f>
        <v>3.4323274999999999E-3</v>
      </c>
      <c r="AF15" s="46">
        <f>'INPUT DATA'!AF194</f>
        <v>4.903325E-3</v>
      </c>
      <c r="AG15" s="46">
        <f>'INPUT DATA'!AG194</f>
        <v>4.4129924999999999E-3</v>
      </c>
      <c r="AH15" s="46">
        <f>'INPUT DATA'!AH194</f>
        <v>6.3743224999999997E-3</v>
      </c>
      <c r="AI15" s="46">
        <f>'INPUT DATA'!AI194</f>
        <v>9.8066500000000001E-3</v>
      </c>
    </row>
    <row r="16" spans="1:35">
      <c r="A16" s="11"/>
      <c r="B16" s="11" t="str">
        <f>'INPUT DATA'!B195</f>
        <v>Blower Inlet Temperature</v>
      </c>
      <c r="C16" s="11" t="str">
        <f>'INPUT DATA'!C195</f>
        <v>°C</v>
      </c>
      <c r="D16" s="11">
        <f>'INPUT DATA'!D195</f>
        <v>19.899999999999999</v>
      </c>
      <c r="E16" s="11">
        <f>'INPUT DATA'!E195</f>
        <v>22.7</v>
      </c>
      <c r="F16" s="11">
        <f>'INPUT DATA'!F195</f>
        <v>23.6</v>
      </c>
      <c r="G16" s="11">
        <f>'INPUT DATA'!G195</f>
        <v>25.200000000000003</v>
      </c>
      <c r="H16" s="11">
        <f>'INPUT DATA'!H195</f>
        <v>26.1</v>
      </c>
      <c r="I16" s="11">
        <f>'INPUT DATA'!I195</f>
        <v>27.1</v>
      </c>
      <c r="J16" s="11"/>
      <c r="K16" s="11"/>
      <c r="L16" s="11"/>
      <c r="M16" s="11" t="str">
        <f>'INPUT DATA'!M195</f>
        <v>Blower Inlet Temperature</v>
      </c>
      <c r="N16" s="11" t="str">
        <f>'INPUT DATA'!N195</f>
        <v>°C</v>
      </c>
      <c r="O16" s="11">
        <f>'INPUT DATA'!O195</f>
        <v>24.5</v>
      </c>
      <c r="P16" s="11">
        <f>'INPUT DATA'!P195</f>
        <v>24.5</v>
      </c>
      <c r="Q16" s="11">
        <f>'INPUT DATA'!Q195</f>
        <v>25</v>
      </c>
      <c r="R16" s="11">
        <f>'INPUT DATA'!R195</f>
        <v>25</v>
      </c>
      <c r="S16" s="11">
        <f>'INPUT DATA'!S195</f>
        <v>25.25</v>
      </c>
      <c r="T16" s="11"/>
      <c r="U16" s="11"/>
      <c r="V16" s="11"/>
      <c r="W16" s="11"/>
      <c r="X16" s="11" t="str">
        <f>'INPUT DATA'!X195</f>
        <v>Blower Inlet Temperature</v>
      </c>
      <c r="Y16" s="11" t="str">
        <f>'INPUT DATA'!Y195</f>
        <v>°C</v>
      </c>
      <c r="Z16" s="11">
        <f>'INPUT DATA'!Z195</f>
        <v>31</v>
      </c>
      <c r="AA16" s="11">
        <f>'INPUT DATA'!AA195</f>
        <v>42</v>
      </c>
      <c r="AB16" s="11">
        <f>'INPUT DATA'!AB195</f>
        <v>42</v>
      </c>
      <c r="AC16" s="11">
        <f>'INPUT DATA'!AC195</f>
        <v>44</v>
      </c>
      <c r="AD16" s="11">
        <f>'INPUT DATA'!AD195</f>
        <v>47</v>
      </c>
      <c r="AE16" s="11">
        <f>'INPUT DATA'!AE195</f>
        <v>47</v>
      </c>
      <c r="AF16" s="11">
        <f>'INPUT DATA'!AF195</f>
        <v>43</v>
      </c>
      <c r="AG16" s="11">
        <f>'INPUT DATA'!AG195</f>
        <v>44</v>
      </c>
      <c r="AH16" s="11">
        <f>'INPUT DATA'!AH195</f>
        <v>38</v>
      </c>
      <c r="AI16" s="11">
        <f>'INPUT DATA'!AI195</f>
        <v>40</v>
      </c>
    </row>
    <row r="17" spans="1:35">
      <c r="A17" s="11"/>
      <c r="B17" s="11" t="str">
        <f>'INPUT DATA'!B196</f>
        <v>Turbine inlet Temperature</v>
      </c>
      <c r="C17" s="11" t="str">
        <f>'INPUT DATA'!C196</f>
        <v>°C</v>
      </c>
      <c r="D17" s="11">
        <f>'INPUT DATA'!D196</f>
        <v>265</v>
      </c>
      <c r="E17" s="11">
        <f>'INPUT DATA'!E196</f>
        <v>320</v>
      </c>
      <c r="F17" s="11">
        <f>'INPUT DATA'!F196</f>
        <v>332.5</v>
      </c>
      <c r="G17" s="11">
        <f>'INPUT DATA'!G196</f>
        <v>359</v>
      </c>
      <c r="H17" s="11">
        <f>'INPUT DATA'!H196</f>
        <v>375</v>
      </c>
      <c r="I17" s="11">
        <f>'INPUT DATA'!I196</f>
        <v>404</v>
      </c>
      <c r="J17" s="11"/>
      <c r="K17" s="11"/>
      <c r="L17" s="11"/>
      <c r="M17" s="11" t="str">
        <f>'INPUT DATA'!M196</f>
        <v>Turbine inlet Temperature</v>
      </c>
      <c r="N17" s="11" t="str">
        <f>'INPUT DATA'!N196</f>
        <v>°C</v>
      </c>
      <c r="O17" s="11">
        <f>'INPUT DATA'!O196</f>
        <v>351</v>
      </c>
      <c r="P17" s="11">
        <f>'INPUT DATA'!P196</f>
        <v>347.5</v>
      </c>
      <c r="Q17" s="11">
        <f>'INPUT DATA'!Q196</f>
        <v>367.5</v>
      </c>
      <c r="R17" s="11">
        <f>'INPUT DATA'!R196</f>
        <v>367.5</v>
      </c>
      <c r="S17" s="11">
        <f>'INPUT DATA'!S196</f>
        <v>362.5</v>
      </c>
      <c r="T17" s="11"/>
      <c r="U17" s="11"/>
      <c r="V17" s="11"/>
      <c r="W17" s="11"/>
      <c r="X17" s="11" t="str">
        <f>'INPUT DATA'!X196</f>
        <v>Turbine inlet Temperature</v>
      </c>
      <c r="Y17" s="11" t="str">
        <f>'INPUT DATA'!Y196</f>
        <v>°C</v>
      </c>
      <c r="Z17" s="11">
        <f>'INPUT DATA'!Z196</f>
        <v>350</v>
      </c>
      <c r="AA17" s="11">
        <f>'INPUT DATA'!AA196</f>
        <v>355</v>
      </c>
      <c r="AB17" s="11">
        <f>'INPUT DATA'!AB196</f>
        <v>365</v>
      </c>
      <c r="AC17" s="11">
        <f>'INPUT DATA'!AC196</f>
        <v>380</v>
      </c>
      <c r="AD17" s="11">
        <f>'INPUT DATA'!AD196</f>
        <v>390</v>
      </c>
      <c r="AE17" s="11">
        <f>'INPUT DATA'!AE196</f>
        <v>360</v>
      </c>
      <c r="AF17" s="11">
        <f>'INPUT DATA'!AF196</f>
        <v>370</v>
      </c>
      <c r="AG17" s="11">
        <f>'INPUT DATA'!AG196</f>
        <v>365</v>
      </c>
      <c r="AH17" s="11">
        <f>'INPUT DATA'!AH196</f>
        <v>370</v>
      </c>
      <c r="AI17" s="11">
        <f>'INPUT DATA'!AI196</f>
        <v>360</v>
      </c>
    </row>
    <row r="18" spans="1:35">
      <c r="A18" s="11"/>
      <c r="B18" s="11" t="str">
        <f>'INPUT DATA'!B197</f>
        <v>Turbine outlet Temperature</v>
      </c>
      <c r="C18" s="11" t="str">
        <f>'INPUT DATA'!C197</f>
        <v>°C</v>
      </c>
      <c r="D18" s="11">
        <f>'INPUT DATA'!D197</f>
        <v>227.5</v>
      </c>
      <c r="E18" s="11">
        <f>'INPUT DATA'!E197</f>
        <v>232.5</v>
      </c>
      <c r="F18" s="11">
        <f>'INPUT DATA'!F197</f>
        <v>210</v>
      </c>
      <c r="G18" s="11">
        <f>'INPUT DATA'!G197</f>
        <v>212.5</v>
      </c>
      <c r="H18" s="11">
        <f>'INPUT DATA'!H197</f>
        <v>218</v>
      </c>
      <c r="I18" s="11">
        <f>'INPUT DATA'!I197</f>
        <v>234.5</v>
      </c>
      <c r="J18" s="11"/>
      <c r="K18" s="11"/>
      <c r="L18" s="11"/>
      <c r="M18" s="11" t="str">
        <f>'INPUT DATA'!M197</f>
        <v>Turbine outlet Temperature</v>
      </c>
      <c r="N18" s="11" t="str">
        <f>'INPUT DATA'!N197</f>
        <v>°C</v>
      </c>
      <c r="O18" s="11">
        <f>'INPUT DATA'!O197</f>
        <v>212.5</v>
      </c>
      <c r="P18" s="11">
        <f>'INPUT DATA'!P197</f>
        <v>215</v>
      </c>
      <c r="Q18" s="11">
        <f>'INPUT DATA'!Q197</f>
        <v>215</v>
      </c>
      <c r="R18" s="11">
        <f>'INPUT DATA'!R197</f>
        <v>217.5</v>
      </c>
      <c r="S18" s="11">
        <f>'INPUT DATA'!S197</f>
        <v>215</v>
      </c>
      <c r="T18" s="11"/>
      <c r="U18" s="11"/>
      <c r="V18" s="11"/>
      <c r="W18" s="11"/>
      <c r="X18" s="11" t="str">
        <f>'INPUT DATA'!X197</f>
        <v>Turbine outlet Temperature</v>
      </c>
      <c r="Y18" s="11" t="str">
        <f>'INPUT DATA'!Y197</f>
        <v>°C</v>
      </c>
      <c r="Z18" s="11">
        <f>'INPUT DATA'!Z197</f>
        <v>240</v>
      </c>
      <c r="AA18" s="11">
        <f>'INPUT DATA'!AA197</f>
        <v>250</v>
      </c>
      <c r="AB18" s="11">
        <f>'INPUT DATA'!AB197</f>
        <v>255</v>
      </c>
      <c r="AC18" s="11">
        <f>'INPUT DATA'!AC197</f>
        <v>260</v>
      </c>
      <c r="AD18" s="11">
        <f>'INPUT DATA'!AD197</f>
        <v>270</v>
      </c>
      <c r="AE18" s="11">
        <f>'INPUT DATA'!AE197</f>
        <v>270</v>
      </c>
      <c r="AF18" s="11">
        <f>'INPUT DATA'!AF197</f>
        <v>260</v>
      </c>
      <c r="AG18" s="11">
        <f>'INPUT DATA'!AG197</f>
        <v>260</v>
      </c>
      <c r="AH18" s="11">
        <f>'INPUT DATA'!AH197</f>
        <v>250</v>
      </c>
      <c r="AI18" s="11">
        <f>'INPUT DATA'!AI197</f>
        <v>280</v>
      </c>
    </row>
    <row r="19" spans="1:35">
      <c r="A19" s="11"/>
      <c r="B19" s="11" t="str">
        <f>'INPUT DATA'!B198</f>
        <v xml:space="preserve">Exhaust Backpressure </v>
      </c>
      <c r="C19" s="11" t="str">
        <f>'INPUT DATA'!C198</f>
        <v>mmW</v>
      </c>
      <c r="D19" s="11">
        <f>'INPUT DATA'!D198</f>
        <v>10</v>
      </c>
      <c r="E19" s="11">
        <f>'INPUT DATA'!E198</f>
        <v>40</v>
      </c>
      <c r="F19" s="11">
        <f>'INPUT DATA'!F198</f>
        <v>105</v>
      </c>
      <c r="G19" s="11">
        <f>'INPUT DATA'!G198</f>
        <v>165</v>
      </c>
      <c r="H19" s="11">
        <f>'INPUT DATA'!H198</f>
        <v>225</v>
      </c>
      <c r="I19" s="11">
        <f>'INPUT DATA'!I198</f>
        <v>265</v>
      </c>
      <c r="J19" s="11"/>
      <c r="K19" s="11"/>
      <c r="L19" s="11"/>
      <c r="M19" s="11" t="str">
        <f>'INPUT DATA'!M198</f>
        <v xml:space="preserve">Exhaust Backpressure </v>
      </c>
      <c r="N19" s="11" t="str">
        <f>'INPUT DATA'!N198</f>
        <v>mmW</v>
      </c>
      <c r="O19" s="11">
        <f>'INPUT DATA'!O198</f>
        <v>135</v>
      </c>
      <c r="P19" s="11">
        <f>'INPUT DATA'!P198</f>
        <v>145</v>
      </c>
      <c r="Q19" s="11">
        <f>'INPUT DATA'!Q198</f>
        <v>197.5</v>
      </c>
      <c r="R19" s="11">
        <f>'INPUT DATA'!R198</f>
        <v>195</v>
      </c>
      <c r="S19" s="11">
        <f>'INPUT DATA'!S198</f>
        <v>187.5</v>
      </c>
      <c r="T19" s="11"/>
      <c r="U19" s="11"/>
      <c r="V19" s="11"/>
      <c r="W19" s="11"/>
      <c r="X19" s="11" t="str">
        <f>'INPUT DATA'!X198</f>
        <v xml:space="preserve">Exhaust Backpressure </v>
      </c>
      <c r="Y19" s="11" t="str">
        <f>'INPUT DATA'!Y198</f>
        <v>mmW</v>
      </c>
      <c r="Z19" s="11">
        <f>'INPUT DATA'!Z198</f>
        <v>160</v>
      </c>
      <c r="AA19" s="11">
        <f>'INPUT DATA'!AA198</f>
        <v>160</v>
      </c>
      <c r="AB19" s="11">
        <f>'INPUT DATA'!AB198</f>
        <v>170</v>
      </c>
      <c r="AC19" s="11">
        <f>'INPUT DATA'!AC198</f>
        <v>150</v>
      </c>
      <c r="AD19" s="11">
        <f>'INPUT DATA'!AD198</f>
        <v>150</v>
      </c>
      <c r="AE19" s="11">
        <f>'INPUT DATA'!AE198</f>
        <v>150</v>
      </c>
      <c r="AF19" s="11">
        <f>'INPUT DATA'!AF198</f>
        <v>120</v>
      </c>
      <c r="AG19" s="11">
        <f>'INPUT DATA'!AG198</f>
        <v>130</v>
      </c>
      <c r="AH19" s="11">
        <f>'INPUT DATA'!AH198</f>
        <v>150</v>
      </c>
      <c r="AI19" s="11">
        <f>'INPUT DATA'!AI198</f>
        <v>150</v>
      </c>
    </row>
    <row r="20" spans="1:35" s="11" customFormat="1">
      <c r="B20" s="11" t="str">
        <f>'INPUT DATA'!B199</f>
        <v xml:space="preserve">Exhaust Backpressure </v>
      </c>
      <c r="C20" s="11" t="str">
        <f>'INPUT DATA'!C199</f>
        <v>bar</v>
      </c>
      <c r="D20" s="11">
        <f>'INPUT DATA'!D199</f>
        <v>9.8066499999999992E-4</v>
      </c>
      <c r="E20" s="11">
        <f>'INPUT DATA'!E199</f>
        <v>3.9226599999999997E-3</v>
      </c>
      <c r="F20" s="11">
        <f>'INPUT DATA'!F199</f>
        <v>1.0296982499999999E-2</v>
      </c>
      <c r="G20" s="11">
        <f>'INPUT DATA'!G199</f>
        <v>1.6180972500000002E-2</v>
      </c>
      <c r="H20" s="11">
        <f>'INPUT DATA'!H199</f>
        <v>2.20649625E-2</v>
      </c>
      <c r="I20" s="11">
        <f>'INPUT DATA'!I199</f>
        <v>2.5987622500000002E-2</v>
      </c>
      <c r="M20" s="11" t="str">
        <f>'INPUT DATA'!M199</f>
        <v xml:space="preserve">Exhaust Backpressure </v>
      </c>
      <c r="N20" s="11" t="str">
        <f>'INPUT DATA'!N199</f>
        <v>bar</v>
      </c>
      <c r="O20" s="11">
        <f>'INPUT DATA'!O199</f>
        <v>1.32389775E-2</v>
      </c>
      <c r="P20" s="11">
        <f>'INPUT DATA'!P199</f>
        <v>1.4219642500000001E-2</v>
      </c>
      <c r="Q20" s="11">
        <f>'INPUT DATA'!Q199</f>
        <v>1.9368133749999999E-2</v>
      </c>
      <c r="R20" s="11">
        <f>'INPUT DATA'!R199</f>
        <v>1.9122967500000001E-2</v>
      </c>
      <c r="S20" s="11">
        <f>'INPUT DATA'!S199</f>
        <v>1.838746875E-2</v>
      </c>
      <c r="X20" s="11" t="str">
        <f>'INPUT DATA'!X199</f>
        <v xml:space="preserve">Exhaust Backpressure </v>
      </c>
      <c r="Y20" s="11" t="str">
        <f>'INPUT DATA'!Y199</f>
        <v>bar</v>
      </c>
      <c r="Z20" s="11">
        <f>'INPUT DATA'!Z199</f>
        <v>1.5690639999999999E-2</v>
      </c>
      <c r="AA20" s="11">
        <f>'INPUT DATA'!AA199</f>
        <v>1.5690639999999999E-2</v>
      </c>
      <c r="AB20" s="11">
        <f>'INPUT DATA'!AB199</f>
        <v>1.6671305000000001E-2</v>
      </c>
      <c r="AC20" s="11">
        <f>'INPUT DATA'!AC199</f>
        <v>1.4709975E-2</v>
      </c>
      <c r="AD20" s="11">
        <f>'INPUT DATA'!AD199</f>
        <v>1.4709975E-2</v>
      </c>
      <c r="AE20" s="11">
        <f>'INPUT DATA'!AE199</f>
        <v>1.4709975E-2</v>
      </c>
      <c r="AF20" s="11">
        <f>'INPUT DATA'!AF199</f>
        <v>1.1767980000000001E-2</v>
      </c>
      <c r="AG20" s="11">
        <f>'INPUT DATA'!AG199</f>
        <v>1.2748644999999999E-2</v>
      </c>
      <c r="AH20" s="11">
        <f>'INPUT DATA'!AH199</f>
        <v>1.4709975E-2</v>
      </c>
      <c r="AI20" s="11">
        <f>'INPUT DATA'!AI199</f>
        <v>1.4709975E-2</v>
      </c>
    </row>
    <row r="21" spans="1:35">
      <c r="A21" s="11"/>
      <c r="B21" s="11" t="str">
        <f>'INPUT DATA'!B200</f>
        <v>Scavenge pressure (gauge)</v>
      </c>
      <c r="C21" s="11" t="str">
        <f>'INPUT DATA'!C200</f>
        <v>bar</v>
      </c>
      <c r="D21" s="11">
        <f>'INPUT DATA'!D200</f>
        <v>0.36</v>
      </c>
      <c r="E21" s="11">
        <f>'INPUT DATA'!E200</f>
        <v>1.07</v>
      </c>
      <c r="F21" s="11">
        <f>'INPUT DATA'!F200</f>
        <v>1.88</v>
      </c>
      <c r="G21" s="11">
        <f>'INPUT DATA'!G200</f>
        <v>2.33</v>
      </c>
      <c r="H21" s="11">
        <f>'INPUT DATA'!H200</f>
        <v>2.65</v>
      </c>
      <c r="I21" s="11">
        <f>'INPUT DATA'!I200</f>
        <v>3</v>
      </c>
      <c r="J21" s="11"/>
      <c r="K21" s="11"/>
      <c r="L21" s="11"/>
      <c r="M21" s="11" t="str">
        <f>'INPUT DATA'!M200</f>
        <v>Scavenge pressure (gauge)</v>
      </c>
      <c r="N21" s="11" t="str">
        <f>'INPUT DATA'!N200</f>
        <v>bar</v>
      </c>
      <c r="O21" s="11">
        <f>'INPUT DATA'!O200</f>
        <v>1.9122967499999999</v>
      </c>
      <c r="P21" s="11">
        <f>'INPUT DATA'!P200</f>
        <v>1.9221033999999999</v>
      </c>
      <c r="Q21" s="11">
        <f>'INPUT DATA'!Q200</f>
        <v>2.4026292500000004</v>
      </c>
      <c r="R21" s="11">
        <f>'INPUT DATA'!R200</f>
        <v>2.42224255</v>
      </c>
      <c r="S21" s="11">
        <f>'INPUT DATA'!S200</f>
        <v>2.3634026500000003</v>
      </c>
      <c r="T21" s="11"/>
      <c r="U21" s="11"/>
      <c r="V21" s="11"/>
      <c r="W21" s="11"/>
      <c r="X21" s="11" t="str">
        <f>'INPUT DATA'!X200</f>
        <v>Scavenge pressure (gauge)</v>
      </c>
      <c r="Y21" s="11" t="str">
        <f>'INPUT DATA'!Y200</f>
        <v>bar</v>
      </c>
      <c r="Z21" s="11">
        <f>'INPUT DATA'!Z200</f>
        <v>2.4</v>
      </c>
      <c r="AA21" s="11">
        <f>'INPUT DATA'!AA200</f>
        <v>2.4</v>
      </c>
      <c r="AB21" s="11">
        <f>'INPUT DATA'!AB200</f>
        <v>2.4</v>
      </c>
      <c r="AC21" s="11">
        <f>'INPUT DATA'!AC200</f>
        <v>2.5</v>
      </c>
      <c r="AD21" s="11">
        <f>'INPUT DATA'!AD200</f>
        <v>2.6</v>
      </c>
      <c r="AE21" s="11">
        <f>'INPUT DATA'!AE200</f>
        <v>1.9</v>
      </c>
      <c r="AF21" s="11">
        <f>'INPUT DATA'!AF200</f>
        <v>2.2999999999999998</v>
      </c>
      <c r="AG21" s="11">
        <f>'INPUT DATA'!AG200</f>
        <v>2.4</v>
      </c>
      <c r="AH21" s="11">
        <f>'INPUT DATA'!AH200</f>
        <v>2.7</v>
      </c>
      <c r="AI21" s="11">
        <f>'INPUT DATA'!AI200</f>
        <v>2.2999999999999998</v>
      </c>
    </row>
    <row r="22" spans="1:35">
      <c r="A22" s="11"/>
      <c r="B22" s="11" t="str">
        <f>'INPUT DATA'!B201</f>
        <v>Exhaust rec. Pressure (gauge)</v>
      </c>
      <c r="C22" s="11" t="str">
        <f>'INPUT DATA'!C201</f>
        <v>bar</v>
      </c>
      <c r="D22" s="11">
        <f>'INPUT DATA'!D201</f>
        <v>0.28999999999999998</v>
      </c>
      <c r="E22" s="11">
        <f>'INPUT DATA'!E201</f>
        <v>0.93</v>
      </c>
      <c r="F22" s="11">
        <f>'INPUT DATA'!F201</f>
        <v>1.7</v>
      </c>
      <c r="G22" s="11">
        <f>'INPUT DATA'!G201</f>
        <v>2.14</v>
      </c>
      <c r="H22" s="11">
        <f>'INPUT DATA'!H201</f>
        <v>2.42</v>
      </c>
      <c r="I22" s="11">
        <f>'INPUT DATA'!I201</f>
        <v>2.78</v>
      </c>
      <c r="J22" s="11"/>
      <c r="K22" s="11"/>
      <c r="L22" s="11"/>
      <c r="M22" s="11" t="str">
        <f>'INPUT DATA'!M201</f>
        <v>Exhaust rec. Pressure (gauge)</v>
      </c>
      <c r="N22" s="11" t="str">
        <f>'INPUT DATA'!N201</f>
        <v>bar</v>
      </c>
      <c r="O22" s="11">
        <f>'INPUT DATA'!O201</f>
        <v>0</v>
      </c>
      <c r="P22" s="11">
        <f>'INPUT DATA'!P201</f>
        <v>0</v>
      </c>
      <c r="Q22" s="11">
        <f>'INPUT DATA'!Q201</f>
        <v>0</v>
      </c>
      <c r="R22" s="11">
        <f>'INPUT DATA'!R201</f>
        <v>0</v>
      </c>
      <c r="S22" s="11">
        <f>'INPUT DATA'!S201</f>
        <v>0</v>
      </c>
      <c r="T22" s="11"/>
      <c r="U22" s="11"/>
      <c r="V22" s="11"/>
      <c r="W22" s="11"/>
      <c r="X22" s="11" t="str">
        <f>'INPUT DATA'!X201</f>
        <v>Exhaust rec. Pressure (gauge)</v>
      </c>
      <c r="Y22" s="11" t="str">
        <f>'INPUT DATA'!Y201</f>
        <v>bar</v>
      </c>
      <c r="Z22" s="11">
        <f>'INPUT DATA'!Z201</f>
        <v>1.9</v>
      </c>
      <c r="AA22" s="11">
        <f>'INPUT DATA'!AA201</f>
        <v>1.8</v>
      </c>
      <c r="AB22" s="11">
        <f>'INPUT DATA'!AB201</f>
        <v>1.8</v>
      </c>
      <c r="AC22" s="11">
        <f>'INPUT DATA'!AC201</f>
        <v>1.85</v>
      </c>
      <c r="AD22" s="11">
        <f>'INPUT DATA'!AD201</f>
        <v>1.8</v>
      </c>
      <c r="AE22" s="11">
        <f>'INPUT DATA'!AE201</f>
        <v>1.4</v>
      </c>
      <c r="AF22" s="11">
        <f>'INPUT DATA'!AF201</f>
        <v>1.7</v>
      </c>
      <c r="AG22" s="11">
        <f>'INPUT DATA'!AG201</f>
        <v>1.7</v>
      </c>
      <c r="AH22" s="11">
        <f>'INPUT DATA'!AH201</f>
        <v>2</v>
      </c>
      <c r="AI22" s="11">
        <f>'INPUT DATA'!AI201</f>
        <v>1.6</v>
      </c>
    </row>
    <row r="23" spans="1:35" s="9" customFormat="1">
      <c r="B23" s="9" t="str">
        <f>'INPUT DATA'!B202</f>
        <v>Heating Value</v>
      </c>
      <c r="C23" s="9" t="str">
        <f>'INPUT DATA'!C202</f>
        <v>kJ/kg</v>
      </c>
      <c r="D23" s="9">
        <f>'INPUT DATA'!D202</f>
        <v>42001.977599999998</v>
      </c>
      <c r="E23" s="9">
        <f>'INPUT DATA'!E202</f>
        <v>42001.977599999998</v>
      </c>
      <c r="F23" s="9">
        <f>'INPUT DATA'!F202</f>
        <v>42001.977599999998</v>
      </c>
      <c r="G23" s="9">
        <f>'INPUT DATA'!G202</f>
        <v>42001.977599999998</v>
      </c>
      <c r="H23" s="9">
        <f>'INPUT DATA'!H202</f>
        <v>42001.977599999998</v>
      </c>
      <c r="I23" s="9">
        <f>'INPUT DATA'!I202</f>
        <v>42001.977599999998</v>
      </c>
      <c r="M23" s="9" t="str">
        <f>'INPUT DATA'!M202</f>
        <v>Heating Value</v>
      </c>
      <c r="N23" s="9" t="str">
        <f>'INPUT DATA'!N202</f>
        <v>kJ/kg</v>
      </c>
      <c r="O23" s="9">
        <f>'INPUT DATA'!O202</f>
        <v>40339.817999999999</v>
      </c>
      <c r="P23" s="9">
        <f>'INPUT DATA'!P202</f>
        <v>40339.817999999999</v>
      </c>
      <c r="Q23" s="9">
        <f>'INPUT DATA'!Q202</f>
        <v>40339.817999999999</v>
      </c>
      <c r="R23" s="9">
        <f>'INPUT DATA'!R202</f>
        <v>40339.817999999999</v>
      </c>
      <c r="S23" s="9">
        <f>'INPUT DATA'!S202</f>
        <v>40339.817999999999</v>
      </c>
      <c r="X23" s="9" t="str">
        <f>'INPUT DATA'!X202</f>
        <v>Heating Value</v>
      </c>
      <c r="Y23" s="9" t="str">
        <f>'INPUT DATA'!Y202</f>
        <v>kJ/kg</v>
      </c>
      <c r="Z23" s="9">
        <f>'INPUT DATA'!Z202</f>
        <v>40270</v>
      </c>
      <c r="AA23" s="9">
        <f>'INPUT DATA'!AA202</f>
        <v>40720</v>
      </c>
      <c r="AB23" s="9">
        <f>'INPUT DATA'!AB202</f>
        <v>40720</v>
      </c>
      <c r="AC23" s="9">
        <f>'INPUT DATA'!AC202</f>
        <v>40090</v>
      </c>
      <c r="AD23" s="9">
        <f>'INPUT DATA'!AD202</f>
        <v>40190</v>
      </c>
      <c r="AE23" s="9">
        <f>'INPUT DATA'!AE202</f>
        <v>39990</v>
      </c>
      <c r="AF23" s="9">
        <f>'INPUT DATA'!AF202</f>
        <v>40190</v>
      </c>
      <c r="AG23" s="9">
        <f>'INPUT DATA'!AG202</f>
        <v>40780</v>
      </c>
      <c r="AH23" s="9">
        <f>'INPUT DATA'!AH202</f>
        <v>43180</v>
      </c>
      <c r="AI23" s="9">
        <f>'INPUT DATA'!AI202</f>
        <v>43350</v>
      </c>
    </row>
    <row r="24" spans="1:35">
      <c r="A24" s="11"/>
      <c r="B24" s="11" t="str">
        <f>'INPUT DATA'!B203</f>
        <v xml:space="preserve">Air Cooler Air Inlet </v>
      </c>
      <c r="C24" s="11" t="str">
        <f>'INPUT DATA'!C203</f>
        <v>°C</v>
      </c>
      <c r="D24" s="11">
        <f>'INPUT DATA'!D203</f>
        <v>41.5</v>
      </c>
      <c r="E24" s="11">
        <f>'INPUT DATA'!E203</f>
        <v>97.5</v>
      </c>
      <c r="F24" s="11">
        <f>'INPUT DATA'!F203</f>
        <v>147</v>
      </c>
      <c r="G24" s="11">
        <f>'INPUT DATA'!G203</f>
        <v>171</v>
      </c>
      <c r="H24" s="11">
        <f>'INPUT DATA'!H203</f>
        <v>187</v>
      </c>
      <c r="I24" s="11">
        <f>'INPUT DATA'!I203</f>
        <v>206</v>
      </c>
      <c r="J24" s="11"/>
      <c r="K24" s="11"/>
      <c r="L24" s="11"/>
      <c r="M24" s="11" t="str">
        <f>'INPUT DATA'!M203</f>
        <v xml:space="preserve">Air Cooler Air Inlet </v>
      </c>
      <c r="N24" s="11" t="str">
        <f>'INPUT DATA'!N203</f>
        <v>°C</v>
      </c>
      <c r="O24" s="11">
        <f>'INPUT DATA'!O203</f>
        <v>160.5</v>
      </c>
      <c r="P24" s="11">
        <f>'INPUT DATA'!P203</f>
        <v>158.5</v>
      </c>
      <c r="Q24" s="11">
        <f>'INPUT DATA'!Q203</f>
        <v>182.5</v>
      </c>
      <c r="R24" s="11">
        <f>'INPUT DATA'!R203</f>
        <v>182.5</v>
      </c>
      <c r="S24" s="11">
        <f>'INPUT DATA'!S203</f>
        <v>177.5</v>
      </c>
      <c r="T24" s="11"/>
      <c r="U24" s="11"/>
      <c r="V24" s="11"/>
      <c r="W24" s="11"/>
      <c r="X24" s="11" t="str">
        <f>'INPUT DATA'!X203</f>
        <v xml:space="preserve">Air Cooler Air Inlet </v>
      </c>
      <c r="Y24" s="11" t="str">
        <f>'INPUT DATA'!Y203</f>
        <v>°C</v>
      </c>
      <c r="Z24" s="11">
        <f>'INPUT DATA'!Z203</f>
        <v>180</v>
      </c>
      <c r="AA24" s="11">
        <f>'INPUT DATA'!AA203</f>
        <v>197.5</v>
      </c>
      <c r="AB24" s="11">
        <f>'INPUT DATA'!AB203</f>
        <v>197.5</v>
      </c>
      <c r="AC24" s="11">
        <f>'INPUT DATA'!AC203</f>
        <v>202.5</v>
      </c>
      <c r="AD24" s="11">
        <f>'INPUT DATA'!AD203</f>
        <v>222.5</v>
      </c>
      <c r="AE24" s="11">
        <f>'INPUT DATA'!AE203</f>
        <v>185</v>
      </c>
      <c r="AF24" s="11">
        <f>'INPUT DATA'!AF203</f>
        <v>200</v>
      </c>
      <c r="AG24" s="11">
        <f>'INPUT DATA'!AG203</f>
        <v>207.5</v>
      </c>
      <c r="AH24" s="11">
        <f>'INPUT DATA'!AH203</f>
        <v>197.5</v>
      </c>
      <c r="AI24" s="11">
        <f>'INPUT DATA'!AI203</f>
        <v>195</v>
      </c>
    </row>
    <row r="25" spans="1:35">
      <c r="A25" s="11"/>
      <c r="B25" s="11" t="str">
        <f>'INPUT DATA'!B204</f>
        <v>Air Cooler Pressure Drop</v>
      </c>
      <c r="C25" s="11" t="str">
        <f>'INPUT DATA'!C204</f>
        <v>mmW</v>
      </c>
      <c r="D25" s="11">
        <f>'INPUT DATA'!D204</f>
        <v>53</v>
      </c>
      <c r="E25" s="11">
        <f>'INPUT DATA'!E204</f>
        <v>100</v>
      </c>
      <c r="F25" s="11">
        <f>'INPUT DATA'!F204</f>
        <v>142.5</v>
      </c>
      <c r="G25" s="11">
        <f>'INPUT DATA'!G204</f>
        <v>160</v>
      </c>
      <c r="H25" s="11">
        <f>'INPUT DATA'!H204</f>
        <v>171.5</v>
      </c>
      <c r="I25" s="11">
        <f>'INPUT DATA'!I204</f>
        <v>185.5</v>
      </c>
      <c r="J25" s="11"/>
      <c r="K25" s="11"/>
      <c r="L25" s="11"/>
      <c r="M25" s="11" t="str">
        <f>'INPUT DATA'!M204</f>
        <v>Air Cooler Pressure Drop</v>
      </c>
      <c r="N25" s="11" t="str">
        <f>'INPUT DATA'!N204</f>
        <v>mmW</v>
      </c>
      <c r="O25" s="11">
        <f>'INPUT DATA'!O204</f>
        <v>147.5</v>
      </c>
      <c r="P25" s="11">
        <f>'INPUT DATA'!P204</f>
        <v>145</v>
      </c>
      <c r="Q25" s="11">
        <f>'INPUT DATA'!Q204</f>
        <v>170</v>
      </c>
      <c r="R25" s="11">
        <f>'INPUT DATA'!R204</f>
        <v>175</v>
      </c>
      <c r="S25" s="11">
        <f>'INPUT DATA'!S204</f>
        <v>170</v>
      </c>
      <c r="T25" s="11"/>
      <c r="U25" s="11"/>
      <c r="V25" s="11"/>
      <c r="W25" s="11"/>
      <c r="X25" s="11" t="str">
        <f>'INPUT DATA'!X204</f>
        <v>Air Cooler Pressure Drop</v>
      </c>
      <c r="Y25" s="11" t="str">
        <f>'INPUT DATA'!Y204</f>
        <v>mmW</v>
      </c>
      <c r="Z25" s="11">
        <f>'INPUT DATA'!Z204</f>
        <v>145</v>
      </c>
      <c r="AA25" s="11">
        <f>'INPUT DATA'!AA204</f>
        <v>152.5</v>
      </c>
      <c r="AB25" s="11">
        <f>'INPUT DATA'!AB204</f>
        <v>152.5</v>
      </c>
      <c r="AC25" s="11">
        <f>'INPUT DATA'!AC204</f>
        <v>152.5</v>
      </c>
      <c r="AD25" s="11">
        <f>'INPUT DATA'!AD204</f>
        <v>160</v>
      </c>
      <c r="AE25" s="11">
        <f>'INPUT DATA'!AE204</f>
        <v>130</v>
      </c>
      <c r="AF25" s="11">
        <f>'INPUT DATA'!AF204</f>
        <v>140</v>
      </c>
      <c r="AG25" s="11">
        <f>'INPUT DATA'!AG204</f>
        <v>165</v>
      </c>
      <c r="AH25" s="11">
        <f>'INPUT DATA'!AH204</f>
        <v>162.5</v>
      </c>
      <c r="AI25" s="11">
        <f>'INPUT DATA'!AI204</f>
        <v>170</v>
      </c>
    </row>
    <row r="26" spans="1:35" s="11" customFormat="1">
      <c r="B26" s="11" t="str">
        <f>'INPUT DATA'!B205</f>
        <v>Air Cooler Pressure Drop</v>
      </c>
      <c r="C26" s="11" t="str">
        <f>'INPUT DATA'!C205</f>
        <v>bar</v>
      </c>
      <c r="D26" s="11">
        <f>'INPUT DATA'!D205</f>
        <v>5.1975245E-3</v>
      </c>
      <c r="E26" s="11">
        <f>'INPUT DATA'!E205</f>
        <v>9.8066500000000001E-3</v>
      </c>
      <c r="F26" s="11">
        <f>'INPUT DATA'!F205</f>
        <v>1.3974476249999999E-2</v>
      </c>
      <c r="G26" s="11">
        <f>'INPUT DATA'!G205</f>
        <v>1.5690639999999999E-2</v>
      </c>
      <c r="H26" s="11">
        <f>'INPUT DATA'!H205</f>
        <v>1.6818404750000002E-2</v>
      </c>
      <c r="I26" s="11">
        <f>'INPUT DATA'!I205</f>
        <v>1.8191335749999999E-2</v>
      </c>
      <c r="M26" s="11" t="str">
        <f>'INPUT DATA'!M205</f>
        <v>Air Cooler Pressure Drop</v>
      </c>
      <c r="N26" s="11" t="str">
        <f>'INPUT DATA'!N205</f>
        <v>bar</v>
      </c>
      <c r="O26" s="11">
        <f>'INPUT DATA'!O205</f>
        <v>1.446480875E-2</v>
      </c>
      <c r="P26" s="11">
        <f>'INPUT DATA'!P205</f>
        <v>1.4219642500000001E-2</v>
      </c>
      <c r="Q26" s="11">
        <f>'INPUT DATA'!Q205</f>
        <v>1.6671305000000001E-2</v>
      </c>
      <c r="R26" s="11">
        <f>'INPUT DATA'!R205</f>
        <v>1.71616375E-2</v>
      </c>
      <c r="S26" s="11">
        <f>'INPUT DATA'!S205</f>
        <v>1.6671305000000001E-2</v>
      </c>
      <c r="X26" s="11" t="str">
        <f>'INPUT DATA'!X205</f>
        <v>Air Cooler Pressure Drop</v>
      </c>
      <c r="Y26" s="11" t="str">
        <f>'INPUT DATA'!Y205</f>
        <v>bar</v>
      </c>
      <c r="Z26" s="11">
        <f>'INPUT DATA'!Z205</f>
        <v>1.4219642500000001E-2</v>
      </c>
      <c r="AA26" s="11">
        <f>'INPUT DATA'!AA205</f>
        <v>1.495514125E-2</v>
      </c>
      <c r="AB26" s="11">
        <f>'INPUT DATA'!AB205</f>
        <v>1.495514125E-2</v>
      </c>
      <c r="AC26" s="11">
        <f>'INPUT DATA'!AC205</f>
        <v>1.495514125E-2</v>
      </c>
      <c r="AD26" s="11">
        <f>'INPUT DATA'!AD205</f>
        <v>1.5690639999999999E-2</v>
      </c>
      <c r="AE26" s="11">
        <f>'INPUT DATA'!AE205</f>
        <v>1.2748644999999999E-2</v>
      </c>
      <c r="AF26" s="11">
        <f>'INPUT DATA'!AF205</f>
        <v>1.372931E-2</v>
      </c>
      <c r="AG26" s="11">
        <f>'INPUT DATA'!AG205</f>
        <v>1.6180972500000002E-2</v>
      </c>
      <c r="AH26" s="11">
        <f>'INPUT DATA'!AH205</f>
        <v>1.593580625E-2</v>
      </c>
      <c r="AI26" s="11">
        <f>'INPUT DATA'!AI205</f>
        <v>1.6671305000000001E-2</v>
      </c>
    </row>
    <row r="27" spans="1:35">
      <c r="A27" s="11"/>
      <c r="B27" s="11" t="str">
        <f>'INPUT DATA'!B206</f>
        <v>TC Speed</v>
      </c>
      <c r="C27" s="11" t="str">
        <f>'INPUT DATA'!C206</f>
        <v>rpm</v>
      </c>
      <c r="D27" s="11">
        <f>'INPUT DATA'!D206</f>
        <v>5414.5</v>
      </c>
      <c r="E27" s="11">
        <f>'INPUT DATA'!E206</f>
        <v>9207</v>
      </c>
      <c r="F27" s="11">
        <f>'INPUT DATA'!F206</f>
        <v>11404</v>
      </c>
      <c r="G27" s="11">
        <f>'INPUT DATA'!G206</f>
        <v>12301.5</v>
      </c>
      <c r="H27" s="11">
        <f>'INPUT DATA'!H206</f>
        <v>12925</v>
      </c>
      <c r="I27" s="11">
        <f>'INPUT DATA'!I206</f>
        <v>13607.5</v>
      </c>
      <c r="J27" s="11"/>
      <c r="K27" s="11"/>
      <c r="L27" s="11"/>
      <c r="M27" s="11" t="str">
        <f>'INPUT DATA'!M206</f>
        <v>TC Speed</v>
      </c>
      <c r="N27" s="11" t="str">
        <f>'INPUT DATA'!N206</f>
        <v>rpm</v>
      </c>
      <c r="O27" s="11">
        <f>'INPUT DATA'!O206</f>
        <v>11685</v>
      </c>
      <c r="P27" s="11">
        <f>'INPUT DATA'!P206</f>
        <v>11555</v>
      </c>
      <c r="Q27" s="11">
        <f>'INPUT DATA'!Q206</f>
        <v>12475</v>
      </c>
      <c r="R27" s="11">
        <f>'INPUT DATA'!R206</f>
        <v>12425</v>
      </c>
      <c r="S27" s="11">
        <f>'INPUT DATA'!S206</f>
        <v>12455</v>
      </c>
      <c r="T27" s="11"/>
      <c r="U27" s="11"/>
      <c r="V27" s="11"/>
      <c r="W27" s="11"/>
      <c r="X27" s="11" t="str">
        <f>'INPUT DATA'!X206</f>
        <v>TC Speed</v>
      </c>
      <c r="Y27" s="11" t="str">
        <f>'INPUT DATA'!Y206</f>
        <v>rpm</v>
      </c>
      <c r="Z27" s="11">
        <f>'INPUT DATA'!Z206</f>
        <v>12507</v>
      </c>
      <c r="AA27" s="11">
        <f>'INPUT DATA'!AA206</f>
        <v>12717</v>
      </c>
      <c r="AB27" s="11">
        <f>'INPUT DATA'!AB206</f>
        <v>12657</v>
      </c>
      <c r="AC27" s="11">
        <f>'INPUT DATA'!AC206</f>
        <v>12908</v>
      </c>
      <c r="AD27" s="11">
        <f>'INPUT DATA'!AD206</f>
        <v>13037</v>
      </c>
      <c r="AE27" s="11">
        <f>'INPUT DATA'!AE206</f>
        <v>11464</v>
      </c>
      <c r="AF27" s="11">
        <f>'INPUT DATA'!AF206</f>
        <v>12520</v>
      </c>
      <c r="AG27" s="11">
        <f>'INPUT DATA'!AG206</f>
        <v>12793</v>
      </c>
      <c r="AH27" s="11">
        <f>'INPUT DATA'!AH206</f>
        <v>13016</v>
      </c>
      <c r="AI27" s="11">
        <f>'INPUT DATA'!AI206</f>
        <v>12472</v>
      </c>
    </row>
    <row r="28" spans="1:35" s="11" customFormat="1">
      <c r="B28" s="11" t="str">
        <f>'INPUT DATA'!B207</f>
        <v>Air Cooler CW Inlet Temp.</v>
      </c>
      <c r="C28" s="11" t="str">
        <f>'INPUT DATA'!C207</f>
        <v>°C</v>
      </c>
      <c r="D28" s="11">
        <f>'INPUT DATA'!D207</f>
        <v>23</v>
      </c>
      <c r="E28" s="11">
        <f>'INPUT DATA'!E207</f>
        <v>24</v>
      </c>
      <c r="F28" s="11">
        <f>'INPUT DATA'!F207</f>
        <v>26</v>
      </c>
      <c r="G28" s="11">
        <f>'INPUT DATA'!G207</f>
        <v>26</v>
      </c>
      <c r="H28" s="11">
        <f>'INPUT DATA'!H207</f>
        <v>27</v>
      </c>
      <c r="I28" s="11">
        <f>'INPUT DATA'!I207</f>
        <v>29</v>
      </c>
      <c r="M28" s="11" t="str">
        <f>'INPUT DATA'!M207</f>
        <v>Air Cooler CW Inlet Temp.</v>
      </c>
      <c r="N28" s="11" t="str">
        <f>'INPUT DATA'!N207</f>
        <v>°C</v>
      </c>
      <c r="O28" s="11">
        <f>'INPUT DATA'!O207</f>
        <v>37</v>
      </c>
      <c r="P28" s="11">
        <f>'INPUT DATA'!P207</f>
        <v>37</v>
      </c>
      <c r="Q28" s="11">
        <f>'INPUT DATA'!Q207</f>
        <v>37</v>
      </c>
      <c r="R28" s="11">
        <f>'INPUT DATA'!R207</f>
        <v>37</v>
      </c>
      <c r="S28" s="11">
        <f>'INPUT DATA'!S207</f>
        <v>37</v>
      </c>
      <c r="X28" s="11" t="str">
        <f>'INPUT DATA'!X207</f>
        <v>Air Cooler CW Inlet Temp.</v>
      </c>
      <c r="Y28" s="11" t="str">
        <f>'INPUT DATA'!Y207</f>
        <v>°C</v>
      </c>
      <c r="Z28" s="11">
        <f>'INPUT DATA'!Z207</f>
        <v>34</v>
      </c>
      <c r="AA28" s="11">
        <f>'INPUT DATA'!AA207</f>
        <v>34</v>
      </c>
      <c r="AB28" s="11">
        <f>'INPUT DATA'!AB207</f>
        <v>35</v>
      </c>
      <c r="AC28" s="11">
        <f>'INPUT DATA'!AC207</f>
        <v>33</v>
      </c>
      <c r="AD28" s="11">
        <f>'INPUT DATA'!AD207</f>
        <v>36</v>
      </c>
      <c r="AE28" s="11">
        <f>'INPUT DATA'!AE207</f>
        <v>40</v>
      </c>
      <c r="AF28" s="11">
        <f>'INPUT DATA'!AF207</f>
        <v>34</v>
      </c>
      <c r="AG28" s="11">
        <f>'INPUT DATA'!AG207</f>
        <v>38</v>
      </c>
      <c r="AH28" s="11">
        <f>'INPUT DATA'!AH207</f>
        <v>38</v>
      </c>
      <c r="AI28" s="11">
        <f>'INPUT DATA'!AI207</f>
        <v>40</v>
      </c>
    </row>
    <row r="29" spans="1:35">
      <c r="A29" s="11"/>
      <c r="B29" s="11" t="str">
        <f>'INPUT DATA'!B208</f>
        <v>Air Cooler CW Inlet Temp.</v>
      </c>
      <c r="C29" s="11" t="str">
        <f>'INPUT DATA'!C208</f>
        <v>K</v>
      </c>
      <c r="D29" s="11">
        <f>'INPUT DATA'!D208</f>
        <v>296.14999999999998</v>
      </c>
      <c r="E29" s="11">
        <f>'INPUT DATA'!E208</f>
        <v>297.14999999999998</v>
      </c>
      <c r="F29" s="11">
        <f>'INPUT DATA'!F208</f>
        <v>299.14999999999998</v>
      </c>
      <c r="G29" s="11">
        <f>'INPUT DATA'!G208</f>
        <v>299.14999999999998</v>
      </c>
      <c r="H29" s="11">
        <f>'INPUT DATA'!H208</f>
        <v>300.14999999999998</v>
      </c>
      <c r="I29" s="11">
        <f>'INPUT DATA'!I208</f>
        <v>302.14999999999998</v>
      </c>
      <c r="J29" s="11"/>
      <c r="K29" s="11"/>
      <c r="L29" s="11"/>
      <c r="M29" s="11" t="str">
        <f>'INPUT DATA'!M208</f>
        <v>Air Cooler CW Inlet Temp.</v>
      </c>
      <c r="N29" s="11" t="str">
        <f>'INPUT DATA'!N208</f>
        <v>K</v>
      </c>
      <c r="O29" s="11">
        <f>'INPUT DATA'!O208</f>
        <v>310.14999999999998</v>
      </c>
      <c r="P29" s="11">
        <f>'INPUT DATA'!P208</f>
        <v>310.14999999999998</v>
      </c>
      <c r="Q29" s="11">
        <f>'INPUT DATA'!Q208</f>
        <v>310.14999999999998</v>
      </c>
      <c r="R29" s="11">
        <f>'INPUT DATA'!R208</f>
        <v>310.14999999999998</v>
      </c>
      <c r="S29" s="11">
        <f>'INPUT DATA'!S208</f>
        <v>310.14999999999998</v>
      </c>
      <c r="T29" s="11"/>
      <c r="U29" s="11"/>
      <c r="V29" s="11"/>
      <c r="W29" s="11"/>
      <c r="X29" s="11" t="str">
        <f>'INPUT DATA'!X208</f>
        <v>Air Cooler CW Inlet Temp.</v>
      </c>
      <c r="Y29" s="11" t="str">
        <f>'INPUT DATA'!Y208</f>
        <v>K</v>
      </c>
      <c r="Z29" s="11">
        <f>'INPUT DATA'!Z208</f>
        <v>307.14999999999998</v>
      </c>
      <c r="AA29" s="11">
        <f>'INPUT DATA'!AA208</f>
        <v>307.14999999999998</v>
      </c>
      <c r="AB29" s="11">
        <f>'INPUT DATA'!AB208</f>
        <v>308.14999999999998</v>
      </c>
      <c r="AC29" s="11">
        <f>'INPUT DATA'!AC208</f>
        <v>306.14999999999998</v>
      </c>
      <c r="AD29" s="11">
        <f>'INPUT DATA'!AD208</f>
        <v>309.14999999999998</v>
      </c>
      <c r="AE29" s="11">
        <f>'INPUT DATA'!AE208</f>
        <v>313.14999999999998</v>
      </c>
      <c r="AF29" s="11">
        <f>'INPUT DATA'!AF208</f>
        <v>307.14999999999998</v>
      </c>
      <c r="AG29" s="11">
        <f>'INPUT DATA'!AG208</f>
        <v>311.14999999999998</v>
      </c>
      <c r="AH29" s="11">
        <f>'INPUT DATA'!AH208</f>
        <v>311.14999999999998</v>
      </c>
      <c r="AI29" s="11">
        <f>'INPUT DATA'!AI208</f>
        <v>313.14999999999998</v>
      </c>
    </row>
    <row r="30" spans="1:35">
      <c r="A30" s="11"/>
      <c r="B30" s="11"/>
      <c r="C30" s="11"/>
      <c r="D30" s="11"/>
      <c r="E30" s="11"/>
      <c r="F30" s="11"/>
      <c r="G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 s="30" customFormat="1" ht="15.75">
      <c r="A31" s="30">
        <f>'INPUT DATA'!A210</f>
        <v>1</v>
      </c>
      <c r="B31" s="30" t="str">
        <f>'INPUT DATA'!B210</f>
        <v>Fixed Fluid Data</v>
      </c>
      <c r="L31" s="30">
        <f>A31</f>
        <v>1</v>
      </c>
      <c r="M31" s="30" t="str">
        <f>B31</f>
        <v>Fixed Fluid Data</v>
      </c>
      <c r="X31" s="30" t="str">
        <f>B31</f>
        <v>Fixed Fluid Data</v>
      </c>
    </row>
    <row r="32" spans="1:35" s="53" customFormat="1">
      <c r="B32" s="53" t="str">
        <f>'INPUT DATA'!B211</f>
        <v>P Inlet Fixed Fluid</v>
      </c>
      <c r="C32" s="53" t="str">
        <f>'INPUT DATA'!C211</f>
        <v>bar</v>
      </c>
      <c r="D32" s="53">
        <f>'INPUT DATA'!D211</f>
        <v>1.0181004282699999</v>
      </c>
      <c r="E32" s="53">
        <f>'INPUT DATA'!E211</f>
        <v>1.01682393879</v>
      </c>
      <c r="F32" s="53">
        <f>'INPUT DATA'!F211</f>
        <v>1.0145315284200001</v>
      </c>
      <c r="G32" s="53">
        <f>'INPUT DATA'!G211</f>
        <v>1.0133255507199999</v>
      </c>
      <c r="H32" s="53">
        <f>'INPUT DATA'!H211</f>
        <v>1.0118253735199998</v>
      </c>
      <c r="I32" s="53">
        <f>'INPUT DATA'!I211</f>
        <v>1.0097489497000001</v>
      </c>
      <c r="M32" s="53" t="str">
        <f>'INPUT DATA'!M211</f>
        <v>P Inlet Fixed Fluid</v>
      </c>
      <c r="N32" s="53" t="str">
        <f>'INPUT DATA'!N211</f>
        <v>bar</v>
      </c>
      <c r="O32" s="53">
        <f>'INPUT DATA'!O211</f>
        <v>1.0009265684499999</v>
      </c>
      <c r="P32" s="53">
        <f>'INPUT DATA'!P211</f>
        <v>1.0008775352000001</v>
      </c>
      <c r="Q32" s="53">
        <f>'INPUT DATA'!Q211</f>
        <v>1.0000930031999999</v>
      </c>
      <c r="R32" s="53">
        <f>'INPUT DATA'!R211</f>
        <v>1.0000930031999999</v>
      </c>
      <c r="S32" s="53">
        <f>'INPUT DATA'!S211</f>
        <v>1.00014203645</v>
      </c>
      <c r="X32" s="53" t="str">
        <f>'INPUT DATA'!X211</f>
        <v>P Inlet Fixed Fluid</v>
      </c>
      <c r="Y32" s="53" t="str">
        <f>'INPUT DATA'!Y211</f>
        <v>bar</v>
      </c>
      <c r="Z32" s="53">
        <f>'INPUT DATA'!Z211</f>
        <v>1.0175483375000001</v>
      </c>
      <c r="AA32" s="53">
        <f>'INPUT DATA'!AA211</f>
        <v>1.0155870075</v>
      </c>
      <c r="AB32" s="53">
        <f>'INPUT DATA'!AB211</f>
        <v>1.0145870074999999</v>
      </c>
      <c r="AC32" s="53">
        <f>'INPUT DATA'!AC211</f>
        <v>1.0135290024999999</v>
      </c>
      <c r="AD32" s="53">
        <f>'INPUT DATA'!AD211</f>
        <v>1.0105676724999999</v>
      </c>
      <c r="AE32" s="53">
        <f>'INPUT DATA'!AE211</f>
        <v>1.0045676724999999</v>
      </c>
      <c r="AF32" s="53">
        <f>'INPUT DATA'!AF211</f>
        <v>1.0110966750000001</v>
      </c>
      <c r="AG32" s="53">
        <f>'INPUT DATA'!AG211</f>
        <v>1.0105870074999999</v>
      </c>
      <c r="AH32" s="53">
        <f>'INPUT DATA'!AH211</f>
        <v>1.0156256775000001</v>
      </c>
      <c r="AI32" s="53">
        <f>'INPUT DATA'!AI211</f>
        <v>1.0151933499999999</v>
      </c>
    </row>
    <row r="33" spans="1:35">
      <c r="A33" s="11"/>
      <c r="B33" s="11" t="str">
        <f>'INPUT DATA'!B212</f>
        <v>T Inlet Fixed Fluid</v>
      </c>
      <c r="C33" s="11" t="str">
        <f>'INPUT DATA'!C212</f>
        <v>K</v>
      </c>
      <c r="D33" s="11">
        <f>'INPUT DATA'!D212</f>
        <v>293.04999999999995</v>
      </c>
      <c r="E33" s="11">
        <f>'INPUT DATA'!E212</f>
        <v>295.84999999999997</v>
      </c>
      <c r="F33" s="11">
        <f>'INPUT DATA'!F212</f>
        <v>296.75</v>
      </c>
      <c r="G33" s="11">
        <f>'INPUT DATA'!G212</f>
        <v>298.34999999999997</v>
      </c>
      <c r="H33" s="11">
        <f>'INPUT DATA'!H212</f>
        <v>299.25</v>
      </c>
      <c r="I33" s="11">
        <f>'INPUT DATA'!I212</f>
        <v>300.25</v>
      </c>
      <c r="J33" s="11"/>
      <c r="K33" s="11"/>
      <c r="L33" s="11"/>
      <c r="M33" s="11" t="str">
        <f>'INPUT DATA'!M212</f>
        <v>T Inlet Fixed Fluid</v>
      </c>
      <c r="N33" s="11" t="str">
        <f>'INPUT DATA'!N212</f>
        <v>K</v>
      </c>
      <c r="O33" s="41">
        <f>'INPUT DATA'!O212</f>
        <v>297.64999999999998</v>
      </c>
      <c r="P33" s="41">
        <f>'INPUT DATA'!P212</f>
        <v>297.64999999999998</v>
      </c>
      <c r="Q33" s="41">
        <f>'INPUT DATA'!Q212</f>
        <v>298.14999999999998</v>
      </c>
      <c r="R33" s="41">
        <f>'INPUT DATA'!R212</f>
        <v>298.14999999999998</v>
      </c>
      <c r="S33" s="41">
        <f>'INPUT DATA'!S212</f>
        <v>298.39999999999998</v>
      </c>
      <c r="T33" s="11"/>
      <c r="U33" s="11"/>
      <c r="V33" s="11"/>
      <c r="W33" s="11"/>
      <c r="X33" s="11" t="str">
        <f>'INPUT DATA'!X212</f>
        <v>T Inlet Fixed Fluid</v>
      </c>
      <c r="Y33" s="11" t="str">
        <f>'INPUT DATA'!Y212</f>
        <v>K</v>
      </c>
      <c r="Z33" s="11">
        <f>'INPUT DATA'!Z212</f>
        <v>304.14999999999998</v>
      </c>
      <c r="AA33" s="11">
        <f>'INPUT DATA'!AA212</f>
        <v>315.14999999999998</v>
      </c>
      <c r="AB33" s="11">
        <f>'INPUT DATA'!AB212</f>
        <v>315.14999999999998</v>
      </c>
      <c r="AC33" s="11">
        <f>'INPUT DATA'!AC212</f>
        <v>317.14999999999998</v>
      </c>
      <c r="AD33" s="11">
        <f>'INPUT DATA'!AD212</f>
        <v>320.14999999999998</v>
      </c>
      <c r="AE33" s="11">
        <f>'INPUT DATA'!AE212</f>
        <v>320.14999999999998</v>
      </c>
      <c r="AF33" s="11">
        <f>'INPUT DATA'!AF212</f>
        <v>316.14999999999998</v>
      </c>
      <c r="AG33" s="11">
        <f>'INPUT DATA'!AG212</f>
        <v>317.14999999999998</v>
      </c>
      <c r="AH33" s="11">
        <f>'INPUT DATA'!AH212</f>
        <v>311.14999999999998</v>
      </c>
      <c r="AI33" s="11">
        <f>'INPUT DATA'!AI212</f>
        <v>313.14999999999998</v>
      </c>
    </row>
    <row r="34" spans="1:35" s="53" customFormat="1">
      <c r="B34" s="53" t="str">
        <f>'INPUT DATA'!B213</f>
        <v>P Exhaust Fixed Fluid</v>
      </c>
      <c r="C34" s="53" t="str">
        <f>'INPUT DATA'!C213</f>
        <v>bar</v>
      </c>
      <c r="D34" s="53">
        <f>'INPUT DATA'!D213</f>
        <v>1.0199636917699999</v>
      </c>
      <c r="E34" s="53">
        <f>'INPUT DATA'!E213</f>
        <v>1.0219724300399999</v>
      </c>
      <c r="F34" s="53">
        <f>'INPUT DATA'!F213</f>
        <v>1.0272801734200001</v>
      </c>
      <c r="G34" s="53">
        <f>'INPUT DATA'!G213</f>
        <v>1.0324975514699999</v>
      </c>
      <c r="H34" s="53">
        <f>'INPUT DATA'!H213</f>
        <v>1.0377149295199999</v>
      </c>
      <c r="I34" s="53">
        <f>'INPUT DATA'!I213</f>
        <v>1.03990439845</v>
      </c>
      <c r="M34" s="53" t="str">
        <f>'INPUT DATA'!M213</f>
        <v>P Exhaust Fixed Fluid</v>
      </c>
      <c r="N34" s="53" t="str">
        <f>'INPUT DATA'!N213</f>
        <v>bar</v>
      </c>
      <c r="O34" s="53">
        <f>'INPUT DATA'!O213</f>
        <v>1.0171565741999999</v>
      </c>
      <c r="P34" s="53">
        <f>'INPUT DATA'!P213</f>
        <v>1.0181372392000001</v>
      </c>
      <c r="Q34" s="53">
        <f>'INPUT DATA'!Q213</f>
        <v>1.02328573045</v>
      </c>
      <c r="R34" s="53">
        <f>'INPUT DATA'!R213</f>
        <v>1.0230405642</v>
      </c>
      <c r="S34" s="53">
        <f>'INPUT DATA'!S213</f>
        <v>1.0223050654500001</v>
      </c>
      <c r="X34" s="53" t="str">
        <f>'INPUT DATA'!X213</f>
        <v>P Exhaust Fixed Fluid</v>
      </c>
      <c r="Y34" s="53" t="str">
        <f>'INPUT DATA'!Y213</f>
        <v>bar</v>
      </c>
      <c r="Z34" s="53">
        <f>'INPUT DATA'!Z213</f>
        <v>1.0356906400000001</v>
      </c>
      <c r="AA34" s="53">
        <f>'INPUT DATA'!AA213</f>
        <v>1.0356906400000001</v>
      </c>
      <c r="AB34" s="53">
        <f>'INPUT DATA'!AB213</f>
        <v>1.0356713049999999</v>
      </c>
      <c r="AC34" s="53">
        <f>'INPUT DATA'!AC213</f>
        <v>1.0297099749999998</v>
      </c>
      <c r="AD34" s="53">
        <f>'INPUT DATA'!AD213</f>
        <v>1.0287099749999999</v>
      </c>
      <c r="AE34" s="53">
        <f>'INPUT DATA'!AE213</f>
        <v>1.0227099749999999</v>
      </c>
      <c r="AF34" s="53">
        <f>'INPUT DATA'!AF213</f>
        <v>1.0277679799999999</v>
      </c>
      <c r="AG34" s="53">
        <f>'INPUT DATA'!AG213</f>
        <v>1.027748645</v>
      </c>
      <c r="AH34" s="53">
        <f>'INPUT DATA'!AH213</f>
        <v>1.036709975</v>
      </c>
      <c r="AI34" s="53">
        <f>'INPUT DATA'!AI213</f>
        <v>1.0397099749999998</v>
      </c>
    </row>
    <row r="35" spans="1:35">
      <c r="A35" s="11"/>
      <c r="B35" s="11" t="str">
        <f>'INPUT DATA'!B214</f>
        <v>T Exhaust Fixed Fluid</v>
      </c>
      <c r="C35" s="11" t="str">
        <f>'INPUT DATA'!C214</f>
        <v>K</v>
      </c>
      <c r="D35" s="11">
        <f>'INPUT DATA'!D214</f>
        <v>500.65</v>
      </c>
      <c r="E35" s="11">
        <f>'INPUT DATA'!E214</f>
        <v>505.65</v>
      </c>
      <c r="F35" s="11">
        <f>'INPUT DATA'!F214</f>
        <v>483.15</v>
      </c>
      <c r="G35" s="11">
        <f>'INPUT DATA'!G214</f>
        <v>485.65</v>
      </c>
      <c r="H35" s="11">
        <f>'INPUT DATA'!H214</f>
        <v>491.15</v>
      </c>
      <c r="I35" s="11">
        <f>'INPUT DATA'!I214</f>
        <v>507.65</v>
      </c>
      <c r="J35" s="11"/>
      <c r="K35" s="11"/>
      <c r="L35" s="11"/>
      <c r="M35" s="11" t="str">
        <f>'INPUT DATA'!M214</f>
        <v>T Exhaust Fixed Fluid</v>
      </c>
      <c r="N35" s="11" t="str">
        <f>'INPUT DATA'!N214</f>
        <v>K</v>
      </c>
      <c r="O35" s="11">
        <f>'INPUT DATA'!O214</f>
        <v>485.65</v>
      </c>
      <c r="P35" s="11">
        <f>'INPUT DATA'!P214</f>
        <v>488.15</v>
      </c>
      <c r="Q35" s="11">
        <f>'INPUT DATA'!Q214</f>
        <v>488.15</v>
      </c>
      <c r="R35" s="11">
        <f>'INPUT DATA'!R214</f>
        <v>490.65</v>
      </c>
      <c r="S35" s="11">
        <f>'INPUT DATA'!S214</f>
        <v>488.15</v>
      </c>
      <c r="T35" s="11"/>
      <c r="U35" s="11"/>
      <c r="V35" s="11"/>
      <c r="W35" s="11"/>
      <c r="X35" s="11" t="str">
        <f>'INPUT DATA'!X214</f>
        <v>T Exhaust Fixed Fluid</v>
      </c>
      <c r="Y35" s="11" t="str">
        <f>'INPUT DATA'!Y214</f>
        <v>K</v>
      </c>
      <c r="Z35" s="11">
        <f>'INPUT DATA'!Z214</f>
        <v>513.15</v>
      </c>
      <c r="AA35" s="11">
        <f>'INPUT DATA'!AA214</f>
        <v>523.15</v>
      </c>
      <c r="AB35" s="11">
        <f>'INPUT DATA'!AB214</f>
        <v>528.15</v>
      </c>
      <c r="AC35" s="11">
        <f>'INPUT DATA'!AC214</f>
        <v>533.15</v>
      </c>
      <c r="AD35" s="11">
        <f>'INPUT DATA'!AD214</f>
        <v>543.15</v>
      </c>
      <c r="AE35" s="11">
        <f>'INPUT DATA'!AE214</f>
        <v>543.15</v>
      </c>
      <c r="AF35" s="11">
        <f>'INPUT DATA'!AF214</f>
        <v>533.15</v>
      </c>
      <c r="AG35" s="11">
        <f>'INPUT DATA'!AG214</f>
        <v>533.15</v>
      </c>
      <c r="AH35" s="11">
        <f>'INPUT DATA'!AH214</f>
        <v>523.15</v>
      </c>
      <c r="AI35" s="11">
        <f>'INPUT DATA'!AI214</f>
        <v>553.15</v>
      </c>
    </row>
    <row r="36" spans="1:35" s="53" customFormat="1">
      <c r="B36" s="53" t="str">
        <f>'INPUT DATA'!B215</f>
        <v>P scavenge receiver</v>
      </c>
      <c r="C36" s="53" t="str">
        <f>'INPUT DATA'!C215</f>
        <v>bar</v>
      </c>
      <c r="D36" s="53">
        <f>'INPUT DATA'!D215</f>
        <v>1.3789830267699998</v>
      </c>
      <c r="E36" s="53">
        <f>'INPUT DATA'!E215</f>
        <v>2.08804977004</v>
      </c>
      <c r="F36" s="53">
        <f>'INPUT DATA'!F215</f>
        <v>2.8969831909199999</v>
      </c>
      <c r="G36" s="53">
        <f>'INPUT DATA'!G215</f>
        <v>3.3463165789699998</v>
      </c>
      <c r="H36" s="53">
        <f>'INPUT DATA'!H215</f>
        <v>3.6656499670199998</v>
      </c>
      <c r="I36" s="53">
        <f>'INPUT DATA'!I215</f>
        <v>4.0139167759500003</v>
      </c>
      <c r="M36" s="53" t="str">
        <f>'INPUT DATA'!M215</f>
        <v>P scavenge receiver</v>
      </c>
      <c r="N36" s="53" t="str">
        <f>'INPUT DATA'!N215</f>
        <v>bar</v>
      </c>
      <c r="O36" s="53">
        <f>'INPUT DATA'!O215</f>
        <v>2.9162143466999999</v>
      </c>
      <c r="P36" s="53">
        <f>'INPUT DATA'!P215</f>
        <v>2.9260209967000002</v>
      </c>
      <c r="Q36" s="53">
        <f>'INPUT DATA'!Q215</f>
        <v>3.4065468467000004</v>
      </c>
      <c r="R36" s="53">
        <f>'INPUT DATA'!R215</f>
        <v>3.4261601467</v>
      </c>
      <c r="S36" s="53">
        <f>'INPUT DATA'!S215</f>
        <v>3.3673202467000003</v>
      </c>
      <c r="X36" s="53" t="str">
        <f>'INPUT DATA'!X215</f>
        <v>P scavenge receiver</v>
      </c>
      <c r="Y36" s="53" t="str">
        <f>'INPUT DATA'!Y215</f>
        <v>bar</v>
      </c>
      <c r="Z36" s="53">
        <f>'INPUT DATA'!Z215</f>
        <v>3.42</v>
      </c>
      <c r="AA36" s="53">
        <f>'INPUT DATA'!AA215</f>
        <v>3.42</v>
      </c>
      <c r="AB36" s="53">
        <f>'INPUT DATA'!AB215</f>
        <v>3.4189999999999996</v>
      </c>
      <c r="AC36" s="53">
        <f>'INPUT DATA'!AC215</f>
        <v>3.5149999999999997</v>
      </c>
      <c r="AD36" s="53">
        <f>'INPUT DATA'!AD215</f>
        <v>3.6139999999999999</v>
      </c>
      <c r="AE36" s="53">
        <f>'INPUT DATA'!AE215</f>
        <v>2.9079999999999999</v>
      </c>
      <c r="AF36" s="53">
        <f>'INPUT DATA'!AF215</f>
        <v>3.3159999999999998</v>
      </c>
      <c r="AG36" s="53">
        <f>'INPUT DATA'!AG215</f>
        <v>3.415</v>
      </c>
      <c r="AH36" s="53">
        <f>'INPUT DATA'!AH215</f>
        <v>3.7220000000000004</v>
      </c>
      <c r="AI36" s="53">
        <f>'INPUT DATA'!AI215</f>
        <v>3.3249999999999997</v>
      </c>
    </row>
    <row r="37" spans="1:35">
      <c r="A37" s="11"/>
      <c r="B37" s="11" t="str">
        <f>'INPUT DATA'!B216</f>
        <v>T scavenge receiver</v>
      </c>
      <c r="C37" s="11" t="str">
        <f>'INPUT DATA'!C216</f>
        <v>K</v>
      </c>
      <c r="D37" s="11">
        <f>'INPUT DATA'!D216</f>
        <v>303.14999999999998</v>
      </c>
      <c r="E37" s="11">
        <f>'INPUT DATA'!E216</f>
        <v>299.14999999999998</v>
      </c>
      <c r="F37" s="11">
        <f>'INPUT DATA'!F216</f>
        <v>303.14999999999998</v>
      </c>
      <c r="G37" s="11">
        <f>'INPUT DATA'!G216</f>
        <v>305.64999999999998</v>
      </c>
      <c r="H37" s="11">
        <f>'INPUT DATA'!H216</f>
        <v>308.14999999999998</v>
      </c>
      <c r="I37" s="11">
        <f>'INPUT DATA'!I216</f>
        <v>311.14999999999998</v>
      </c>
      <c r="J37" s="11"/>
      <c r="K37" s="11"/>
      <c r="L37" s="11"/>
      <c r="M37" s="11" t="str">
        <f>'INPUT DATA'!M216</f>
        <v>T scavenge receiver</v>
      </c>
      <c r="N37" s="11" t="str">
        <f>'INPUT DATA'!N216</f>
        <v>K</v>
      </c>
      <c r="O37" s="11">
        <f>'INPUT DATA'!O216</f>
        <v>316.14999999999998</v>
      </c>
      <c r="P37" s="11">
        <f>'INPUT DATA'!P216</f>
        <v>316.14999999999998</v>
      </c>
      <c r="Q37" s="11">
        <f>'INPUT DATA'!Q216</f>
        <v>318.14999999999998</v>
      </c>
      <c r="R37" s="11">
        <f>'INPUT DATA'!R216</f>
        <v>318.14999999999998</v>
      </c>
      <c r="S37" s="11">
        <f>'INPUT DATA'!S216</f>
        <v>319.14999999999998</v>
      </c>
      <c r="T37" s="11"/>
      <c r="U37" s="11"/>
      <c r="V37" s="11"/>
      <c r="W37" s="11"/>
      <c r="X37" s="11" t="str">
        <f>'INPUT DATA'!X216</f>
        <v>T scavenge receiver</v>
      </c>
      <c r="Y37" s="11" t="str">
        <f>'INPUT DATA'!Y216</f>
        <v>K</v>
      </c>
      <c r="Z37" s="11">
        <f>'INPUT DATA'!Z216</f>
        <v>315.14999999999998</v>
      </c>
      <c r="AA37" s="11">
        <f>'INPUT DATA'!AA216</f>
        <v>316.14999999999998</v>
      </c>
      <c r="AB37" s="11">
        <f>'INPUT DATA'!AB216</f>
        <v>317.14999999999998</v>
      </c>
      <c r="AC37" s="11">
        <f>'INPUT DATA'!AC216</f>
        <v>316.14999999999998</v>
      </c>
      <c r="AD37" s="11">
        <f>'INPUT DATA'!AD216</f>
        <v>322.14999999999998</v>
      </c>
      <c r="AE37" s="11">
        <f>'INPUT DATA'!AE216</f>
        <v>331.15</v>
      </c>
      <c r="AF37" s="11">
        <f>'INPUT DATA'!AF216</f>
        <v>315.14999999999998</v>
      </c>
      <c r="AG37" s="11">
        <f>'INPUT DATA'!AG216</f>
        <v>320.14999999999998</v>
      </c>
      <c r="AH37" s="11">
        <f>'INPUT DATA'!AH216</f>
        <v>319.14999999999998</v>
      </c>
      <c r="AI37" s="11">
        <f>'INPUT DATA'!AI216</f>
        <v>317.14999999999998</v>
      </c>
    </row>
    <row r="38" spans="1:35" s="53" customFormat="1">
      <c r="B38" s="53" t="str">
        <f>'INPUT DATA'!B217</f>
        <v>P Exhaust receiver</v>
      </c>
      <c r="C38" s="53" t="str">
        <f>'INPUT DATA'!C217</f>
        <v>bar</v>
      </c>
      <c r="D38" s="53">
        <f>'INPUT DATA'!D217</f>
        <v>1.30898302677</v>
      </c>
      <c r="E38" s="53">
        <f>'INPUT DATA'!E217</f>
        <v>1.9480497700399999</v>
      </c>
      <c r="F38" s="53">
        <f>'INPUT DATA'!F217</f>
        <v>2.7169831909199997</v>
      </c>
      <c r="G38" s="53">
        <f>'INPUT DATA'!G217</f>
        <v>3.1563165789700003</v>
      </c>
      <c r="H38" s="53">
        <f>'INPUT DATA'!H217</f>
        <v>3.4356499670199998</v>
      </c>
      <c r="I38" s="53">
        <f>'INPUT DATA'!I217</f>
        <v>3.7939167759499997</v>
      </c>
      <c r="M38" s="53" t="str">
        <f>'INPUT DATA'!M217</f>
        <v>P Exhaust receiver</v>
      </c>
      <c r="N38" s="53" t="str">
        <f>'INPUT DATA'!N217</f>
        <v>bar</v>
      </c>
      <c r="O38" s="53">
        <f>'INPUT DATA'!O217</f>
        <v>1.0039175967</v>
      </c>
      <c r="P38" s="53">
        <f>'INPUT DATA'!P217</f>
        <v>1.0039175967</v>
      </c>
      <c r="Q38" s="53">
        <f>'INPUT DATA'!Q217</f>
        <v>1.0039175967</v>
      </c>
      <c r="R38" s="53">
        <f>'INPUT DATA'!R217</f>
        <v>1.0039175967</v>
      </c>
      <c r="S38" s="53">
        <f>'INPUT DATA'!S217</f>
        <v>1.0039175967</v>
      </c>
      <c r="X38" s="53" t="str">
        <f>'INPUT DATA'!X217</f>
        <v>P Exhaust receiver</v>
      </c>
      <c r="Y38" s="53" t="str">
        <f>'INPUT DATA'!Y217</f>
        <v>bar</v>
      </c>
      <c r="Z38" s="53">
        <f>'INPUT DATA'!Z217</f>
        <v>2.92</v>
      </c>
      <c r="AA38" s="53">
        <f>'INPUT DATA'!AA217</f>
        <v>2.8200000000000003</v>
      </c>
      <c r="AB38" s="53">
        <f>'INPUT DATA'!AB217</f>
        <v>2.819</v>
      </c>
      <c r="AC38" s="53">
        <f>'INPUT DATA'!AC217</f>
        <v>2.8650000000000002</v>
      </c>
      <c r="AD38" s="53">
        <f>'INPUT DATA'!AD217</f>
        <v>2.8140000000000001</v>
      </c>
      <c r="AE38" s="53">
        <f>'INPUT DATA'!AE217</f>
        <v>2.4079999999999999</v>
      </c>
      <c r="AF38" s="53">
        <f>'INPUT DATA'!AF217</f>
        <v>2.7160000000000002</v>
      </c>
      <c r="AG38" s="53">
        <f>'INPUT DATA'!AG217</f>
        <v>2.7149999999999999</v>
      </c>
      <c r="AH38" s="53">
        <f>'INPUT DATA'!AH217</f>
        <v>3.0220000000000002</v>
      </c>
      <c r="AI38" s="53">
        <f>'INPUT DATA'!AI217</f>
        <v>2.625</v>
      </c>
    </row>
    <row r="39" spans="1:35">
      <c r="A39" s="11"/>
      <c r="B39" s="11" t="str">
        <f>'INPUT DATA'!B218</f>
        <v>T Exhaust receiver</v>
      </c>
      <c r="C39" s="11" t="str">
        <f>'INPUT DATA'!C218</f>
        <v>K</v>
      </c>
      <c r="D39" s="11">
        <f>'INPUT DATA'!D218</f>
        <v>538.15</v>
      </c>
      <c r="E39" s="11">
        <f>'INPUT DATA'!E218</f>
        <v>593.15</v>
      </c>
      <c r="F39" s="11">
        <f>'INPUT DATA'!F218</f>
        <v>605.65</v>
      </c>
      <c r="G39" s="11">
        <f>'INPUT DATA'!G218</f>
        <v>632.15</v>
      </c>
      <c r="H39" s="11">
        <f>'INPUT DATA'!H218</f>
        <v>648.15</v>
      </c>
      <c r="I39" s="11">
        <f>'INPUT DATA'!I218</f>
        <v>677.15</v>
      </c>
      <c r="J39" s="11"/>
      <c r="K39" s="11"/>
      <c r="L39" s="11"/>
      <c r="M39" s="11" t="str">
        <f>'INPUT DATA'!M218</f>
        <v>T Exhaust receiver</v>
      </c>
      <c r="N39" s="11" t="str">
        <f>'INPUT DATA'!N218</f>
        <v>K</v>
      </c>
      <c r="O39" s="11">
        <f>'INPUT DATA'!O218</f>
        <v>624.15</v>
      </c>
      <c r="P39" s="11">
        <f>'INPUT DATA'!P218</f>
        <v>620.65</v>
      </c>
      <c r="Q39" s="11">
        <f>'INPUT DATA'!Q218</f>
        <v>640.65</v>
      </c>
      <c r="R39" s="11">
        <f>'INPUT DATA'!R218</f>
        <v>640.65</v>
      </c>
      <c r="S39" s="11">
        <f>'INPUT DATA'!S218</f>
        <v>635.65</v>
      </c>
      <c r="T39" s="11"/>
      <c r="U39" s="11"/>
      <c r="V39" s="11"/>
      <c r="W39" s="11"/>
      <c r="X39" s="11" t="str">
        <f>'INPUT DATA'!X218</f>
        <v>T Exhaust receiver</v>
      </c>
      <c r="Y39" s="11" t="str">
        <f>'INPUT DATA'!Y218</f>
        <v>K</v>
      </c>
      <c r="Z39" s="11">
        <f>'INPUT DATA'!Z218</f>
        <v>623.15</v>
      </c>
      <c r="AA39" s="11">
        <f>'INPUT DATA'!AA218</f>
        <v>628.15</v>
      </c>
      <c r="AB39" s="11">
        <f>'INPUT DATA'!AB218</f>
        <v>638.15</v>
      </c>
      <c r="AC39" s="11">
        <f>'INPUT DATA'!AC218</f>
        <v>653.15</v>
      </c>
      <c r="AD39" s="11">
        <f>'INPUT DATA'!AD218</f>
        <v>663.15</v>
      </c>
      <c r="AE39" s="11">
        <f>'INPUT DATA'!AE218</f>
        <v>633.15</v>
      </c>
      <c r="AF39" s="11">
        <f>'INPUT DATA'!AF218</f>
        <v>643.15</v>
      </c>
      <c r="AG39" s="11">
        <f>'INPUT DATA'!AG218</f>
        <v>638.15</v>
      </c>
      <c r="AH39" s="11">
        <f>'INPUT DATA'!AH218</f>
        <v>643.15</v>
      </c>
      <c r="AI39" s="11">
        <f>'INPUT DATA'!AI218</f>
        <v>633.15</v>
      </c>
    </row>
    <row r="40" spans="1:35">
      <c r="A40" s="11"/>
      <c r="B40" s="11"/>
      <c r="C40" s="11"/>
      <c r="D40" s="11"/>
      <c r="E40" s="11"/>
      <c r="F40" s="11"/>
      <c r="G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 s="30" customFormat="1" ht="15.75">
      <c r="A41" s="30">
        <f>'INPUT DATA'!A220</f>
        <v>2</v>
      </c>
      <c r="B41" s="30" t="str">
        <f>'INPUT DATA'!B220</f>
        <v>Cylinder Data</v>
      </c>
      <c r="L41" s="30">
        <f>$A$41</f>
        <v>2</v>
      </c>
      <c r="M41" s="30" t="str">
        <f>$B$41</f>
        <v>Cylinder Data</v>
      </c>
      <c r="W41" s="30">
        <f>$A$41</f>
        <v>2</v>
      </c>
      <c r="X41" s="30" t="str">
        <f>$B$41</f>
        <v>Cylinder Data</v>
      </c>
    </row>
    <row r="42" spans="1:35" s="53" customFormat="1">
      <c r="B42" s="53" t="str">
        <f>'INPUT DATA'!B221</f>
        <v>WFCY</v>
      </c>
      <c r="C42" s="53" t="str">
        <f>'INPUT DATA'!C221</f>
        <v>kg/cycle</v>
      </c>
      <c r="D42" s="53">
        <f>'INPUT DATA'!D221</f>
        <v>3.7282229965156795E-2</v>
      </c>
      <c r="E42" s="53">
        <f>'INPUT DATA'!E221</f>
        <v>5.7075253924284398E-2</v>
      </c>
      <c r="F42" s="53">
        <f>'INPUT DATA'!F221</f>
        <v>7.2302737520128821E-2</v>
      </c>
      <c r="G42" s="53">
        <f>'INPUT DATA'!G221</f>
        <v>8.1297348484848472E-2</v>
      </c>
      <c r="H42" s="53">
        <f>'INPUT DATA'!H221</f>
        <v>8.8388827905842196E-2</v>
      </c>
      <c r="I42" s="53">
        <f>'INPUT DATA'!I221</f>
        <v>9.6152482269503556E-2</v>
      </c>
      <c r="M42" s="53" t="str">
        <f>'INPUT DATA'!M221</f>
        <v>WFCY</v>
      </c>
      <c r="N42" s="53" t="str">
        <f>'INPUT DATA'!N221</f>
        <v>kg/cycle</v>
      </c>
      <c r="O42" s="53">
        <f>'INPUT DATA'!O221</f>
        <v>0</v>
      </c>
      <c r="P42" s="53">
        <f>'INPUT DATA'!P221</f>
        <v>0</v>
      </c>
      <c r="Q42" s="53">
        <f>'INPUT DATA'!Q221</f>
        <v>0</v>
      </c>
      <c r="R42" s="53">
        <f>'INPUT DATA'!R221</f>
        <v>0</v>
      </c>
      <c r="S42" s="53">
        <f>'INPUT DATA'!S221</f>
        <v>0</v>
      </c>
      <c r="X42" s="53" t="str">
        <f>'INPUT DATA'!X221</f>
        <v>WFCY</v>
      </c>
      <c r="Y42" s="53" t="str">
        <f>'INPUT DATA'!Y221</f>
        <v>kg/cycle</v>
      </c>
      <c r="Z42" s="53">
        <f>'INPUT DATA'!Z221</f>
        <v>8.1982811540822584E-2</v>
      </c>
      <c r="AA42" s="53">
        <f>'INPUT DATA'!AA221</f>
        <v>8.1003188619082664E-2</v>
      </c>
      <c r="AB42" s="53">
        <f>'INPUT DATA'!AB221</f>
        <v>8.0478821362799269E-2</v>
      </c>
      <c r="AC42" s="53">
        <f>'INPUT DATA'!AC221</f>
        <v>8.942119432207539E-2</v>
      </c>
      <c r="AD42" s="53">
        <f>'INPUT DATA'!AD221</f>
        <v>8.6328077252169663E-2</v>
      </c>
      <c r="AE42" s="53">
        <f>'INPUT DATA'!AE221</f>
        <v>7.9975579975579955E-2</v>
      </c>
      <c r="AF42" s="53">
        <f>'INPUT DATA'!AF221</f>
        <v>8.2987682252388131E-2</v>
      </c>
      <c r="AG42" s="53">
        <f>'INPUT DATA'!AG221</f>
        <v>8.0239898989898986E-2</v>
      </c>
      <c r="AH42" s="53">
        <f>'INPUT DATA'!AH221</f>
        <v>9.2995169082125587E-2</v>
      </c>
      <c r="AI42" s="53">
        <f>'INPUT DATA'!AI221</f>
        <v>7.9392104931264987E-2</v>
      </c>
    </row>
    <row r="43" spans="1:35" s="53" customFormat="1">
      <c r="B43" s="53" t="str">
        <f>'INPUT DATA'!B222</f>
        <v>WFCY corrected</v>
      </c>
      <c r="C43" s="53" t="str">
        <f>'INPUT DATA'!C222</f>
        <v>kg/cycle</v>
      </c>
      <c r="D43" s="53">
        <f>'INPUT DATA'!D222</f>
        <v>3.6672772549755608E-2</v>
      </c>
      <c r="E43" s="53">
        <f>'INPUT DATA'!E222</f>
        <v>5.6142237396770621E-2</v>
      </c>
      <c r="F43" s="53">
        <f>'INPUT DATA'!F222</f>
        <v>7.1120795356888297E-2</v>
      </c>
      <c r="G43" s="53">
        <f>'INPUT DATA'!G222</f>
        <v>7.9968370257611235E-2</v>
      </c>
      <c r="H43" s="53">
        <f>'INPUT DATA'!H222</f>
        <v>8.6943924351087554E-2</v>
      </c>
      <c r="I43" s="53">
        <f>'INPUT DATA'!I222</f>
        <v>9.458066525686383E-2</v>
      </c>
      <c r="M43" s="53" t="str">
        <f>'INPUT DATA'!M222</f>
        <v>WFCY corrected</v>
      </c>
      <c r="N43" s="53" t="str">
        <f>'INPUT DATA'!N222</f>
        <v>kg/cycle</v>
      </c>
      <c r="O43" s="53">
        <f>'INPUT DATA'!O222</f>
        <v>0</v>
      </c>
      <c r="P43" s="53">
        <f>'INPUT DATA'!P222</f>
        <v>0</v>
      </c>
      <c r="Q43" s="53">
        <f>'INPUT DATA'!Q222</f>
        <v>0</v>
      </c>
      <c r="R43" s="53">
        <f>'INPUT DATA'!R222</f>
        <v>0</v>
      </c>
      <c r="S43" s="53">
        <f>'INPUT DATA'!S222</f>
        <v>0</v>
      </c>
      <c r="X43" s="53" t="str">
        <f>'INPUT DATA'!X222</f>
        <v>WFCY corrected</v>
      </c>
      <c r="Y43" s="53" t="str">
        <f>'INPUT DATA'!Y222</f>
        <v>kg/cycle</v>
      </c>
      <c r="Z43" s="53">
        <f>'INPUT DATA'!Z222</f>
        <v>7.7317279174447903E-2</v>
      </c>
      <c r="AA43" s="53">
        <f>'INPUT DATA'!AA222</f>
        <v>7.7247068865785626E-2</v>
      </c>
      <c r="AB43" s="53">
        <f>'INPUT DATA'!AB222</f>
        <v>7.6747016531456352E-2</v>
      </c>
      <c r="AC43" s="53">
        <f>'INPUT DATA'!AC222</f>
        <v>8.3955402350632383E-2</v>
      </c>
      <c r="AD43" s="53">
        <f>'INPUT DATA'!AD222</f>
        <v>8.125352282821309E-2</v>
      </c>
      <c r="AE43" s="53">
        <f>'INPUT DATA'!AE222</f>
        <v>7.4899846445513868E-2</v>
      </c>
      <c r="AF43" s="53">
        <f>'INPUT DATA'!AF222</f>
        <v>7.8109483600081478E-2</v>
      </c>
      <c r="AG43" s="53">
        <f>'INPUT DATA'!AG222</f>
        <v>7.6631922267168168E-2</v>
      </c>
      <c r="AH43" s="53">
        <f>'INPUT DATA'!AH222</f>
        <v>9.4040548031994922E-2</v>
      </c>
      <c r="AI43" s="53">
        <f>'INPUT DATA'!AI222</f>
        <v>8.0600649854106254E-2</v>
      </c>
    </row>
    <row r="44" spans="1:35">
      <c r="A44" s="11"/>
      <c r="B44" s="11" t="str">
        <f>'INPUT DATA'!B223</f>
        <v>Cooiling Water Temperature</v>
      </c>
      <c r="C44" s="11" t="str">
        <f>'INPUT DATA'!C223</f>
        <v>K</v>
      </c>
      <c r="D44" s="11">
        <f>'INPUT DATA'!D223</f>
        <v>345.84999999999997</v>
      </c>
      <c r="E44" s="11">
        <f>'INPUT DATA'!E223</f>
        <v>346.95</v>
      </c>
      <c r="F44" s="11">
        <f>'INPUT DATA'!F223</f>
        <v>347.84999999999997</v>
      </c>
      <c r="G44" s="11">
        <f>'INPUT DATA'!G223</f>
        <v>348.95</v>
      </c>
      <c r="H44" s="11">
        <f>'INPUT DATA'!H223</f>
        <v>349.95</v>
      </c>
      <c r="I44" s="11">
        <f>'INPUT DATA'!I223</f>
        <v>351.84999999999997</v>
      </c>
      <c r="J44" s="11"/>
      <c r="K44" s="11"/>
      <c r="L44" s="11"/>
      <c r="M44" s="11" t="str">
        <f>'INPUT DATA'!M223</f>
        <v>Cooiling Water Temperature</v>
      </c>
      <c r="N44" s="11" t="str">
        <f>'INPUT DATA'!N223</f>
        <v>K</v>
      </c>
      <c r="O44" s="11">
        <f>'INPUT DATA'!O223</f>
        <v>354.45</v>
      </c>
      <c r="P44" s="11">
        <f>'INPUT DATA'!P223</f>
        <v>354.34999999999997</v>
      </c>
      <c r="Q44" s="11">
        <f>'INPUT DATA'!Q223</f>
        <v>354.65</v>
      </c>
      <c r="R44" s="11">
        <f>'INPUT DATA'!R223</f>
        <v>354.34999999999997</v>
      </c>
      <c r="S44" s="11">
        <f>'INPUT DATA'!S223</f>
        <v>354.34999999999997</v>
      </c>
      <c r="T44" s="11"/>
      <c r="U44" s="11"/>
      <c r="V44" s="11"/>
      <c r="W44" s="11"/>
      <c r="X44" s="11" t="str">
        <f>'INPUT DATA'!X223</f>
        <v>Cooiling Water Temperature</v>
      </c>
      <c r="Y44" s="11" t="str">
        <f>'INPUT DATA'!Y223</f>
        <v>K</v>
      </c>
      <c r="Z44" s="11">
        <f>'INPUT DATA'!Z223</f>
        <v>354.15</v>
      </c>
      <c r="AA44" s="11">
        <f>'INPUT DATA'!AA223</f>
        <v>354.15</v>
      </c>
      <c r="AB44" s="11">
        <f>'INPUT DATA'!AB223</f>
        <v>354.15</v>
      </c>
      <c r="AC44" s="11">
        <f>'INPUT DATA'!AC223</f>
        <v>354.15</v>
      </c>
      <c r="AD44" s="11">
        <f>'INPUT DATA'!AD223</f>
        <v>354.15</v>
      </c>
      <c r="AE44" s="11">
        <f>'INPUT DATA'!AE223</f>
        <v>352.15</v>
      </c>
      <c r="AF44" s="11">
        <f>'INPUT DATA'!AF223</f>
        <v>352.15</v>
      </c>
      <c r="AG44" s="11">
        <f>'INPUT DATA'!AG223</f>
        <v>353.15</v>
      </c>
      <c r="AH44" s="11">
        <f>'INPUT DATA'!AH223</f>
        <v>354.15</v>
      </c>
      <c r="AI44" s="11">
        <f>'INPUT DATA'!AI223</f>
        <v>343.15</v>
      </c>
    </row>
    <row r="45" spans="1:35">
      <c r="A45" s="11"/>
      <c r="B45" s="11" t="str">
        <f>'INPUT DATA'!B224</f>
        <v>Lubrication Oil Temperature</v>
      </c>
      <c r="C45" s="11" t="str">
        <f>'INPUT DATA'!C224</f>
        <v>K</v>
      </c>
      <c r="D45" s="11">
        <f>'INPUT DATA'!D224</f>
        <v>318.95</v>
      </c>
      <c r="E45" s="11">
        <f>'INPUT DATA'!E224</f>
        <v>318.45</v>
      </c>
      <c r="F45" s="11">
        <f>'INPUT DATA'!F224</f>
        <v>319.64999999999998</v>
      </c>
      <c r="G45" s="11">
        <f>'INPUT DATA'!G224</f>
        <v>320.34999999999997</v>
      </c>
      <c r="H45" s="11">
        <f>'INPUT DATA'!H224</f>
        <v>320.84999999999997</v>
      </c>
      <c r="I45" s="11">
        <f>'INPUT DATA'!I224</f>
        <v>321.45</v>
      </c>
      <c r="J45" s="11"/>
      <c r="K45" s="11"/>
      <c r="L45" s="11"/>
      <c r="M45" s="11" t="str">
        <f>'INPUT DATA'!M224</f>
        <v>Lubrication Oil Temperature</v>
      </c>
      <c r="N45" s="11" t="str">
        <f>'INPUT DATA'!N224</f>
        <v>K</v>
      </c>
      <c r="O45" s="11">
        <f>'INPUT DATA'!O224</f>
        <v>324.34999999999997</v>
      </c>
      <c r="P45" s="11">
        <f>'INPUT DATA'!P224</f>
        <v>324.34999999999997</v>
      </c>
      <c r="Q45" s="11">
        <f>'INPUT DATA'!Q224</f>
        <v>324.64999999999998</v>
      </c>
      <c r="R45" s="11">
        <f>'INPUT DATA'!R224</f>
        <v>324.64999999999998</v>
      </c>
      <c r="S45" s="11">
        <f>'INPUT DATA'!S224</f>
        <v>324.64999999999998</v>
      </c>
      <c r="T45" s="11"/>
      <c r="U45" s="11"/>
      <c r="V45" s="11"/>
      <c r="W45" s="11"/>
      <c r="X45" s="11" t="str">
        <f>'INPUT DATA'!X224</f>
        <v>Lubrication Oil Temperature</v>
      </c>
      <c r="Y45" s="11" t="str">
        <f>'INPUT DATA'!Y224</f>
        <v>K</v>
      </c>
      <c r="Z45" s="11">
        <f>'INPUT DATA'!Z224</f>
        <v>323.14999999999998</v>
      </c>
      <c r="AA45" s="11">
        <f>'INPUT DATA'!AA224</f>
        <v>324.14999999999998</v>
      </c>
      <c r="AB45" s="11">
        <f>'INPUT DATA'!AB224</f>
        <v>325.14999999999998</v>
      </c>
      <c r="AC45" s="11">
        <f>'INPUT DATA'!AC224</f>
        <v>324.14999999999998</v>
      </c>
      <c r="AD45" s="11">
        <f>'INPUT DATA'!AD224</f>
        <v>326.14999999999998</v>
      </c>
      <c r="AE45" s="11">
        <f>'INPUT DATA'!AE224</f>
        <v>327.14999999999998</v>
      </c>
      <c r="AF45" s="11">
        <f>'INPUT DATA'!AF224</f>
        <v>323.14999999999998</v>
      </c>
      <c r="AG45" s="11">
        <f>'INPUT DATA'!AG224</f>
        <v>327.14999999999998</v>
      </c>
      <c r="AH45" s="11">
        <f>'INPUT DATA'!AH224</f>
        <v>325.14999999999998</v>
      </c>
      <c r="AI45" s="11">
        <f>'INPUT DATA'!AI224</f>
        <v>327.14999999999998</v>
      </c>
    </row>
    <row r="46" spans="1:35">
      <c r="A46" s="11"/>
      <c r="B46" s="11"/>
      <c r="C46" s="11"/>
      <c r="D46" s="11"/>
      <c r="E46" s="11"/>
      <c r="F46" s="11"/>
      <c r="G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 s="30" customFormat="1" ht="15.75">
      <c r="A47" s="30">
        <f>'INPUT DATA'!A226</f>
        <v>3</v>
      </c>
      <c r="B47" s="30" t="str">
        <f>'INPUT DATA'!B226</f>
        <v>Performance Data</v>
      </c>
      <c r="L47" s="30">
        <f>$A$47</f>
        <v>3</v>
      </c>
      <c r="M47" s="30" t="str">
        <f>$B$47</f>
        <v>Performance Data</v>
      </c>
      <c r="W47" s="30">
        <f>$A$47</f>
        <v>3</v>
      </c>
      <c r="X47" s="30" t="str">
        <f>$B$47</f>
        <v>Performance Data</v>
      </c>
    </row>
    <row r="48" spans="1:35" s="9" customFormat="1">
      <c r="B48" s="9" t="str">
        <f>'INPUT DATA'!B227</f>
        <v>Brake Power</v>
      </c>
      <c r="C48" s="9" t="str">
        <f>'INPUT DATA'!C227</f>
        <v>kW</v>
      </c>
      <c r="D48" s="9">
        <f>'INPUT DATA'!D227</f>
        <v>4281.8086650240002</v>
      </c>
      <c r="E48" s="9">
        <f>'INPUT DATA'!E227</f>
        <v>8545.7205331200003</v>
      </c>
      <c r="F48" s="9">
        <f>'INPUT DATA'!F227</f>
        <v>12837.22329648</v>
      </c>
      <c r="G48" s="9">
        <f>'INPUT DATA'!G227</f>
        <v>15412.870654368</v>
      </c>
      <c r="H48" s="9">
        <f>'INPUT DATA'!H227</f>
        <v>17095.915265471998</v>
      </c>
      <c r="I48" s="9">
        <f>'INPUT DATA'!I227</f>
        <v>18809.533571328</v>
      </c>
      <c r="M48" s="9" t="str">
        <f>'INPUT DATA'!M227</f>
        <v>Brake Power</v>
      </c>
      <c r="N48" s="9" t="str">
        <f>'INPUT DATA'!N227</f>
        <v>kW</v>
      </c>
      <c r="O48" s="9">
        <f>'INPUT DATA'!O227</f>
        <v>12799.93830288</v>
      </c>
      <c r="P48" s="9">
        <f>'INPUT DATA'!P227</f>
        <v>12729.842514911999</v>
      </c>
      <c r="Q48" s="9">
        <f>'INPUT DATA'!Q227</f>
        <v>15372.60286128</v>
      </c>
      <c r="R48" s="9">
        <f>'INPUT DATA'!R227</f>
        <v>15274.916178047999</v>
      </c>
      <c r="S48" s="9">
        <f>'INPUT DATA'!S227</f>
        <v>15217.497287904</v>
      </c>
      <c r="X48" s="9" t="str">
        <f>'INPUT DATA'!X227</f>
        <v>Brake Power</v>
      </c>
      <c r="Y48" s="9" t="str">
        <f>'INPUT DATA'!Y227</f>
        <v>kW</v>
      </c>
      <c r="Z48" s="9">
        <f>'INPUT DATA'!Z227</f>
        <v>14477.017315007999</v>
      </c>
      <c r="AA48" s="9">
        <f>'INPUT DATA'!AA227</f>
        <v>14896.846342944</v>
      </c>
      <c r="AB48" s="9">
        <f>'INPUT DATA'!AB227</f>
        <v>14761.874666112</v>
      </c>
      <c r="AC48" s="9">
        <f>'INPUT DATA'!AC227</f>
        <v>15949.028862335999</v>
      </c>
      <c r="AD48" s="9">
        <f>'INPUT DATA'!AD227</f>
        <v>15594.075723263999</v>
      </c>
      <c r="AE48" s="9">
        <f>'INPUT DATA'!AE227</f>
        <v>9846.2211098879998</v>
      </c>
      <c r="AF48" s="9">
        <f>'INPUT DATA'!AF227</f>
        <v>14454.646318847999</v>
      </c>
      <c r="AG48" s="9">
        <f>'INPUT DATA'!AG227</f>
        <v>14009.463495263999</v>
      </c>
      <c r="AH48" s="9">
        <f>'INPUT DATA'!AH227</f>
        <v>14125.792675295999</v>
      </c>
      <c r="AI48" s="9">
        <f>'INPUT DATA'!AI227</f>
        <v>14926.674337823999</v>
      </c>
    </row>
    <row r="49" spans="1:35" s="16" customFormat="1">
      <c r="B49" s="16" t="str">
        <f>'INPUT DATA'!B228</f>
        <v>Brake Power/cylinder</v>
      </c>
      <c r="C49" s="16" t="str">
        <f>'INPUT DATA'!C228</f>
        <v>kW</v>
      </c>
      <c r="D49" s="16">
        <f>'INPUT DATA'!D228</f>
        <v>713.634777504</v>
      </c>
      <c r="E49" s="16">
        <f>'INPUT DATA'!E228</f>
        <v>1424.28675552</v>
      </c>
      <c r="F49" s="16">
        <f>'INPUT DATA'!F228</f>
        <v>2139.5372160800002</v>
      </c>
      <c r="G49" s="16">
        <f>'INPUT DATA'!G228</f>
        <v>2568.8117757280002</v>
      </c>
      <c r="H49" s="16">
        <f>'INPUT DATA'!H228</f>
        <v>2849.3192109119996</v>
      </c>
      <c r="I49" s="16">
        <f>'INPUT DATA'!I228</f>
        <v>3134.9222618879999</v>
      </c>
      <c r="M49" s="16" t="str">
        <f>'INPUT DATA'!M228</f>
        <v>Brake Power/cylinder</v>
      </c>
      <c r="N49" s="16" t="str">
        <f>'INPUT DATA'!N228</f>
        <v>kW</v>
      </c>
      <c r="O49" s="16">
        <f>'INPUT DATA'!O228</f>
        <v>2133.3230504799999</v>
      </c>
      <c r="P49" s="16">
        <f>'INPUT DATA'!P228</f>
        <v>2121.640419152</v>
      </c>
      <c r="Q49" s="16">
        <f>'INPUT DATA'!Q228</f>
        <v>2562.1004768799999</v>
      </c>
      <c r="R49" s="16">
        <f>'INPUT DATA'!R228</f>
        <v>2545.819363008</v>
      </c>
      <c r="S49" s="16">
        <f>'INPUT DATA'!S228</f>
        <v>2536.2495479839999</v>
      </c>
      <c r="X49" s="16" t="str">
        <f>'INPUT DATA'!X228</f>
        <v>Brake Power/cylinder</v>
      </c>
      <c r="Y49" s="16" t="str">
        <f>'INPUT DATA'!Y228</f>
        <v>kW</v>
      </c>
      <c r="Z49" s="16">
        <f>'INPUT DATA'!Z228</f>
        <v>2412.8362191679998</v>
      </c>
      <c r="AA49" s="16">
        <f>'INPUT DATA'!AA228</f>
        <v>2482.8077238239998</v>
      </c>
      <c r="AB49" s="16">
        <f>'INPUT DATA'!AB228</f>
        <v>2460.3124443520001</v>
      </c>
      <c r="AC49" s="16">
        <f>'INPUT DATA'!AC228</f>
        <v>2658.1714770559997</v>
      </c>
      <c r="AD49" s="16">
        <f>'INPUT DATA'!AD228</f>
        <v>2599.0126205439997</v>
      </c>
      <c r="AE49" s="16">
        <f>'INPUT DATA'!AE228</f>
        <v>1641.036851648</v>
      </c>
      <c r="AF49" s="16">
        <f>'INPUT DATA'!AF228</f>
        <v>2409.1077198079997</v>
      </c>
      <c r="AG49" s="16">
        <f>'INPUT DATA'!AG228</f>
        <v>2334.9105825439997</v>
      </c>
      <c r="AH49" s="16">
        <f>'INPUT DATA'!AH228</f>
        <v>2354.2987792159997</v>
      </c>
      <c r="AI49" s="16">
        <f>'INPUT DATA'!AI228</f>
        <v>2487.7790563039998</v>
      </c>
    </row>
    <row r="50" spans="1:35" s="16" customFormat="1">
      <c r="B50" s="16" t="str">
        <f>'INPUT DATA'!B229</f>
        <v>BMEP</v>
      </c>
      <c r="C50" s="16" t="str">
        <f>'INPUT DATA'!C229</f>
        <v>bar</v>
      </c>
      <c r="D50" s="16">
        <f>'INPUT DATA'!D229</f>
        <v>6.9226340083123832</v>
      </c>
      <c r="E50" s="16">
        <f>'INPUT DATA'!E229</f>
        <v>10.984176325302695</v>
      </c>
      <c r="F50" s="16">
        <f>'INPUT DATA'!F229</f>
        <v>14.387878644027747</v>
      </c>
      <c r="G50" s="16">
        <f>'INPUT DATA'!G229</f>
        <v>16.253873256551046</v>
      </c>
      <c r="H50" s="16">
        <f>'INPUT DATA'!H229</f>
        <v>17.415260974100555</v>
      </c>
      <c r="I50" s="16">
        <f>'INPUT DATA'!I229</f>
        <v>18.569755257923223</v>
      </c>
      <c r="M50" s="16" t="str">
        <f>'INPUT DATA'!M229</f>
        <v>BMEP</v>
      </c>
      <c r="N50" s="16" t="str">
        <f>'INPUT DATA'!N229</f>
        <v>bar</v>
      </c>
      <c r="O50" s="16">
        <f>'INPUT DATA'!O229</f>
        <v>13.89630604041958</v>
      </c>
      <c r="P50" s="16">
        <f>'INPUT DATA'!P229</f>
        <v>13.820206257850433</v>
      </c>
      <c r="Q50" s="16">
        <f>'INPUT DATA'!Q229</f>
        <v>15.711496985405573</v>
      </c>
      <c r="R50" s="16">
        <f>'INPUT DATA'!R229</f>
        <v>15.666870407072235</v>
      </c>
      <c r="S50" s="16">
        <f>'INPUT DATA'!S229</f>
        <v>15.573553847492629</v>
      </c>
      <c r="X50" s="16" t="str">
        <f>'INPUT DATA'!X229</f>
        <v>BMEP</v>
      </c>
      <c r="Y50" s="16" t="str">
        <f>'INPUT DATA'!Y229</f>
        <v>bar</v>
      </c>
      <c r="Z50" s="16">
        <f>'INPUT DATA'!Z229</f>
        <v>14.845216029576418</v>
      </c>
      <c r="AA50" s="16">
        <f>'INPUT DATA'!AA229</f>
        <v>15.258862085352346</v>
      </c>
      <c r="AB50" s="16">
        <f>'INPUT DATA'!AB229</f>
        <v>15.137318250823881</v>
      </c>
      <c r="AC50" s="16">
        <f>'INPUT DATA'!AC229</f>
        <v>16.300630488666233</v>
      </c>
      <c r="AD50" s="16">
        <f>'INPUT DATA'!AD229</f>
        <v>15.92031889916378</v>
      </c>
      <c r="AE50" s="16">
        <f>'INPUT DATA'!AE229</f>
        <v>11.156852454030503</v>
      </c>
      <c r="AF50" s="16">
        <f>'INPUT DATA'!AF229</f>
        <v>15.174388957493292</v>
      </c>
      <c r="AG50" s="16">
        <f>'INPUT DATA'!AG229</f>
        <v>14.773889248189288</v>
      </c>
      <c r="AH50" s="16">
        <f>'INPUT DATA'!AH229</f>
        <v>14.614245277355664</v>
      </c>
      <c r="AI50" s="16">
        <f>'INPUT DATA'!AI229</f>
        <v>15.723280295633002</v>
      </c>
    </row>
    <row r="51" spans="1:35" s="16" customFormat="1">
      <c r="B51" s="16" t="str">
        <f>'INPUT DATA'!B230</f>
        <v>bsfc</v>
      </c>
      <c r="C51" s="16" t="str">
        <f>'INPUT DATA'!C230</f>
        <v>g/kWh</v>
      </c>
      <c r="D51" s="16">
        <f>'INPUT DATA'!D230</f>
        <v>179.93834388106214</v>
      </c>
      <c r="E51" s="16">
        <f>'INPUT DATA'!E230</f>
        <v>173.5953094008309</v>
      </c>
      <c r="F51" s="16">
        <f>'INPUT DATA'!F230</f>
        <v>167.88255530235628</v>
      </c>
      <c r="G51" s="16">
        <f>'INPUT DATA'!G230</f>
        <v>167.10476249082689</v>
      </c>
      <c r="H51" s="16">
        <f>'INPUT DATA'!H230</f>
        <v>169.55883291341104</v>
      </c>
      <c r="I51" s="16">
        <f>'INPUT DATA'!I230</f>
        <v>172.9918494608512</v>
      </c>
      <c r="M51" s="16" t="str">
        <f>'INPUT DATA'!M230</f>
        <v>bsfc</v>
      </c>
      <c r="N51" s="16" t="str">
        <f>'INPUT DATA'!N230</f>
        <v>g/kWh</v>
      </c>
      <c r="O51" s="16">
        <f>'INPUT DATA'!O230</f>
        <v>0</v>
      </c>
      <c r="P51" s="16">
        <f>'INPUT DATA'!P230</f>
        <v>0</v>
      </c>
      <c r="Q51" s="16">
        <f>'INPUT DATA'!Q230</f>
        <v>0</v>
      </c>
      <c r="R51" s="16">
        <f>'INPUT DATA'!R230</f>
        <v>0</v>
      </c>
      <c r="S51" s="16">
        <f>'INPUT DATA'!S230</f>
        <v>188.15880928567466</v>
      </c>
      <c r="X51" s="16" t="str">
        <f>'INPUT DATA'!X230</f>
        <v>bsfc</v>
      </c>
      <c r="Y51" s="16" t="str">
        <f>'INPUT DATA'!Y230</f>
        <v>g/kWh</v>
      </c>
      <c r="Z51" s="16">
        <f>'INPUT DATA'!Z230</f>
        <v>184.52463942490792</v>
      </c>
      <c r="AA51" s="16">
        <f>'INPUT DATA'!AA230</f>
        <v>177.41722235403577</v>
      </c>
      <c r="AB51" s="16">
        <f>'INPUT DATA'!AB230</f>
        <v>177.68542677180452</v>
      </c>
      <c r="AC51" s="16">
        <f>'INPUT DATA'!AC230</f>
        <v>183.31771954494849</v>
      </c>
      <c r="AD51" s="16">
        <f>'INPUT DATA'!AD230</f>
        <v>181.1720842027984</v>
      </c>
      <c r="AE51" s="16">
        <f>'INPUT DATA'!AE230</f>
        <v>239.37244285861968</v>
      </c>
      <c r="AF51" s="16">
        <f>'INPUT DATA'!AF230</f>
        <v>182.781310709411</v>
      </c>
      <c r="AG51" s="16">
        <f>'INPUT DATA'!AG230</f>
        <v>181.4402886205672</v>
      </c>
      <c r="AH51" s="16">
        <f>'INPUT DATA'!AH230</f>
        <v>212.6861032906279</v>
      </c>
      <c r="AI51" s="16">
        <f>'INPUT DATA'!AI230</f>
        <v>168.700578776551</v>
      </c>
    </row>
    <row r="52" spans="1:35" s="16" customFormat="1">
      <c r="B52" s="16" t="str">
        <f>'INPUT DATA'!B231</f>
        <v>bsfc corrected (recorded)</v>
      </c>
      <c r="C52" s="16" t="str">
        <f>'INPUT DATA'!C231</f>
        <v>g/kWh</v>
      </c>
      <c r="D52" s="16">
        <f>'INPUT DATA'!D231</f>
        <v>177.4306325749242</v>
      </c>
      <c r="E52" s="16">
        <f>'INPUT DATA'!E231</f>
        <v>170.98031632758548</v>
      </c>
      <c r="F52" s="16">
        <f>'INPUT DATA'!F231</f>
        <v>165.12004979933803</v>
      </c>
      <c r="G52" s="16">
        <f>'INPUT DATA'!G231</f>
        <v>164.30202632514332</v>
      </c>
      <c r="H52" s="16">
        <f>'INPUT DATA'!H231</f>
        <v>166.5817638761778</v>
      </c>
      <c r="I52" s="16">
        <f>'INPUT DATA'!I231</f>
        <v>169.70634534318387</v>
      </c>
      <c r="M52" s="16" t="str">
        <f>'INPUT DATA'!M231</f>
        <v>bsfc corrected (recorded)</v>
      </c>
      <c r="N52" s="16" t="str">
        <f>'INPUT DATA'!N231</f>
        <v>g/kWh</v>
      </c>
      <c r="O52" s="16">
        <f>'INPUT DATA'!O231</f>
        <v>0</v>
      </c>
      <c r="P52" s="16">
        <f>'INPUT DATA'!P231</f>
        <v>0</v>
      </c>
      <c r="Q52" s="16">
        <f>'INPUT DATA'!Q231</f>
        <v>0</v>
      </c>
      <c r="R52" s="16">
        <f>'INPUT DATA'!R231</f>
        <v>0</v>
      </c>
      <c r="S52" s="16">
        <f>'INPUT DATA'!S231</f>
        <v>177.73906765535827</v>
      </c>
      <c r="X52" s="16" t="str">
        <f>'INPUT DATA'!X231</f>
        <v>bsfc corrected (recorded)</v>
      </c>
      <c r="Y52" s="16" t="str">
        <f>'INPUT DATA'!Y231</f>
        <v>g/kWh</v>
      </c>
      <c r="Z52" s="16">
        <f>'INPUT DATA'!Z231</f>
        <v>173.93056492304183</v>
      </c>
      <c r="AA52" s="16">
        <f>'INPUT DATA'!AA231</f>
        <v>169.10288540320414</v>
      </c>
      <c r="AB52" s="16">
        <f>'INPUT DATA'!AB231</f>
        <v>169.37108982097291</v>
      </c>
      <c r="AC52" s="16">
        <f>'INPUT DATA'!AC231</f>
        <v>172.05313399866054</v>
      </c>
      <c r="AD52" s="16">
        <f>'INPUT DATA'!AD231</f>
        <v>170.44390749204794</v>
      </c>
      <c r="AE52" s="16">
        <f>'INPUT DATA'!AE231</f>
        <v>224.21889325468462</v>
      </c>
      <c r="AF52" s="16">
        <f>'INPUT DATA'!AF231</f>
        <v>171.91903178977614</v>
      </c>
      <c r="AG52" s="16">
        <f>'INPUT DATA'!AG231</f>
        <v>173.26005387861994</v>
      </c>
      <c r="AH52" s="16">
        <f>'INPUT DATA'!AH231</f>
        <v>214.96584084166238</v>
      </c>
      <c r="AI52" s="16">
        <f>'INPUT DATA'!AI231</f>
        <v>171.24852074535426</v>
      </c>
    </row>
    <row r="53" spans="1:35" s="16" customFormat="1">
      <c r="B53" s="16" t="str">
        <f>'INPUT DATA'!B232</f>
        <v>bsfc corrected (ISO)</v>
      </c>
      <c r="C53" s="16" t="str">
        <f>'INPUT DATA'!C232</f>
        <v>g/kWh</v>
      </c>
      <c r="D53" s="16">
        <f>'INPUT DATA'!D232</f>
        <v>177.54549880504655</v>
      </c>
      <c r="E53" s="16">
        <f>'INPUT DATA'!E232</f>
        <v>171.06164288382249</v>
      </c>
      <c r="F53" s="16">
        <f>'INPUT DATA'!F232</f>
        <v>165.17443242486215</v>
      </c>
      <c r="G53" s="16">
        <f>'INPUT DATA'!G232</f>
        <v>164.38069507873681</v>
      </c>
      <c r="H53" s="16">
        <f>'INPUT DATA'!H232</f>
        <v>166.63909262351044</v>
      </c>
      <c r="I53" s="16">
        <f>'INPUT DATA'!I232</f>
        <v>169.73823635722624</v>
      </c>
      <c r="M53" s="16" t="str">
        <f>'INPUT DATA'!M232</f>
        <v>bsfc corrected (ISO)</v>
      </c>
      <c r="N53" s="16" t="str">
        <f>'INPUT DATA'!N232</f>
        <v>g/kWh</v>
      </c>
      <c r="O53" s="16">
        <f>'INPUT DATA'!O232</f>
        <v>0</v>
      </c>
      <c r="P53" s="16">
        <f>'INPUT DATA'!P232</f>
        <v>0</v>
      </c>
      <c r="Q53" s="16">
        <f>'INPUT DATA'!Q232</f>
        <v>0</v>
      </c>
      <c r="R53" s="16">
        <f>'INPUT DATA'!R232</f>
        <v>0</v>
      </c>
      <c r="S53" s="16">
        <f>'INPUT DATA'!S232</f>
        <v>0</v>
      </c>
      <c r="X53" s="16" t="str">
        <f>'INPUT DATA'!X232</f>
        <v>bsfc corrected (ISO)</v>
      </c>
      <c r="Y53" s="16" t="str">
        <f>'INPUT DATA'!Y232</f>
        <v>g/kWh</v>
      </c>
      <c r="Z53" s="16">
        <f>'INPUT DATA'!Z232</f>
        <v>172.9446422673833</v>
      </c>
      <c r="AA53" s="16">
        <f>'INPUT DATA'!AA232</f>
        <v>167.76918239308159</v>
      </c>
      <c r="AB53" s="16">
        <f>'INPUT DATA'!AB232</f>
        <v>167.917745103817</v>
      </c>
      <c r="AC53" s="16">
        <f>'INPUT DATA'!AC232</f>
        <v>170.68405047614897</v>
      </c>
      <c r="AD53" s="16">
        <f>'INPUT DATA'!AD232</f>
        <v>168.79670367076508</v>
      </c>
      <c r="AE53" s="16">
        <f>'INPUT DATA'!AE232</f>
        <v>221.16743644711306</v>
      </c>
      <c r="AF53" s="16">
        <f>'INPUT DATA'!AF232</f>
        <v>170.57814893608389</v>
      </c>
      <c r="AG53" s="16">
        <f>'INPUT DATA'!AG232</f>
        <v>171.32376451490239</v>
      </c>
      <c r="AH53" s="16">
        <f>'INPUT DATA'!AH232</f>
        <v>212.93478763761178</v>
      </c>
      <c r="AI53" s="16">
        <f>'INPUT DATA'!AI232</f>
        <v>169.29903123955282</v>
      </c>
    </row>
    <row r="54" spans="1:35" s="16" customFormat="1">
      <c r="B54" s="16" t="str">
        <f>'INPUT DATA'!B233</f>
        <v>bsfc corrected (LHV)</v>
      </c>
      <c r="C54" s="16" t="str">
        <f>'INPUT DATA'!C233</f>
        <v>g/kWh</v>
      </c>
      <c r="D54" s="16">
        <f>'INPUT DATA'!D233</f>
        <v>176.99686859656836</v>
      </c>
      <c r="E54" s="16">
        <f>'INPUT DATA'!E233</f>
        <v>170.75752451800395</v>
      </c>
      <c r="F54" s="16">
        <f>'INPUT DATA'!F233</f>
        <v>165.13815754661192</v>
      </c>
      <c r="G54" s="16">
        <f>'INPUT DATA'!G233</f>
        <v>164.37307941435668</v>
      </c>
      <c r="H54" s="16">
        <f>'INPUT DATA'!H233</f>
        <v>166.78703283164481</v>
      </c>
      <c r="I54" s="16">
        <f>'INPUT DATA'!I233</f>
        <v>170.16392941539212</v>
      </c>
      <c r="M54" s="16" t="str">
        <f>'INPUT DATA'!M233</f>
        <v>bsfc corrected (LHV)</v>
      </c>
      <c r="N54" s="16" t="str">
        <f>'INPUT DATA'!N233</f>
        <v>g/kWh</v>
      </c>
      <c r="O54" s="16">
        <f>'INPUT DATA'!O233</f>
        <v>0</v>
      </c>
      <c r="P54" s="16">
        <f>'INPUT DATA'!P233</f>
        <v>0</v>
      </c>
      <c r="Q54" s="16">
        <f>'INPUT DATA'!Q233</f>
        <v>0</v>
      </c>
      <c r="R54" s="16">
        <f>'INPUT DATA'!R233</f>
        <v>0</v>
      </c>
      <c r="S54" s="16">
        <f>'INPUT DATA'!S233</f>
        <v>177.75859769744324</v>
      </c>
      <c r="X54" s="16" t="str">
        <f>'INPUT DATA'!X233</f>
        <v>bsfc corrected (LHV)</v>
      </c>
      <c r="Y54" s="16" t="str">
        <f>'INPUT DATA'!Y233</f>
        <v>g/kWh</v>
      </c>
      <c r="Z54" s="16">
        <f>'INPUT DATA'!Z233</f>
        <v>174.02358851618365</v>
      </c>
      <c r="AA54" s="16">
        <f>'INPUT DATA'!AA233</f>
        <v>169.19038159850905</v>
      </c>
      <c r="AB54" s="16">
        <f>'INPUT DATA'!AB233</f>
        <v>169.44614937114471</v>
      </c>
      <c r="AC54" s="16">
        <f>'INPUT DATA'!AC233</f>
        <v>172.11258493107692</v>
      </c>
      <c r="AD54" s="16">
        <f>'INPUT DATA'!AD233</f>
        <v>170.52239026019831</v>
      </c>
      <c r="AE54" s="16">
        <f>'INPUT DATA'!AE233</f>
        <v>224.18042130951292</v>
      </c>
      <c r="AF54" s="16">
        <f>'INPUT DATA'!AF233</f>
        <v>172.0370228901927</v>
      </c>
      <c r="AG54" s="16">
        <f>'INPUT DATA'!AG233</f>
        <v>173.2818494132724</v>
      </c>
      <c r="AH54" s="16">
        <f>'INPUT DATA'!AH233</f>
        <v>215.0769541004523</v>
      </c>
      <c r="AI54" s="16">
        <f>'INPUT DATA'!AI233</f>
        <v>171.26862037385212</v>
      </c>
    </row>
    <row r="55" spans="1:35" s="9" customFormat="1">
      <c r="B55" s="9" t="str">
        <f>'INPUT DATA'!B234</f>
        <v>Indicated Power</v>
      </c>
      <c r="C55" s="9" t="str">
        <f>'INPUT DATA'!C234</f>
        <v>kW</v>
      </c>
      <c r="D55" s="9">
        <f>'INPUT DATA'!D234</f>
        <v>4911.925056864</v>
      </c>
      <c r="E55" s="9">
        <f>'INPUT DATA'!E234</f>
        <v>9307.080102431999</v>
      </c>
      <c r="F55" s="9">
        <f>'INPUT DATA'!F234</f>
        <v>13747.722840192</v>
      </c>
      <c r="G55" s="9">
        <f>'INPUT DATA'!G234</f>
        <v>16379.297688479999</v>
      </c>
      <c r="H55" s="9">
        <f>'INPUT DATA'!H234</f>
        <v>18094.407394080001</v>
      </c>
      <c r="I55" s="9">
        <f>'INPUT DATA'!I234</f>
        <v>19843.073593919999</v>
      </c>
      <c r="M55" s="9" t="str">
        <f>'INPUT DATA'!M234</f>
        <v>Indicated Power</v>
      </c>
      <c r="N55" s="9" t="str">
        <f>'INPUT DATA'!N234</f>
        <v>kW</v>
      </c>
      <c r="O55" s="9">
        <f>'INPUT DATA'!O234</f>
        <v>0</v>
      </c>
      <c r="P55" s="9">
        <f>'INPUT DATA'!P234</f>
        <v>0</v>
      </c>
      <c r="Q55" s="9">
        <f>'INPUT DATA'!Q234</f>
        <v>0</v>
      </c>
      <c r="R55" s="9">
        <f>'INPUT DATA'!R234</f>
        <v>0</v>
      </c>
      <c r="S55" s="9">
        <f>'INPUT DATA'!S234</f>
        <v>0</v>
      </c>
      <c r="X55" s="9" t="str">
        <f>'INPUT DATA'!X234</f>
        <v>Indicated Power</v>
      </c>
      <c r="Y55" s="9" t="str">
        <f>'INPUT DATA'!Y234</f>
        <v>kW</v>
      </c>
      <c r="Z55" s="9">
        <f>'INPUT DATA'!Z234</f>
        <v>15465.069645407999</v>
      </c>
      <c r="AA55" s="9">
        <f>'INPUT DATA'!AA234</f>
        <v>15886.390073088</v>
      </c>
      <c r="AB55" s="9">
        <f>'INPUT DATA'!AB234</f>
        <v>15750.672696383999</v>
      </c>
      <c r="AC55" s="9">
        <f>'INPUT DATA'!AC234</f>
        <v>16940.063992224001</v>
      </c>
      <c r="AD55" s="9">
        <f>'INPUT DATA'!AD234</f>
        <v>16587.347952767999</v>
      </c>
      <c r="AE55" s="9">
        <f>'INPUT DATA'!AE234</f>
        <v>10741.806656159999</v>
      </c>
      <c r="AF55" s="9">
        <f>'INPUT DATA'!AF234</f>
        <v>15421.07335296</v>
      </c>
      <c r="AG55" s="9">
        <f>'INPUT DATA'!AG234</f>
        <v>14972.162030015999</v>
      </c>
      <c r="AH55" s="9">
        <f>'INPUT DATA'!AH234</f>
        <v>15105.642307103999</v>
      </c>
      <c r="AI55" s="9">
        <f>'INPUT DATA'!AI234</f>
        <v>15888.627172704</v>
      </c>
    </row>
    <row r="56" spans="1:35" s="16" customFormat="1">
      <c r="B56" s="16" t="str">
        <f>'INPUT DATA'!B235</f>
        <v>Indicated Power/cylinder</v>
      </c>
      <c r="C56" s="16" t="str">
        <f>'INPUT DATA'!C235</f>
        <v>kW</v>
      </c>
      <c r="D56" s="16">
        <f>'INPUT DATA'!D235</f>
        <v>818.65417614399996</v>
      </c>
      <c r="E56" s="16">
        <f>'INPUT DATA'!E235</f>
        <v>1551.1800170719998</v>
      </c>
      <c r="F56" s="16">
        <f>'INPUT DATA'!F235</f>
        <v>2291.287140032</v>
      </c>
      <c r="G56" s="16">
        <f>'INPUT DATA'!G235</f>
        <v>2729.88294808</v>
      </c>
      <c r="H56" s="16">
        <f>'INPUT DATA'!H235</f>
        <v>3015.7345656800003</v>
      </c>
      <c r="I56" s="16">
        <f>'INPUT DATA'!I235</f>
        <v>3307.1789323199996</v>
      </c>
      <c r="M56" s="16" t="str">
        <f>'INPUT DATA'!M235</f>
        <v>Indicated Power/cylinder</v>
      </c>
      <c r="N56" s="16" t="str">
        <f>'INPUT DATA'!N235</f>
        <v>kW</v>
      </c>
      <c r="O56" s="16">
        <f>'INPUT DATA'!O235</f>
        <v>0</v>
      </c>
      <c r="P56" s="16">
        <f>'INPUT DATA'!P235</f>
        <v>0</v>
      </c>
      <c r="Q56" s="16">
        <f>'INPUT DATA'!Q235</f>
        <v>0</v>
      </c>
      <c r="R56" s="16">
        <f>'INPUT DATA'!R235</f>
        <v>0</v>
      </c>
      <c r="S56" s="16">
        <f>'INPUT DATA'!S235</f>
        <v>0</v>
      </c>
      <c r="X56" s="16" t="str">
        <f>'INPUT DATA'!X235</f>
        <v>Indicated Power/cylinder</v>
      </c>
      <c r="Y56" s="16" t="str">
        <f>'INPUT DATA'!Y235</f>
        <v>kW</v>
      </c>
      <c r="Z56" s="16">
        <f>'INPUT DATA'!Z235</f>
        <v>2577.5116075679998</v>
      </c>
      <c r="AA56" s="16">
        <f>'INPUT DATA'!AA235</f>
        <v>2647.7316788479998</v>
      </c>
      <c r="AB56" s="16">
        <f>'INPUT DATA'!AB235</f>
        <v>2625.112116064</v>
      </c>
      <c r="AC56" s="16">
        <f>'INPUT DATA'!AC235</f>
        <v>2823.3439987040001</v>
      </c>
      <c r="AD56" s="16">
        <f>'INPUT DATA'!AD235</f>
        <v>2764.557992128</v>
      </c>
      <c r="AE56" s="16">
        <f>'INPUT DATA'!AE235</f>
        <v>1790.3011093599998</v>
      </c>
      <c r="AF56" s="16">
        <f>'INPUT DATA'!AF235</f>
        <v>2570.17889216</v>
      </c>
      <c r="AG56" s="16">
        <f>'INPUT DATA'!AG235</f>
        <v>2495.360338336</v>
      </c>
      <c r="AH56" s="16">
        <f>'INPUT DATA'!AH235</f>
        <v>2517.6070511839998</v>
      </c>
      <c r="AI56" s="16">
        <f>'INPUT DATA'!AI235</f>
        <v>2648.1045287840002</v>
      </c>
    </row>
    <row r="57" spans="1:35" s="16" customFormat="1">
      <c r="B57" s="16" t="str">
        <f>'INPUT DATA'!B236</f>
        <v>IMEP</v>
      </c>
      <c r="C57" s="16" t="str">
        <f>'INPUT DATA'!C236</f>
        <v>bar</v>
      </c>
      <c r="D57" s="16">
        <f>'INPUT DATA'!D236</f>
        <v>7.9413776058435488</v>
      </c>
      <c r="E57" s="16">
        <f>'INPUT DATA'!E236</f>
        <v>11.96278400664074</v>
      </c>
      <c r="F57" s="16">
        <f>'INPUT DATA'!F236</f>
        <v>15.408360771495529</v>
      </c>
      <c r="G57" s="16">
        <f>'INPUT DATA'!G236</f>
        <v>17.273033338823534</v>
      </c>
      <c r="H57" s="16">
        <f>'INPUT DATA'!H236</f>
        <v>18.432404585909012</v>
      </c>
      <c r="I57" s="16">
        <f>'INPUT DATA'!I236</f>
        <v>19.590120021144031</v>
      </c>
      <c r="M57" s="16" t="str">
        <f>'INPUT DATA'!M236</f>
        <v>IMEP</v>
      </c>
      <c r="N57" s="16" t="str">
        <f>'INPUT DATA'!N236</f>
        <v>bar</v>
      </c>
      <c r="O57" s="16">
        <f>'INPUT DATA'!O236</f>
        <v>0</v>
      </c>
      <c r="P57" s="16">
        <f>'INPUT DATA'!P236</f>
        <v>0</v>
      </c>
      <c r="Q57" s="16">
        <f>'INPUT DATA'!Q236</f>
        <v>0</v>
      </c>
      <c r="R57" s="16">
        <f>'INPUT DATA'!R236</f>
        <v>0</v>
      </c>
      <c r="S57" s="16">
        <f>'INPUT DATA'!S236</f>
        <v>0</v>
      </c>
      <c r="X57" s="16" t="str">
        <f>'INPUT DATA'!X236</f>
        <v>IMEP</v>
      </c>
      <c r="Y57" s="16" t="str">
        <f>'INPUT DATA'!Y236</f>
        <v>bar</v>
      </c>
      <c r="Z57" s="16">
        <f>'INPUT DATA'!Z236</f>
        <v>15.858397817934755</v>
      </c>
      <c r="AA57" s="16">
        <f>'INPUT DATA'!AA236</f>
        <v>16.272453214514005</v>
      </c>
      <c r="AB57" s="16">
        <f>'INPUT DATA'!AB236</f>
        <v>16.151264704682866</v>
      </c>
      <c r="AC57" s="16">
        <f>'INPUT DATA'!AC236</f>
        <v>17.313513316393809</v>
      </c>
      <c r="AD57" s="16">
        <f>'INPUT DATA'!AD236</f>
        <v>16.93437134626048</v>
      </c>
      <c r="AE57" s="16">
        <f>'INPUT DATA'!AE236</f>
        <v>12.17164946988105</v>
      </c>
      <c r="AF57" s="16">
        <f>'INPUT DATA'!AF236</f>
        <v>16.188937455683106</v>
      </c>
      <c r="AG57" s="16">
        <f>'INPUT DATA'!AG236</f>
        <v>15.789117385699928</v>
      </c>
      <c r="AH57" s="16">
        <f>'INPUT DATA'!AH236</f>
        <v>15.62797690879975</v>
      </c>
      <c r="AI57" s="16">
        <f>'INPUT DATA'!AI236</f>
        <v>16.736570577961352</v>
      </c>
    </row>
    <row r="58" spans="1:35" s="16" customFormat="1">
      <c r="B58" s="16" t="str">
        <f>'INPUT DATA'!B237</f>
        <v>isfc</v>
      </c>
      <c r="C58" s="16" t="str">
        <f>'INPUT DATA'!C237</f>
        <v>g/kWh</v>
      </c>
      <c r="D58" s="16">
        <f>'INPUT DATA'!D237</f>
        <v>156.84278385384386</v>
      </c>
      <c r="E58" s="16">
        <f>'INPUT DATA'!E237</f>
        <v>159.39478157197252</v>
      </c>
      <c r="F58" s="16">
        <f>'INPUT DATA'!F237</f>
        <v>156.76778074832794</v>
      </c>
      <c r="G58" s="16">
        <f>'INPUT DATA'!G237</f>
        <v>157.24117413235726</v>
      </c>
      <c r="H58" s="16">
        <f>'INPUT DATA'!H237</f>
        <v>160.20419662643437</v>
      </c>
      <c r="I58" s="16">
        <f>'INPUT DATA'!I237</f>
        <v>163.97661302818423</v>
      </c>
      <c r="M58" s="16" t="str">
        <f>'INPUT DATA'!M237</f>
        <v>isfc</v>
      </c>
      <c r="N58" s="16" t="str">
        <f>'INPUT DATA'!N237</f>
        <v>g/kWh</v>
      </c>
      <c r="O58" s="16" t="e">
        <f>'INPUT DATA'!O237</f>
        <v>#DIV/0!</v>
      </c>
      <c r="P58" s="16" t="e">
        <f>'INPUT DATA'!P237</f>
        <v>#DIV/0!</v>
      </c>
      <c r="Q58" s="16" t="e">
        <f>'INPUT DATA'!Q237</f>
        <v>#DIV/0!</v>
      </c>
      <c r="R58" s="16" t="e">
        <f>'INPUT DATA'!R237</f>
        <v>#DIV/0!</v>
      </c>
      <c r="S58" s="16" t="e">
        <f>'INPUT DATA'!S237</f>
        <v>#DIV/0!</v>
      </c>
      <c r="X58" s="16" t="str">
        <f>'INPUT DATA'!X237</f>
        <v>isfc</v>
      </c>
      <c r="Y58" s="16" t="str">
        <f>'INPUT DATA'!Y237</f>
        <v>g/kWh</v>
      </c>
      <c r="Z58" s="16">
        <f>'INPUT DATA'!Z237</f>
        <v>172.71179899232413</v>
      </c>
      <c r="AA58" s="16">
        <f>'INPUT DATA'!AA237</f>
        <v>166.30587489322852</v>
      </c>
      <c r="AB58" s="16">
        <f>'INPUT DATA'!AB237</f>
        <v>166.46908043501864</v>
      </c>
      <c r="AC58" s="16">
        <f>'INPUT DATA'!AC237</f>
        <v>172.54952527580446</v>
      </c>
      <c r="AD58" s="16">
        <f>'INPUT DATA'!AD237</f>
        <v>170.31052872611747</v>
      </c>
      <c r="AE58" s="16">
        <f>'INPUT DATA'!AE237</f>
        <v>219.51614616408875</v>
      </c>
      <c r="AF58" s="16">
        <f>'INPUT DATA'!AF237</f>
        <v>171.25915554335086</v>
      </c>
      <c r="AG58" s="16">
        <f>'INPUT DATA'!AG237</f>
        <v>169.78175863337779</v>
      </c>
      <c r="AH58" s="16">
        <f>'INPUT DATA'!AH237</f>
        <v>198.79988807809423</v>
      </c>
      <c r="AI58" s="16">
        <f>'INPUT DATA'!AI237</f>
        <v>158.47813487157777</v>
      </c>
    </row>
    <row r="59" spans="1:35" s="16" customFormat="1">
      <c r="B59" s="16" t="str">
        <f>'INPUT DATA'!B238</f>
        <v>Isfc corrected</v>
      </c>
      <c r="C59" s="16" t="str">
        <f>'INPUT DATA'!C238</f>
        <v>g/kWh</v>
      </c>
      <c r="D59" s="16">
        <f>'INPUT DATA'!D238</f>
        <v>154.27885466395296</v>
      </c>
      <c r="E59" s="16">
        <f>'INPUT DATA'!E238</f>
        <v>156.78913454667173</v>
      </c>
      <c r="F59" s="16">
        <f>'INPUT DATA'!F238</f>
        <v>154.20507764386372</v>
      </c>
      <c r="G59" s="16">
        <f>'INPUT DATA'!G238</f>
        <v>154.67073240526858</v>
      </c>
      <c r="H59" s="16">
        <f>'INPUT DATA'!H238</f>
        <v>157.58531798898107</v>
      </c>
      <c r="I59" s="16">
        <f>'INPUT DATA'!I238</f>
        <v>161.29606621390309</v>
      </c>
      <c r="M59" s="16" t="str">
        <f>'INPUT DATA'!M238</f>
        <v>Isfc corrected</v>
      </c>
      <c r="N59" s="16" t="str">
        <f>'INPUT DATA'!N238</f>
        <v>g/kWh</v>
      </c>
      <c r="O59" s="16" t="e">
        <f>'INPUT DATA'!O238</f>
        <v>#DIV/0!</v>
      </c>
      <c r="P59" s="16" t="e">
        <f>'INPUT DATA'!P238</f>
        <v>#DIV/0!</v>
      </c>
      <c r="Q59" s="16" t="e">
        <f>'INPUT DATA'!Q238</f>
        <v>#DIV/0!</v>
      </c>
      <c r="R59" s="16" t="e">
        <f>'INPUT DATA'!R238</f>
        <v>#DIV/0!</v>
      </c>
      <c r="S59" s="16" t="e">
        <f>'INPUT DATA'!S238</f>
        <v>#DIV/0!</v>
      </c>
      <c r="X59" s="16" t="str">
        <f>'INPUT DATA'!X238</f>
        <v>Isfc corrected</v>
      </c>
      <c r="Y59" s="16" t="str">
        <f>'INPUT DATA'!Y238</f>
        <v>g/kWh</v>
      </c>
      <c r="Z59" s="16">
        <f>'INPUT DATA'!Z238</f>
        <v>162.88300106372114</v>
      </c>
      <c r="AA59" s="16">
        <f>'INPUT DATA'!AA238</f>
        <v>158.59426757967836</v>
      </c>
      <c r="AB59" s="16">
        <f>'INPUT DATA'!AB238</f>
        <v>158.74990527667353</v>
      </c>
      <c r="AC59" s="16">
        <f>'INPUT DATA'!AC238</f>
        <v>162.00258707978924</v>
      </c>
      <c r="AD59" s="16">
        <f>'INPUT DATA'!AD238</f>
        <v>160.29930092512086</v>
      </c>
      <c r="AE59" s="16">
        <f>'INPUT DATA'!AE238</f>
        <v>205.58432517803067</v>
      </c>
      <c r="AF59" s="16">
        <f>'INPUT DATA'!AF238</f>
        <v>161.19216536972533</v>
      </c>
      <c r="AG59" s="16">
        <f>'INPUT DATA'!AG238</f>
        <v>162.14754372527275</v>
      </c>
      <c r="AH59" s="16">
        <f>'INPUT DATA'!AH238</f>
        <v>201.03464091831634</v>
      </c>
      <c r="AI59" s="16">
        <f>'INPUT DATA'!AI238</f>
        <v>160.89056549608654</v>
      </c>
    </row>
    <row r="60" spans="1:35" s="16" customFormat="1">
      <c r="B60" s="16" t="str">
        <f>'INPUT DATA'!B239</f>
        <v>FMEP</v>
      </c>
      <c r="C60" s="16" t="str">
        <f>'INPUT DATA'!C239</f>
        <v>bar</v>
      </c>
      <c r="D60" s="16">
        <f>'INPUT DATA'!D239</f>
        <v>1.0187435975311656</v>
      </c>
      <c r="E60" s="16">
        <f>'INPUT DATA'!E239</f>
        <v>0.97860768133804577</v>
      </c>
      <c r="F60" s="16">
        <f>'INPUT DATA'!F239</f>
        <v>1.0204821274677816</v>
      </c>
      <c r="G60" s="16">
        <f>'INPUT DATA'!G239</f>
        <v>1.0191600822724887</v>
      </c>
      <c r="H60" s="16">
        <f>'INPUT DATA'!H239</f>
        <v>1.0171436118084571</v>
      </c>
      <c r="I60" s="16">
        <f>'INPUT DATA'!I239</f>
        <v>1.0203647632208082</v>
      </c>
      <c r="M60" s="16" t="str">
        <f>'INPUT DATA'!M239</f>
        <v>FMEP</v>
      </c>
      <c r="N60" s="16" t="str">
        <f>'INPUT DATA'!N239</f>
        <v>bar</v>
      </c>
      <c r="O60" s="16">
        <f>'INPUT DATA'!O239</f>
        <v>-13.89630604041958</v>
      </c>
      <c r="P60" s="16">
        <f>'INPUT DATA'!P239</f>
        <v>-13.820206257850433</v>
      </c>
      <c r="Q60" s="16">
        <f>'INPUT DATA'!Q239</f>
        <v>-15.711496985405573</v>
      </c>
      <c r="R60" s="16">
        <f>'INPUT DATA'!R239</f>
        <v>-15.666870407072235</v>
      </c>
      <c r="S60" s="16">
        <f>'INPUT DATA'!S239</f>
        <v>-15.573553847492629</v>
      </c>
      <c r="X60" s="16" t="str">
        <f>'INPUT DATA'!X239</f>
        <v>FMEP</v>
      </c>
      <c r="Y60" s="16" t="str">
        <f>'INPUT DATA'!Y239</f>
        <v>bar</v>
      </c>
      <c r="Z60" s="16">
        <f>'INPUT DATA'!Z239</f>
        <v>1.0131817883583363</v>
      </c>
      <c r="AA60" s="16">
        <f>'INPUT DATA'!AA239</f>
        <v>1.0135911291616591</v>
      </c>
      <c r="AB60" s="16">
        <f>'INPUT DATA'!AB239</f>
        <v>1.0139464538589849</v>
      </c>
      <c r="AC60" s="16">
        <f>'INPUT DATA'!AC239</f>
        <v>1.0128828277275765</v>
      </c>
      <c r="AD60" s="16">
        <f>'INPUT DATA'!AD239</f>
        <v>1.0140524470967005</v>
      </c>
      <c r="AE60" s="16">
        <f>'INPUT DATA'!AE239</f>
        <v>1.0147970158505473</v>
      </c>
      <c r="AF60" s="16">
        <f>'INPUT DATA'!AF239</f>
        <v>1.0145484981898143</v>
      </c>
      <c r="AG60" s="16">
        <f>'INPUT DATA'!AG239</f>
        <v>1.0152281375106398</v>
      </c>
      <c r="AH60" s="16">
        <f>'INPUT DATA'!AH239</f>
        <v>1.0137316314440863</v>
      </c>
      <c r="AI60" s="16">
        <f>'INPUT DATA'!AI239</f>
        <v>1.0132902823283505</v>
      </c>
    </row>
    <row r="61" spans="1:35" s="16" customFormat="1">
      <c r="B61" s="16" t="str">
        <f>'INPUT DATA'!B240</f>
        <v>Pmax</v>
      </c>
      <c r="C61" s="16" t="str">
        <f>'INPUT DATA'!C240</f>
        <v>bar</v>
      </c>
      <c r="D61" s="16">
        <f>'INPUT DATA'!D240</f>
        <v>75.018983026770002</v>
      </c>
      <c r="E61" s="16">
        <f>'INPUT DATA'!E240</f>
        <v>104.18471643670667</v>
      </c>
      <c r="F61" s="16">
        <f>'INPUT DATA'!F240</f>
        <v>135.68364985758666</v>
      </c>
      <c r="G61" s="16">
        <f>'INPUT DATA'!G240</f>
        <v>150.34964991230333</v>
      </c>
      <c r="H61" s="16">
        <f>'INPUT DATA'!H240</f>
        <v>151.51564996702001</v>
      </c>
      <c r="I61" s="16">
        <f>'INPUT DATA'!I240</f>
        <v>150.01391677595001</v>
      </c>
      <c r="M61" s="16" t="str">
        <f>'INPUT DATA'!M240</f>
        <v>Pmax</v>
      </c>
      <c r="N61" s="16" t="str">
        <f>'INPUT DATA'!N240</f>
        <v>bar</v>
      </c>
      <c r="O61" s="16">
        <f>'INPUT DATA'!O240</f>
        <v>132.33725093003335</v>
      </c>
      <c r="P61" s="16">
        <f>'INPUT DATA'!P240</f>
        <v>133.00391759670001</v>
      </c>
      <c r="Q61" s="16">
        <f>'INPUT DATA'!Q240</f>
        <v>142.33725093003335</v>
      </c>
      <c r="R61" s="16">
        <f>'INPUT DATA'!R240</f>
        <v>146.67058426336666</v>
      </c>
      <c r="S61" s="16">
        <f>'INPUT DATA'!S240</f>
        <v>146.50391759670001</v>
      </c>
      <c r="X61" s="16" t="str">
        <f>'INPUT DATA'!X240</f>
        <v>Pmax</v>
      </c>
      <c r="Y61" s="16" t="str">
        <f>'INPUT DATA'!Y240</f>
        <v>bar</v>
      </c>
      <c r="Z61" s="16">
        <f>'INPUT DATA'!Z240</f>
        <v>129.85333333333335</v>
      </c>
      <c r="AA61" s="16">
        <f>'INPUT DATA'!AA240</f>
        <v>127.02</v>
      </c>
      <c r="AB61" s="16">
        <f>'INPUT DATA'!AB240</f>
        <v>126.85233333333333</v>
      </c>
      <c r="AC61" s="16">
        <f>'INPUT DATA'!AC240</f>
        <v>127.84833333333333</v>
      </c>
      <c r="AD61" s="16">
        <f>'INPUT DATA'!AD240</f>
        <v>126.84733333333332</v>
      </c>
      <c r="AE61" s="16">
        <f>'INPUT DATA'!AE240</f>
        <v>110.008</v>
      </c>
      <c r="AF61" s="16">
        <f>'INPUT DATA'!AF240</f>
        <v>121.34933333333333</v>
      </c>
      <c r="AG61" s="16">
        <f>'INPUT DATA'!AG240</f>
        <v>123.84833333333333</v>
      </c>
      <c r="AH61" s="16">
        <f>'INPUT DATA'!AH240</f>
        <v>127.85533333333333</v>
      </c>
      <c r="AI61" s="16">
        <f>'INPUT DATA'!AI240</f>
        <v>123.85833333333333</v>
      </c>
    </row>
    <row r="62" spans="1:35" s="16" customFormat="1">
      <c r="B62" s="16" t="str">
        <f>'INPUT DATA'!B241</f>
        <v>Pcomp</v>
      </c>
      <c r="C62" s="16" t="str">
        <f>'INPUT DATA'!C241</f>
        <v>bar</v>
      </c>
      <c r="D62" s="16">
        <f>'INPUT DATA'!D241</f>
        <v>49.685649693436666</v>
      </c>
      <c r="E62" s="16">
        <f>'INPUT DATA'!E241</f>
        <v>77.018049770039994</v>
      </c>
      <c r="F62" s="16">
        <f>'INPUT DATA'!F241</f>
        <v>107.18364985758667</v>
      </c>
      <c r="G62" s="16">
        <f>'INPUT DATA'!G241</f>
        <v>124.84964991230333</v>
      </c>
      <c r="H62" s="16">
        <f>'INPUT DATA'!H241</f>
        <v>137.34898330035335</v>
      </c>
      <c r="I62" s="16">
        <f>'INPUT DATA'!I241</f>
        <v>149.43058344261667</v>
      </c>
      <c r="M62" s="16" t="str">
        <f>'INPUT DATA'!M241</f>
        <v>Pcomp</v>
      </c>
      <c r="N62" s="16" t="str">
        <f>'INPUT DATA'!N241</f>
        <v>bar</v>
      </c>
      <c r="O62" s="16">
        <f>'INPUT DATA'!O241</f>
        <v>108.67058426336668</v>
      </c>
      <c r="P62" s="16">
        <f>'INPUT DATA'!P241</f>
        <v>108.50391759670001</v>
      </c>
      <c r="Q62" s="16">
        <f>'INPUT DATA'!Q241</f>
        <v>126.50391759670001</v>
      </c>
      <c r="R62" s="16">
        <f>'INPUT DATA'!R241</f>
        <v>126.50391759670001</v>
      </c>
      <c r="S62" s="16">
        <f>'INPUT DATA'!S241</f>
        <v>125.67058426336668</v>
      </c>
      <c r="X62" s="16" t="str">
        <f>'INPUT DATA'!X241</f>
        <v>Pcomp</v>
      </c>
      <c r="Y62" s="16" t="str">
        <f>'INPUT DATA'!Y241</f>
        <v>bar</v>
      </c>
      <c r="Z62" s="16">
        <f>'INPUT DATA'!Z241</f>
        <v>112.46999999999998</v>
      </c>
      <c r="AA62" s="16">
        <f>'INPUT DATA'!AA241</f>
        <v>107.87</v>
      </c>
      <c r="AB62" s="16">
        <f>'INPUT DATA'!AB241</f>
        <v>107.169</v>
      </c>
      <c r="AC62" s="16">
        <f>'INPUT DATA'!AC241</f>
        <v>107.53166666666665</v>
      </c>
      <c r="AD62" s="16">
        <f>'INPUT DATA'!AD241</f>
        <v>108.59733333333335</v>
      </c>
      <c r="AE62" s="16">
        <f>'INPUT DATA'!AE241</f>
        <v>89.191333333333333</v>
      </c>
      <c r="AF62" s="16">
        <f>'INPUT DATA'!AF241</f>
        <v>102.86600000000001</v>
      </c>
      <c r="AG62" s="16">
        <f>'INPUT DATA'!AG241</f>
        <v>104.81500000000001</v>
      </c>
      <c r="AH62" s="16">
        <f>'INPUT DATA'!AH241</f>
        <v>115.52200000000001</v>
      </c>
      <c r="AI62" s="16">
        <f>'INPUT DATA'!AI241</f>
        <v>104.05833333333335</v>
      </c>
    </row>
    <row r="63" spans="1:35">
      <c r="A63" s="11"/>
      <c r="B63" s="11"/>
      <c r="C63" s="11"/>
      <c r="D63" s="11"/>
      <c r="E63" s="11"/>
      <c r="F63" s="11"/>
      <c r="G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 s="30" customFormat="1" ht="15.75">
      <c r="A64" s="30">
        <f>'INPUT DATA'!A243</f>
        <v>4</v>
      </c>
      <c r="B64" s="30" t="str">
        <f>'INPUT DATA'!B243</f>
        <v>Turbocharger Data</v>
      </c>
      <c r="L64" s="30">
        <f>$A$64</f>
        <v>4</v>
      </c>
      <c r="M64" s="30" t="str">
        <f>$B$64</f>
        <v>Turbocharger Data</v>
      </c>
      <c r="W64" s="30">
        <f>$A$64</f>
        <v>4</v>
      </c>
      <c r="X64" s="30" t="str">
        <f>$B$64</f>
        <v>Turbocharger Data</v>
      </c>
    </row>
    <row r="65" spans="1:35" s="53" customFormat="1">
      <c r="B65" s="53" t="str">
        <f>'INPUT DATA'!B244</f>
        <v xml:space="preserve">Air Cooler Pressure Drop </v>
      </c>
      <c r="C65" s="53" t="str">
        <f>'INPUT DATA'!C244</f>
        <v>bar</v>
      </c>
      <c r="D65" s="53">
        <f>'INPUT DATA'!D244</f>
        <v>5.1975245E-3</v>
      </c>
      <c r="E65" s="53">
        <f>'INPUT DATA'!E244</f>
        <v>9.8066500000000001E-3</v>
      </c>
      <c r="F65" s="53">
        <f>'INPUT DATA'!F244</f>
        <v>1.3974476249999999E-2</v>
      </c>
      <c r="G65" s="53">
        <f>'INPUT DATA'!G244</f>
        <v>1.5690639999999999E-2</v>
      </c>
      <c r="H65" s="53">
        <f>'INPUT DATA'!H244</f>
        <v>1.6818404750000002E-2</v>
      </c>
      <c r="I65" s="53">
        <f>'INPUT DATA'!I244</f>
        <v>1.8191335749999999E-2</v>
      </c>
      <c r="M65" s="53" t="str">
        <f>'INPUT DATA'!M244</f>
        <v xml:space="preserve">Air Cooler Pressure Drop </v>
      </c>
      <c r="N65" s="53" t="str">
        <f>'INPUT DATA'!N244</f>
        <v>bar</v>
      </c>
      <c r="O65" s="53">
        <f>'INPUT DATA'!O244</f>
        <v>1.446480875E-2</v>
      </c>
      <c r="P65" s="53">
        <f>'INPUT DATA'!P244</f>
        <v>1.4219642500000001E-2</v>
      </c>
      <c r="Q65" s="53">
        <f>'INPUT DATA'!Q244</f>
        <v>1.6671305000000001E-2</v>
      </c>
      <c r="R65" s="53">
        <f>'INPUT DATA'!R244</f>
        <v>1.71616375E-2</v>
      </c>
      <c r="S65" s="53">
        <f>'INPUT DATA'!S244</f>
        <v>1.6671305000000001E-2</v>
      </c>
      <c r="X65" s="53" t="str">
        <f>'INPUT DATA'!X244</f>
        <v xml:space="preserve">Air Cooler Pressure Drop </v>
      </c>
      <c r="Y65" s="53" t="str">
        <f>'INPUT DATA'!Y244</f>
        <v>bar</v>
      </c>
      <c r="Z65" s="53">
        <f>'INPUT DATA'!Z244</f>
        <v>1.4219642500000001E-2</v>
      </c>
      <c r="AA65" s="53">
        <f>'INPUT DATA'!AA244</f>
        <v>1.495514125E-2</v>
      </c>
      <c r="AB65" s="53">
        <f>'INPUT DATA'!AB244</f>
        <v>1.495514125E-2</v>
      </c>
      <c r="AC65" s="53">
        <f>'INPUT DATA'!AC244</f>
        <v>1.495514125E-2</v>
      </c>
      <c r="AD65" s="53">
        <f>'INPUT DATA'!AD244</f>
        <v>1.5690639999999999E-2</v>
      </c>
      <c r="AE65" s="53">
        <f>'INPUT DATA'!AE244</f>
        <v>1.2748644999999999E-2</v>
      </c>
      <c r="AF65" s="53">
        <f>'INPUT DATA'!AF244</f>
        <v>1.372931E-2</v>
      </c>
      <c r="AG65" s="53">
        <f>'INPUT DATA'!AG244</f>
        <v>1.6180972500000002E-2</v>
      </c>
      <c r="AH65" s="53">
        <f>'INPUT DATA'!AH244</f>
        <v>1.593580625E-2</v>
      </c>
      <c r="AI65" s="53">
        <f>'INPUT DATA'!AI244</f>
        <v>1.6671305000000001E-2</v>
      </c>
    </row>
    <row r="66" spans="1:35" s="53" customFormat="1">
      <c r="B66" s="53" t="str">
        <f>'INPUT DATA'!B245</f>
        <v>Compressor Outlet Pressure</v>
      </c>
      <c r="C66" s="53" t="str">
        <f>'INPUT DATA'!C245</f>
        <v>bar</v>
      </c>
      <c r="D66" s="53">
        <f>'INPUT DATA'!D245</f>
        <v>1.3841805512699998</v>
      </c>
      <c r="E66" s="53">
        <f>'INPUT DATA'!E245</f>
        <v>2.0978564200399998</v>
      </c>
      <c r="F66" s="53">
        <f>'INPUT DATA'!F245</f>
        <v>2.9109576671699999</v>
      </c>
      <c r="G66" s="53">
        <f>'INPUT DATA'!G245</f>
        <v>3.3620072189699997</v>
      </c>
      <c r="H66" s="53">
        <f>'INPUT DATA'!H245</f>
        <v>3.6824683717699997</v>
      </c>
      <c r="I66" s="53">
        <f>'INPUT DATA'!I245</f>
        <v>4.0321081117000004</v>
      </c>
      <c r="M66" s="53" t="str">
        <f>'INPUT DATA'!M245</f>
        <v>Compressor Outlet Pressure</v>
      </c>
      <c r="N66" s="53" t="str">
        <f>'INPUT DATA'!N245</f>
        <v>bar</v>
      </c>
      <c r="O66" s="53">
        <f>'INPUT DATA'!O245</f>
        <v>2.93067915545</v>
      </c>
      <c r="P66" s="53">
        <f>'INPUT DATA'!P245</f>
        <v>2.9402406392000002</v>
      </c>
      <c r="Q66" s="53">
        <f>'INPUT DATA'!Q245</f>
        <v>3.4232181517000004</v>
      </c>
      <c r="R66" s="53">
        <f>'INPUT DATA'!R245</f>
        <v>3.4433217842000001</v>
      </c>
      <c r="S66" s="53">
        <f>'INPUT DATA'!S245</f>
        <v>3.3839915517000003</v>
      </c>
      <c r="X66" s="53" t="str">
        <f>'INPUT DATA'!X245</f>
        <v>Compressor Outlet Pressure</v>
      </c>
      <c r="Y66" s="53" t="str">
        <f>'INPUT DATA'!Y245</f>
        <v>bar</v>
      </c>
      <c r="Z66" s="53">
        <f>'INPUT DATA'!Z245</f>
        <v>3.4342196425</v>
      </c>
      <c r="AA66" s="53">
        <f>'INPUT DATA'!AA245</f>
        <v>3.4349551412500001</v>
      </c>
      <c r="AB66" s="53">
        <f>'INPUT DATA'!AB245</f>
        <v>3.4339551412499998</v>
      </c>
      <c r="AC66" s="53">
        <f>'INPUT DATA'!AC245</f>
        <v>3.5299551412499999</v>
      </c>
      <c r="AD66" s="53">
        <f>'INPUT DATA'!AD245</f>
        <v>3.6296906399999997</v>
      </c>
      <c r="AE66" s="53">
        <f>'INPUT DATA'!AE245</f>
        <v>2.9207486449999998</v>
      </c>
      <c r="AF66" s="53">
        <f>'INPUT DATA'!AF245</f>
        <v>3.3297293099999998</v>
      </c>
      <c r="AG66" s="53">
        <f>'INPUT DATA'!AG245</f>
        <v>3.4311809725</v>
      </c>
      <c r="AH66" s="53">
        <f>'INPUT DATA'!AH245</f>
        <v>3.7379358062500003</v>
      </c>
      <c r="AI66" s="53">
        <f>'INPUT DATA'!AI245</f>
        <v>3.3416713049999998</v>
      </c>
    </row>
    <row r="67" spans="1:35">
      <c r="A67" s="11"/>
      <c r="B67" s="11" t="str">
        <f>'INPUT DATA'!B246</f>
        <v>Compressor Delivery Temp</v>
      </c>
      <c r="C67" s="11" t="str">
        <f>'INPUT DATA'!C246</f>
        <v>K</v>
      </c>
      <c r="D67" s="11">
        <f>'INPUT DATA'!D246</f>
        <v>314.64999999999998</v>
      </c>
      <c r="E67" s="11">
        <f>'INPUT DATA'!E246</f>
        <v>370.65</v>
      </c>
      <c r="F67" s="11">
        <f>'INPUT DATA'!F246</f>
        <v>420.15</v>
      </c>
      <c r="G67" s="11">
        <f>'INPUT DATA'!G246</f>
        <v>444.15</v>
      </c>
      <c r="H67" s="11">
        <f>'INPUT DATA'!H246</f>
        <v>460.15</v>
      </c>
      <c r="I67" s="11">
        <f>'INPUT DATA'!I246</f>
        <v>479.15</v>
      </c>
      <c r="J67" s="11"/>
      <c r="K67" s="11"/>
      <c r="L67" s="11"/>
      <c r="M67" s="11" t="str">
        <f>'INPUT DATA'!M246</f>
        <v>Compressor Delivery Temp</v>
      </c>
      <c r="N67" s="11" t="str">
        <f>'INPUT DATA'!N246</f>
        <v>K</v>
      </c>
      <c r="O67" s="11">
        <f>'INPUT DATA'!O246</f>
        <v>433.65</v>
      </c>
      <c r="P67" s="11">
        <f>'INPUT DATA'!P246</f>
        <v>431.65</v>
      </c>
      <c r="Q67" s="11">
        <f>'INPUT DATA'!Q246</f>
        <v>455.65</v>
      </c>
      <c r="R67" s="11">
        <f>'INPUT DATA'!R246</f>
        <v>455.65</v>
      </c>
      <c r="S67" s="11">
        <f>'INPUT DATA'!S246</f>
        <v>450.65</v>
      </c>
      <c r="T67" s="11"/>
      <c r="U67" s="11"/>
      <c r="V67" s="11"/>
      <c r="W67" s="11"/>
      <c r="X67" s="11" t="str">
        <f>'INPUT DATA'!X246</f>
        <v>Compressor Delivery Temp</v>
      </c>
      <c r="Y67" s="11" t="str">
        <f>'INPUT DATA'!Y246</f>
        <v>K</v>
      </c>
      <c r="Z67" s="11">
        <f>'INPUT DATA'!Z246</f>
        <v>453.15</v>
      </c>
      <c r="AA67" s="11">
        <f>'INPUT DATA'!AA246</f>
        <v>470.65</v>
      </c>
      <c r="AB67" s="11">
        <f>'INPUT DATA'!AB246</f>
        <v>470.65</v>
      </c>
      <c r="AC67" s="11">
        <f>'INPUT DATA'!AC246</f>
        <v>475.65</v>
      </c>
      <c r="AD67" s="11">
        <f>'INPUT DATA'!AD246</f>
        <v>495.65</v>
      </c>
      <c r="AE67" s="11">
        <f>'INPUT DATA'!AE246</f>
        <v>458.15</v>
      </c>
      <c r="AF67" s="11">
        <f>'INPUT DATA'!AF246</f>
        <v>473.15</v>
      </c>
      <c r="AG67" s="11">
        <f>'INPUT DATA'!AG246</f>
        <v>480.65</v>
      </c>
      <c r="AH67" s="11">
        <f>'INPUT DATA'!AH246</f>
        <v>470.65</v>
      </c>
      <c r="AI67" s="11">
        <f>'INPUT DATA'!AI246</f>
        <v>468.15</v>
      </c>
    </row>
    <row r="68" spans="1:35" s="61" customFormat="1">
      <c r="B68" s="61" t="str">
        <f>'INPUT DATA'!B247</f>
        <v>Compressor Pressure Ratio (π)</v>
      </c>
      <c r="D68" s="61">
        <f>'INPUT DATA'!D247</f>
        <v>1.3595717208586771</v>
      </c>
      <c r="E68" s="61">
        <f>'INPUT DATA'!E247</f>
        <v>2.0631461750757034</v>
      </c>
      <c r="F68" s="61">
        <f>'INPUT DATA'!F247</f>
        <v>2.8692628919117329</v>
      </c>
      <c r="G68" s="61">
        <f>'INPUT DATA'!G247</f>
        <v>3.3177957632482347</v>
      </c>
      <c r="H68" s="61">
        <f>'INPUT DATA'!H247</f>
        <v>3.6394307438241089</v>
      </c>
      <c r="I68" s="61">
        <f>'INPUT DATA'!I247</f>
        <v>3.9931788123156293</v>
      </c>
      <c r="M68" s="61" t="str">
        <f>'INPUT DATA'!M247</f>
        <v>Compressor Pressure Ratio (π)</v>
      </c>
      <c r="O68" s="61">
        <f>'INPUT DATA'!O247</f>
        <v>2.9279661943516473</v>
      </c>
      <c r="P68" s="61">
        <f>'INPUT DATA'!P247</f>
        <v>2.9376627367427797</v>
      </c>
      <c r="Q68" s="61">
        <f>'INPUT DATA'!Q247</f>
        <v>3.4228998110642923</v>
      </c>
      <c r="R68" s="61">
        <f>'INPUT DATA'!R247</f>
        <v>3.44300157403601</v>
      </c>
      <c r="S68" s="61">
        <f>'INPUT DATA'!S247</f>
        <v>3.3835109698133121</v>
      </c>
      <c r="X68" s="61" t="str">
        <f>'INPUT DATA'!X247</f>
        <v>Compressor Pressure Ratio (π)</v>
      </c>
      <c r="Z68" s="61">
        <f>'INPUT DATA'!Z247</f>
        <v>3.3749941068524421</v>
      </c>
      <c r="AA68" s="61">
        <f>'INPUT DATA'!AA247</f>
        <v>3.3822362002302402</v>
      </c>
      <c r="AB68" s="61">
        <f>'INPUT DATA'!AB247</f>
        <v>3.384584186339485</v>
      </c>
      <c r="AC68" s="61">
        <f>'INPUT DATA'!AC247</f>
        <v>3.4828358463772724</v>
      </c>
      <c r="AD68" s="61">
        <f>'INPUT DATA'!AD247</f>
        <v>3.5917343674972941</v>
      </c>
      <c r="AE68" s="61">
        <f>'INPUT DATA'!AE247</f>
        <v>2.9074682820833058</v>
      </c>
      <c r="AF68" s="61">
        <f>'INPUT DATA'!AF247</f>
        <v>3.2931858963931413</v>
      </c>
      <c r="AG68" s="61">
        <f>'INPUT DATA'!AG247</f>
        <v>3.3952355878669858</v>
      </c>
      <c r="AH68" s="61">
        <f>'INPUT DATA'!AH247</f>
        <v>3.6804266464107784</v>
      </c>
      <c r="AI68" s="61">
        <f>'INPUT DATA'!AI247</f>
        <v>3.2916599630996402</v>
      </c>
    </row>
    <row r="69" spans="1:35" s="61" customFormat="1">
      <c r="B69" s="61" t="s">
        <v>184</v>
      </c>
      <c r="D69" s="61">
        <f>D38/D34</f>
        <v>1.2833623758689379</v>
      </c>
      <c r="E69" s="61">
        <f t="shared" ref="E69:I69" si="0">E38/E34</f>
        <v>1.9061666565347104</v>
      </c>
      <c r="F69" s="61">
        <f t="shared" si="0"/>
        <v>2.6448317228538296</v>
      </c>
      <c r="G69" s="61">
        <f t="shared" si="0"/>
        <v>3.056972459136829</v>
      </c>
      <c r="H69" s="61">
        <f t="shared" si="0"/>
        <v>3.3107839824653738</v>
      </c>
      <c r="I69" s="61">
        <f t="shared" si="0"/>
        <v>3.6483322713173583</v>
      </c>
    </row>
    <row r="70" spans="1:35" s="41" customFormat="1">
      <c r="B70" s="41" t="str">
        <f>'INPUT DATA'!B248</f>
        <v xml:space="preserve">Scavenge Temperature </v>
      </c>
      <c r="C70" s="41" t="str">
        <f>'INPUT DATA'!C248</f>
        <v>°C</v>
      </c>
      <c r="D70" s="41">
        <f>'INPUT DATA'!D248</f>
        <v>30</v>
      </c>
      <c r="E70" s="41">
        <f>'INPUT DATA'!E248</f>
        <v>26</v>
      </c>
      <c r="F70" s="41">
        <f>'INPUT DATA'!F248</f>
        <v>30</v>
      </c>
      <c r="G70" s="41">
        <f>'INPUT DATA'!G248</f>
        <v>32.5</v>
      </c>
      <c r="H70" s="41">
        <f>'INPUT DATA'!H248</f>
        <v>35</v>
      </c>
      <c r="I70" s="41">
        <f>'INPUT DATA'!I248</f>
        <v>38</v>
      </c>
      <c r="M70" s="41" t="str">
        <f>'INPUT DATA'!M248</f>
        <v xml:space="preserve">Scavenge Temperature </v>
      </c>
      <c r="N70" s="41" t="str">
        <f>'INPUT DATA'!N248</f>
        <v>°C</v>
      </c>
      <c r="O70" s="41">
        <f>'INPUT DATA'!O248</f>
        <v>43</v>
      </c>
      <c r="P70" s="41">
        <f>'INPUT DATA'!P248</f>
        <v>43</v>
      </c>
      <c r="Q70" s="41">
        <f>'INPUT DATA'!Q248</f>
        <v>45</v>
      </c>
      <c r="R70" s="41">
        <f>'INPUT DATA'!R248</f>
        <v>45</v>
      </c>
      <c r="S70" s="41">
        <f>'INPUT DATA'!S248</f>
        <v>46</v>
      </c>
      <c r="X70" s="41" t="str">
        <f>'INPUT DATA'!X248</f>
        <v xml:space="preserve">Scavenge Temperature </v>
      </c>
      <c r="Y70" s="41" t="str">
        <f>'INPUT DATA'!Y248</f>
        <v>°C</v>
      </c>
      <c r="Z70" s="41">
        <f>'INPUT DATA'!Z248</f>
        <v>42</v>
      </c>
      <c r="AA70" s="41">
        <f>'INPUT DATA'!AA248</f>
        <v>43</v>
      </c>
      <c r="AB70" s="41">
        <f>'INPUT DATA'!AB248</f>
        <v>44</v>
      </c>
      <c r="AC70" s="41">
        <f>'INPUT DATA'!AC248</f>
        <v>43</v>
      </c>
      <c r="AD70" s="41">
        <f>'INPUT DATA'!AD248</f>
        <v>49</v>
      </c>
      <c r="AE70" s="41">
        <f>'INPUT DATA'!AE248</f>
        <v>58</v>
      </c>
      <c r="AF70" s="41">
        <f>'INPUT DATA'!AF248</f>
        <v>42</v>
      </c>
      <c r="AG70" s="41">
        <f>'INPUT DATA'!AG248</f>
        <v>47</v>
      </c>
      <c r="AH70" s="41">
        <f>'INPUT DATA'!AH248</f>
        <v>46</v>
      </c>
      <c r="AI70" s="41">
        <f>'INPUT DATA'!AI248</f>
        <v>44</v>
      </c>
    </row>
    <row r="71" spans="1:35" s="61" customFormat="1">
      <c r="B71" s="61" t="str">
        <f>'INPUT DATA'!B249</f>
        <v>TC speed corrected</v>
      </c>
      <c r="C71" s="61" t="str">
        <f>'INPUT DATA'!C249</f>
        <v>rpm</v>
      </c>
      <c r="D71" s="61">
        <f>'INPUT DATA'!D249</f>
        <v>5461.4115195460281</v>
      </c>
      <c r="E71" s="61">
        <f>'INPUT DATA'!E249</f>
        <v>9242.7192873860604</v>
      </c>
      <c r="F71" s="61">
        <f>'INPUT DATA'!F249</f>
        <v>11430.869104899442</v>
      </c>
      <c r="G71" s="61">
        <f>'INPUT DATA'!G249</f>
        <v>12297.37613129545</v>
      </c>
      <c r="H71" s="61">
        <f>'INPUT DATA'!H249</f>
        <v>12901.222908203363</v>
      </c>
      <c r="I71" s="61">
        <f>'INPUT DATA'!I249</f>
        <v>13559.829906033405</v>
      </c>
      <c r="M71" s="61" t="str">
        <f>'INPUT DATA'!M249</f>
        <v>TC speed corrected</v>
      </c>
      <c r="N71" s="61" t="str">
        <f>'INPUT DATA'!N249</f>
        <v>rpm</v>
      </c>
      <c r="O71" s="61">
        <f>'INPUT DATA'!O249</f>
        <v>11694.810261152055</v>
      </c>
      <c r="P71" s="61">
        <f>'INPUT DATA'!P249</f>
        <v>11564.701118323663</v>
      </c>
      <c r="Q71" s="61">
        <f>'INPUT DATA'!Q249</f>
        <v>12475</v>
      </c>
      <c r="R71" s="61">
        <f>'INPUT DATA'!R249</f>
        <v>12425</v>
      </c>
      <c r="S71" s="61">
        <f>'INPUT DATA'!S249</f>
        <v>12449.781497236041</v>
      </c>
      <c r="X71" s="61" t="str">
        <f>'INPUT DATA'!X249</f>
        <v>TC speed corrected</v>
      </c>
      <c r="Y71" s="61" t="str">
        <f>'INPUT DATA'!Y249</f>
        <v>rpm</v>
      </c>
      <c r="Z71" s="61">
        <f>'INPUT DATA'!Z249</f>
        <v>12383.022050861242</v>
      </c>
      <c r="AA71" s="61">
        <f>'INPUT DATA'!AA249</f>
        <v>12369.251568855392</v>
      </c>
      <c r="AB71" s="61">
        <f>'INPUT DATA'!AB249</f>
        <v>12310.892278603656</v>
      </c>
      <c r="AC71" s="61">
        <f>'INPUT DATA'!AC249</f>
        <v>12515.378998116617</v>
      </c>
      <c r="AD71" s="61">
        <f>'INPUT DATA'!AD249</f>
        <v>12581.091453053106</v>
      </c>
      <c r="AE71" s="61">
        <f>'INPUT DATA'!AE249</f>
        <v>11063.099824944451</v>
      </c>
      <c r="AF71" s="61">
        <f>'INPUT DATA'!AF249</f>
        <v>12158.364038798663</v>
      </c>
      <c r="AG71" s="61">
        <f>'INPUT DATA'!AG249</f>
        <v>12403.87693855794</v>
      </c>
      <c r="AH71" s="61">
        <f>'INPUT DATA'!AH249</f>
        <v>12741.191526628849</v>
      </c>
      <c r="AI71" s="61">
        <f>'INPUT DATA'!AI249</f>
        <v>12169.627945115213</v>
      </c>
    </row>
    <row r="72" spans="1:35" s="12" customFormat="1">
      <c r="B72" s="12" t="s">
        <v>111</v>
      </c>
      <c r="C72" s="12" t="s">
        <v>177</v>
      </c>
      <c r="D72" s="12">
        <f>D71/60</f>
        <v>91.023525325767139</v>
      </c>
      <c r="E72" s="12">
        <f t="shared" ref="E72:I72" si="1">E71/60</f>
        <v>154.04532145643435</v>
      </c>
      <c r="F72" s="12">
        <f t="shared" si="1"/>
        <v>190.51448508165737</v>
      </c>
      <c r="G72" s="12">
        <f t="shared" si="1"/>
        <v>204.95626885492416</v>
      </c>
      <c r="H72" s="12">
        <f t="shared" si="1"/>
        <v>215.02038180338937</v>
      </c>
      <c r="I72" s="12">
        <f t="shared" si="1"/>
        <v>225.99716510055674</v>
      </c>
      <c r="M72" s="12" t="s">
        <v>111</v>
      </c>
      <c r="N72" s="12" t="s">
        <v>177</v>
      </c>
      <c r="O72" s="12">
        <f>O71/60</f>
        <v>194.91350435253426</v>
      </c>
      <c r="P72" s="12">
        <f t="shared" ref="P72" si="2">P71/60</f>
        <v>192.74501863872771</v>
      </c>
      <c r="Q72" s="12">
        <f t="shared" ref="Q72" si="3">Q71/60</f>
        <v>207.91666666666666</v>
      </c>
      <c r="R72" s="12">
        <f t="shared" ref="R72" si="4">R71/60</f>
        <v>207.08333333333334</v>
      </c>
      <c r="S72" s="12">
        <f t="shared" ref="S72" si="5">S71/60</f>
        <v>207.49635828726736</v>
      </c>
      <c r="X72" s="12" t="s">
        <v>111</v>
      </c>
      <c r="Y72" s="12" t="s">
        <v>177</v>
      </c>
      <c r="Z72" s="12">
        <f t="shared" ref="Z72" si="6">Z71/60</f>
        <v>206.38370084768738</v>
      </c>
      <c r="AA72" s="12">
        <f t="shared" ref="AA72" si="7">AA71/60</f>
        <v>206.15419281425653</v>
      </c>
      <c r="AB72" s="12">
        <f t="shared" ref="AB72" si="8">AB71/60</f>
        <v>205.18153797672761</v>
      </c>
      <c r="AC72" s="12">
        <f t="shared" ref="AC72" si="9">AC71/60</f>
        <v>208.5896499686103</v>
      </c>
      <c r="AD72" s="12">
        <f t="shared" ref="AD72:AI72" si="10">AD71/60</f>
        <v>209.68485755088511</v>
      </c>
      <c r="AE72" s="12">
        <f t="shared" si="10"/>
        <v>184.38499708240752</v>
      </c>
      <c r="AF72" s="12">
        <f t="shared" si="10"/>
        <v>202.63940064664439</v>
      </c>
      <c r="AG72" s="12">
        <f t="shared" si="10"/>
        <v>206.73128230929899</v>
      </c>
      <c r="AH72" s="12">
        <f t="shared" si="10"/>
        <v>212.35319211048082</v>
      </c>
      <c r="AI72" s="12">
        <f t="shared" si="10"/>
        <v>202.8271324185869</v>
      </c>
    </row>
    <row r="73" spans="1:35">
      <c r="A73" s="11"/>
      <c r="B73" s="11" t="str">
        <f>'INPUT DATA'!B250</f>
        <v>Corrected flow rate - map</v>
      </c>
      <c r="C73" s="11" t="str">
        <f>'INPUT DATA'!C250</f>
        <v>m3/s</v>
      </c>
      <c r="D73" s="11">
        <f>'INPUT DATA'!D250</f>
        <v>0</v>
      </c>
      <c r="E73" s="11">
        <f>'INPUT DATA'!E250</f>
        <v>0</v>
      </c>
      <c r="F73" s="11">
        <f>'INPUT DATA'!F250</f>
        <v>0</v>
      </c>
      <c r="G73" s="11">
        <f>'INPUT DATA'!G250</f>
        <v>0</v>
      </c>
      <c r="H73" s="11">
        <f>'INPUT DATA'!H250</f>
        <v>0</v>
      </c>
      <c r="I73" s="11">
        <f>'INPUT DATA'!I250</f>
        <v>0</v>
      </c>
      <c r="J73" s="11"/>
      <c r="K73" s="11"/>
      <c r="L73" s="11"/>
      <c r="M73" s="11" t="str">
        <f>'INPUT DATA'!M250</f>
        <v>Corrected flow rate - map</v>
      </c>
      <c r="N73" s="11" t="str">
        <f>'INPUT DATA'!N250</f>
        <v>m3/s</v>
      </c>
      <c r="O73" s="11">
        <f>'INPUT DATA'!O250</f>
        <v>0</v>
      </c>
      <c r="P73" s="11">
        <f>'INPUT DATA'!P250</f>
        <v>0</v>
      </c>
      <c r="Q73" s="11">
        <f>'INPUT DATA'!Q250</f>
        <v>0</v>
      </c>
      <c r="R73" s="11">
        <f>'INPUT DATA'!R250</f>
        <v>0</v>
      </c>
      <c r="S73" s="11">
        <f>'INPUT DATA'!S250</f>
        <v>0</v>
      </c>
      <c r="T73" s="11"/>
      <c r="U73" s="11"/>
      <c r="V73" s="11"/>
      <c r="W73" s="11"/>
      <c r="X73" s="11" t="str">
        <f>'INPUT DATA'!X250</f>
        <v>Corrected flow rate - map</v>
      </c>
      <c r="Y73" s="11" t="str">
        <f>'INPUT DATA'!Y250</f>
        <v>m3/s</v>
      </c>
      <c r="Z73" s="11">
        <f>'INPUT DATA'!Z250</f>
        <v>0</v>
      </c>
      <c r="AA73" s="11">
        <f>'INPUT DATA'!AA250</f>
        <v>0</v>
      </c>
      <c r="AB73" s="11">
        <f>'INPUT DATA'!AB250</f>
        <v>0</v>
      </c>
      <c r="AC73" s="11">
        <f>'INPUT DATA'!AC250</f>
        <v>0</v>
      </c>
      <c r="AD73" s="11">
        <f>'INPUT DATA'!AD250</f>
        <v>0</v>
      </c>
      <c r="AE73" s="11">
        <f>'INPUT DATA'!AE250</f>
        <v>0</v>
      </c>
      <c r="AF73" s="11">
        <f>'INPUT DATA'!AF250</f>
        <v>0</v>
      </c>
      <c r="AG73" s="11">
        <f>'INPUT DATA'!AG250</f>
        <v>0</v>
      </c>
      <c r="AH73" s="11">
        <f>'INPUT DATA'!AH250</f>
        <v>0</v>
      </c>
      <c r="AI73" s="11">
        <f>'INPUT DATA'!AI250</f>
        <v>0</v>
      </c>
    </row>
    <row r="74" spans="1:35">
      <c r="A74" s="11"/>
      <c r="B74" s="11" t="str">
        <f>'INPUT DATA'!B251</f>
        <v>Actual volumetric rate</v>
      </c>
      <c r="C74" s="11" t="str">
        <f>'INPUT DATA'!C251</f>
        <v>m3/s</v>
      </c>
      <c r="D74" s="11">
        <f>'INPUT DATA'!D251</f>
        <v>0</v>
      </c>
      <c r="E74" s="11">
        <f>'INPUT DATA'!E251</f>
        <v>0</v>
      </c>
      <c r="F74" s="11">
        <f>'INPUT DATA'!F251</f>
        <v>0</v>
      </c>
      <c r="G74" s="11">
        <f>'INPUT DATA'!G251</f>
        <v>0</v>
      </c>
      <c r="H74" s="11">
        <f>'INPUT DATA'!H251</f>
        <v>0</v>
      </c>
      <c r="I74" s="11">
        <f>'INPUT DATA'!I251</f>
        <v>0</v>
      </c>
      <c r="J74" s="11"/>
      <c r="K74" s="11"/>
      <c r="L74" s="11"/>
      <c r="M74" s="11" t="str">
        <f>'INPUT DATA'!M251</f>
        <v>Actual volumetric rate</v>
      </c>
      <c r="N74" s="11" t="str">
        <f>'INPUT DATA'!N251</f>
        <v>m3/s</v>
      </c>
      <c r="O74" s="11">
        <f>'INPUT DATA'!O251</f>
        <v>0</v>
      </c>
      <c r="P74" s="11">
        <f>'INPUT DATA'!P251</f>
        <v>0</v>
      </c>
      <c r="Q74" s="11">
        <f>'INPUT DATA'!Q251</f>
        <v>0</v>
      </c>
      <c r="R74" s="11">
        <f>'INPUT DATA'!R251</f>
        <v>0</v>
      </c>
      <c r="S74" s="11">
        <f>'INPUT DATA'!S251</f>
        <v>0</v>
      </c>
      <c r="T74" s="11"/>
      <c r="U74" s="11"/>
      <c r="V74" s="11"/>
      <c r="W74" s="11"/>
      <c r="X74" s="11" t="str">
        <f>'INPUT DATA'!X251</f>
        <v>Actual volumetric rate</v>
      </c>
      <c r="Y74" s="11" t="str">
        <f>'INPUT DATA'!Y251</f>
        <v>m3/s</v>
      </c>
      <c r="Z74" s="11">
        <f>'INPUT DATA'!Z251</f>
        <v>0</v>
      </c>
      <c r="AA74" s="11">
        <f>'INPUT DATA'!AA251</f>
        <v>0</v>
      </c>
      <c r="AB74" s="11">
        <f>'INPUT DATA'!AB251</f>
        <v>0</v>
      </c>
      <c r="AC74" s="11">
        <f>'INPUT DATA'!AC251</f>
        <v>0</v>
      </c>
      <c r="AD74" s="11">
        <f>'INPUT DATA'!AD251</f>
        <v>0</v>
      </c>
      <c r="AE74" s="11">
        <f>'INPUT DATA'!AE251</f>
        <v>0</v>
      </c>
      <c r="AF74" s="11">
        <f>'INPUT DATA'!AF251</f>
        <v>0</v>
      </c>
      <c r="AG74" s="11">
        <f>'INPUT DATA'!AG251</f>
        <v>0</v>
      </c>
      <c r="AH74" s="11">
        <f>'INPUT DATA'!AH251</f>
        <v>0</v>
      </c>
      <c r="AI74" s="11">
        <f>'INPUT DATA'!AI251</f>
        <v>0</v>
      </c>
    </row>
    <row r="75" spans="1:35" s="16" customFormat="1">
      <c r="B75" s="16" t="str">
        <f>'INPUT DATA'!B252</f>
        <v>Air Density</v>
      </c>
      <c r="C75" s="16" t="str">
        <f>'INPUT DATA'!C252</f>
        <v>kg/m3</v>
      </c>
      <c r="D75" s="16">
        <f>'INPUT DATA'!D252</f>
        <v>1.2115556301709705</v>
      </c>
      <c r="E75" s="16">
        <f>'INPUT DATA'!E252</f>
        <v>1.198990031557333</v>
      </c>
      <c r="F75" s="16">
        <f>'INPUT DATA'!F252</f>
        <v>1.1941013326131817</v>
      </c>
      <c r="G75" s="16">
        <f>'INPUT DATA'!G252</f>
        <v>1.1869190597064343</v>
      </c>
      <c r="H75" s="16">
        <f>'INPUT DATA'!H252</f>
        <v>1.1825732079327236</v>
      </c>
      <c r="I75" s="16">
        <f>'INPUT DATA'!I252</f>
        <v>1.1766232576221325</v>
      </c>
      <c r="M75" s="16" t="str">
        <f>'INPUT DATA'!M252</f>
        <v>Air Density</v>
      </c>
      <c r="N75" s="16" t="str">
        <f>'INPUT DATA'!N252</f>
        <v>kg/m3</v>
      </c>
      <c r="O75" s="16">
        <f>'INPUT DATA'!O252</f>
        <v>1.1751960297592465</v>
      </c>
      <c r="P75" s="16">
        <f>'INPUT DATA'!P252</f>
        <v>1.1751960297592465</v>
      </c>
      <c r="Q75" s="16">
        <f>'INPUT DATA'!Q252</f>
        <v>1.1732252163603545</v>
      </c>
      <c r="R75" s="16">
        <f>'INPUT DATA'!R252</f>
        <v>1.1732252163603545</v>
      </c>
      <c r="S75" s="16">
        <f>'INPUT DATA'!S252</f>
        <v>1.1722422863868625</v>
      </c>
      <c r="X75" s="16" t="str">
        <f>'INPUT DATA'!X252</f>
        <v>Air Density</v>
      </c>
      <c r="Y75" s="16" t="str">
        <f>'INPUT DATA'!Y252</f>
        <v>kg/m3</v>
      </c>
      <c r="Z75" s="16">
        <f>'INPUT DATA'!Z252</f>
        <v>1.1685046748778942</v>
      </c>
      <c r="AA75" s="16">
        <f>'INPUT DATA'!AA252</f>
        <v>1.1277191713917549</v>
      </c>
      <c r="AB75" s="16">
        <f>'INPUT DATA'!AB252</f>
        <v>1.1266135643609785</v>
      </c>
      <c r="AC75" s="16">
        <f>'INPUT DATA'!AC252</f>
        <v>1.1151144145841585</v>
      </c>
      <c r="AD75" s="16">
        <f>'INPUT DATA'!AD252</f>
        <v>1.1035767750417516</v>
      </c>
      <c r="AE75" s="16">
        <f>'INPUT DATA'!AE252</f>
        <v>1.0970467349527471</v>
      </c>
      <c r="AF75" s="16">
        <f>'INPUT DATA'!AF252</f>
        <v>1.1197436933136644</v>
      </c>
      <c r="AG75" s="16">
        <f>'INPUT DATA'!AG252</f>
        <v>1.1151144145841585</v>
      </c>
      <c r="AH75" s="16">
        <f>'INPUT DATA'!AH252</f>
        <v>1.1444562461051255</v>
      </c>
      <c r="AI75" s="16">
        <f>'INPUT DATA'!AI252</f>
        <v>1.1404849341940195</v>
      </c>
    </row>
    <row r="76" spans="1:35">
      <c r="A76" s="11"/>
      <c r="B76" s="11" t="str">
        <f>'INPUT DATA'!B253</f>
        <v>Compressor Flow Rate</v>
      </c>
      <c r="C76" s="11" t="str">
        <f>'INPUT DATA'!C253</f>
        <v>kg/s</v>
      </c>
      <c r="D76" s="11">
        <f>'INPUT DATA'!D253</f>
        <v>0</v>
      </c>
      <c r="E76" s="11">
        <f>'INPUT DATA'!E253</f>
        <v>0</v>
      </c>
      <c r="F76" s="11">
        <f>'INPUT DATA'!F253</f>
        <v>0</v>
      </c>
      <c r="G76" s="11">
        <f>'INPUT DATA'!G253</f>
        <v>0</v>
      </c>
      <c r="H76" s="11">
        <f>'INPUT DATA'!H253</f>
        <v>0</v>
      </c>
      <c r="I76" s="11">
        <f>'INPUT DATA'!I253</f>
        <v>0</v>
      </c>
      <c r="J76" s="11"/>
      <c r="K76" s="11"/>
      <c r="L76" s="11"/>
      <c r="M76" s="11" t="str">
        <f>'INPUT DATA'!M253</f>
        <v>Compressor Flow Rate</v>
      </c>
      <c r="N76" s="11" t="str">
        <f>'INPUT DATA'!N253</f>
        <v>kg/s</v>
      </c>
      <c r="O76" s="11">
        <f>'INPUT DATA'!O253</f>
        <v>0</v>
      </c>
      <c r="P76" s="11">
        <f>'INPUT DATA'!P253</f>
        <v>0</v>
      </c>
      <c r="Q76" s="11">
        <f>'INPUT DATA'!Q253</f>
        <v>0</v>
      </c>
      <c r="R76" s="11">
        <f>'INPUT DATA'!R253</f>
        <v>0</v>
      </c>
      <c r="S76" s="11">
        <f>'INPUT DATA'!S253</f>
        <v>0</v>
      </c>
      <c r="T76" s="11"/>
      <c r="U76" s="11"/>
      <c r="V76" s="11"/>
      <c r="W76" s="11"/>
      <c r="X76" s="11" t="str">
        <f>'INPUT DATA'!X253</f>
        <v>Compressor Flow Rate</v>
      </c>
      <c r="Y76" s="11" t="str">
        <f>'INPUT DATA'!Y253</f>
        <v>kg/s</v>
      </c>
      <c r="Z76" s="11">
        <f>'INPUT DATA'!Z253</f>
        <v>0</v>
      </c>
      <c r="AA76" s="11">
        <f>'INPUT DATA'!AA253</f>
        <v>0</v>
      </c>
      <c r="AB76" s="11">
        <f>'INPUT DATA'!AB253</f>
        <v>0</v>
      </c>
      <c r="AC76" s="11">
        <f>'INPUT DATA'!AC253</f>
        <v>0</v>
      </c>
      <c r="AD76" s="11">
        <f>'INPUT DATA'!AD253</f>
        <v>0</v>
      </c>
      <c r="AE76" s="11">
        <f>'INPUT DATA'!AE253</f>
        <v>0</v>
      </c>
      <c r="AF76" s="11">
        <f>'INPUT DATA'!AF253</f>
        <v>0</v>
      </c>
      <c r="AG76" s="11">
        <f>'INPUT DATA'!AG253</f>
        <v>0</v>
      </c>
      <c r="AH76" s="11">
        <f>'INPUT DATA'!AH253</f>
        <v>0</v>
      </c>
      <c r="AI76" s="11">
        <f>'INPUT DATA'!AI253</f>
        <v>0</v>
      </c>
    </row>
    <row r="77" spans="1:35">
      <c r="A77" s="11"/>
      <c r="B77" s="11" t="str">
        <f>'INPUT DATA'!B254</f>
        <v>Actual Flow Rate/cylinder</v>
      </c>
      <c r="C77" s="11" t="str">
        <f>'INPUT DATA'!C254</f>
        <v>kg/s</v>
      </c>
      <c r="D77" s="11">
        <f>'INPUT DATA'!D254</f>
        <v>0</v>
      </c>
      <c r="E77" s="11">
        <f>'INPUT DATA'!E254</f>
        <v>0</v>
      </c>
      <c r="F77" s="11">
        <f>'INPUT DATA'!F254</f>
        <v>0</v>
      </c>
      <c r="G77" s="11">
        <f>'INPUT DATA'!G254</f>
        <v>0</v>
      </c>
      <c r="H77" s="11">
        <f>'INPUT DATA'!H254</f>
        <v>0</v>
      </c>
      <c r="I77" s="11">
        <f>'INPUT DATA'!I254</f>
        <v>0</v>
      </c>
      <c r="J77" s="11"/>
      <c r="K77" s="11"/>
      <c r="L77" s="11"/>
      <c r="M77" s="11" t="str">
        <f>'INPUT DATA'!M254</f>
        <v>Actual Flow Rate/cylinder</v>
      </c>
      <c r="N77" s="11" t="str">
        <f>'INPUT DATA'!N254</f>
        <v>kg/s</v>
      </c>
      <c r="O77" s="11">
        <f>'INPUT DATA'!O254</f>
        <v>0</v>
      </c>
      <c r="P77" s="11">
        <f>'INPUT DATA'!P254</f>
        <v>0</v>
      </c>
      <c r="Q77" s="11">
        <f>'INPUT DATA'!Q254</f>
        <v>0</v>
      </c>
      <c r="R77" s="11">
        <f>'INPUT DATA'!R254</f>
        <v>0</v>
      </c>
      <c r="S77" s="11">
        <f>'INPUT DATA'!S254</f>
        <v>0</v>
      </c>
      <c r="T77" s="11"/>
      <c r="U77" s="11"/>
      <c r="V77" s="11"/>
      <c r="W77" s="11"/>
      <c r="X77" s="11" t="str">
        <f>'INPUT DATA'!X254</f>
        <v>Actual Flow Rate/cylinder</v>
      </c>
      <c r="Y77" s="11" t="str">
        <f>'INPUT DATA'!Y254</f>
        <v>kg/s</v>
      </c>
      <c r="Z77" s="11">
        <f>'INPUT DATA'!Z254</f>
        <v>0</v>
      </c>
      <c r="AA77" s="11">
        <f>'INPUT DATA'!AA254</f>
        <v>0</v>
      </c>
      <c r="AB77" s="11">
        <f>'INPUT DATA'!AB254</f>
        <v>0</v>
      </c>
      <c r="AC77" s="11">
        <f>'INPUT DATA'!AC254</f>
        <v>0</v>
      </c>
      <c r="AD77" s="11">
        <f>'INPUT DATA'!AD254</f>
        <v>0</v>
      </c>
      <c r="AE77" s="11">
        <f>'INPUT DATA'!AE254</f>
        <v>0</v>
      </c>
      <c r="AF77" s="11">
        <f>'INPUT DATA'!AF254</f>
        <v>0</v>
      </c>
      <c r="AG77" s="11">
        <f>'INPUT DATA'!AG254</f>
        <v>0</v>
      </c>
      <c r="AH77" s="11">
        <f>'INPUT DATA'!AH254</f>
        <v>0</v>
      </c>
      <c r="AI77" s="11">
        <f>'INPUT DATA'!AI254</f>
        <v>0</v>
      </c>
    </row>
    <row r="78" spans="1:35">
      <c r="A78" s="11"/>
      <c r="B78" s="11"/>
      <c r="C78" s="11"/>
      <c r="D78" s="11"/>
      <c r="E78" s="11"/>
      <c r="F78" s="11"/>
      <c r="G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 s="30" customFormat="1" ht="15.75">
      <c r="A79" s="30">
        <v>5</v>
      </c>
      <c r="B79" s="30" t="s">
        <v>171</v>
      </c>
      <c r="L79" s="30">
        <v>5</v>
      </c>
      <c r="M79" s="30" t="str">
        <f>$B$79</f>
        <v>EXTRA</v>
      </c>
      <c r="W79" s="30">
        <v>5</v>
      </c>
      <c r="X79" s="30" t="str">
        <f>$B$79</f>
        <v>EXTRA</v>
      </c>
    </row>
    <row r="80" spans="1:35">
      <c r="A80" s="11"/>
      <c r="B80" s="11"/>
      <c r="C80" s="11"/>
      <c r="D80" s="11"/>
      <c r="E80" s="11"/>
      <c r="F80" s="11"/>
      <c r="G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 s="16" customFormat="1">
      <c r="B81" s="16" t="s">
        <v>172</v>
      </c>
      <c r="D81" s="16">
        <f>D62/D36</f>
        <v>36.030646301583317</v>
      </c>
      <c r="E81" s="16">
        <f t="shared" ref="E81:I81" si="11">E62/E36</f>
        <v>36.885159958885744</v>
      </c>
      <c r="F81" s="16">
        <f t="shared" si="11"/>
        <v>36.998367886127838</v>
      </c>
      <c r="G81" s="16">
        <f t="shared" si="11"/>
        <v>37.309575160020337</v>
      </c>
      <c r="H81" s="16">
        <f t="shared" si="11"/>
        <v>37.469203152534391</v>
      </c>
      <c r="I81" s="16">
        <f t="shared" si="11"/>
        <v>37.228122002417436</v>
      </c>
      <c r="M81" s="16" t="str">
        <f>$B$81</f>
        <v>Pcomp/Pscav</v>
      </c>
      <c r="O81" s="16">
        <f>O62/O36</f>
        <v>37.264265017535067</v>
      </c>
      <c r="P81" s="16">
        <f t="shared" ref="P81:S81" si="12">P62/P36</f>
        <v>37.082412504582834</v>
      </c>
      <c r="Q81" s="16">
        <f t="shared" si="12"/>
        <v>37.135528524801366</v>
      </c>
      <c r="R81" s="16">
        <f t="shared" si="12"/>
        <v>36.922943522808097</v>
      </c>
      <c r="S81" s="16">
        <f t="shared" si="12"/>
        <v>37.320651157704653</v>
      </c>
      <c r="X81" s="16" t="str">
        <f>$B$81</f>
        <v>Pcomp/Pscav</v>
      </c>
      <c r="Z81" s="16">
        <f>Z62/Z36</f>
        <v>32.885964912280699</v>
      </c>
      <c r="AA81" s="16">
        <f t="shared" ref="AA81:AD81" si="13">AA62/AA36</f>
        <v>31.540935672514621</v>
      </c>
      <c r="AB81" s="16">
        <f t="shared" si="13"/>
        <v>31.34513015501609</v>
      </c>
      <c r="AC81" s="16">
        <f>AC62/AC36</f>
        <v>30.592223802750116</v>
      </c>
      <c r="AD81" s="16">
        <f t="shared" si="13"/>
        <v>30.049068437557654</v>
      </c>
      <c r="AE81" s="16">
        <f t="shared" ref="AE81:AI81" si="14">AE62/AE36</f>
        <v>30.67102246675837</v>
      </c>
      <c r="AF81" s="16">
        <f t="shared" si="14"/>
        <v>31.021109770808209</v>
      </c>
      <c r="AG81" s="16">
        <f t="shared" si="14"/>
        <v>30.692532942898978</v>
      </c>
      <c r="AH81" s="16">
        <f t="shared" si="14"/>
        <v>31.037614185921544</v>
      </c>
      <c r="AI81" s="16">
        <f t="shared" si="14"/>
        <v>31.295739348370937</v>
      </c>
    </row>
    <row r="82" spans="1:35" s="12" customFormat="1">
      <c r="B82" s="12" t="s">
        <v>174</v>
      </c>
      <c r="D82" s="12">
        <f>D27/D36</f>
        <v>3926.4442671802972</v>
      </c>
      <c r="E82" s="12">
        <f t="shared" ref="E82:I82" si="15">E27/E36</f>
        <v>4409.3776556981329</v>
      </c>
      <c r="F82" s="12">
        <f t="shared" si="15"/>
        <v>3936.5088605772726</v>
      </c>
      <c r="G82" s="12">
        <f t="shared" si="15"/>
        <v>3676.131564272504</v>
      </c>
      <c r="H82" s="12">
        <f t="shared" si="15"/>
        <v>3525.9776891647443</v>
      </c>
      <c r="I82" s="12">
        <f t="shared" si="15"/>
        <v>3390.080253166042</v>
      </c>
      <c r="M82" s="12" t="s">
        <v>174</v>
      </c>
      <c r="O82" s="12">
        <f>O27/O36</f>
        <v>4006.9071099738585</v>
      </c>
      <c r="P82" s="12">
        <f t="shared" ref="P82:S82" si="16">P27/P36</f>
        <v>3949.0489005485128</v>
      </c>
      <c r="Q82" s="12">
        <f t="shared" si="16"/>
        <v>3662.0661806206531</v>
      </c>
      <c r="R82" s="12">
        <f t="shared" si="16"/>
        <v>3626.5088227027213</v>
      </c>
      <c r="S82" s="12">
        <f t="shared" si="16"/>
        <v>3698.7868950706411</v>
      </c>
      <c r="X82" s="12" t="s">
        <v>174</v>
      </c>
      <c r="Z82" s="12">
        <f t="shared" ref="Z82:AD82" si="17">Z27/Z36</f>
        <v>3657.0175438596493</v>
      </c>
      <c r="AA82" s="12">
        <f t="shared" si="17"/>
        <v>3718.4210526315792</v>
      </c>
      <c r="AB82" s="12">
        <f t="shared" si="17"/>
        <v>3701.9596373208547</v>
      </c>
      <c r="AC82" s="12">
        <f t="shared" si="17"/>
        <v>3672.2617354196304</v>
      </c>
      <c r="AD82" s="12">
        <f t="shared" si="17"/>
        <v>3607.360265633647</v>
      </c>
      <c r="AE82" s="12">
        <f t="shared" ref="AE82:AI82" si="18">AE27/AE36</f>
        <v>3942.2283356258599</v>
      </c>
      <c r="AF82" s="12">
        <f t="shared" si="18"/>
        <v>3775.6332931242464</v>
      </c>
      <c r="AG82" s="12">
        <f t="shared" si="18"/>
        <v>3746.1200585651536</v>
      </c>
      <c r="AH82" s="12">
        <f t="shared" si="18"/>
        <v>3497.0445996775925</v>
      </c>
      <c r="AI82" s="12">
        <f t="shared" si="18"/>
        <v>3750.9774436090229</v>
      </c>
    </row>
    <row r="83" spans="1:35">
      <c r="A83" s="11"/>
      <c r="B83" s="11" t="s">
        <v>175</v>
      </c>
      <c r="C83" s="11" t="s">
        <v>21</v>
      </c>
      <c r="D83" s="11">
        <f>D36-D38</f>
        <v>6.999999999999984E-2</v>
      </c>
      <c r="E83" s="11">
        <f t="shared" ref="E83:I83" si="19">E36-E38</f>
        <v>0.14000000000000012</v>
      </c>
      <c r="F83" s="11">
        <f t="shared" si="19"/>
        <v>0.18000000000000016</v>
      </c>
      <c r="G83" s="11">
        <f t="shared" si="19"/>
        <v>0.1899999999999995</v>
      </c>
      <c r="H83" s="11">
        <f t="shared" si="19"/>
        <v>0.22999999999999998</v>
      </c>
      <c r="I83" s="11">
        <f t="shared" si="19"/>
        <v>0.22000000000000064</v>
      </c>
      <c r="M83" s="11" t="s">
        <v>175</v>
      </c>
      <c r="N83" s="11" t="s">
        <v>21</v>
      </c>
      <c r="O83" s="11">
        <f>O36-O38</f>
        <v>1.9122967499999999</v>
      </c>
      <c r="P83" s="11">
        <f t="shared" ref="P83:S83" si="20">P36-P38</f>
        <v>1.9221034000000001</v>
      </c>
      <c r="Q83" s="11">
        <f t="shared" si="20"/>
        <v>2.4026292500000004</v>
      </c>
      <c r="R83" s="11">
        <f t="shared" si="20"/>
        <v>2.42224255</v>
      </c>
      <c r="S83" s="11">
        <f t="shared" si="20"/>
        <v>2.3634026500000003</v>
      </c>
      <c r="X83" s="11" t="s">
        <v>175</v>
      </c>
      <c r="Y83" s="11" t="s">
        <v>21</v>
      </c>
      <c r="Z83" s="11">
        <f t="shared" ref="Z83:AD83" si="21">Z36-Z38</f>
        <v>0.5</v>
      </c>
      <c r="AA83" s="11">
        <f t="shared" si="21"/>
        <v>0.59999999999999964</v>
      </c>
      <c r="AB83" s="11">
        <f t="shared" si="21"/>
        <v>0.59999999999999964</v>
      </c>
      <c r="AC83" s="11">
        <f t="shared" si="21"/>
        <v>0.64999999999999947</v>
      </c>
      <c r="AD83" s="11">
        <f t="shared" si="21"/>
        <v>0.79999999999999982</v>
      </c>
      <c r="AE83" s="11">
        <f t="shared" ref="AE83:AI83" si="22">AE36-AE38</f>
        <v>0.5</v>
      </c>
      <c r="AF83" s="11">
        <f t="shared" si="22"/>
        <v>0.59999999999999964</v>
      </c>
      <c r="AG83" s="11">
        <f t="shared" si="22"/>
        <v>0.70000000000000018</v>
      </c>
      <c r="AH83" s="11">
        <f t="shared" si="22"/>
        <v>0.70000000000000018</v>
      </c>
      <c r="AI83" s="11">
        <f t="shared" si="22"/>
        <v>0.69999999999999973</v>
      </c>
    </row>
    <row r="84" spans="1:35" s="11" customFormat="1">
      <c r="B84" s="11" t="s">
        <v>197</v>
      </c>
      <c r="C84" s="11" t="s">
        <v>21</v>
      </c>
      <c r="D84" s="16">
        <f>D61-D62</f>
        <v>25.333333333333336</v>
      </c>
      <c r="E84" s="16">
        <f t="shared" ref="E84:I84" si="23">E61-E62</f>
        <v>27.166666666666671</v>
      </c>
      <c r="F84" s="16">
        <f t="shared" si="23"/>
        <v>28.499999999999986</v>
      </c>
      <c r="G84" s="16">
        <f t="shared" si="23"/>
        <v>25.5</v>
      </c>
      <c r="H84" s="16">
        <f t="shared" si="23"/>
        <v>14.166666666666657</v>
      </c>
      <c r="I84" s="16">
        <f t="shared" si="23"/>
        <v>0.58333333333334281</v>
      </c>
      <c r="J84" s="16"/>
      <c r="K84" s="16"/>
      <c r="M84" s="11" t="s">
        <v>197</v>
      </c>
      <c r="N84" s="11" t="s">
        <v>21</v>
      </c>
      <c r="O84" s="16">
        <f>O61-O62</f>
        <v>23.666666666666671</v>
      </c>
      <c r="P84" s="16">
        <f t="shared" ref="P84:S84" si="24">P61-P62</f>
        <v>24.5</v>
      </c>
      <c r="Q84" s="16">
        <f t="shared" si="24"/>
        <v>15.833333333333343</v>
      </c>
      <c r="R84" s="16">
        <f t="shared" si="24"/>
        <v>20.166666666666657</v>
      </c>
      <c r="S84" s="16">
        <f t="shared" si="24"/>
        <v>20.833333333333329</v>
      </c>
      <c r="X84" s="11" t="s">
        <v>197</v>
      </c>
      <c r="Y84" s="11" t="s">
        <v>21</v>
      </c>
      <c r="Z84" s="16">
        <f>Z61-Z62</f>
        <v>17.383333333333368</v>
      </c>
      <c r="AA84" s="16">
        <f t="shared" ref="AA84:AI84" si="25">AA61-AA62</f>
        <v>19.149999999999991</v>
      </c>
      <c r="AB84" s="16">
        <f t="shared" si="25"/>
        <v>19.683333333333337</v>
      </c>
      <c r="AC84" s="16">
        <f t="shared" si="25"/>
        <v>20.316666666666677</v>
      </c>
      <c r="AD84" s="16">
        <f t="shared" si="25"/>
        <v>18.249999999999972</v>
      </c>
      <c r="AE84" s="16">
        <f t="shared" si="25"/>
        <v>20.816666666666663</v>
      </c>
      <c r="AF84" s="16">
        <f t="shared" si="25"/>
        <v>18.48333333333332</v>
      </c>
      <c r="AG84" s="16">
        <f t="shared" si="25"/>
        <v>19.033333333333317</v>
      </c>
      <c r="AH84" s="16">
        <f t="shared" si="25"/>
        <v>12.333333333333329</v>
      </c>
      <c r="AI84" s="16">
        <f t="shared" si="25"/>
        <v>19.799999999999983</v>
      </c>
    </row>
    <row r="85" spans="1:35" s="16" customFormat="1">
      <c r="B85" s="16" t="s">
        <v>182</v>
      </c>
      <c r="C85" s="16" t="s">
        <v>78</v>
      </c>
      <c r="D85" s="16">
        <f>D33*D68^'INPUT DATA'!$J$12</f>
        <v>319.93121689925897</v>
      </c>
      <c r="E85" s="16">
        <f>E33*E68^'INPUT DATA'!$J$12</f>
        <v>363.86249038643638</v>
      </c>
      <c r="F85" s="16">
        <f>F33*F68^'INPUT DATA'!$J$12</f>
        <v>401.0349786174877</v>
      </c>
      <c r="G85" s="16">
        <f>G33*G68^'INPUT DATA'!$J$12</f>
        <v>420.28145527789155</v>
      </c>
      <c r="H85" s="16">
        <f>H33*H68^'INPUT DATA'!$J$12</f>
        <v>432.84203799242761</v>
      </c>
      <c r="I85" s="16">
        <f>I33*I68^'INPUT DATA'!$J$12</f>
        <v>445.95226651381677</v>
      </c>
      <c r="M85" s="16" t="s">
        <v>182</v>
      </c>
      <c r="N85" s="16" t="s">
        <v>78</v>
      </c>
      <c r="O85" s="16">
        <f>O33*O68^'INPUT DATA'!$J$12</f>
        <v>404.58564994996169</v>
      </c>
      <c r="P85" s="16">
        <f>P33*P68^'INPUT DATA'!$J$12</f>
        <v>404.9680168395667</v>
      </c>
      <c r="Q85" s="16">
        <f>Q33*Q68^'INPUT DATA'!$J$12</f>
        <v>423.75893381501379</v>
      </c>
      <c r="R85" s="16">
        <f>R33*R68^'INPUT DATA'!$J$12</f>
        <v>424.46848215283529</v>
      </c>
      <c r="S85" s="16">
        <f>S33*S68^'INPUT DATA'!$J$12</f>
        <v>422.7140678692607</v>
      </c>
      <c r="X85" s="16" t="s">
        <v>182</v>
      </c>
      <c r="Y85" s="16" t="s">
        <v>78</v>
      </c>
      <c r="Z85" s="16">
        <f>Z33*Z68^'INPUT DATA'!$J$12</f>
        <v>430.54938085614447</v>
      </c>
      <c r="AA85" s="16">
        <f>AA33*AA68^'INPUT DATA'!$J$12</f>
        <v>446.39408913671167</v>
      </c>
      <c r="AB85" s="16">
        <f>AB33*AB68^'INPUT DATA'!$J$12</f>
        <v>446.48260769550018</v>
      </c>
      <c r="AC85" s="16">
        <f>AC33*AC68^'INPUT DATA'!$J$12</f>
        <v>453.00470985387307</v>
      </c>
      <c r="AD85" s="16">
        <f>AD33*AD68^'INPUT DATA'!$J$12</f>
        <v>461.33016413669952</v>
      </c>
      <c r="AE85" s="16">
        <f>AE33*AE68^'INPUT DATA'!$J$12</f>
        <v>434.29652981237581</v>
      </c>
      <c r="AF85" s="16">
        <f>AF33*AF68^'INPUT DATA'!$J$12</f>
        <v>444.40971308711579</v>
      </c>
      <c r="AG85" s="16">
        <f>AG33*AG68^'INPUT DATA'!$J$12</f>
        <v>449.71961907374873</v>
      </c>
      <c r="AH85" s="16">
        <f>AH33*AH68^'INPUT DATA'!$J$12</f>
        <v>451.49713176364685</v>
      </c>
      <c r="AI85" s="16">
        <f>AI33*AI68^'INPUT DATA'!$J$12</f>
        <v>440.13434908704352</v>
      </c>
    </row>
    <row r="86" spans="1:35" s="16" customFormat="1">
      <c r="B86" s="16" t="s">
        <v>185</v>
      </c>
      <c r="C86" s="16" t="s">
        <v>78</v>
      </c>
      <c r="D86" s="16">
        <f>D39*(1/D69)^'INPUT DATA'!$J$13</f>
        <v>503.75880115203336</v>
      </c>
      <c r="E86" s="16">
        <f>E39*(1/E69)^'INPUT DATA'!$J$13</f>
        <v>500.03949150047129</v>
      </c>
      <c r="F86" s="16">
        <f>F39*(1/F69)^'INPUT DATA'!$J$13</f>
        <v>468.17743104379872</v>
      </c>
      <c r="G86" s="16">
        <f>G39*(1/G69)^'INPUT DATA'!$J$13</f>
        <v>470.28445180223736</v>
      </c>
      <c r="H86" s="16">
        <f>H39*(1/H69)^'INPUT DATA'!$J$13</f>
        <v>472.11388372536425</v>
      </c>
      <c r="I86" s="16">
        <f>I39*(1/I69)^'INPUT DATA'!$J$13</f>
        <v>480.72332260220702</v>
      </c>
      <c r="M86" s="16" t="s">
        <v>183</v>
      </c>
      <c r="N86" s="16" t="s">
        <v>78</v>
      </c>
      <c r="O86" s="16" t="e">
        <f>O39*(1/O69)^'INPUT DATA'!$J$13</f>
        <v>#DIV/0!</v>
      </c>
      <c r="P86" s="16" t="e">
        <f>P39*(1/P69)^'INPUT DATA'!$J$13</f>
        <v>#DIV/0!</v>
      </c>
      <c r="Q86" s="16" t="e">
        <f>Q39*(1/Q69)^'INPUT DATA'!$J$13</f>
        <v>#DIV/0!</v>
      </c>
      <c r="R86" s="16" t="e">
        <f>R39*(1/R69)^'INPUT DATA'!$J$13</f>
        <v>#DIV/0!</v>
      </c>
      <c r="S86" s="16" t="e">
        <f>S39*(1/S69)^'INPUT DATA'!$J$13</f>
        <v>#DIV/0!</v>
      </c>
      <c r="X86" s="16" t="s">
        <v>183</v>
      </c>
      <c r="Y86" s="16" t="s">
        <v>78</v>
      </c>
      <c r="Z86" s="16" t="e">
        <f>Z39*(1/Z69)^'INPUT DATA'!$J$13</f>
        <v>#DIV/0!</v>
      </c>
      <c r="AA86" s="16" t="e">
        <f>AA39*(1/AA69)^'INPUT DATA'!$J$13</f>
        <v>#DIV/0!</v>
      </c>
      <c r="AB86" s="16" t="e">
        <f>AB39*(1/AB69)^'INPUT DATA'!$J$13</f>
        <v>#DIV/0!</v>
      </c>
      <c r="AC86" s="16" t="e">
        <f>AC39*(1/AC69)^'INPUT DATA'!$J$13</f>
        <v>#DIV/0!</v>
      </c>
      <c r="AD86" s="16" t="e">
        <f>AD39*(1/AD69)^'INPUT DATA'!$J$13</f>
        <v>#DIV/0!</v>
      </c>
      <c r="AE86" s="16" t="e">
        <f>AE39*(1/AE69)^'INPUT DATA'!$J$13</f>
        <v>#DIV/0!</v>
      </c>
      <c r="AF86" s="16" t="e">
        <f>AF39*(1/AF69)^'INPUT DATA'!$J$13</f>
        <v>#DIV/0!</v>
      </c>
      <c r="AG86" s="16" t="e">
        <f>AG39*(1/AG69)^'INPUT DATA'!$J$13</f>
        <v>#DIV/0!</v>
      </c>
      <c r="AH86" s="16" t="e">
        <f>AH39*(1/AH69)^'INPUT DATA'!$J$13</f>
        <v>#DIV/0!</v>
      </c>
      <c r="AI86" s="16" t="e">
        <f>AI39*(1/AI69)^'INPUT DATA'!$J$13</f>
        <v>#DIV/0!</v>
      </c>
    </row>
    <row r="87" spans="1:35" s="47" customFormat="1">
      <c r="B87" s="47" t="s">
        <v>186</v>
      </c>
      <c r="D87" s="47">
        <f>0.9055*D33*(D68^'INPUT DATA'!$J$12-1)/(D39*(1-(1/D69^'INPUT DATA'!$J$13)))</f>
        <v>0.70776660068999631</v>
      </c>
      <c r="E87" s="47">
        <f>0.9055*E33*(E68^'INPUT DATA'!$J$12-1)/(E39*(1-(1/E69^'INPUT DATA'!$J$13)))</f>
        <v>0.66142169167973008</v>
      </c>
      <c r="F87" s="47">
        <f>0.9055*F33*(F68^'INPUT DATA'!$J$12-1)/(F39*(1-(1/F69^'INPUT DATA'!$J$13)))</f>
        <v>0.68690102218298188</v>
      </c>
      <c r="G87" s="47">
        <f>0.9055*G33*(G68^'INPUT DATA'!$J$12-1)/(G39*(1-(1/G69^'INPUT DATA'!$J$13)))</f>
        <v>0.68210273269044486</v>
      </c>
      <c r="H87" s="47">
        <f>0.9055*H33*(H68^'INPUT DATA'!$J$12-1)/(H39*(1-(1/H69^'INPUT DATA'!$J$13)))</f>
        <v>0.6871748420842253</v>
      </c>
      <c r="I87" s="47">
        <f>0.9055*I33*(I68^'INPUT DATA'!$J$12-1)/(I39*(1-(1/I69^'INPUT DATA'!$J$13)))</f>
        <v>0.67166743375227222</v>
      </c>
      <c r="M87" s="47" t="s">
        <v>186</v>
      </c>
      <c r="O87" s="47" t="e">
        <f>0.9055*O33*(O68^'INPUT DATA'!$J$12-1)/(O39*(1-(1/O69^'INPUT DATA'!$J$13)))</f>
        <v>#DIV/0!</v>
      </c>
      <c r="P87" s="47" t="e">
        <f>0.9055*P33*(P68^'INPUT DATA'!$J$12-1)/(P39*(1-(1/P69^'INPUT DATA'!$J$13)))</f>
        <v>#DIV/0!</v>
      </c>
      <c r="Q87" s="47" t="e">
        <f>0.9055*Q33*(Q68^'INPUT DATA'!$J$12-1)/(Q39*(1-(1/Q69^'INPUT DATA'!$J$13)))</f>
        <v>#DIV/0!</v>
      </c>
      <c r="R87" s="47" t="e">
        <f>0.9055*R33*(R68^'INPUT DATA'!$J$12-1)/(R39*(1-(1/R69^'INPUT DATA'!$J$13)))</f>
        <v>#DIV/0!</v>
      </c>
      <c r="S87" s="47" t="e">
        <f>0.9055*S33*(S68^'INPUT DATA'!$J$12-1)/(S39*(1-(1/S69^'INPUT DATA'!$J$13)))</f>
        <v>#DIV/0!</v>
      </c>
      <c r="X87" s="47" t="s">
        <v>186</v>
      </c>
      <c r="Z87" s="47" t="e">
        <f>0.9055*Z33*(Z68^'INPUT DATA'!$J$12-1)/(Z39*(1-(1/Z69^'INPUT DATA'!$J$13)))</f>
        <v>#DIV/0!</v>
      </c>
      <c r="AA87" s="47" t="e">
        <f>0.9055*AA33*(AA68^'INPUT DATA'!$J$12-1)/(AA39*(1-(1/AA69^'INPUT DATA'!$J$13)))</f>
        <v>#DIV/0!</v>
      </c>
      <c r="AB87" s="47" t="e">
        <f>0.9055*AB33*(AB68^'INPUT DATA'!$J$12-1)/(AB39*(1-(1/AB69^'INPUT DATA'!$J$13)))</f>
        <v>#DIV/0!</v>
      </c>
      <c r="AC87" s="47" t="e">
        <f>0.9055*AC33*(AC68^'INPUT DATA'!$J$12-1)/(AC39*(1-(1/AC69^'INPUT DATA'!$J$13)))</f>
        <v>#DIV/0!</v>
      </c>
      <c r="AD87" s="47" t="e">
        <f>0.9055*AD33*(AD68^'INPUT DATA'!$J$12-1)/(AD39*(1-(1/AD69^'INPUT DATA'!$J$13)))</f>
        <v>#DIV/0!</v>
      </c>
      <c r="AE87" s="47" t="e">
        <f>0.9055*AE33*(AE68^'INPUT DATA'!$J$12-1)/(AE39*(1-(1/AE69^'INPUT DATA'!$J$13)))</f>
        <v>#DIV/0!</v>
      </c>
      <c r="AF87" s="47" t="e">
        <f>0.9055*AF33*(AF68^'INPUT DATA'!$J$12-1)/(AF39*(1-(1/AF69^'INPUT DATA'!$J$13)))</f>
        <v>#DIV/0!</v>
      </c>
      <c r="AG87" s="47" t="e">
        <f>0.9055*AG33*(AG68^'INPUT DATA'!$J$12-1)/(AG39*(1-(1/AG69^'INPUT DATA'!$J$13)))</f>
        <v>#DIV/0!</v>
      </c>
      <c r="AH87" s="47" t="e">
        <f>0.9055*AH33*(AH68^'INPUT DATA'!$J$12-1)/(AH39*(1-(1/AH69^'INPUT DATA'!$J$13)))</f>
        <v>#DIV/0!</v>
      </c>
      <c r="AI87" s="47" t="e">
        <f>0.9055*AI33*(AI68^'INPUT DATA'!$J$12-1)/(AI39*(1-(1/AI69^'INPUT DATA'!$J$13)))</f>
        <v>#DIV/0!</v>
      </c>
    </row>
    <row r="88" spans="1:35" s="47" customFormat="1">
      <c r="B88" s="47" t="s">
        <v>188</v>
      </c>
      <c r="D88" s="47">
        <f>(D68^'INPUT DATA'!$J$12-1)*3614400*D33/((PI()*D27*'INPUT DATA'!$C$14)^2)/'INPUT DATA'!$C$15</f>
        <v>0.87516604727994285</v>
      </c>
      <c r="E88" s="47">
        <f>(E68^'INPUT DATA'!$J$12-1)*3614400*E33/((PI()*E27*'INPUT DATA'!$C$14)^2)/'INPUT DATA'!$C$15</f>
        <v>0.76579167845948382</v>
      </c>
      <c r="F88" s="47">
        <f>(F68^'INPUT DATA'!$J$12-1)*3614400*F33/((PI()*F27*'INPUT DATA'!$C$14)^2)/'INPUT DATA'!$C$15</f>
        <v>0.76535969990622643</v>
      </c>
      <c r="G88" s="47">
        <f>(G68^'INPUT DATA'!$J$12-1)*3614400*G33/((PI()*G27*'INPUT DATA'!$C$14)^2)/'INPUT DATA'!$C$15</f>
        <v>0.76905582657565541</v>
      </c>
      <c r="H88" s="47">
        <f>(H68^'INPUT DATA'!$J$12-1)*3614400*H33/((PI()*H27*'INPUT DATA'!$C$14)^2)/'INPUT DATA'!$C$15</f>
        <v>0.76326917439667408</v>
      </c>
      <c r="I88" s="47">
        <f>(I68^'INPUT DATA'!$J$12-1)*3614400*I33/((PI()*I27*'INPUT DATA'!$C$14)^2)/'INPUT DATA'!$C$15</f>
        <v>0.75104830990036309</v>
      </c>
      <c r="M88" s="47" t="s">
        <v>188</v>
      </c>
      <c r="O88" s="47">
        <f>(O68^'INPUT DATA'!$J$12-1)*3614400*O33/((PI()*O27*'INPUT DATA'!$C$14)^2)/'INPUT DATA'!$C$15</f>
        <v>0.74752088591275645</v>
      </c>
      <c r="P88" s="47">
        <f>(P68^'INPUT DATA'!$J$12-1)*3614400*P33/((PI()*P27*'INPUT DATA'!$C$14)^2)/'INPUT DATA'!$C$15</f>
        <v>0.76716890301113616</v>
      </c>
      <c r="Q88" s="47">
        <f>(Q68^'INPUT DATA'!$J$12-1)*3614400*Q33/((PI()*Q27*'INPUT DATA'!$C$14)^2)/'INPUT DATA'!$C$15</f>
        <v>0.77036700255813684</v>
      </c>
      <c r="R88" s="47">
        <f>(R68^'INPUT DATA'!$J$12-1)*3614400*R33/((PI()*R27*'INPUT DATA'!$C$14)^2)/'INPUT DATA'!$C$15</f>
        <v>0.78096641057381933</v>
      </c>
      <c r="S88" s="47">
        <f>(S68^'INPUT DATA'!$J$12-1)*3614400*S33/((PI()*S27*'INPUT DATA'!$C$14)^2)/'INPUT DATA'!$C$15</f>
        <v>0.76487605576678952</v>
      </c>
      <c r="X88" s="47" t="s">
        <v>188</v>
      </c>
      <c r="Z88" s="47">
        <f>(Z68^'INPUT DATA'!$J$12-1)*3614400*Z33/((PI()*Z27*'INPUT DATA'!$C$14)^2)/'INPUT DATA'!$C$15</f>
        <v>0.77125305702819591</v>
      </c>
      <c r="AA88" s="47">
        <f>(AA68^'INPUT DATA'!$J$12-1)*3614400*AA33/((PI()*AA27*'INPUT DATA'!$C$14)^2)/'INPUT DATA'!$C$15</f>
        <v>0.77458425007677423</v>
      </c>
      <c r="AB88" s="47">
        <f>(AB68^'INPUT DATA'!$J$12-1)*3614400*AB33/((PI()*AB27*'INPUT DATA'!$C$14)^2)/'INPUT DATA'!$C$15</f>
        <v>0.78247281648856537</v>
      </c>
      <c r="AC88" s="47">
        <f>(AC68^'INPUT DATA'!$J$12-1)*3614400*AC33/((PI()*AC27*'INPUT DATA'!$C$14)^2)/'INPUT DATA'!$C$15</f>
        <v>0.7782426671712277</v>
      </c>
      <c r="AD88" s="47">
        <f>(AD68^'INPUT DATA'!$J$12-1)*3614400*AD33/((PI()*AD27*'INPUT DATA'!$C$14)^2)/'INPUT DATA'!$C$15</f>
        <v>0.79282366135956073</v>
      </c>
      <c r="AE88" s="47">
        <f>(AE68^'INPUT DATA'!$J$12-1)*3614400*AE33/((PI()*AE27*'INPUT DATA'!$C$14)^2)/'INPUT DATA'!$C$15</f>
        <v>0.82898869811365961</v>
      </c>
      <c r="AF88" s="47">
        <f>(AF68^'INPUT DATA'!$J$12-1)*3614400*AF33/((PI()*AF27*'INPUT DATA'!$C$14)^2)/'INPUT DATA'!$C$15</f>
        <v>0.78097990219041513</v>
      </c>
      <c r="AG88" s="47">
        <f>(AG68^'INPUT DATA'!$J$12-1)*3614400*AG33/((PI()*AG27*'INPUT DATA'!$C$14)^2)/'INPUT DATA'!$C$15</f>
        <v>0.77313878436903583</v>
      </c>
      <c r="AH88" s="47">
        <f>(AH68^'INPUT DATA'!$J$12-1)*3614400*AH33/((PI()*AH27*'INPUT DATA'!$C$14)^2)/'INPUT DATA'!$C$15</f>
        <v>0.79069085010681395</v>
      </c>
      <c r="AI88" s="47">
        <f>(AI68^'INPUT DATA'!$J$12-1)*3614400*AI33/((PI()*AI27*'INPUT DATA'!$C$14)^2)/'INPUT DATA'!$C$15</f>
        <v>0.77917721508866533</v>
      </c>
    </row>
    <row r="89" spans="1:35" s="47" customFormat="1">
      <c r="B89" s="47" t="s">
        <v>187</v>
      </c>
      <c r="D89" s="47">
        <f>D87/D88</f>
        <v>0.80872264513662073</v>
      </c>
      <c r="E89" s="47">
        <f t="shared" ref="E89:I89" si="26">E87/E88</f>
        <v>0.86370968800586712</v>
      </c>
      <c r="F89" s="47">
        <f t="shared" si="26"/>
        <v>0.89748783776718644</v>
      </c>
      <c r="G89" s="47">
        <f t="shared" si="26"/>
        <v>0.8869352641506103</v>
      </c>
      <c r="H89" s="47">
        <f t="shared" si="26"/>
        <v>0.90030472228542768</v>
      </c>
      <c r="I89" s="47">
        <f t="shared" si="26"/>
        <v>0.89430656443575274</v>
      </c>
      <c r="M89" s="47" t="s">
        <v>187</v>
      </c>
      <c r="O89" s="47" t="e">
        <f>O87/O88</f>
        <v>#DIV/0!</v>
      </c>
      <c r="P89" s="47" t="e">
        <f t="shared" ref="P89" si="27">P87/P88</f>
        <v>#DIV/0!</v>
      </c>
      <c r="Q89" s="47" t="e">
        <f t="shared" ref="Q89" si="28">Q87/Q88</f>
        <v>#DIV/0!</v>
      </c>
      <c r="R89" s="47" t="e">
        <f t="shared" ref="R89" si="29">R87/R88</f>
        <v>#DIV/0!</v>
      </c>
      <c r="S89" s="47" t="e">
        <f t="shared" ref="S89" si="30">S87/S88</f>
        <v>#DIV/0!</v>
      </c>
      <c r="X89" s="47" t="s">
        <v>187</v>
      </c>
      <c r="Z89" s="47" t="e">
        <f t="shared" ref="Z89" si="31">Z87/Z88</f>
        <v>#DIV/0!</v>
      </c>
      <c r="AA89" s="47" t="e">
        <f t="shared" ref="AA89" si="32">AA87/AA88</f>
        <v>#DIV/0!</v>
      </c>
      <c r="AB89" s="47" t="e">
        <f t="shared" ref="AB89" si="33">AB87/AB88</f>
        <v>#DIV/0!</v>
      </c>
      <c r="AC89" s="47" t="e">
        <f t="shared" ref="AC89" si="34">AC87/AC88</f>
        <v>#DIV/0!</v>
      </c>
      <c r="AD89" s="47" t="e">
        <f t="shared" ref="AD89:AI89" si="35">AD87/AD88</f>
        <v>#DIV/0!</v>
      </c>
      <c r="AE89" s="47" t="e">
        <f t="shared" si="35"/>
        <v>#DIV/0!</v>
      </c>
      <c r="AF89" s="47" t="e">
        <f t="shared" si="35"/>
        <v>#DIV/0!</v>
      </c>
      <c r="AG89" s="47" t="e">
        <f t="shared" si="35"/>
        <v>#DIV/0!</v>
      </c>
      <c r="AH89" s="47" t="e">
        <f t="shared" si="35"/>
        <v>#DIV/0!</v>
      </c>
      <c r="AI89" s="47" t="e">
        <f t="shared" si="35"/>
        <v>#DIV/0!</v>
      </c>
    </row>
    <row r="90" spans="1:35">
      <c r="A90" s="11"/>
      <c r="B90" s="47" t="s">
        <v>217</v>
      </c>
      <c r="C90" s="11" t="s">
        <v>218</v>
      </c>
      <c r="D90" s="16">
        <f t="shared" ref="D90:I90" si="36">30*D48/PI()/D8</f>
        <v>712.33903945534405</v>
      </c>
      <c r="E90" s="11">
        <f t="shared" si="36"/>
        <v>1130.271743873647</v>
      </c>
      <c r="F90" s="11">
        <f t="shared" si="36"/>
        <v>1480.512712470455</v>
      </c>
      <c r="G90" s="11">
        <f t="shared" si="36"/>
        <v>1672.523558099102</v>
      </c>
      <c r="H90" s="11">
        <f t="shared" si="36"/>
        <v>1792.030354234947</v>
      </c>
      <c r="I90" s="11">
        <f t="shared" si="36"/>
        <v>1910.8278160402997</v>
      </c>
      <c r="M90" s="47" t="s">
        <v>217</v>
      </c>
      <c r="N90" s="11" t="s">
        <v>218</v>
      </c>
      <c r="O90" s="11">
        <f>30*O48/PI()/O8</f>
        <v>1429.9298915591748</v>
      </c>
      <c r="P90" s="11">
        <f>30*P48/PI()/P8</f>
        <v>1422.0992239328095</v>
      </c>
      <c r="Q90" s="11">
        <f>30*Q48/PI()/Q8</f>
        <v>1616.713039798233</v>
      </c>
      <c r="R90" s="11">
        <f>30*R48/PI()/R8</f>
        <v>1612.1209648877323</v>
      </c>
      <c r="S90" s="11">
        <f>30*S48/PI()/S8</f>
        <v>1602.518690906991</v>
      </c>
      <c r="X90" s="47" t="s">
        <v>217</v>
      </c>
      <c r="Y90" t="s">
        <v>218</v>
      </c>
      <c r="Z90">
        <f t="shared" ref="Z90:AI90" si="37">30*Z48/PI()/Z8</f>
        <v>1527.5727294434132</v>
      </c>
      <c r="AA90" s="11">
        <f t="shared" si="37"/>
        <v>1570.1369085827562</v>
      </c>
      <c r="AB90" s="11">
        <f t="shared" si="37"/>
        <v>1557.6300480097771</v>
      </c>
      <c r="AC90" s="11">
        <f t="shared" si="37"/>
        <v>1677.3348772837548</v>
      </c>
      <c r="AD90" s="11">
        <f t="shared" si="37"/>
        <v>1638.2008147239528</v>
      </c>
      <c r="AE90" s="11">
        <f t="shared" si="37"/>
        <v>1148.0401175197385</v>
      </c>
      <c r="AF90" s="11">
        <f t="shared" si="37"/>
        <v>1561.4446237260595</v>
      </c>
      <c r="AG90" s="11">
        <f t="shared" si="37"/>
        <v>1520.2332036386774</v>
      </c>
      <c r="AH90" s="11">
        <f t="shared" si="37"/>
        <v>1503.8058390398976</v>
      </c>
      <c r="AI90" s="11">
        <f t="shared" si="37"/>
        <v>1617.9255424206358</v>
      </c>
    </row>
    <row r="91" spans="1:35">
      <c r="A91" s="11"/>
      <c r="B91" s="11"/>
      <c r="C91" s="11"/>
      <c r="D91" s="46"/>
      <c r="E91" s="46"/>
      <c r="F91" s="46"/>
      <c r="G91" s="46"/>
      <c r="H91" s="46"/>
      <c r="I91" s="46"/>
    </row>
    <row r="92" spans="1:35">
      <c r="A92" s="11"/>
      <c r="B92" s="47" t="s">
        <v>213</v>
      </c>
      <c r="C92" s="11"/>
      <c r="D92" s="11">
        <f>D19*'INPUT DATA'!$J$6</f>
        <v>9.8066499999999992E-4</v>
      </c>
      <c r="E92" s="11">
        <f>E19*'INPUT DATA'!$J$6</f>
        <v>3.9226599999999997E-3</v>
      </c>
      <c r="F92" s="11">
        <f>F19*'INPUT DATA'!$J$6</f>
        <v>1.0296982499999999E-2</v>
      </c>
      <c r="G92" s="11">
        <f>G19*'INPUT DATA'!$J$6</f>
        <v>1.6180972500000002E-2</v>
      </c>
      <c r="H92" s="11">
        <f>H19*'INPUT DATA'!$J$6</f>
        <v>2.20649625E-2</v>
      </c>
      <c r="I92" s="11">
        <f>I19*'INPUT DATA'!$J$6</f>
        <v>2.5987622500000002E-2</v>
      </c>
      <c r="M92" s="47" t="s">
        <v>214</v>
      </c>
      <c r="O92">
        <f>$S$23/42700</f>
        <v>0.94472641686182668</v>
      </c>
      <c r="P92" s="11">
        <f t="shared" ref="P92:S92" si="38">$S$23/42700</f>
        <v>0.94472641686182668</v>
      </c>
      <c r="Q92" s="11">
        <f t="shared" si="38"/>
        <v>0.94472641686182668</v>
      </c>
      <c r="R92" s="11">
        <f t="shared" si="38"/>
        <v>0.94472641686182668</v>
      </c>
      <c r="S92" s="11">
        <f t="shared" si="38"/>
        <v>0.94472641686182668</v>
      </c>
      <c r="X92" s="47" t="s">
        <v>214</v>
      </c>
      <c r="Z92">
        <f>Z23/42700</f>
        <v>0.94309133489461361</v>
      </c>
      <c r="AA92" s="11">
        <f t="shared" ref="AA92:AI92" si="39">AA23/42700</f>
        <v>0.95362997658079629</v>
      </c>
      <c r="AB92" s="11">
        <f t="shared" si="39"/>
        <v>0.95362997658079629</v>
      </c>
      <c r="AC92" s="11">
        <f t="shared" si="39"/>
        <v>0.93887587822014051</v>
      </c>
      <c r="AD92" s="11">
        <f t="shared" si="39"/>
        <v>0.94121779859484778</v>
      </c>
      <c r="AE92" s="11">
        <f t="shared" si="39"/>
        <v>0.93653395784543325</v>
      </c>
      <c r="AF92" s="11">
        <f t="shared" si="39"/>
        <v>0.94121779859484778</v>
      </c>
      <c r="AG92" s="11">
        <f t="shared" si="39"/>
        <v>0.95503512880562058</v>
      </c>
      <c r="AH92" s="11">
        <f t="shared" si="39"/>
        <v>1.0112412177985948</v>
      </c>
      <c r="AI92" s="11">
        <f t="shared" si="39"/>
        <v>1.0152224824355971</v>
      </c>
    </row>
    <row r="93" spans="1:35">
      <c r="A93" s="11"/>
      <c r="B93" s="11"/>
      <c r="C93" s="11"/>
      <c r="D93" s="11"/>
      <c r="E93" s="11"/>
      <c r="F93" s="11"/>
      <c r="G93" s="11"/>
      <c r="M93" s="47" t="s">
        <v>215</v>
      </c>
      <c r="O93" s="60">
        <f>('INPUT DATA'!$S$40+0.009807692-0.000653846*'INPUT DATA'!O37)/'INPUT DATA'!$I$40</f>
        <v>0.99914078301260778</v>
      </c>
      <c r="P93" s="60">
        <f>('INPUT DATA'!$S$40+0.009807692-0.000653846*'INPUT DATA'!P37)/'INPUT DATA'!$I$40</f>
        <v>0.99914078301260778</v>
      </c>
      <c r="Q93" s="60">
        <f>('INPUT DATA'!$S$40+0.009807692-0.000653846*'INPUT DATA'!Q37)/'INPUT DATA'!$I$40</f>
        <v>0.99914078301260778</v>
      </c>
      <c r="R93" s="60">
        <f>('INPUT DATA'!$S$40+0.009807692-0.000653846*'INPUT DATA'!R37)/'INPUT DATA'!$I$40</f>
        <v>0.99986390400353908</v>
      </c>
      <c r="S93" s="60">
        <f>('INPUT DATA'!$S$40+0.009807692-0.000653846*'INPUT DATA'!S37)/'INPUT DATA'!$I$40</f>
        <v>0.99986390400353908</v>
      </c>
      <c r="X93" s="47" t="s">
        <v>215</v>
      </c>
      <c r="Z93">
        <f>('INPUT DATA'!Z40+0.009807692-0.000653846*'INPUT DATA'!Z37)/'INPUT DATA'!$I$40</f>
        <v>1.0457182857774829</v>
      </c>
      <c r="AA93" s="11">
        <f>('INPUT DATA'!AA40+0.009807692-0.000653846*'INPUT DATA'!AA37)/'INPUT DATA'!$S$40</f>
        <v>0.93872163934426223</v>
      </c>
      <c r="AB93" s="11">
        <f>('INPUT DATA'!AB40+0.009807692-0.000653846*'INPUT DATA'!AB37)/'INPUT DATA'!$S$40</f>
        <v>0.93939156352459008</v>
      </c>
      <c r="AC93" s="11">
        <f>('INPUT DATA'!AC40+0.009807692-0.000653846*'INPUT DATA'!AC37)/'INPUT DATA'!$S$40</f>
        <v>0.9661097233606557</v>
      </c>
      <c r="AD93" s="11">
        <f>('INPUT DATA'!AD40+0.009807692-0.000653846*'INPUT DATA'!AD37)/'INPUT DATA'!$S$40</f>
        <v>0.964769875</v>
      </c>
      <c r="AE93" s="11">
        <f>('INPUT DATA'!AE40+0.009807692-0.000653846*'INPUT DATA'!AE37)/'INPUT DATA'!$S$40</f>
        <v>0.96811949590163926</v>
      </c>
      <c r="AF93" s="11">
        <f>('INPUT DATA'!AF40+0.009807692-0.000653846*'INPUT DATA'!AF37)/'INPUT DATA'!$S$40</f>
        <v>0.94715480737704916</v>
      </c>
      <c r="AG93" s="11">
        <f>('INPUT DATA'!AG40+0.009807692-0.000653846*'INPUT DATA'!AG37)/'INPUT DATA'!$S$40</f>
        <v>0.90589535450819669</v>
      </c>
      <c r="AH93" s="11">
        <f>('INPUT DATA'!AH40+0.009807692-0.000653846*'INPUT DATA'!AH37)/'INPUT DATA'!$S$40</f>
        <v>0.93671186680327867</v>
      </c>
      <c r="AI93" s="11">
        <f>('INPUT DATA'!AI40+0.009807692-0.000653846*'INPUT DATA'!AI37)/'INPUT DATA'!$S$40</f>
        <v>0.91125474795081962</v>
      </c>
    </row>
    <row r="94" spans="1:35">
      <c r="A94" s="11"/>
      <c r="B94" s="11"/>
      <c r="C94" s="11"/>
      <c r="D94" s="11"/>
      <c r="E94" s="11"/>
      <c r="F94" s="11"/>
      <c r="G94" s="11"/>
      <c r="M94" s="47" t="s">
        <v>216</v>
      </c>
      <c r="O94" s="16">
        <f>O92*O93*O12</f>
        <v>72.209473928515592</v>
      </c>
      <c r="P94" s="16">
        <f t="shared" ref="P94:S94" si="40">P92*P93*P12</f>
        <v>72.681431274453601</v>
      </c>
      <c r="Q94" s="16">
        <f t="shared" si="40"/>
        <v>81.176663501337799</v>
      </c>
      <c r="R94" s="16">
        <f>R92*R93*R12</f>
        <v>81.392847504468179</v>
      </c>
      <c r="S94" s="16">
        <f t="shared" si="40"/>
        <v>80.13338371329651</v>
      </c>
      <c r="X94" s="47" t="s">
        <v>216</v>
      </c>
      <c r="Z94" s="16">
        <f>Z92*Z93*Z12</f>
        <v>84.978243424629298</v>
      </c>
      <c r="AA94" s="16">
        <f t="shared" ref="AA94:AI94" si="41">AA92*AA93*AA12</f>
        <v>79.22458890252237</v>
      </c>
      <c r="AB94" s="16">
        <f t="shared" si="41"/>
        <v>77.489464083639191</v>
      </c>
      <c r="AC94" s="16">
        <f t="shared" si="41"/>
        <v>81.937492719611811</v>
      </c>
      <c r="AD94" s="16">
        <f t="shared" si="41"/>
        <v>81.573928914515022</v>
      </c>
      <c r="AE94" s="16">
        <f t="shared" si="41"/>
        <v>72.383029855933017</v>
      </c>
      <c r="AF94" s="16">
        <f t="shared" si="41"/>
        <v>77.261510103089293</v>
      </c>
      <c r="AG94" s="16">
        <f t="shared" si="41"/>
        <v>77.576182496417701</v>
      </c>
      <c r="AH94" s="16">
        <f t="shared" si="41"/>
        <v>88.251346957018555</v>
      </c>
      <c r="AI94" s="16">
        <f t="shared" si="41"/>
        <v>85.419995711600649</v>
      </c>
    </row>
    <row r="95" spans="1:35">
      <c r="A95" s="11"/>
      <c r="B95" s="11" t="s">
        <v>235</v>
      </c>
      <c r="C95" s="11"/>
      <c r="D95" s="11">
        <f>'INPUT DATA'!D40*1000-81-141*LOG10(LOG10('INPUT DATA'!D41+0.85))-483*LOG10((50+273)/323)</f>
        <v>825.27950647840294</v>
      </c>
      <c r="E95" s="11">
        <f>'INPUT DATA'!E40*1000-81-141*LOG10(LOG10('INPUT DATA'!E41+0.85))-483*LOG10((50+273)/323)</f>
        <v>825.27950647840294</v>
      </c>
      <c r="F95" s="11">
        <f>'INPUT DATA'!F40*1000-81-141*LOG10(LOG10('INPUT DATA'!F41+0.85))-483*LOG10((50+273)/323)</f>
        <v>825.27950647840294</v>
      </c>
      <c r="G95" s="11">
        <f>'INPUT DATA'!G40*1000-81-141*LOG10(LOG10('INPUT DATA'!G41+0.85))-483*LOG10((50+273)/323)</f>
        <v>825.27950647840294</v>
      </c>
      <c r="H95" s="11">
        <f>'INPUT DATA'!H40*1000-81-141*LOG10(LOG10('INPUT DATA'!H41+0.85))-483*LOG10((50+273)/323)</f>
        <v>825.27950647840294</v>
      </c>
      <c r="I95" s="11">
        <f>'INPUT DATA'!I40*1000-81-141*LOG10(LOG10('INPUT DATA'!I41+0.85))-483*LOG10((50+273)/323)</f>
        <v>825.27950647840294</v>
      </c>
      <c r="M95" s="11" t="s">
        <v>235</v>
      </c>
      <c r="O95" s="11">
        <f>'INPUT DATA'!O40*1000-81-141*LOG10(LOG10('INPUT DATA'!O41+0.85))-483*LOG10((50+273)/323)</f>
        <v>842.57996947103732</v>
      </c>
      <c r="P95" s="11">
        <f>'INPUT DATA'!P40*1000-81-141*LOG10(LOG10('INPUT DATA'!P41+0.85))-483*LOG10((50+273)/323)</f>
        <v>842.57996947103732</v>
      </c>
      <c r="Q95" s="11">
        <f>'INPUT DATA'!Q40*1000-81-141*LOG10(LOG10('INPUT DATA'!Q41+0.85))-483*LOG10((50+273)/323)</f>
        <v>842.57996947103732</v>
      </c>
      <c r="R95" s="11">
        <f>'INPUT DATA'!R40*1000-81-141*LOG10(LOG10('INPUT DATA'!R41+0.85))-483*LOG10((50+273)/323)</f>
        <v>842.57996947103732</v>
      </c>
      <c r="S95" s="11">
        <f>'INPUT DATA'!S40*1000-81-141*LOG10(LOG10('INPUT DATA'!S41+0.85))-483*LOG10((50+273)/323)</f>
        <v>842.57996947103732</v>
      </c>
      <c r="X95" s="11" t="s">
        <v>235</v>
      </c>
      <c r="Z95" s="11">
        <f>'INPUT DATA'!Z40*1000-81-141*LOG10(LOG10('INPUT DATA'!Z41+0.85))-483*LOG10((50+273)/323)</f>
        <v>851.50214374368966</v>
      </c>
      <c r="AA95" s="11">
        <f>'INPUT DATA'!AA40*1000-81-141*LOG10(LOG10('INPUT DATA'!AA41+0.85))-483*LOG10((50+273)/323)</f>
        <v>823.00480255415505</v>
      </c>
      <c r="AB95" s="11">
        <f>'INPUT DATA'!AB40*1000-81-141*LOG10(LOG10('INPUT DATA'!AB41+0.85))-483*LOG10((50+273)/323)</f>
        <v>823.00480255415505</v>
      </c>
      <c r="AC95" s="11">
        <f>'INPUT DATA'!AC40*1000-81-141*LOG10(LOG10('INPUT DATA'!AC41+0.85))-483*LOG10((50+273)/323)</f>
        <v>851.16288630686392</v>
      </c>
      <c r="AD95" s="11">
        <f>'INPUT DATA'!AD40*1000-81-141*LOG10(LOG10('INPUT DATA'!AD41+0.85))-483*LOG10((50+273)/323)</f>
        <v>852.00604575902287</v>
      </c>
      <c r="AE95" s="11">
        <f>'INPUT DATA'!AE40*1000-81-141*LOG10(LOG10('INPUT DATA'!AE41+0.85))-483*LOG10((50+273)/323)</f>
        <v>851.30266960483732</v>
      </c>
      <c r="AF95" s="11">
        <f>'INPUT DATA'!AF40*1000-81-141*LOG10(LOG10('INPUT DATA'!AF41+0.85))-483*LOG10((50+273)/323)</f>
        <v>841.27453591894357</v>
      </c>
      <c r="AG95" s="11">
        <f>'INPUT DATA'!AG40*1000-81-141*LOG10(LOG10('INPUT DATA'!AG41+0.85))-483*LOG10((50+273)/323)</f>
        <v>826.57996947103732</v>
      </c>
      <c r="AH95" s="11">
        <f>'INPUT DATA'!AH40*1000-81-141*LOG10(LOG10('INPUT DATA'!AH41+0.85))-483*LOG10((50+273)/323)</f>
        <v>826.57996947103732</v>
      </c>
      <c r="AI95" s="11">
        <f>'INPUT DATA'!AI40*1000-81-141*LOG10(LOG10('INPUT DATA'!AI41+0.85))-483*LOG10((50+273)/323)</f>
        <v>821.88489596883687</v>
      </c>
    </row>
    <row r="96" spans="1:35">
      <c r="A96" s="11"/>
      <c r="B96" s="11"/>
      <c r="C96" s="11"/>
      <c r="D96" s="11"/>
      <c r="E96" s="11"/>
      <c r="F96" s="11"/>
      <c r="G96" s="11"/>
      <c r="M96" s="47" t="s">
        <v>236</v>
      </c>
      <c r="N96" s="11"/>
      <c r="O96" s="16">
        <f>O95-$D$95</f>
        <v>17.30046299263438</v>
      </c>
      <c r="P96" s="16">
        <f t="shared" ref="P96:S96" si="42">P95-$D$95</f>
        <v>17.30046299263438</v>
      </c>
      <c r="Q96" s="16">
        <f t="shared" si="42"/>
        <v>17.30046299263438</v>
      </c>
      <c r="R96" s="16">
        <f t="shared" si="42"/>
        <v>17.30046299263438</v>
      </c>
      <c r="S96" s="16">
        <f t="shared" si="42"/>
        <v>17.30046299263438</v>
      </c>
      <c r="X96" s="47" t="s">
        <v>236</v>
      </c>
      <c r="Z96" s="16">
        <f>Z95-$D$95</f>
        <v>26.222637265286721</v>
      </c>
      <c r="AA96" s="16">
        <f t="shared" ref="AA96:AI96" si="43">AA95-$D$95</f>
        <v>-2.2747039242478877</v>
      </c>
      <c r="AB96" s="16">
        <f t="shared" si="43"/>
        <v>-2.2747039242478877</v>
      </c>
      <c r="AC96" s="16">
        <f t="shared" si="43"/>
        <v>25.883379828460988</v>
      </c>
      <c r="AD96" s="16">
        <f t="shared" si="43"/>
        <v>26.726539280619932</v>
      </c>
      <c r="AE96" s="16">
        <f t="shared" si="43"/>
        <v>26.023163126434383</v>
      </c>
      <c r="AF96" s="16">
        <f t="shared" si="43"/>
        <v>15.995029440540634</v>
      </c>
      <c r="AG96" s="16">
        <f t="shared" si="43"/>
        <v>1.3004629926343796</v>
      </c>
      <c r="AH96" s="16">
        <f t="shared" si="43"/>
        <v>1.3004629926343796</v>
      </c>
      <c r="AI96" s="16">
        <f t="shared" si="43"/>
        <v>-3.3946105095660641</v>
      </c>
    </row>
    <row r="97" spans="1:36">
      <c r="A97" s="11"/>
      <c r="B97" s="11"/>
      <c r="C97" s="11"/>
      <c r="D97" s="11"/>
      <c r="E97" s="11"/>
      <c r="F97" s="11"/>
      <c r="G97" s="11"/>
      <c r="M97" s="47" t="s">
        <v>237</v>
      </c>
      <c r="N97" s="11"/>
      <c r="O97" s="11">
        <f>0.007*O96</f>
        <v>0.12110324094844066</v>
      </c>
      <c r="P97" s="11">
        <f t="shared" ref="P97:S97" si="44">0.007*P96</f>
        <v>0.12110324094844066</v>
      </c>
      <c r="Q97" s="11">
        <f t="shared" si="44"/>
        <v>0.12110324094844066</v>
      </c>
      <c r="R97" s="11">
        <f t="shared" si="44"/>
        <v>0.12110324094844066</v>
      </c>
      <c r="S97" s="11">
        <f t="shared" si="44"/>
        <v>0.12110324094844066</v>
      </c>
      <c r="X97" s="47" t="s">
        <v>237</v>
      </c>
      <c r="Z97">
        <f>0.007*Z96</f>
        <v>0.18355846085700706</v>
      </c>
      <c r="AA97" s="11">
        <f t="shared" ref="AA97:AI97" si="45">0.007*AA96</f>
        <v>-1.5922927469735216E-2</v>
      </c>
      <c r="AB97" s="11">
        <f t="shared" si="45"/>
        <v>-1.5922927469735216E-2</v>
      </c>
      <c r="AC97" s="11">
        <f t="shared" si="45"/>
        <v>0.18118365879922693</v>
      </c>
      <c r="AD97" s="11">
        <f t="shared" si="45"/>
        <v>0.18708577496433954</v>
      </c>
      <c r="AE97" s="11">
        <f t="shared" si="45"/>
        <v>0.18216214188504068</v>
      </c>
      <c r="AF97" s="11">
        <f t="shared" si="45"/>
        <v>0.11196520608378444</v>
      </c>
      <c r="AG97" s="11">
        <f t="shared" si="45"/>
        <v>9.1032409484406579E-3</v>
      </c>
      <c r="AH97" s="11">
        <f t="shared" si="45"/>
        <v>9.1032409484406579E-3</v>
      </c>
      <c r="AI97" s="11">
        <f t="shared" si="45"/>
        <v>-2.376227356696245E-2</v>
      </c>
    </row>
    <row r="98" spans="1:36">
      <c r="A98" s="11"/>
      <c r="B98" s="11"/>
      <c r="C98" s="11"/>
      <c r="D98" s="11"/>
      <c r="E98" s="11"/>
      <c r="F98" s="11"/>
      <c r="G98" s="11"/>
      <c r="M98" s="47" t="s">
        <v>238</v>
      </c>
      <c r="N98" s="11"/>
      <c r="O98" s="11">
        <f>O97*O8*'INPUT DATA'!$C$6/1000</f>
        <v>6.2111430217636245E-2</v>
      </c>
      <c r="P98" s="11">
        <f>P97*P8*'INPUT DATA'!$C$6/1000</f>
        <v>6.2111430217636245E-2</v>
      </c>
      <c r="Q98" s="11">
        <f>Q97*Q8*'INPUT DATA'!$C$6/1000</f>
        <v>6.5977045668710474E-2</v>
      </c>
      <c r="R98" s="11">
        <f>R97*R8*'INPUT DATA'!$C$6/1000</f>
        <v>6.5744527446089468E-2</v>
      </c>
      <c r="S98" s="11">
        <f>S97*S8*'INPUT DATA'!$C$6/1000</f>
        <v>6.5889851335227609E-2</v>
      </c>
      <c r="X98" s="47" t="s">
        <v>238</v>
      </c>
      <c r="Z98">
        <f>Z97*Z8*'INPUT DATA'!$C$6/1000</f>
        <v>9.9672244245354827E-2</v>
      </c>
      <c r="AA98" s="11">
        <f>AA97*AA8*'INPUT DATA'!$C$6/1000</f>
        <v>-8.6557033725480643E-3</v>
      </c>
      <c r="AB98" s="11">
        <f>AB97*AB8*'INPUT DATA'!$C$6/1000</f>
        <v>-8.6461496160662211E-3</v>
      </c>
      <c r="AC98" s="11">
        <f>AC97*AC8*'INPUT DATA'!$C$6/1000</f>
        <v>9.8708857313818843E-2</v>
      </c>
      <c r="AD98" s="11">
        <f>AD97*AD8*'INPUT DATA'!$C$6/1000</f>
        <v>0.1020365816655508</v>
      </c>
      <c r="AE98" s="11">
        <f>AE97*AE8*'INPUT DATA'!$C$6/1000</f>
        <v>8.9514476522308997E-2</v>
      </c>
      <c r="AF98" s="11">
        <f>AF97*AF8*'INPUT DATA'!$C$6/1000</f>
        <v>5.9386345306839269E-2</v>
      </c>
      <c r="AG98" s="11">
        <f>AG97*AG8*'INPUT DATA'!$C$6/1000</f>
        <v>4.8065112207766672E-3</v>
      </c>
      <c r="AH98" s="11">
        <f>AH97*AH8*'INPUT DATA'!$C$6/1000</f>
        <v>4.8993642784507623E-3</v>
      </c>
      <c r="AI98" s="11">
        <f>AI97*AI8*'INPUT DATA'!$C$6/1000</f>
        <v>-1.2560737807496352E-2</v>
      </c>
    </row>
    <row r="99" spans="1:36">
      <c r="A99" s="11"/>
      <c r="B99" s="11"/>
      <c r="C99" s="11"/>
      <c r="D99" s="11"/>
      <c r="E99" s="11"/>
      <c r="F99" s="11"/>
      <c r="G99" s="11"/>
      <c r="M99" s="47" t="s">
        <v>239</v>
      </c>
      <c r="N99" s="11"/>
      <c r="O99" s="11">
        <f>-1.427938*O98</f>
        <v>-8.8691271442111058E-2</v>
      </c>
      <c r="P99" s="11">
        <f t="shared" ref="P99:S99" si="46">-1.427938*P98</f>
        <v>-8.8691271442111058E-2</v>
      </c>
      <c r="Q99" s="11">
        <f t="shared" si="46"/>
        <v>-9.4211130638087087E-2</v>
      </c>
      <c r="R99" s="11">
        <f t="shared" si="46"/>
        <v>-9.3879109032314098E-2</v>
      </c>
      <c r="S99" s="11">
        <f t="shared" si="46"/>
        <v>-9.4086622535922232E-2</v>
      </c>
      <c r="X99" s="47" t="s">
        <v>239</v>
      </c>
      <c r="Z99">
        <f>-1.427938*Z98</f>
        <v>-0.14232578510322347</v>
      </c>
      <c r="AA99" s="11">
        <f t="shared" ref="AA99:AI99" si="47">-1.427938*AA98</f>
        <v>1.2359807762389537E-2</v>
      </c>
      <c r="AB99" s="11">
        <f t="shared" si="47"/>
        <v>1.2346165590466368E-2</v>
      </c>
      <c r="AC99" s="11">
        <f t="shared" si="47"/>
        <v>-0.14095012829497985</v>
      </c>
      <c r="AD99" s="11">
        <f t="shared" si="47"/>
        <v>-0.14570191235034327</v>
      </c>
      <c r="AE99" s="11">
        <f t="shared" si="47"/>
        <v>-0.12782112257631287</v>
      </c>
      <c r="AF99" s="11">
        <f t="shared" si="47"/>
        <v>-8.4800019144757446E-2</v>
      </c>
      <c r="AG99" s="11">
        <f t="shared" si="47"/>
        <v>-6.8634000195733919E-3</v>
      </c>
      <c r="AH99" s="11">
        <f t="shared" si="47"/>
        <v>-6.9959884290424238E-3</v>
      </c>
      <c r="AI99" s="11">
        <f t="shared" si="47"/>
        <v>1.7935954823360724E-2</v>
      </c>
    </row>
    <row r="100" spans="1:36">
      <c r="A100" s="11"/>
      <c r="B100" s="11"/>
      <c r="C100" s="11"/>
      <c r="D100" s="11"/>
      <c r="E100" s="11"/>
      <c r="F100" s="11"/>
      <c r="G100" s="11"/>
      <c r="M100" s="47" t="s">
        <v>240</v>
      </c>
      <c r="N100" s="11"/>
      <c r="O100" s="16">
        <f>O99+O13</f>
        <v>5.2779753952245549</v>
      </c>
      <c r="P100" s="16">
        <f t="shared" ref="P100:S100" si="48">P99+P13</f>
        <v>5.2113087285578885</v>
      </c>
      <c r="Q100" s="16">
        <f t="shared" si="48"/>
        <v>5.5224555360285796</v>
      </c>
      <c r="R100" s="16">
        <f t="shared" si="48"/>
        <v>5.4894542243010189</v>
      </c>
      <c r="S100" s="16">
        <f t="shared" si="48"/>
        <v>6.1225800441307436</v>
      </c>
      <c r="X100" s="47" t="s">
        <v>240</v>
      </c>
      <c r="Z100" s="16">
        <f>Z99+Z13</f>
        <v>4.6243408815634428</v>
      </c>
      <c r="AA100" s="16">
        <f t="shared" ref="AA100:AI100" si="49">AA99+AA13</f>
        <v>5.0790264744290559</v>
      </c>
      <c r="AB100" s="16">
        <f t="shared" si="49"/>
        <v>4.9956794989238</v>
      </c>
      <c r="AC100" s="16">
        <f t="shared" si="49"/>
        <v>6.2090498717050204</v>
      </c>
      <c r="AD100" s="16">
        <f t="shared" si="49"/>
        <v>4.9709647543163227</v>
      </c>
      <c r="AE100" s="16">
        <f t="shared" si="49"/>
        <v>3.3721788774236869</v>
      </c>
      <c r="AF100" s="16">
        <f t="shared" si="49"/>
        <v>4.7985333141885764</v>
      </c>
      <c r="AG100" s="16">
        <f t="shared" si="49"/>
        <v>5.2098032666470937</v>
      </c>
      <c r="AH100" s="16">
        <f t="shared" si="49"/>
        <v>4.1430040115709579</v>
      </c>
      <c r="AI100" s="16">
        <f t="shared" si="49"/>
        <v>5.1346026214900267</v>
      </c>
    </row>
    <row r="101" spans="1:36">
      <c r="A101" s="11"/>
      <c r="B101" s="68" t="s">
        <v>249</v>
      </c>
      <c r="C101" s="11"/>
      <c r="D101" s="11"/>
      <c r="E101" s="11"/>
      <c r="F101" s="11"/>
      <c r="G101" s="11"/>
    </row>
    <row r="102" spans="1:36">
      <c r="A102" s="11"/>
      <c r="B102" s="11"/>
      <c r="C102" s="11"/>
      <c r="D102" s="11"/>
      <c r="E102" s="11"/>
      <c r="F102" s="11"/>
      <c r="G102" s="11"/>
    </row>
    <row r="103" spans="1:36">
      <c r="A103" s="11"/>
      <c r="B103" s="47" t="str">
        <f>B6</f>
        <v>Load</v>
      </c>
      <c r="C103" s="47"/>
      <c r="D103" s="47">
        <f t="shared" ref="D103:I103" si="50">D6</f>
        <v>0.25</v>
      </c>
      <c r="E103" s="47">
        <f t="shared" si="50"/>
        <v>0.5</v>
      </c>
      <c r="F103" s="47">
        <f t="shared" si="50"/>
        <v>0.75</v>
      </c>
      <c r="G103" s="47">
        <f t="shared" si="50"/>
        <v>0.9</v>
      </c>
      <c r="H103" s="47">
        <f t="shared" si="50"/>
        <v>1</v>
      </c>
      <c r="I103" s="47">
        <f t="shared" si="50"/>
        <v>1.1000000000000001</v>
      </c>
      <c r="M103" s="47" t="str">
        <f>M6</f>
        <v>Load</v>
      </c>
      <c r="N103" s="47"/>
      <c r="O103" s="47">
        <f>O6</f>
        <v>0.75</v>
      </c>
      <c r="P103" s="47">
        <f t="shared" ref="P103:S103" si="51">P6</f>
        <v>0.75</v>
      </c>
      <c r="Q103" s="47">
        <f t="shared" si="51"/>
        <v>0.9</v>
      </c>
      <c r="R103" s="47">
        <f t="shared" si="51"/>
        <v>0.9</v>
      </c>
      <c r="S103" s="47">
        <f t="shared" si="51"/>
        <v>0.9</v>
      </c>
      <c r="X103" s="47" t="str">
        <f>X6</f>
        <v>Load</v>
      </c>
      <c r="Y103" s="47"/>
      <c r="Z103" s="47">
        <f>Z6</f>
        <v>0.84699999999999998</v>
      </c>
      <c r="AA103" s="47">
        <f t="shared" ref="AA103:AD103" si="52">AA6</f>
        <v>0.872</v>
      </c>
      <c r="AB103" s="47">
        <f t="shared" si="52"/>
        <v>0.86399999999999999</v>
      </c>
      <c r="AC103" s="47">
        <f t="shared" si="52"/>
        <v>0.93300000000000005</v>
      </c>
      <c r="AD103" s="47">
        <f t="shared" si="52"/>
        <v>0.91200000000000003</v>
      </c>
      <c r="AE103" s="47">
        <f t="shared" ref="AE103:AI103" si="53">AE6</f>
        <v>0.57599999999999996</v>
      </c>
      <c r="AF103" s="47">
        <f t="shared" si="53"/>
        <v>0.84599999999999997</v>
      </c>
      <c r="AG103" s="47">
        <f t="shared" si="53"/>
        <v>0.82</v>
      </c>
      <c r="AH103" s="47">
        <f t="shared" si="53"/>
        <v>0.82599999999999996</v>
      </c>
      <c r="AI103" s="47">
        <f t="shared" si="53"/>
        <v>0.873</v>
      </c>
      <c r="AJ103" s="47"/>
    </row>
    <row r="104" spans="1:36" s="11" customFormat="1">
      <c r="B104" s="47" t="s">
        <v>258</v>
      </c>
      <c r="C104" s="47"/>
      <c r="D104" s="9">
        <f>D48/'INPUT DATA'!$J$3</f>
        <v>5742</v>
      </c>
      <c r="E104" s="9">
        <f>E48/'INPUT DATA'!$J$3</f>
        <v>11460</v>
      </c>
      <c r="F104" s="9">
        <f>F48/'INPUT DATA'!$J$3</f>
        <v>17215</v>
      </c>
      <c r="G104" s="9">
        <f>G48/'INPUT DATA'!$J$3</f>
        <v>20669</v>
      </c>
      <c r="H104" s="9">
        <f>H48/'INPUT DATA'!$J$3</f>
        <v>22925.999999999996</v>
      </c>
      <c r="I104" s="9">
        <f>I48/'INPUT DATA'!$J$3</f>
        <v>25224</v>
      </c>
      <c r="M104" s="47" t="s">
        <v>258</v>
      </c>
      <c r="N104" s="47"/>
      <c r="O104" s="9">
        <f>O48/'INPUT DATA'!$J$3</f>
        <v>17165</v>
      </c>
      <c r="P104" s="9">
        <f>P48/'INPUT DATA'!$J$3</f>
        <v>17071</v>
      </c>
      <c r="Q104" s="9">
        <f>Q48/'INPUT DATA'!$J$3</f>
        <v>20615</v>
      </c>
      <c r="R104" s="9">
        <f>R48/'INPUT DATA'!$J$3</f>
        <v>20484</v>
      </c>
      <c r="S104" s="9">
        <f>S48/'INPUT DATA'!$J$3</f>
        <v>20407</v>
      </c>
      <c r="T104" s="9"/>
      <c r="X104" s="47" t="s">
        <v>258</v>
      </c>
      <c r="Y104" s="47"/>
      <c r="Z104" s="9">
        <f>Z48/'INPUT DATA'!$J$3</f>
        <v>19414</v>
      </c>
      <c r="AA104" s="9">
        <f>AA48/'INPUT DATA'!$J$3</f>
        <v>19977</v>
      </c>
      <c r="AB104" s="9">
        <f>AB48/'INPUT DATA'!$J$3</f>
        <v>19796</v>
      </c>
      <c r="AC104" s="9">
        <f>AC48/'INPUT DATA'!$J$3</f>
        <v>21388</v>
      </c>
      <c r="AD104" s="9">
        <f>AD48/'INPUT DATA'!$J$3</f>
        <v>20912</v>
      </c>
      <c r="AE104" s="9">
        <f>AE48/'INPUT DATA'!$J$3</f>
        <v>13204</v>
      </c>
      <c r="AF104" s="9">
        <f>AF48/'INPUT DATA'!$J$3</f>
        <v>19384</v>
      </c>
      <c r="AG104" s="9">
        <f>AG48/'INPUT DATA'!$J$3</f>
        <v>18787</v>
      </c>
      <c r="AH104" s="9">
        <f>AH48/'INPUT DATA'!$J$3</f>
        <v>18943</v>
      </c>
      <c r="AI104" s="9">
        <f>AI48/'INPUT DATA'!$J$3</f>
        <v>20017</v>
      </c>
      <c r="AJ104" s="47"/>
    </row>
    <row r="105" spans="1:36" s="11" customFormat="1">
      <c r="B105" s="47"/>
      <c r="C105" s="47"/>
      <c r="D105" s="9"/>
      <c r="E105" s="9"/>
      <c r="F105" s="9"/>
      <c r="G105" s="9"/>
      <c r="H105" s="9"/>
      <c r="I105" s="9"/>
      <c r="M105" s="47"/>
      <c r="N105" s="47"/>
      <c r="O105" s="9"/>
      <c r="P105" s="9"/>
      <c r="Q105" s="9"/>
      <c r="R105" s="9"/>
      <c r="S105" s="9"/>
      <c r="T105" s="9"/>
      <c r="X105" s="47"/>
      <c r="Y105" s="47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47"/>
    </row>
    <row r="106" spans="1:36">
      <c r="A106" s="11"/>
      <c r="B106" s="67" t="s">
        <v>243</v>
      </c>
      <c r="C106" s="11"/>
      <c r="D106" s="11"/>
      <c r="E106" s="11"/>
      <c r="F106" s="11"/>
      <c r="G106" s="11"/>
      <c r="M106" s="67" t="s">
        <v>243</v>
      </c>
      <c r="N106" s="11"/>
      <c r="O106" s="11"/>
      <c r="P106" s="11"/>
      <c r="Q106" s="11"/>
      <c r="R106" s="11"/>
      <c r="S106" s="11"/>
      <c r="X106" s="67" t="s">
        <v>243</v>
      </c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</row>
    <row r="107" spans="1:36">
      <c r="A107" s="11"/>
      <c r="B107" s="11" t="str">
        <f>B8</f>
        <v>Engine Speed</v>
      </c>
      <c r="C107" s="11" t="str">
        <f t="shared" ref="C107:I107" si="54">C8</f>
        <v>rpm</v>
      </c>
      <c r="D107" s="11">
        <f t="shared" si="54"/>
        <v>57.4</v>
      </c>
      <c r="E107" s="11">
        <f t="shared" si="54"/>
        <v>72.2</v>
      </c>
      <c r="F107" s="11">
        <f t="shared" si="54"/>
        <v>82.8</v>
      </c>
      <c r="G107" s="11">
        <f t="shared" si="54"/>
        <v>88</v>
      </c>
      <c r="H107" s="11">
        <f t="shared" si="54"/>
        <v>91.1</v>
      </c>
      <c r="I107" s="11">
        <f t="shared" si="54"/>
        <v>94</v>
      </c>
      <c r="M107" s="11" t="str">
        <f>M8</f>
        <v>Engine Speed</v>
      </c>
      <c r="N107" s="11" t="str">
        <f t="shared" ref="N107:O107" si="55">N8</f>
        <v>rpm</v>
      </c>
      <c r="O107" s="11">
        <f t="shared" si="55"/>
        <v>85.48</v>
      </c>
      <c r="P107" s="11">
        <f t="shared" ref="P107:S107" si="56">P8</f>
        <v>85.48</v>
      </c>
      <c r="Q107" s="11">
        <f t="shared" si="56"/>
        <v>90.8</v>
      </c>
      <c r="R107" s="11">
        <f t="shared" si="56"/>
        <v>90.48</v>
      </c>
      <c r="S107" s="11">
        <f t="shared" si="56"/>
        <v>90.68</v>
      </c>
      <c r="X107" s="11" t="str">
        <f>X8</f>
        <v>Engine Speed</v>
      </c>
      <c r="Y107" s="11" t="str">
        <f t="shared" ref="Y107:AD107" si="57">Y8</f>
        <v>rpm</v>
      </c>
      <c r="Z107" s="11">
        <f t="shared" si="57"/>
        <v>90.5</v>
      </c>
      <c r="AA107" s="11">
        <f t="shared" si="57"/>
        <v>90.6</v>
      </c>
      <c r="AB107" s="11">
        <f t="shared" si="57"/>
        <v>90.5</v>
      </c>
      <c r="AC107" s="11">
        <f t="shared" si="57"/>
        <v>90.8</v>
      </c>
      <c r="AD107" s="11">
        <f t="shared" si="57"/>
        <v>90.9</v>
      </c>
      <c r="AE107" s="11">
        <f>AE8</f>
        <v>81.900000000000006</v>
      </c>
      <c r="AF107" s="11">
        <f>AF8</f>
        <v>88.4</v>
      </c>
      <c r="AG107" s="11">
        <f>AG8</f>
        <v>88</v>
      </c>
      <c r="AH107" s="11">
        <f>AH8</f>
        <v>89.7</v>
      </c>
      <c r="AI107" s="11">
        <f>AI8</f>
        <v>88.1</v>
      </c>
      <c r="AJ107" s="11"/>
    </row>
    <row r="108" spans="1:36">
      <c r="A108" s="11"/>
      <c r="B108" s="16" t="str">
        <f>B57</f>
        <v>IMEP</v>
      </c>
      <c r="C108" s="16" t="str">
        <f t="shared" ref="C108:I108" si="58">C57</f>
        <v>bar</v>
      </c>
      <c r="D108" s="16">
        <f t="shared" si="58"/>
        <v>7.9413776058435488</v>
      </c>
      <c r="E108" s="16">
        <f t="shared" si="58"/>
        <v>11.96278400664074</v>
      </c>
      <c r="F108" s="16">
        <f t="shared" si="58"/>
        <v>15.408360771495529</v>
      </c>
      <c r="G108" s="16">
        <f t="shared" si="58"/>
        <v>17.273033338823534</v>
      </c>
      <c r="H108" s="16">
        <f t="shared" si="58"/>
        <v>18.432404585909012</v>
      </c>
      <c r="I108" s="16">
        <f t="shared" si="58"/>
        <v>19.590120021144031</v>
      </c>
      <c r="M108" s="16" t="str">
        <f>M57</f>
        <v>IMEP</v>
      </c>
      <c r="N108" s="16" t="str">
        <f t="shared" ref="N108:O108" si="59">N57</f>
        <v>bar</v>
      </c>
      <c r="O108" s="16">
        <f t="shared" si="59"/>
        <v>0</v>
      </c>
      <c r="P108" s="16">
        <f t="shared" ref="P108:S108" si="60">P57</f>
        <v>0</v>
      </c>
      <c r="Q108" s="16">
        <f t="shared" si="60"/>
        <v>0</v>
      </c>
      <c r="R108" s="16">
        <f t="shared" si="60"/>
        <v>0</v>
      </c>
      <c r="S108" s="16">
        <f t="shared" si="60"/>
        <v>0</v>
      </c>
      <c r="X108" s="16" t="str">
        <f>X57</f>
        <v>IMEP</v>
      </c>
      <c r="Y108" s="16" t="str">
        <f t="shared" ref="Y108:AD108" si="61">Y57</f>
        <v>bar</v>
      </c>
      <c r="Z108" s="16">
        <f t="shared" si="61"/>
        <v>15.858397817934755</v>
      </c>
      <c r="AA108" s="16">
        <f t="shared" si="61"/>
        <v>16.272453214514005</v>
      </c>
      <c r="AB108" s="16">
        <f t="shared" si="61"/>
        <v>16.151264704682866</v>
      </c>
      <c r="AC108" s="16">
        <f t="shared" si="61"/>
        <v>17.313513316393809</v>
      </c>
      <c r="AD108" s="16">
        <f t="shared" si="61"/>
        <v>16.93437134626048</v>
      </c>
      <c r="AE108" s="16">
        <f>AE57</f>
        <v>12.17164946988105</v>
      </c>
      <c r="AF108" s="16">
        <f>AF57</f>
        <v>16.188937455683106</v>
      </c>
      <c r="AG108" s="16">
        <f>AG57</f>
        <v>15.789117385699928</v>
      </c>
      <c r="AH108" s="16">
        <f>AH57</f>
        <v>15.62797690879975</v>
      </c>
      <c r="AI108" s="16">
        <f>AI57</f>
        <v>16.736570577961352</v>
      </c>
      <c r="AJ108" s="16"/>
    </row>
    <row r="109" spans="1:36">
      <c r="A109" s="11"/>
      <c r="B109" s="11"/>
      <c r="C109" s="11"/>
      <c r="D109" s="11"/>
      <c r="E109" s="11"/>
      <c r="F109" s="11"/>
      <c r="G109" s="11"/>
      <c r="M109" s="11"/>
      <c r="N109" s="11"/>
      <c r="O109" s="11"/>
      <c r="P109" s="11"/>
      <c r="Q109" s="11"/>
      <c r="R109" s="11"/>
      <c r="S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spans="1:36">
      <c r="A110" s="11"/>
      <c r="B110" s="4" t="s">
        <v>244</v>
      </c>
      <c r="C110" s="11"/>
      <c r="D110" s="11"/>
      <c r="E110" s="11"/>
      <c r="F110" s="11"/>
      <c r="G110" s="11"/>
      <c r="M110" s="4" t="s">
        <v>244</v>
      </c>
      <c r="N110" s="11"/>
      <c r="O110" s="11"/>
      <c r="P110" s="11"/>
      <c r="Q110" s="11"/>
      <c r="R110" s="11"/>
      <c r="S110" s="11"/>
      <c r="X110" s="4" t="s">
        <v>244</v>
      </c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</row>
    <row r="111" spans="1:36">
      <c r="A111" s="11"/>
      <c r="B111" s="11" t="str">
        <f>B16</f>
        <v>Blower Inlet Temperature</v>
      </c>
      <c r="C111" s="11" t="str">
        <f t="shared" ref="C111:I111" si="62">C16</f>
        <v>°C</v>
      </c>
      <c r="D111" s="11">
        <f t="shared" si="62"/>
        <v>19.899999999999999</v>
      </c>
      <c r="E111" s="11">
        <f t="shared" si="62"/>
        <v>22.7</v>
      </c>
      <c r="F111" s="11">
        <f t="shared" si="62"/>
        <v>23.6</v>
      </c>
      <c r="G111" s="11">
        <f t="shared" si="62"/>
        <v>25.200000000000003</v>
      </c>
      <c r="H111" s="11">
        <f t="shared" si="62"/>
        <v>26.1</v>
      </c>
      <c r="I111" s="11">
        <f t="shared" si="62"/>
        <v>27.1</v>
      </c>
      <c r="M111" s="11" t="str">
        <f>M16</f>
        <v>Blower Inlet Temperature</v>
      </c>
      <c r="N111" s="11" t="str">
        <f t="shared" ref="N111:O111" si="63">N16</f>
        <v>°C</v>
      </c>
      <c r="O111" s="11">
        <f t="shared" si="63"/>
        <v>24.5</v>
      </c>
      <c r="P111" s="11">
        <f t="shared" ref="P111:S111" si="64">P16</f>
        <v>24.5</v>
      </c>
      <c r="Q111" s="11">
        <f t="shared" si="64"/>
        <v>25</v>
      </c>
      <c r="R111" s="11">
        <f t="shared" si="64"/>
        <v>25</v>
      </c>
      <c r="S111" s="11">
        <f t="shared" si="64"/>
        <v>25.25</v>
      </c>
      <c r="X111" s="11" t="str">
        <f>X16</f>
        <v>Blower Inlet Temperature</v>
      </c>
      <c r="Y111" s="11" t="str">
        <f t="shared" ref="Y111:AD111" si="65">Y16</f>
        <v>°C</v>
      </c>
      <c r="Z111" s="11">
        <f t="shared" si="65"/>
        <v>31</v>
      </c>
      <c r="AA111" s="11">
        <f t="shared" si="65"/>
        <v>42</v>
      </c>
      <c r="AB111" s="11">
        <f t="shared" si="65"/>
        <v>42</v>
      </c>
      <c r="AC111" s="11">
        <f t="shared" si="65"/>
        <v>44</v>
      </c>
      <c r="AD111" s="11">
        <f t="shared" si="65"/>
        <v>47</v>
      </c>
      <c r="AE111" s="11">
        <f>AE16</f>
        <v>47</v>
      </c>
      <c r="AF111" s="11">
        <f>AF16</f>
        <v>43</v>
      </c>
      <c r="AG111" s="11">
        <f>AG16</f>
        <v>44</v>
      </c>
      <c r="AH111" s="11">
        <f>AH16</f>
        <v>38</v>
      </c>
      <c r="AI111" s="11">
        <f>AI16</f>
        <v>40</v>
      </c>
      <c r="AJ111" s="11"/>
    </row>
    <row r="112" spans="1:36">
      <c r="A112" s="11"/>
      <c r="B112" s="11" t="str">
        <f>B28</f>
        <v>Air Cooler CW Inlet Temp.</v>
      </c>
      <c r="C112" s="11" t="str">
        <f t="shared" ref="C112:I112" si="66">C28</f>
        <v>°C</v>
      </c>
      <c r="D112" s="11">
        <f t="shared" si="66"/>
        <v>23</v>
      </c>
      <c r="E112" s="11">
        <f t="shared" si="66"/>
        <v>24</v>
      </c>
      <c r="F112" s="11">
        <f t="shared" si="66"/>
        <v>26</v>
      </c>
      <c r="G112" s="11">
        <f t="shared" si="66"/>
        <v>26</v>
      </c>
      <c r="H112" s="11">
        <f t="shared" si="66"/>
        <v>27</v>
      </c>
      <c r="I112" s="11">
        <f t="shared" si="66"/>
        <v>29</v>
      </c>
      <c r="M112" s="11" t="str">
        <f>M28</f>
        <v>Air Cooler CW Inlet Temp.</v>
      </c>
      <c r="N112" s="11" t="str">
        <f t="shared" ref="N112:O112" si="67">N28</f>
        <v>°C</v>
      </c>
      <c r="O112" s="11">
        <f t="shared" si="67"/>
        <v>37</v>
      </c>
      <c r="P112" s="11">
        <f t="shared" ref="P112:S112" si="68">P28</f>
        <v>37</v>
      </c>
      <c r="Q112" s="11">
        <f t="shared" si="68"/>
        <v>37</v>
      </c>
      <c r="R112" s="11">
        <f t="shared" si="68"/>
        <v>37</v>
      </c>
      <c r="S112" s="11">
        <f t="shared" si="68"/>
        <v>37</v>
      </c>
      <c r="X112" s="11" t="str">
        <f>X28</f>
        <v>Air Cooler CW Inlet Temp.</v>
      </c>
      <c r="Y112" s="11" t="str">
        <f t="shared" ref="Y112:AD112" si="69">Y28</f>
        <v>°C</v>
      </c>
      <c r="Z112" s="11">
        <f t="shared" si="69"/>
        <v>34</v>
      </c>
      <c r="AA112" s="11">
        <f t="shared" si="69"/>
        <v>34</v>
      </c>
      <c r="AB112" s="11">
        <f t="shared" si="69"/>
        <v>35</v>
      </c>
      <c r="AC112" s="11">
        <f t="shared" si="69"/>
        <v>33</v>
      </c>
      <c r="AD112" s="11">
        <f t="shared" si="69"/>
        <v>36</v>
      </c>
      <c r="AE112" s="11">
        <f>AE28</f>
        <v>40</v>
      </c>
      <c r="AF112" s="11">
        <f>AF28</f>
        <v>34</v>
      </c>
      <c r="AG112" s="11">
        <f>AG28</f>
        <v>38</v>
      </c>
      <c r="AH112" s="11">
        <f>AH28</f>
        <v>38</v>
      </c>
      <c r="AI112" s="11">
        <f>AI28</f>
        <v>40</v>
      </c>
      <c r="AJ112" s="11"/>
    </row>
    <row r="113" spans="1:36">
      <c r="A113" s="11"/>
      <c r="B113" s="16" t="str">
        <f>B61</f>
        <v>Pmax</v>
      </c>
      <c r="C113" s="16" t="str">
        <f t="shared" ref="C113:I113" si="70">C61</f>
        <v>bar</v>
      </c>
      <c r="D113" s="16">
        <f t="shared" si="70"/>
        <v>75.018983026770002</v>
      </c>
      <c r="E113" s="16">
        <f t="shared" si="70"/>
        <v>104.18471643670667</v>
      </c>
      <c r="F113" s="16">
        <f t="shared" si="70"/>
        <v>135.68364985758666</v>
      </c>
      <c r="G113" s="16">
        <f t="shared" si="70"/>
        <v>150.34964991230333</v>
      </c>
      <c r="H113" s="16">
        <f t="shared" si="70"/>
        <v>151.51564996702001</v>
      </c>
      <c r="I113" s="16">
        <f t="shared" si="70"/>
        <v>150.01391677595001</v>
      </c>
      <c r="M113" s="16" t="str">
        <f>M61</f>
        <v>Pmax</v>
      </c>
      <c r="N113" s="16" t="str">
        <f t="shared" ref="N113:O113" si="71">N61</f>
        <v>bar</v>
      </c>
      <c r="O113" s="16">
        <f t="shared" si="71"/>
        <v>132.33725093003335</v>
      </c>
      <c r="P113" s="16">
        <f t="shared" ref="P113:S113" si="72">P61</f>
        <v>133.00391759670001</v>
      </c>
      <c r="Q113" s="16">
        <f t="shared" si="72"/>
        <v>142.33725093003335</v>
      </c>
      <c r="R113" s="16">
        <f t="shared" si="72"/>
        <v>146.67058426336666</v>
      </c>
      <c r="S113" s="16">
        <f t="shared" si="72"/>
        <v>146.50391759670001</v>
      </c>
      <c r="X113" s="16" t="str">
        <f>X61</f>
        <v>Pmax</v>
      </c>
      <c r="Y113" s="16" t="str">
        <f t="shared" ref="Y113:AD113" si="73">Y61</f>
        <v>bar</v>
      </c>
      <c r="Z113" s="16">
        <f t="shared" si="73"/>
        <v>129.85333333333335</v>
      </c>
      <c r="AA113" s="16">
        <f t="shared" si="73"/>
        <v>127.02</v>
      </c>
      <c r="AB113" s="16">
        <f t="shared" si="73"/>
        <v>126.85233333333333</v>
      </c>
      <c r="AC113" s="16">
        <f t="shared" si="73"/>
        <v>127.84833333333333</v>
      </c>
      <c r="AD113" s="16">
        <f t="shared" si="73"/>
        <v>126.84733333333332</v>
      </c>
      <c r="AE113" s="16">
        <f>AE61</f>
        <v>110.008</v>
      </c>
      <c r="AF113" s="16">
        <f>AF61</f>
        <v>121.34933333333333</v>
      </c>
      <c r="AG113" s="16">
        <f>AG61</f>
        <v>123.84833333333333</v>
      </c>
      <c r="AH113" s="16">
        <f>AH61</f>
        <v>127.85533333333333</v>
      </c>
      <c r="AI113" s="16">
        <f>AI61</f>
        <v>123.85833333333333</v>
      </c>
      <c r="AJ113" s="16"/>
    </row>
    <row r="114" spans="1:36">
      <c r="A114" s="11"/>
      <c r="B114" s="11" t="s">
        <v>245</v>
      </c>
      <c r="C114" s="11"/>
      <c r="D114" s="11">
        <f>(D111-25)*0.002198*D113</f>
        <v>-0.84094779593348656</v>
      </c>
      <c r="E114" s="11">
        <f t="shared" ref="E114:I114" si="74">(E111-25)*0.002198*E113</f>
        <v>-0.52669541547412702</v>
      </c>
      <c r="F114" s="11">
        <f t="shared" si="74"/>
        <v>-0.41752572734176518</v>
      </c>
      <c r="G114" s="11">
        <f t="shared" si="74"/>
        <v>6.609370610144949E-2</v>
      </c>
      <c r="H114" s="11">
        <f t="shared" si="74"/>
        <v>0.36633453849026143</v>
      </c>
      <c r="I114" s="11">
        <f t="shared" si="74"/>
        <v>0.69243423705443052</v>
      </c>
      <c r="M114" s="11" t="s">
        <v>245</v>
      </c>
      <c r="N114" s="11"/>
      <c r="O114" s="11">
        <f>(O111-25)*0.002198*O113</f>
        <v>-0.14543863877210664</v>
      </c>
      <c r="P114" s="11">
        <f t="shared" ref="P114:S114" si="75">(P111-25)*0.002198*P113</f>
        <v>-0.1461713054387733</v>
      </c>
      <c r="Q114" s="11">
        <f t="shared" si="75"/>
        <v>0</v>
      </c>
      <c r="R114" s="11">
        <f t="shared" si="75"/>
        <v>0</v>
      </c>
      <c r="S114" s="11">
        <f t="shared" si="75"/>
        <v>8.050390271938665E-2</v>
      </c>
      <c r="X114" s="11" t="s">
        <v>245</v>
      </c>
      <c r="Y114" s="11"/>
      <c r="Z114" s="11">
        <f>(Z111-25)*0.002198*Z113</f>
        <v>1.71250576</v>
      </c>
      <c r="AA114" s="11">
        <f t="shared" ref="AA114" si="76">(AA111-25)*0.002198*AA113</f>
        <v>4.7462293199999994</v>
      </c>
      <c r="AB114" s="11">
        <f t="shared" ref="AB114" si="77">(AB111-25)*0.002198*AB113</f>
        <v>4.7399642873333327</v>
      </c>
      <c r="AC114" s="11">
        <f t="shared" ref="AC114" si="78">(AC111-25)*0.002198*AC113</f>
        <v>5.3392020966666669</v>
      </c>
      <c r="AD114" s="11">
        <f t="shared" ref="AD114" si="79">(AD111-25)*0.002198*AD113</f>
        <v>6.1338296506666659</v>
      </c>
      <c r="AE114" s="11">
        <f t="shared" ref="AE114" si="80">(AE111-25)*0.002198*AE113</f>
        <v>5.319546847999999</v>
      </c>
      <c r="AF114" s="11">
        <f t="shared" ref="AF114" si="81">(AF111-25)*0.002198*AF113</f>
        <v>4.8010650239999997</v>
      </c>
      <c r="AG114" s="11">
        <f t="shared" ref="AG114" si="82">(AG111-25)*0.002198*AG113</f>
        <v>5.1721540966666666</v>
      </c>
      <c r="AH114" s="11">
        <f t="shared" ref="AH114" si="83">(AH111-25)*0.002198*AH113</f>
        <v>3.6533382946666664</v>
      </c>
      <c r="AI114" s="11">
        <f t="shared" ref="AI114" si="84">(AI111-25)*0.002198*AI113</f>
        <v>4.0836092500000003</v>
      </c>
      <c r="AJ114" s="11"/>
    </row>
    <row r="115" spans="1:36">
      <c r="A115" s="11"/>
      <c r="B115" s="11" t="s">
        <v>246</v>
      </c>
      <c r="C115" s="11"/>
      <c r="D115" s="11">
        <f>(D112-25)*(-0.00081)*D113</f>
        <v>0.1215307525033674</v>
      </c>
      <c r="E115" s="11">
        <f t="shared" ref="E115:I115" si="85">(E112-25)*(-0.00081)*E113</f>
        <v>8.43896203137324E-2</v>
      </c>
      <c r="F115" s="11">
        <f t="shared" si="85"/>
        <v>-0.10990375638464518</v>
      </c>
      <c r="G115" s="11">
        <f t="shared" si="85"/>
        <v>-0.1217832164289657</v>
      </c>
      <c r="H115" s="11">
        <f t="shared" si="85"/>
        <v>-0.24545535294657239</v>
      </c>
      <c r="I115" s="11">
        <f t="shared" si="85"/>
        <v>-0.486045090354078</v>
      </c>
      <c r="M115" s="11" t="s">
        <v>246</v>
      </c>
      <c r="N115" s="11"/>
      <c r="O115" s="11">
        <f>(O112-25)*(-0.00081)*O113</f>
        <v>-1.286318079039924</v>
      </c>
      <c r="P115" s="11">
        <f t="shared" ref="P115:S115" si="86">(P112-25)*(-0.00081)*P113</f>
        <v>-1.2927980790399241</v>
      </c>
      <c r="Q115" s="11">
        <f t="shared" si="86"/>
        <v>-1.3835180790399242</v>
      </c>
      <c r="R115" s="11">
        <f t="shared" si="86"/>
        <v>-1.4256380790399239</v>
      </c>
      <c r="S115" s="11">
        <f t="shared" si="86"/>
        <v>-1.4240180790399239</v>
      </c>
      <c r="X115" s="11" t="s">
        <v>246</v>
      </c>
      <c r="Y115" s="11"/>
      <c r="Z115" s="11">
        <f>(Z112-25)*(-0.00081)*Z113</f>
        <v>-0.94663080000000011</v>
      </c>
      <c r="AA115" s="11">
        <f t="shared" ref="AA115:AD115" si="87">(AA112-25)*(-0.00081)*AA113</f>
        <v>-0.9259757999999999</v>
      </c>
      <c r="AB115" s="11">
        <f t="shared" si="87"/>
        <v>-1.0275038999999999</v>
      </c>
      <c r="AC115" s="11">
        <f t="shared" si="87"/>
        <v>-0.82845719999999989</v>
      </c>
      <c r="AD115" s="11">
        <f t="shared" si="87"/>
        <v>-1.13020974</v>
      </c>
      <c r="AE115" s="11">
        <f t="shared" ref="AE115:AI115" si="88">(AE112-25)*(-0.00081)*AE113</f>
        <v>-1.3365971999999999</v>
      </c>
      <c r="AF115" s="11">
        <f t="shared" si="88"/>
        <v>-0.88463663999999997</v>
      </c>
      <c r="AG115" s="11">
        <f t="shared" si="88"/>
        <v>-1.3041229499999998</v>
      </c>
      <c r="AH115" s="11">
        <f t="shared" si="88"/>
        <v>-1.3463166599999998</v>
      </c>
      <c r="AI115" s="11">
        <f t="shared" si="88"/>
        <v>-1.5048787499999998</v>
      </c>
      <c r="AJ115" s="11"/>
    </row>
    <row r="116" spans="1:36">
      <c r="A116" s="11"/>
      <c r="B116" s="11" t="s">
        <v>247</v>
      </c>
      <c r="C116" s="11" t="s">
        <v>21</v>
      </c>
      <c r="D116" s="16">
        <f>D113+D114+D115</f>
        <v>74.299565983339875</v>
      </c>
      <c r="E116" s="16">
        <f t="shared" ref="E116:I116" si="89">E113+E114+E115</f>
        <v>103.74241064154627</v>
      </c>
      <c r="F116" s="16">
        <f t="shared" si="89"/>
        <v>135.15622037386024</v>
      </c>
      <c r="G116" s="16">
        <f t="shared" si="89"/>
        <v>150.29396040197582</v>
      </c>
      <c r="H116" s="16">
        <f t="shared" si="89"/>
        <v>151.6365291525637</v>
      </c>
      <c r="I116" s="16">
        <f t="shared" si="89"/>
        <v>150.22030592265037</v>
      </c>
      <c r="M116" s="11" t="s">
        <v>247</v>
      </c>
      <c r="N116" s="11" t="s">
        <v>21</v>
      </c>
      <c r="O116" s="16">
        <f>O113+O114+O115</f>
        <v>130.90549421222133</v>
      </c>
      <c r="P116" s="16">
        <f t="shared" ref="P116:S116" si="90">P113+P114+P115</f>
        <v>131.56494821222131</v>
      </c>
      <c r="Q116" s="16">
        <f t="shared" si="90"/>
        <v>140.95373285099342</v>
      </c>
      <c r="R116" s="16">
        <f t="shared" si="90"/>
        <v>145.24494618432675</v>
      </c>
      <c r="S116" s="16">
        <f t="shared" si="90"/>
        <v>145.16040342037948</v>
      </c>
      <c r="X116" s="11" t="s">
        <v>247</v>
      </c>
      <c r="Y116" s="11" t="s">
        <v>21</v>
      </c>
      <c r="Z116" s="16">
        <f>Z113+Z114+Z115</f>
        <v>130.61920829333334</v>
      </c>
      <c r="AA116" s="16">
        <f t="shared" ref="AA116" si="91">AA113+AA114+AA115</f>
        <v>130.84025352</v>
      </c>
      <c r="AB116" s="16">
        <f t="shared" ref="AB116" si="92">AB113+AB114+AB115</f>
        <v>130.56479372066667</v>
      </c>
      <c r="AC116" s="16">
        <f t="shared" ref="AC116" si="93">AC113+AC114+AC115</f>
        <v>132.35907822999999</v>
      </c>
      <c r="AD116" s="16">
        <f t="shared" ref="AD116" si="94">AD113+AD114+AD115</f>
        <v>131.85095324399998</v>
      </c>
      <c r="AE116" s="16">
        <f t="shared" ref="AE116" si="95">AE113+AE114+AE115</f>
        <v>113.990949648</v>
      </c>
      <c r="AF116" s="16">
        <f t="shared" ref="AF116" si="96">AF113+AF114+AF115</f>
        <v>125.26576171733333</v>
      </c>
      <c r="AG116" s="16">
        <f t="shared" ref="AG116" si="97">AG113+AG114+AG115</f>
        <v>127.71636448000001</v>
      </c>
      <c r="AH116" s="16">
        <f t="shared" ref="AH116" si="98">AH113+AH114+AH115</f>
        <v>130.16235496799999</v>
      </c>
      <c r="AI116" s="16">
        <f t="shared" ref="AI116" si="99">AI113+AI114+AI115</f>
        <v>126.43706383333333</v>
      </c>
      <c r="AJ116" s="16"/>
    </row>
    <row r="117" spans="1:36">
      <c r="A117" s="11"/>
      <c r="B117" s="11"/>
      <c r="C117" s="11"/>
      <c r="D117" s="11"/>
      <c r="E117" s="11"/>
      <c r="F117" s="11"/>
      <c r="G117" s="11"/>
      <c r="M117" s="11"/>
      <c r="N117" s="11"/>
      <c r="O117" s="11"/>
      <c r="P117" s="11"/>
      <c r="Q117" s="11"/>
      <c r="R117" s="11"/>
      <c r="S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</row>
    <row r="118" spans="1:36">
      <c r="A118" s="11"/>
      <c r="B118" s="4" t="s">
        <v>248</v>
      </c>
      <c r="C118" s="11"/>
      <c r="D118" s="11"/>
      <c r="E118" s="11"/>
      <c r="F118" s="11"/>
      <c r="G118" s="11"/>
      <c r="M118" s="4" t="s">
        <v>248</v>
      </c>
      <c r="N118" s="11"/>
      <c r="O118" s="11"/>
      <c r="P118" s="11"/>
      <c r="Q118" s="11"/>
      <c r="R118" s="11"/>
      <c r="S118" s="11"/>
      <c r="X118" s="4" t="s">
        <v>248</v>
      </c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</row>
    <row r="119" spans="1:36">
      <c r="A119" s="11"/>
      <c r="B119" s="16" t="str">
        <f>B12</f>
        <v>Fuel Pump Index</v>
      </c>
      <c r="C119" s="16" t="str">
        <f t="shared" ref="C119:I119" si="100">C12</f>
        <v>-</v>
      </c>
      <c r="D119" s="16">
        <f t="shared" si="100"/>
        <v>44.5</v>
      </c>
      <c r="E119" s="16">
        <f t="shared" si="100"/>
        <v>60.5</v>
      </c>
      <c r="F119" s="16">
        <f t="shared" si="100"/>
        <v>73.666666666666671</v>
      </c>
      <c r="G119" s="16">
        <f t="shared" si="100"/>
        <v>82.833333333333329</v>
      </c>
      <c r="H119" s="16">
        <f t="shared" si="100"/>
        <v>88.5</v>
      </c>
      <c r="I119" s="16">
        <f t="shared" si="100"/>
        <v>96.5</v>
      </c>
      <c r="M119" s="16" t="str">
        <f>M12</f>
        <v>Fuel Pump Index</v>
      </c>
      <c r="N119" s="16" t="str">
        <f t="shared" ref="N119:O119" si="101">N12</f>
        <v>-</v>
      </c>
      <c r="O119" s="16">
        <f t="shared" si="101"/>
        <v>76.5</v>
      </c>
      <c r="P119" s="16">
        <f t="shared" ref="P119:S119" si="102">P12</f>
        <v>77</v>
      </c>
      <c r="Q119" s="16">
        <f t="shared" si="102"/>
        <v>86</v>
      </c>
      <c r="R119" s="16">
        <f t="shared" si="102"/>
        <v>86.166666666666671</v>
      </c>
      <c r="S119" s="16">
        <f t="shared" si="102"/>
        <v>84.833333333333329</v>
      </c>
      <c r="X119" s="16" t="str">
        <f>X12</f>
        <v>Fuel Pump Index</v>
      </c>
      <c r="Y119" s="16" t="str">
        <f t="shared" ref="Y119:AD119" si="103">Y12</f>
        <v>-</v>
      </c>
      <c r="Z119" s="16">
        <f t="shared" si="103"/>
        <v>86.166666666666671</v>
      </c>
      <c r="AA119" s="16">
        <f t="shared" si="103"/>
        <v>88.5</v>
      </c>
      <c r="AB119" s="16">
        <f t="shared" si="103"/>
        <v>86.5</v>
      </c>
      <c r="AC119" s="16">
        <f t="shared" si="103"/>
        <v>90.333333333333329</v>
      </c>
      <c r="AD119" s="16">
        <f t="shared" si="103"/>
        <v>89.833333333333329</v>
      </c>
      <c r="AE119" s="16">
        <f>AE12</f>
        <v>79.833333333333329</v>
      </c>
      <c r="AF119" s="16">
        <f>AF12</f>
        <v>86.666666666666671</v>
      </c>
      <c r="AG119" s="16">
        <f>AG12</f>
        <v>89.666666666666671</v>
      </c>
      <c r="AH119" s="16">
        <f>AH12</f>
        <v>93.166666666666671</v>
      </c>
      <c r="AI119" s="16">
        <f>AI12</f>
        <v>92.333333333333329</v>
      </c>
      <c r="AJ119" s="16"/>
    </row>
    <row r="120" spans="1:36">
      <c r="A120" s="11"/>
      <c r="B120" s="11"/>
      <c r="C120" s="11"/>
      <c r="D120" s="11"/>
      <c r="E120" s="11"/>
      <c r="F120" s="11"/>
      <c r="G120" s="11"/>
      <c r="M120" s="11"/>
      <c r="N120" s="11"/>
      <c r="O120" s="11"/>
      <c r="P120" s="11"/>
      <c r="Q120" s="11"/>
      <c r="R120" s="11"/>
      <c r="S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</row>
    <row r="121" spans="1:36">
      <c r="A121" s="11"/>
      <c r="B121" s="4" t="s">
        <v>250</v>
      </c>
      <c r="C121" s="11"/>
      <c r="D121" s="11"/>
      <c r="E121" s="11"/>
      <c r="F121" s="11"/>
      <c r="G121" s="11"/>
      <c r="M121" s="4" t="s">
        <v>250</v>
      </c>
      <c r="N121" s="11"/>
      <c r="O121" s="11"/>
      <c r="P121" s="11"/>
      <c r="Q121" s="11"/>
      <c r="R121" s="11"/>
      <c r="S121" s="11"/>
      <c r="X121" s="4" t="s">
        <v>250</v>
      </c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</row>
    <row r="122" spans="1:36">
      <c r="A122" s="11"/>
      <c r="B122" s="11" t="str">
        <f>B111</f>
        <v>Blower Inlet Temperature</v>
      </c>
      <c r="C122" s="11" t="str">
        <f t="shared" ref="C122:I122" si="104">C111</f>
        <v>°C</v>
      </c>
      <c r="D122" s="11">
        <f t="shared" si="104"/>
        <v>19.899999999999999</v>
      </c>
      <c r="E122" s="11">
        <f t="shared" si="104"/>
        <v>22.7</v>
      </c>
      <c r="F122" s="11">
        <f t="shared" si="104"/>
        <v>23.6</v>
      </c>
      <c r="G122" s="11">
        <f t="shared" si="104"/>
        <v>25.200000000000003</v>
      </c>
      <c r="H122" s="11">
        <f t="shared" si="104"/>
        <v>26.1</v>
      </c>
      <c r="I122" s="11">
        <f t="shared" si="104"/>
        <v>27.1</v>
      </c>
      <c r="M122" s="11" t="str">
        <f>M111</f>
        <v>Blower Inlet Temperature</v>
      </c>
      <c r="N122" s="11" t="str">
        <f t="shared" ref="N122:O122" si="105">N111</f>
        <v>°C</v>
      </c>
      <c r="O122" s="11">
        <f t="shared" si="105"/>
        <v>24.5</v>
      </c>
      <c r="P122" s="11">
        <f t="shared" ref="P122:S122" si="106">P111</f>
        <v>24.5</v>
      </c>
      <c r="Q122" s="11">
        <f t="shared" si="106"/>
        <v>25</v>
      </c>
      <c r="R122" s="11">
        <f t="shared" si="106"/>
        <v>25</v>
      </c>
      <c r="S122" s="11">
        <f t="shared" si="106"/>
        <v>25.25</v>
      </c>
      <c r="X122" s="11" t="str">
        <f>X111</f>
        <v>Blower Inlet Temperature</v>
      </c>
      <c r="Y122" s="11" t="str">
        <f t="shared" ref="Y122:AD122" si="107">Y111</f>
        <v>°C</v>
      </c>
      <c r="Z122" s="11">
        <f t="shared" si="107"/>
        <v>31</v>
      </c>
      <c r="AA122" s="11">
        <f t="shared" si="107"/>
        <v>42</v>
      </c>
      <c r="AB122" s="11">
        <f t="shared" si="107"/>
        <v>42</v>
      </c>
      <c r="AC122" s="11">
        <f t="shared" si="107"/>
        <v>44</v>
      </c>
      <c r="AD122" s="11">
        <f t="shared" si="107"/>
        <v>47</v>
      </c>
      <c r="AE122" s="11">
        <f t="shared" ref="AE122:AI122" si="108">AE111</f>
        <v>47</v>
      </c>
      <c r="AF122" s="11">
        <f t="shared" si="108"/>
        <v>43</v>
      </c>
      <c r="AG122" s="11">
        <f t="shared" si="108"/>
        <v>44</v>
      </c>
      <c r="AH122" s="11">
        <f t="shared" si="108"/>
        <v>38</v>
      </c>
      <c r="AI122" s="11">
        <f t="shared" si="108"/>
        <v>40</v>
      </c>
      <c r="AJ122" s="11"/>
    </row>
    <row r="123" spans="1:36">
      <c r="A123" s="11"/>
      <c r="B123" s="11" t="str">
        <f>B112</f>
        <v>Air Cooler CW Inlet Temp.</v>
      </c>
      <c r="C123" s="11" t="str">
        <f t="shared" ref="C123:I123" si="109">C112</f>
        <v>°C</v>
      </c>
      <c r="D123" s="11">
        <f t="shared" si="109"/>
        <v>23</v>
      </c>
      <c r="E123" s="11">
        <f t="shared" si="109"/>
        <v>24</v>
      </c>
      <c r="F123" s="11">
        <f t="shared" si="109"/>
        <v>26</v>
      </c>
      <c r="G123" s="11">
        <f t="shared" si="109"/>
        <v>26</v>
      </c>
      <c r="H123" s="11">
        <f t="shared" si="109"/>
        <v>27</v>
      </c>
      <c r="I123" s="11">
        <f t="shared" si="109"/>
        <v>29</v>
      </c>
      <c r="M123" s="11" t="str">
        <f>M112</f>
        <v>Air Cooler CW Inlet Temp.</v>
      </c>
      <c r="N123" s="11" t="str">
        <f t="shared" ref="N123:O123" si="110">N112</f>
        <v>°C</v>
      </c>
      <c r="O123" s="11">
        <f t="shared" si="110"/>
        <v>37</v>
      </c>
      <c r="P123" s="11">
        <f t="shared" ref="P123:S123" si="111">P112</f>
        <v>37</v>
      </c>
      <c r="Q123" s="11">
        <f t="shared" si="111"/>
        <v>37</v>
      </c>
      <c r="R123" s="11">
        <f t="shared" si="111"/>
        <v>37</v>
      </c>
      <c r="S123" s="11">
        <f t="shared" si="111"/>
        <v>37</v>
      </c>
      <c r="X123" s="11" t="str">
        <f>X112</f>
        <v>Air Cooler CW Inlet Temp.</v>
      </c>
      <c r="Y123" s="11" t="str">
        <f t="shared" ref="Y123:AD123" si="112">Y112</f>
        <v>°C</v>
      </c>
      <c r="Z123" s="11">
        <f t="shared" si="112"/>
        <v>34</v>
      </c>
      <c r="AA123" s="11">
        <f t="shared" si="112"/>
        <v>34</v>
      </c>
      <c r="AB123" s="11">
        <f t="shared" si="112"/>
        <v>35</v>
      </c>
      <c r="AC123" s="11">
        <f t="shared" si="112"/>
        <v>33</v>
      </c>
      <c r="AD123" s="11">
        <f t="shared" si="112"/>
        <v>36</v>
      </c>
      <c r="AE123" s="11">
        <f t="shared" ref="AE123:AI123" si="113">AE112</f>
        <v>40</v>
      </c>
      <c r="AF123" s="11">
        <f t="shared" si="113"/>
        <v>34</v>
      </c>
      <c r="AG123" s="11">
        <f t="shared" si="113"/>
        <v>38</v>
      </c>
      <c r="AH123" s="11">
        <f t="shared" si="113"/>
        <v>38</v>
      </c>
      <c r="AI123" s="11">
        <f t="shared" si="113"/>
        <v>40</v>
      </c>
      <c r="AJ123" s="11"/>
    </row>
    <row r="124" spans="1:36">
      <c r="A124" s="11"/>
      <c r="B124" s="11" t="str">
        <f>B39</f>
        <v>T Exhaust receiver</v>
      </c>
      <c r="C124" s="11" t="s">
        <v>27</v>
      </c>
      <c r="D124" s="11">
        <f>D39-273.15</f>
        <v>265</v>
      </c>
      <c r="E124" s="11">
        <f t="shared" ref="E124:I124" si="114">E39-273.15</f>
        <v>320</v>
      </c>
      <c r="F124" s="11">
        <f t="shared" si="114"/>
        <v>332.5</v>
      </c>
      <c r="G124" s="11">
        <f t="shared" si="114"/>
        <v>359</v>
      </c>
      <c r="H124" s="11">
        <f t="shared" si="114"/>
        <v>375</v>
      </c>
      <c r="I124" s="11">
        <f t="shared" si="114"/>
        <v>404</v>
      </c>
      <c r="M124" s="11" t="str">
        <f>M39</f>
        <v>T Exhaust receiver</v>
      </c>
      <c r="N124" s="11" t="s">
        <v>27</v>
      </c>
      <c r="O124" s="11">
        <f>O39-273.15</f>
        <v>351</v>
      </c>
      <c r="P124" s="11">
        <f t="shared" ref="P124:S124" si="115">P39-273.15</f>
        <v>347.5</v>
      </c>
      <c r="Q124" s="11">
        <f t="shared" si="115"/>
        <v>367.5</v>
      </c>
      <c r="R124" s="11">
        <f t="shared" si="115"/>
        <v>367.5</v>
      </c>
      <c r="S124" s="11">
        <f t="shared" si="115"/>
        <v>362.5</v>
      </c>
      <c r="X124" s="11" t="str">
        <f>X39</f>
        <v>T Exhaust receiver</v>
      </c>
      <c r="Y124" s="11" t="s">
        <v>27</v>
      </c>
      <c r="Z124" s="11">
        <f>Z39-273.15</f>
        <v>350</v>
      </c>
      <c r="AA124" s="11">
        <f t="shared" ref="AA124:AD124" si="116">AA39-273.15</f>
        <v>355</v>
      </c>
      <c r="AB124" s="11">
        <f t="shared" si="116"/>
        <v>365</v>
      </c>
      <c r="AC124" s="11">
        <f t="shared" si="116"/>
        <v>380</v>
      </c>
      <c r="AD124" s="11">
        <f t="shared" si="116"/>
        <v>390</v>
      </c>
      <c r="AE124" s="11">
        <f>AE39-273.15</f>
        <v>360</v>
      </c>
      <c r="AF124" s="11">
        <f>AF39-273.15</f>
        <v>370</v>
      </c>
      <c r="AG124" s="11">
        <f>AG39-273.15</f>
        <v>365</v>
      </c>
      <c r="AH124" s="11">
        <f>AH39-273.15</f>
        <v>370</v>
      </c>
      <c r="AI124" s="11">
        <f>AI39-273.15</f>
        <v>360</v>
      </c>
      <c r="AJ124" s="11"/>
    </row>
    <row r="125" spans="1:36">
      <c r="A125" s="11"/>
      <c r="B125" s="11" t="s">
        <v>245</v>
      </c>
      <c r="C125" s="11"/>
      <c r="D125" s="11">
        <f>(D122-25)*(-0.002446)*(273+D124)</f>
        <v>6.7113348000000013</v>
      </c>
      <c r="E125" s="11">
        <f t="shared" ref="E125:I125" si="117">(E122-25)*(-0.002446)*(273+E124)</f>
        <v>3.3360994000000006</v>
      </c>
      <c r="F125" s="11">
        <f t="shared" si="117"/>
        <v>2.0734741999999979</v>
      </c>
      <c r="G125" s="11">
        <f>(G122-25)*(-0.002446)*(273+G124)</f>
        <v>-0.30917440000000435</v>
      </c>
      <c r="H125" s="11">
        <f t="shared" si="117"/>
        <v>-1.7435088000000023</v>
      </c>
      <c r="I125" s="11">
        <f t="shared" si="117"/>
        <v>-3.4774782000000024</v>
      </c>
      <c r="M125" s="11" t="s">
        <v>245</v>
      </c>
      <c r="N125" s="11"/>
      <c r="O125" s="11">
        <f>(O122-25)*(-0.002446)*(273+O124)</f>
        <v>0.76315199999999994</v>
      </c>
      <c r="P125" s="11">
        <f t="shared" ref="P125:S125" si="118">(P122-25)*(-0.002446)*(273+P124)</f>
        <v>0.75887149999999992</v>
      </c>
      <c r="Q125" s="11">
        <f t="shared" si="118"/>
        <v>0</v>
      </c>
      <c r="R125" s="11">
        <f t="shared" si="118"/>
        <v>0</v>
      </c>
      <c r="S125" s="11">
        <f t="shared" si="118"/>
        <v>-0.38860824999999999</v>
      </c>
      <c r="X125" s="11" t="s">
        <v>245</v>
      </c>
      <c r="Y125" s="11"/>
      <c r="Z125" s="11">
        <f>(Z122-25)*(-0.002446)*(273+Z124)</f>
        <v>-9.1431479999999983</v>
      </c>
      <c r="AA125" s="11">
        <f t="shared" ref="AA125" si="119">(AA122-25)*(-0.002446)*(273+AA124)</f>
        <v>-26.113495999999998</v>
      </c>
      <c r="AB125" s="11">
        <f t="shared" ref="AB125" si="120">(AB122-25)*(-0.002446)*(273+AB124)</f>
        <v>-26.529315999999998</v>
      </c>
      <c r="AC125" s="11">
        <f t="shared" ref="AC125" si="121">(AC122-25)*(-0.002446)*(273+AC124)</f>
        <v>-30.347521999999998</v>
      </c>
      <c r="AD125" s="11">
        <f t="shared" ref="AD125" si="122">(AD122-25)*(-0.002446)*(273+AD124)</f>
        <v>-35.677355999999996</v>
      </c>
      <c r="AE125" s="11">
        <f t="shared" ref="AE125" si="123">(AE122-25)*(-0.002446)*(273+AE124)</f>
        <v>-34.062995999999998</v>
      </c>
      <c r="AF125" s="11">
        <f t="shared" ref="AF125" si="124">(AF122-25)*(-0.002446)*(273+AF124)</f>
        <v>-28.310003999999999</v>
      </c>
      <c r="AG125" s="11">
        <f t="shared" ref="AG125" si="125">(AG122-25)*(-0.002446)*(273+AG124)</f>
        <v>-29.650411999999996</v>
      </c>
      <c r="AH125" s="11">
        <f t="shared" ref="AH125" si="126">(AH122-25)*(-0.002446)*(273+AH124)</f>
        <v>-20.446114000000001</v>
      </c>
      <c r="AI125" s="11">
        <f t="shared" ref="AI125" si="127">(AI122-25)*(-0.002446)*(273+AI124)</f>
        <v>-23.224769999999999</v>
      </c>
      <c r="AJ125" s="11"/>
    </row>
    <row r="126" spans="1:36">
      <c r="A126" s="11"/>
      <c r="B126" s="11" t="s">
        <v>246</v>
      </c>
      <c r="C126" s="11"/>
      <c r="D126" s="11">
        <f>(D123-25)*(-0.00059)*(273+D124)</f>
        <v>0.63484000000000007</v>
      </c>
      <c r="E126" s="11">
        <f t="shared" ref="E126:I126" si="128">(E123-25)*(-0.00059)*(273+E124)</f>
        <v>0.34987000000000001</v>
      </c>
      <c r="F126" s="11">
        <f t="shared" si="128"/>
        <v>-0.35724500000000003</v>
      </c>
      <c r="G126" s="11">
        <f t="shared" si="128"/>
        <v>-0.37288000000000004</v>
      </c>
      <c r="H126" s="11">
        <f t="shared" si="128"/>
        <v>-0.76463999999999999</v>
      </c>
      <c r="I126" s="11">
        <f t="shared" si="128"/>
        <v>-1.59772</v>
      </c>
      <c r="M126" s="11" t="s">
        <v>246</v>
      </c>
      <c r="N126" s="11"/>
      <c r="O126" s="11">
        <f>(O123-25)*(-0.00059)*(273+O124)</f>
        <v>-4.4179200000000005</v>
      </c>
      <c r="P126" s="11">
        <f t="shared" ref="P126:S126" si="129">(P123-25)*(-0.00059)*(273+P124)</f>
        <v>-4.3931399999999998</v>
      </c>
      <c r="Q126" s="11">
        <f t="shared" si="129"/>
        <v>-4.5347400000000002</v>
      </c>
      <c r="R126" s="11">
        <f t="shared" si="129"/>
        <v>-4.5347400000000002</v>
      </c>
      <c r="S126" s="11">
        <f t="shared" si="129"/>
        <v>-4.4993400000000001</v>
      </c>
      <c r="X126" s="11" t="s">
        <v>246</v>
      </c>
      <c r="Y126" s="11"/>
      <c r="Z126" s="11">
        <f>(Z123-25)*(-0.00059)*(273+Z124)</f>
        <v>-3.3081300000000002</v>
      </c>
      <c r="AA126" s="11">
        <f t="shared" ref="AA126:AD126" si="130">(AA123-25)*(-0.00059)*(273+AA124)</f>
        <v>-3.3346800000000001</v>
      </c>
      <c r="AB126" s="11">
        <f t="shared" si="130"/>
        <v>-3.7642000000000007</v>
      </c>
      <c r="AC126" s="11">
        <f t="shared" si="130"/>
        <v>-3.08216</v>
      </c>
      <c r="AD126" s="11">
        <f t="shared" si="130"/>
        <v>-4.3028700000000004</v>
      </c>
      <c r="AE126" s="11">
        <f t="shared" ref="AE126:AI126" si="131">(AE123-25)*(-0.00059)*(273+AE124)</f>
        <v>-5.6020500000000002</v>
      </c>
      <c r="AF126" s="11">
        <f t="shared" si="131"/>
        <v>-3.4143300000000005</v>
      </c>
      <c r="AG126" s="11">
        <f t="shared" si="131"/>
        <v>-4.8934600000000001</v>
      </c>
      <c r="AH126" s="11">
        <f t="shared" si="131"/>
        <v>-4.9318100000000005</v>
      </c>
      <c r="AI126" s="11">
        <f t="shared" si="131"/>
        <v>-5.6020500000000002</v>
      </c>
      <c r="AJ126" s="11"/>
    </row>
    <row r="127" spans="1:36">
      <c r="A127" s="11"/>
      <c r="B127" s="11" t="s">
        <v>251</v>
      </c>
      <c r="C127" s="11" t="s">
        <v>27</v>
      </c>
      <c r="D127" s="11">
        <f>D124+D125+D126</f>
        <v>272.34617479999997</v>
      </c>
      <c r="E127" s="11">
        <f t="shared" ref="E127:I127" si="132">E124+E125+E126</f>
        <v>323.68596940000003</v>
      </c>
      <c r="F127" s="11">
        <f t="shared" si="132"/>
        <v>334.21622920000004</v>
      </c>
      <c r="G127" s="11">
        <f t="shared" si="132"/>
        <v>358.31794559999997</v>
      </c>
      <c r="H127" s="11">
        <f t="shared" si="132"/>
        <v>372.49185119999999</v>
      </c>
      <c r="I127" s="11">
        <f t="shared" si="132"/>
        <v>398.92480180000001</v>
      </c>
      <c r="M127" s="11" t="s">
        <v>251</v>
      </c>
      <c r="N127" s="11" t="s">
        <v>27</v>
      </c>
      <c r="O127" s="11">
        <f>O124+O125+O126</f>
        <v>347.34523200000001</v>
      </c>
      <c r="P127" s="11">
        <f t="shared" ref="P127:S127" si="133">P124+P125+P126</f>
        <v>343.86573149999998</v>
      </c>
      <c r="Q127" s="11">
        <f t="shared" si="133"/>
        <v>362.96526</v>
      </c>
      <c r="R127" s="11">
        <f t="shared" si="133"/>
        <v>362.96526</v>
      </c>
      <c r="S127" s="11">
        <f t="shared" si="133"/>
        <v>357.61205174999998</v>
      </c>
      <c r="X127" s="11" t="s">
        <v>251</v>
      </c>
      <c r="Y127" s="11" t="s">
        <v>27</v>
      </c>
      <c r="Z127" s="11">
        <f>Z124+Z125+Z126</f>
        <v>337.548722</v>
      </c>
      <c r="AA127" s="11">
        <f t="shared" ref="AA127" si="134">AA124+AA125+AA126</f>
        <v>325.55182400000001</v>
      </c>
      <c r="AB127" s="11">
        <f t="shared" ref="AB127" si="135">AB124+AB125+AB126</f>
        <v>334.70648399999999</v>
      </c>
      <c r="AC127" s="11">
        <f t="shared" ref="AC127" si="136">AC124+AC125+AC126</f>
        <v>346.57031799999999</v>
      </c>
      <c r="AD127" s="11">
        <f t="shared" ref="AD127" si="137">AD124+AD125+AD126</f>
        <v>350.01977400000004</v>
      </c>
      <c r="AE127" s="11">
        <f t="shared" ref="AE127" si="138">AE124+AE125+AE126</f>
        <v>320.33495399999998</v>
      </c>
      <c r="AF127" s="11">
        <f t="shared" ref="AF127" si="139">AF124+AF125+AF126</f>
        <v>338.275666</v>
      </c>
      <c r="AG127" s="11">
        <f t="shared" ref="AG127" si="140">AG124+AG125+AG126</f>
        <v>330.45612799999998</v>
      </c>
      <c r="AH127" s="11">
        <f t="shared" ref="AH127" si="141">AH124+AH125+AH126</f>
        <v>344.62207599999999</v>
      </c>
      <c r="AI127" s="11">
        <f t="shared" ref="AI127" si="142">AI124+AI125+AI126</f>
        <v>331.17318</v>
      </c>
      <c r="AJ127" s="11"/>
    </row>
    <row r="128" spans="1:36">
      <c r="A128" s="11"/>
      <c r="B128" s="11"/>
      <c r="C128" s="11"/>
      <c r="D128" s="11"/>
      <c r="E128" s="11"/>
      <c r="F128" s="11"/>
      <c r="G128" s="11"/>
      <c r="M128" s="11"/>
      <c r="N128" s="11"/>
      <c r="O128" s="11"/>
      <c r="P128" s="11"/>
      <c r="Q128" s="11"/>
      <c r="R128" s="11"/>
      <c r="S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</row>
    <row r="129" spans="1:36">
      <c r="A129" s="11"/>
      <c r="B129" s="4" t="s">
        <v>252</v>
      </c>
      <c r="C129" s="11"/>
      <c r="D129" s="11"/>
      <c r="E129" s="11"/>
      <c r="F129" s="11"/>
      <c r="G129" s="11"/>
      <c r="M129" s="4" t="s">
        <v>252</v>
      </c>
      <c r="N129" s="11"/>
      <c r="O129" s="11"/>
      <c r="P129" s="11"/>
      <c r="Q129" s="11"/>
      <c r="R129" s="11"/>
      <c r="S129" s="11"/>
      <c r="X129" s="4" t="s">
        <v>252</v>
      </c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</row>
    <row r="130" spans="1:36">
      <c r="A130" s="11"/>
      <c r="B130" s="11" t="str">
        <f>B122</f>
        <v>Blower Inlet Temperature</v>
      </c>
      <c r="C130" s="11" t="str">
        <f t="shared" ref="C130:I130" si="143">C122</f>
        <v>°C</v>
      </c>
      <c r="D130" s="11">
        <f t="shared" si="143"/>
        <v>19.899999999999999</v>
      </c>
      <c r="E130" s="11">
        <f t="shared" si="143"/>
        <v>22.7</v>
      </c>
      <c r="F130" s="11">
        <f t="shared" si="143"/>
        <v>23.6</v>
      </c>
      <c r="G130" s="11">
        <f t="shared" si="143"/>
        <v>25.200000000000003</v>
      </c>
      <c r="H130" s="11">
        <f t="shared" si="143"/>
        <v>26.1</v>
      </c>
      <c r="I130" s="11">
        <f t="shared" si="143"/>
        <v>27.1</v>
      </c>
      <c r="M130" s="11" t="str">
        <f>M122</f>
        <v>Blower Inlet Temperature</v>
      </c>
      <c r="N130" s="11" t="str">
        <f t="shared" ref="N130:O130" si="144">N122</f>
        <v>°C</v>
      </c>
      <c r="O130" s="11">
        <f t="shared" si="144"/>
        <v>24.5</v>
      </c>
      <c r="P130" s="11">
        <f t="shared" ref="P130:S130" si="145">P122</f>
        <v>24.5</v>
      </c>
      <c r="Q130" s="11">
        <f t="shared" si="145"/>
        <v>25</v>
      </c>
      <c r="R130" s="11">
        <f t="shared" si="145"/>
        <v>25</v>
      </c>
      <c r="S130" s="11">
        <f t="shared" si="145"/>
        <v>25.25</v>
      </c>
      <c r="X130" s="11" t="str">
        <f>X122</f>
        <v>Blower Inlet Temperature</v>
      </c>
      <c r="Y130" s="11" t="str">
        <f t="shared" ref="Y130:AD130" si="146">Y122</f>
        <v>°C</v>
      </c>
      <c r="Z130" s="11">
        <f t="shared" si="146"/>
        <v>31</v>
      </c>
      <c r="AA130" s="11">
        <f t="shared" si="146"/>
        <v>42</v>
      </c>
      <c r="AB130" s="11">
        <f t="shared" si="146"/>
        <v>42</v>
      </c>
      <c r="AC130" s="11">
        <f t="shared" si="146"/>
        <v>44</v>
      </c>
      <c r="AD130" s="11">
        <f t="shared" si="146"/>
        <v>47</v>
      </c>
      <c r="AE130" s="11">
        <f t="shared" ref="AE130:AI130" si="147">AE122</f>
        <v>47</v>
      </c>
      <c r="AF130" s="11">
        <f t="shared" si="147"/>
        <v>43</v>
      </c>
      <c r="AG130" s="11">
        <f t="shared" si="147"/>
        <v>44</v>
      </c>
      <c r="AH130" s="11">
        <f t="shared" si="147"/>
        <v>38</v>
      </c>
      <c r="AI130" s="11">
        <f t="shared" si="147"/>
        <v>40</v>
      </c>
      <c r="AJ130" s="11"/>
    </row>
    <row r="131" spans="1:36">
      <c r="A131" s="11"/>
      <c r="B131" s="11" t="str">
        <f>B123</f>
        <v>Air Cooler CW Inlet Temp.</v>
      </c>
      <c r="C131" s="11" t="str">
        <f t="shared" ref="C131:I131" si="148">C123</f>
        <v>°C</v>
      </c>
      <c r="D131" s="11">
        <f t="shared" si="148"/>
        <v>23</v>
      </c>
      <c r="E131" s="11">
        <f t="shared" si="148"/>
        <v>24</v>
      </c>
      <c r="F131" s="11">
        <f t="shared" si="148"/>
        <v>26</v>
      </c>
      <c r="G131" s="11">
        <f t="shared" si="148"/>
        <v>26</v>
      </c>
      <c r="H131" s="11">
        <f t="shared" si="148"/>
        <v>27</v>
      </c>
      <c r="I131" s="11">
        <f t="shared" si="148"/>
        <v>29</v>
      </c>
      <c r="M131" s="11" t="str">
        <f>M123</f>
        <v>Air Cooler CW Inlet Temp.</v>
      </c>
      <c r="N131" s="11" t="str">
        <f t="shared" ref="N131:O131" si="149">N123</f>
        <v>°C</v>
      </c>
      <c r="O131" s="11">
        <f t="shared" si="149"/>
        <v>37</v>
      </c>
      <c r="P131" s="11">
        <f t="shared" ref="P131:S131" si="150">P123</f>
        <v>37</v>
      </c>
      <c r="Q131" s="11">
        <f t="shared" si="150"/>
        <v>37</v>
      </c>
      <c r="R131" s="11">
        <f t="shared" si="150"/>
        <v>37</v>
      </c>
      <c r="S131" s="11">
        <f t="shared" si="150"/>
        <v>37</v>
      </c>
      <c r="X131" s="11" t="str">
        <f>X123</f>
        <v>Air Cooler CW Inlet Temp.</v>
      </c>
      <c r="Y131" s="11" t="str">
        <f t="shared" ref="Y131:AD131" si="151">Y123</f>
        <v>°C</v>
      </c>
      <c r="Z131" s="11">
        <f t="shared" si="151"/>
        <v>34</v>
      </c>
      <c r="AA131" s="11">
        <f t="shared" si="151"/>
        <v>34</v>
      </c>
      <c r="AB131" s="11">
        <f t="shared" si="151"/>
        <v>35</v>
      </c>
      <c r="AC131" s="11">
        <f t="shared" si="151"/>
        <v>33</v>
      </c>
      <c r="AD131" s="11">
        <f t="shared" si="151"/>
        <v>36</v>
      </c>
      <c r="AE131" s="11">
        <f t="shared" ref="AE131:AI131" si="152">AE123</f>
        <v>40</v>
      </c>
      <c r="AF131" s="11">
        <f t="shared" si="152"/>
        <v>34</v>
      </c>
      <c r="AG131" s="11">
        <f t="shared" si="152"/>
        <v>38</v>
      </c>
      <c r="AH131" s="11">
        <f t="shared" si="152"/>
        <v>38</v>
      </c>
      <c r="AI131" s="11">
        <f t="shared" si="152"/>
        <v>40</v>
      </c>
      <c r="AJ131" s="11"/>
    </row>
    <row r="132" spans="1:36">
      <c r="A132" s="11"/>
      <c r="B132" s="53" t="str">
        <f>B36</f>
        <v>P scavenge receiver</v>
      </c>
      <c r="C132" s="53" t="str">
        <f t="shared" ref="C132:I132" si="153">C36</f>
        <v>bar</v>
      </c>
      <c r="D132" s="53">
        <f t="shared" si="153"/>
        <v>1.3789830267699998</v>
      </c>
      <c r="E132" s="53">
        <f t="shared" si="153"/>
        <v>2.08804977004</v>
      </c>
      <c r="F132" s="53">
        <f t="shared" si="153"/>
        <v>2.8969831909199999</v>
      </c>
      <c r="G132" s="53">
        <f t="shared" si="153"/>
        <v>3.3463165789699998</v>
      </c>
      <c r="H132" s="53">
        <f t="shared" si="153"/>
        <v>3.6656499670199998</v>
      </c>
      <c r="I132" s="53">
        <f t="shared" si="153"/>
        <v>4.0139167759500003</v>
      </c>
      <c r="M132" s="53" t="str">
        <f>M36</f>
        <v>P scavenge receiver</v>
      </c>
      <c r="N132" s="53" t="str">
        <f t="shared" ref="N132:O132" si="154">N36</f>
        <v>bar</v>
      </c>
      <c r="O132" s="53">
        <f t="shared" si="154"/>
        <v>2.9162143466999999</v>
      </c>
      <c r="P132" s="53">
        <f t="shared" ref="P132:S132" si="155">P36</f>
        <v>2.9260209967000002</v>
      </c>
      <c r="Q132" s="53">
        <f t="shared" si="155"/>
        <v>3.4065468467000004</v>
      </c>
      <c r="R132" s="53">
        <f t="shared" si="155"/>
        <v>3.4261601467</v>
      </c>
      <c r="S132" s="53">
        <f t="shared" si="155"/>
        <v>3.3673202467000003</v>
      </c>
      <c r="X132" s="53" t="str">
        <f>X36</f>
        <v>P scavenge receiver</v>
      </c>
      <c r="Y132" s="53" t="str">
        <f t="shared" ref="Y132:AD132" si="156">Y36</f>
        <v>bar</v>
      </c>
      <c r="Z132" s="53">
        <f t="shared" si="156"/>
        <v>3.42</v>
      </c>
      <c r="AA132" s="53">
        <f t="shared" si="156"/>
        <v>3.42</v>
      </c>
      <c r="AB132" s="53">
        <f t="shared" si="156"/>
        <v>3.4189999999999996</v>
      </c>
      <c r="AC132" s="53">
        <f t="shared" si="156"/>
        <v>3.5149999999999997</v>
      </c>
      <c r="AD132" s="53">
        <f t="shared" si="156"/>
        <v>3.6139999999999999</v>
      </c>
      <c r="AE132" s="53">
        <f>AE36</f>
        <v>2.9079999999999999</v>
      </c>
      <c r="AF132" s="53">
        <f>AF36</f>
        <v>3.3159999999999998</v>
      </c>
      <c r="AG132" s="53">
        <f>AG36</f>
        <v>3.415</v>
      </c>
      <c r="AH132" s="53">
        <f>AH36</f>
        <v>3.7220000000000004</v>
      </c>
      <c r="AI132" s="53">
        <f>AI36</f>
        <v>3.3249999999999997</v>
      </c>
      <c r="AJ132" s="53"/>
    </row>
    <row r="133" spans="1:36">
      <c r="A133" s="11"/>
      <c r="B133" s="11" t="s">
        <v>245</v>
      </c>
      <c r="C133" s="11"/>
      <c r="D133" s="11">
        <f>(D130-25)*(0.002856)*(D132)</f>
        <v>-2.0085715174721117E-2</v>
      </c>
      <c r="E133" s="11">
        <f t="shared" ref="E133:I133" si="157">(E130-25)*(0.002856)*(E132)</f>
        <v>-1.3715981329438756E-2</v>
      </c>
      <c r="F133" s="11">
        <f t="shared" si="157"/>
        <v>-1.1583297590574516E-2</v>
      </c>
      <c r="G133" s="11">
        <f t="shared" si="157"/>
        <v>1.9114160299076911E-3</v>
      </c>
      <c r="H133" s="11">
        <f t="shared" si="157"/>
        <v>1.1516005936390046E-2</v>
      </c>
      <c r="I133" s="11">
        <f t="shared" si="157"/>
        <v>2.4073867255437739E-2</v>
      </c>
      <c r="M133" s="11" t="s">
        <v>245</v>
      </c>
      <c r="N133" s="11"/>
      <c r="O133" s="11">
        <f>(O130-25)*(0.002856)*(O132)</f>
        <v>-4.1643540870875996E-3</v>
      </c>
      <c r="P133" s="11">
        <f t="shared" ref="P133:S133" si="158">(P130-25)*(0.002856)*(P132)</f>
        <v>-4.1783579832876004E-3</v>
      </c>
      <c r="Q133" s="11">
        <f t="shared" si="158"/>
        <v>0</v>
      </c>
      <c r="R133" s="11">
        <f t="shared" si="158"/>
        <v>0</v>
      </c>
      <c r="S133" s="11">
        <f t="shared" si="158"/>
        <v>2.4042666561438003E-3</v>
      </c>
      <c r="X133" s="11" t="s">
        <v>245</v>
      </c>
      <c r="Y133" s="11"/>
      <c r="Z133" s="11">
        <f>(Z130-25)*(0.002856)*(Z132)</f>
        <v>5.8605119999999997E-2</v>
      </c>
      <c r="AA133" s="11">
        <f t="shared" ref="AA133" si="159">(AA130-25)*(0.002856)*(AA132)</f>
        <v>0.16604784</v>
      </c>
      <c r="AB133" s="11">
        <f t="shared" ref="AB133" si="160">(AB130-25)*(0.002856)*(AB132)</f>
        <v>0.16599928799999997</v>
      </c>
      <c r="AC133" s="11">
        <f t="shared" ref="AC133" si="161">(AC130-25)*(0.002856)*(AC132)</f>
        <v>0.19073795999999998</v>
      </c>
      <c r="AD133" s="11">
        <f t="shared" ref="AD133" si="162">(AD130-25)*(0.002856)*(AD132)</f>
        <v>0.227074848</v>
      </c>
      <c r="AE133" s="11">
        <f t="shared" ref="AE133" si="163">(AE130-25)*(0.002856)*(AE132)</f>
        <v>0.182715456</v>
      </c>
      <c r="AF133" s="11">
        <f t="shared" ref="AF133" si="164">(AF130-25)*(0.002856)*(AF132)</f>
        <v>0.17046892799999999</v>
      </c>
      <c r="AG133" s="11">
        <f t="shared" ref="AG133" si="165">(AG130-25)*(0.002856)*(AG132)</f>
        <v>0.18531156000000001</v>
      </c>
      <c r="AH133" s="11">
        <f t="shared" ref="AH133" si="166">(AH130-25)*(0.002856)*(AH132)</f>
        <v>0.13819041600000001</v>
      </c>
      <c r="AI133" s="11">
        <f t="shared" ref="AI133" si="167">(AI130-25)*(0.002856)*(AI132)</f>
        <v>0.14244299999999999</v>
      </c>
      <c r="AJ133" s="11"/>
    </row>
    <row r="134" spans="1:36">
      <c r="A134" s="11"/>
      <c r="B134" s="11" t="s">
        <v>246</v>
      </c>
      <c r="C134" s="11"/>
      <c r="D134" s="11">
        <f>(D131-25)*(-0.00222)*(D132)</f>
        <v>6.1226846388587998E-3</v>
      </c>
      <c r="E134" s="11">
        <f t="shared" ref="E134:I134" si="168">(E131-25)*(-0.00222)*(E132)</f>
        <v>4.6354704894888002E-3</v>
      </c>
      <c r="F134" s="11">
        <f t="shared" si="168"/>
        <v>-6.4313026838424001E-3</v>
      </c>
      <c r="G134" s="11">
        <f t="shared" si="168"/>
        <v>-7.4288228053134E-3</v>
      </c>
      <c r="H134" s="11">
        <f t="shared" si="168"/>
        <v>-1.6275485853568802E-2</v>
      </c>
      <c r="I134" s="11">
        <f t="shared" si="168"/>
        <v>-3.5643580970436003E-2</v>
      </c>
      <c r="M134" s="11" t="s">
        <v>246</v>
      </c>
      <c r="N134" s="11"/>
      <c r="O134" s="11">
        <f>(O131-25)*(-0.00222)*(O132)</f>
        <v>-7.7687950196088013E-2</v>
      </c>
      <c r="P134" s="11">
        <f t="shared" ref="P134:S134" si="169">(P131-25)*(-0.00222)*(P132)</f>
        <v>-7.7949199352088022E-2</v>
      </c>
      <c r="Q134" s="11">
        <f t="shared" si="169"/>
        <v>-9.0750407996088023E-2</v>
      </c>
      <c r="R134" s="11">
        <f t="shared" si="169"/>
        <v>-9.1272906308088014E-2</v>
      </c>
      <c r="S134" s="11">
        <f t="shared" si="169"/>
        <v>-8.9705411372088026E-2</v>
      </c>
      <c r="X134" s="11" t="s">
        <v>246</v>
      </c>
      <c r="Y134" s="11"/>
      <c r="Z134" s="11">
        <f>(Z131-25)*(-0.00222)*(Z132)</f>
        <v>-6.8331600000000006E-2</v>
      </c>
      <c r="AA134" s="11">
        <f t="shared" ref="AA134:AD134" si="170">(AA131-25)*(-0.00222)*(AA132)</f>
        <v>-6.8331600000000006E-2</v>
      </c>
      <c r="AB134" s="11">
        <f t="shared" si="170"/>
        <v>-7.5901799999999991E-2</v>
      </c>
      <c r="AC134" s="11">
        <f t="shared" si="170"/>
        <v>-6.24264E-2</v>
      </c>
      <c r="AD134" s="11">
        <f t="shared" si="170"/>
        <v>-8.8253879999999993E-2</v>
      </c>
      <c r="AE134" s="11">
        <f t="shared" ref="AE134:AI134" si="171">(AE131-25)*(-0.00222)*(AE132)</f>
        <v>-9.6836400000000003E-2</v>
      </c>
      <c r="AF134" s="11">
        <f t="shared" si="171"/>
        <v>-6.6253679999999995E-2</v>
      </c>
      <c r="AG134" s="11">
        <f t="shared" si="171"/>
        <v>-9.8556900000000017E-2</v>
      </c>
      <c r="AH134" s="11">
        <f t="shared" si="171"/>
        <v>-0.10741692000000003</v>
      </c>
      <c r="AI134" s="11">
        <f t="shared" si="171"/>
        <v>-0.1107225</v>
      </c>
      <c r="AJ134" s="11"/>
    </row>
    <row r="135" spans="1:36">
      <c r="A135" s="11"/>
      <c r="B135" s="11" t="s">
        <v>254</v>
      </c>
      <c r="C135" s="11" t="s">
        <v>21</v>
      </c>
      <c r="D135" s="53">
        <f>D132+D133+D134</f>
        <v>1.3650199962341376</v>
      </c>
      <c r="E135" s="53">
        <f t="shared" ref="E135:I135" si="172">E132+E133+E134</f>
        <v>2.0789692592000497</v>
      </c>
      <c r="F135" s="53">
        <f t="shared" si="172"/>
        <v>2.8789685906455831</v>
      </c>
      <c r="G135" s="53">
        <f t="shared" si="172"/>
        <v>3.3407991721945942</v>
      </c>
      <c r="H135" s="53">
        <f t="shared" si="172"/>
        <v>3.6608904871028209</v>
      </c>
      <c r="I135" s="53">
        <f t="shared" si="172"/>
        <v>4.0023470622350024</v>
      </c>
      <c r="M135" s="11" t="s">
        <v>254</v>
      </c>
      <c r="N135" s="11" t="s">
        <v>21</v>
      </c>
      <c r="O135" s="53">
        <f>O132+O133+O134</f>
        <v>2.8343620424168243</v>
      </c>
      <c r="P135" s="53">
        <f t="shared" ref="P135:S135" si="173">P132+P133+P134</f>
        <v>2.8438934393646247</v>
      </c>
      <c r="Q135" s="53">
        <f t="shared" si="173"/>
        <v>3.3157964387039125</v>
      </c>
      <c r="R135" s="53">
        <f t="shared" si="173"/>
        <v>3.3348872403919119</v>
      </c>
      <c r="S135" s="53">
        <f t="shared" si="173"/>
        <v>3.2800191019840561</v>
      </c>
      <c r="X135" s="11" t="s">
        <v>254</v>
      </c>
      <c r="Y135" s="11" t="s">
        <v>21</v>
      </c>
      <c r="Z135" s="53">
        <f>Z132+Z133+Z134</f>
        <v>3.4102735200000001</v>
      </c>
      <c r="AA135" s="53">
        <f t="shared" ref="AA135" si="174">AA132+AA133+AA134</f>
        <v>3.5177162399999999</v>
      </c>
      <c r="AB135" s="53">
        <f t="shared" ref="AB135" si="175">AB132+AB133+AB134</f>
        <v>3.5090974879999997</v>
      </c>
      <c r="AC135" s="53">
        <f t="shared" ref="AC135" si="176">AC132+AC133+AC134</f>
        <v>3.6433115599999994</v>
      </c>
      <c r="AD135" s="53">
        <f t="shared" ref="AD135" si="177">AD132+AD133+AD134</f>
        <v>3.752820968</v>
      </c>
      <c r="AE135" s="53">
        <f t="shared" ref="AE135" si="178">AE132+AE133+AE134</f>
        <v>2.9938790559999999</v>
      </c>
      <c r="AF135" s="53">
        <f t="shared" ref="AF135" si="179">AF132+AF133+AF134</f>
        <v>3.4202152479999999</v>
      </c>
      <c r="AG135" s="53">
        <f t="shared" ref="AG135" si="180">AG132+AG133+AG134</f>
        <v>3.50175466</v>
      </c>
      <c r="AH135" s="53">
        <f t="shared" ref="AH135" si="181">AH132+AH133+AH134</f>
        <v>3.7527734960000005</v>
      </c>
      <c r="AI135" s="53">
        <f t="shared" ref="AI135" si="182">AI132+AI133+AI134</f>
        <v>3.3567204999999998</v>
      </c>
      <c r="AJ135" s="53"/>
    </row>
    <row r="136" spans="1:36">
      <c r="A136" s="11"/>
      <c r="B136" s="11"/>
      <c r="C136" s="11"/>
      <c r="D136" s="11"/>
      <c r="E136" s="11"/>
      <c r="F136" s="11"/>
      <c r="G136" s="11"/>
      <c r="M136" s="11"/>
      <c r="N136" s="11"/>
      <c r="O136" s="11"/>
      <c r="P136" s="11"/>
      <c r="Q136" s="11"/>
      <c r="R136" s="11"/>
      <c r="S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</row>
    <row r="137" spans="1:36">
      <c r="A137" s="11"/>
      <c r="B137" s="4" t="s">
        <v>253</v>
      </c>
      <c r="C137" s="11"/>
      <c r="D137" s="11"/>
      <c r="E137" s="11"/>
      <c r="F137" s="11"/>
      <c r="G137" s="11"/>
      <c r="M137" s="4" t="s">
        <v>253</v>
      </c>
      <c r="N137" s="11"/>
      <c r="O137" s="11"/>
      <c r="P137" s="11"/>
      <c r="Q137" s="11"/>
      <c r="R137" s="11"/>
      <c r="S137" s="11"/>
      <c r="X137" s="4" t="s">
        <v>253</v>
      </c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</row>
    <row r="138" spans="1:36">
      <c r="A138" s="11"/>
      <c r="B138" s="11" t="str">
        <f>B130</f>
        <v>Blower Inlet Temperature</v>
      </c>
      <c r="C138" s="11" t="str">
        <f t="shared" ref="C138:I138" si="183">C130</f>
        <v>°C</v>
      </c>
      <c r="D138" s="11">
        <f t="shared" si="183"/>
        <v>19.899999999999999</v>
      </c>
      <c r="E138" s="11">
        <f t="shared" si="183"/>
        <v>22.7</v>
      </c>
      <c r="F138" s="11">
        <f t="shared" si="183"/>
        <v>23.6</v>
      </c>
      <c r="G138" s="11">
        <f t="shared" si="183"/>
        <v>25.200000000000003</v>
      </c>
      <c r="H138" s="11">
        <f t="shared" si="183"/>
        <v>26.1</v>
      </c>
      <c r="I138" s="11">
        <f t="shared" si="183"/>
        <v>27.1</v>
      </c>
      <c r="M138" s="11" t="str">
        <f>M130</f>
        <v>Blower Inlet Temperature</v>
      </c>
      <c r="N138" s="11" t="str">
        <f t="shared" ref="N138:O138" si="184">N130</f>
        <v>°C</v>
      </c>
      <c r="O138" s="11">
        <f t="shared" si="184"/>
        <v>24.5</v>
      </c>
      <c r="P138" s="11">
        <f t="shared" ref="P138:S138" si="185">P130</f>
        <v>24.5</v>
      </c>
      <c r="Q138" s="11">
        <f t="shared" si="185"/>
        <v>25</v>
      </c>
      <c r="R138" s="11">
        <f t="shared" si="185"/>
        <v>25</v>
      </c>
      <c r="S138" s="11">
        <f t="shared" si="185"/>
        <v>25.25</v>
      </c>
      <c r="X138" s="11" t="str">
        <f>X130</f>
        <v>Blower Inlet Temperature</v>
      </c>
      <c r="Y138" s="11" t="str">
        <f t="shared" ref="Y138:AD138" si="186">Y130</f>
        <v>°C</v>
      </c>
      <c r="Z138" s="11">
        <f t="shared" si="186"/>
        <v>31</v>
      </c>
      <c r="AA138" s="11">
        <f t="shared" si="186"/>
        <v>42</v>
      </c>
      <c r="AB138" s="11">
        <f t="shared" si="186"/>
        <v>42</v>
      </c>
      <c r="AC138" s="11">
        <f t="shared" si="186"/>
        <v>44</v>
      </c>
      <c r="AD138" s="11">
        <f t="shared" si="186"/>
        <v>47</v>
      </c>
      <c r="AE138" s="11">
        <f t="shared" ref="AE138:AI138" si="187">AE130</f>
        <v>47</v>
      </c>
      <c r="AF138" s="11">
        <f t="shared" si="187"/>
        <v>43</v>
      </c>
      <c r="AG138" s="11">
        <f t="shared" si="187"/>
        <v>44</v>
      </c>
      <c r="AH138" s="11">
        <f t="shared" si="187"/>
        <v>38</v>
      </c>
      <c r="AI138" s="11">
        <f t="shared" si="187"/>
        <v>40</v>
      </c>
      <c r="AJ138" s="11"/>
    </row>
    <row r="139" spans="1:36">
      <c r="A139" s="11"/>
      <c r="B139" s="11" t="str">
        <f>B131</f>
        <v>Air Cooler CW Inlet Temp.</v>
      </c>
      <c r="C139" s="11" t="str">
        <f t="shared" ref="C139:I139" si="188">C131</f>
        <v>°C</v>
      </c>
      <c r="D139" s="11">
        <f t="shared" si="188"/>
        <v>23</v>
      </c>
      <c r="E139" s="11">
        <f t="shared" si="188"/>
        <v>24</v>
      </c>
      <c r="F139" s="11">
        <f t="shared" si="188"/>
        <v>26</v>
      </c>
      <c r="G139" s="11">
        <f t="shared" si="188"/>
        <v>26</v>
      </c>
      <c r="H139" s="11">
        <f t="shared" si="188"/>
        <v>27</v>
      </c>
      <c r="I139" s="11">
        <f t="shared" si="188"/>
        <v>29</v>
      </c>
      <c r="M139" s="11" t="str">
        <f>M131</f>
        <v>Air Cooler CW Inlet Temp.</v>
      </c>
      <c r="N139" s="11" t="str">
        <f t="shared" ref="N139:O139" si="189">N131</f>
        <v>°C</v>
      </c>
      <c r="O139" s="11">
        <f t="shared" si="189"/>
        <v>37</v>
      </c>
      <c r="P139" s="11">
        <f t="shared" ref="P139:S139" si="190">P131</f>
        <v>37</v>
      </c>
      <c r="Q139" s="11">
        <f t="shared" si="190"/>
        <v>37</v>
      </c>
      <c r="R139" s="11">
        <f t="shared" si="190"/>
        <v>37</v>
      </c>
      <c r="S139" s="11">
        <f t="shared" si="190"/>
        <v>37</v>
      </c>
      <c r="X139" s="11" t="str">
        <f>X131</f>
        <v>Air Cooler CW Inlet Temp.</v>
      </c>
      <c r="Y139" s="11" t="str">
        <f t="shared" ref="Y139:AD139" si="191">Y131</f>
        <v>°C</v>
      </c>
      <c r="Z139" s="11">
        <f t="shared" si="191"/>
        <v>34</v>
      </c>
      <c r="AA139" s="11">
        <f t="shared" si="191"/>
        <v>34</v>
      </c>
      <c r="AB139" s="11">
        <f t="shared" si="191"/>
        <v>35</v>
      </c>
      <c r="AC139" s="11">
        <f t="shared" si="191"/>
        <v>33</v>
      </c>
      <c r="AD139" s="11">
        <f t="shared" si="191"/>
        <v>36</v>
      </c>
      <c r="AE139" s="11">
        <f t="shared" ref="AE139:AI139" si="192">AE131</f>
        <v>40</v>
      </c>
      <c r="AF139" s="11">
        <f t="shared" si="192"/>
        <v>34</v>
      </c>
      <c r="AG139" s="11">
        <f t="shared" si="192"/>
        <v>38</v>
      </c>
      <c r="AH139" s="11">
        <f t="shared" si="192"/>
        <v>38</v>
      </c>
      <c r="AI139" s="11">
        <f t="shared" si="192"/>
        <v>40</v>
      </c>
      <c r="AJ139" s="11"/>
    </row>
    <row r="140" spans="1:36">
      <c r="A140" s="11"/>
      <c r="B140" s="16" t="str">
        <f>B62</f>
        <v>Pcomp</v>
      </c>
      <c r="C140" s="16" t="str">
        <f t="shared" ref="C140:I140" si="193">C62</f>
        <v>bar</v>
      </c>
      <c r="D140" s="16">
        <f t="shared" si="193"/>
        <v>49.685649693436666</v>
      </c>
      <c r="E140" s="16">
        <f t="shared" si="193"/>
        <v>77.018049770039994</v>
      </c>
      <c r="F140" s="16">
        <f t="shared" si="193"/>
        <v>107.18364985758667</v>
      </c>
      <c r="G140" s="16">
        <f t="shared" si="193"/>
        <v>124.84964991230333</v>
      </c>
      <c r="H140" s="16">
        <f t="shared" si="193"/>
        <v>137.34898330035335</v>
      </c>
      <c r="I140" s="16">
        <f t="shared" si="193"/>
        <v>149.43058344261667</v>
      </c>
      <c r="M140" s="16" t="str">
        <f>M62</f>
        <v>Pcomp</v>
      </c>
      <c r="N140" s="16" t="str">
        <f t="shared" ref="N140:O140" si="194">N62</f>
        <v>bar</v>
      </c>
      <c r="O140" s="16">
        <f t="shared" si="194"/>
        <v>108.67058426336668</v>
      </c>
      <c r="P140" s="16">
        <f t="shared" ref="P140:S140" si="195">P62</f>
        <v>108.50391759670001</v>
      </c>
      <c r="Q140" s="16">
        <f t="shared" si="195"/>
        <v>126.50391759670001</v>
      </c>
      <c r="R140" s="16">
        <f t="shared" si="195"/>
        <v>126.50391759670001</v>
      </c>
      <c r="S140" s="16">
        <f t="shared" si="195"/>
        <v>125.67058426336668</v>
      </c>
      <c r="X140" s="16" t="str">
        <f>X62</f>
        <v>Pcomp</v>
      </c>
      <c r="Y140" s="16" t="str">
        <f t="shared" ref="Y140:AD140" si="196">Y62</f>
        <v>bar</v>
      </c>
      <c r="Z140" s="16">
        <f t="shared" si="196"/>
        <v>112.46999999999998</v>
      </c>
      <c r="AA140" s="16">
        <f t="shared" si="196"/>
        <v>107.87</v>
      </c>
      <c r="AB140" s="16">
        <f t="shared" si="196"/>
        <v>107.169</v>
      </c>
      <c r="AC140" s="16">
        <f t="shared" si="196"/>
        <v>107.53166666666665</v>
      </c>
      <c r="AD140" s="16">
        <f t="shared" si="196"/>
        <v>108.59733333333335</v>
      </c>
      <c r="AE140" s="16">
        <f>AE62</f>
        <v>89.191333333333333</v>
      </c>
      <c r="AF140" s="16">
        <f>AF62</f>
        <v>102.86600000000001</v>
      </c>
      <c r="AG140" s="16">
        <f>AG62</f>
        <v>104.81500000000001</v>
      </c>
      <c r="AH140" s="16">
        <f>AH62</f>
        <v>115.52200000000001</v>
      </c>
      <c r="AI140" s="16">
        <f>AI62</f>
        <v>104.05833333333335</v>
      </c>
      <c r="AJ140" s="16"/>
    </row>
    <row r="141" spans="1:36">
      <c r="A141" s="11"/>
      <c r="B141" s="11" t="s">
        <v>245</v>
      </c>
      <c r="C141" s="11"/>
      <c r="D141" s="11">
        <f>(D138-25)*(0.002954)*(D140)</f>
        <v>-0.74853418689150097</v>
      </c>
      <c r="E141" s="11">
        <f t="shared" ref="E141:I141" si="197">(E138-25)*(0.002954)*(E140)</f>
        <v>-0.5232760337476059</v>
      </c>
      <c r="F141" s="11">
        <f t="shared" si="197"/>
        <v>-0.44326870235103505</v>
      </c>
      <c r="G141" s="11">
        <f t="shared" si="197"/>
        <v>7.3761173168189864E-2</v>
      </c>
      <c r="H141" s="11">
        <f t="shared" si="197"/>
        <v>0.44630178633616879</v>
      </c>
      <c r="I141" s="11">
        <f t="shared" si="197"/>
        <v>0.92697768132792879</v>
      </c>
      <c r="M141" s="11" t="s">
        <v>245</v>
      </c>
      <c r="N141" s="11"/>
      <c r="O141" s="11">
        <f>(O138-25)*(0.002954)*(O140)</f>
        <v>-0.16050645295699259</v>
      </c>
      <c r="P141" s="11">
        <f t="shared" ref="P141:S141" si="198">(P138-25)*(0.002954)*(P140)</f>
        <v>-0.1602602862903259</v>
      </c>
      <c r="Q141" s="11">
        <f t="shared" si="198"/>
        <v>0</v>
      </c>
      <c r="R141" s="11">
        <f t="shared" si="198"/>
        <v>0</v>
      </c>
      <c r="S141" s="11">
        <f t="shared" si="198"/>
        <v>9.2807726478496291E-2</v>
      </c>
      <c r="X141" s="11" t="s">
        <v>245</v>
      </c>
      <c r="Y141" s="11"/>
      <c r="Z141" s="11">
        <f>(Z138-25)*(0.002954)*(Z140)</f>
        <v>1.9934182799999998</v>
      </c>
      <c r="AA141" s="11">
        <f t="shared" ref="AA141" si="199">(AA138-25)*(0.002954)*(AA140)</f>
        <v>5.4170156599999997</v>
      </c>
      <c r="AB141" s="11">
        <f t="shared" ref="AB141" si="200">(AB138-25)*(0.002954)*(AB140)</f>
        <v>5.3818128419999995</v>
      </c>
      <c r="AC141" s="11">
        <f t="shared" ref="AC141" si="201">(AC138-25)*(0.002954)*(AC140)</f>
        <v>6.0353223233333324</v>
      </c>
      <c r="AD141" s="11">
        <f t="shared" ref="AD141" si="202">(AD138-25)*(0.002954)*(AD140)</f>
        <v>7.0575234986666686</v>
      </c>
      <c r="AE141" s="11">
        <f t="shared" ref="AE141" si="203">(AE138-25)*(0.002954)*(AE140)</f>
        <v>5.796366370666667</v>
      </c>
      <c r="AF141" s="11">
        <f t="shared" ref="AF141" si="204">(AF138-25)*(0.002954)*(AF140)</f>
        <v>5.4695909520000008</v>
      </c>
      <c r="AG141" s="11">
        <f t="shared" ref="AG141" si="205">(AG138-25)*(0.002954)*(AG140)</f>
        <v>5.8828466900000009</v>
      </c>
      <c r="AH141" s="11">
        <f t="shared" ref="AH141" si="206">(AH138-25)*(0.002954)*(AH140)</f>
        <v>4.4362758439999999</v>
      </c>
      <c r="AI141" s="11">
        <f t="shared" ref="AI141" si="207">(AI138-25)*(0.002954)*(AI140)</f>
        <v>4.6108247500000008</v>
      </c>
      <c r="AJ141" s="11"/>
    </row>
    <row r="142" spans="1:36">
      <c r="A142" s="11"/>
      <c r="B142" s="11" t="s">
        <v>246</v>
      </c>
      <c r="C142" s="11"/>
      <c r="D142" s="11">
        <f>(D139-25)*(-0.00153)*(D140)</f>
        <v>0.15203808806191618</v>
      </c>
      <c r="E142" s="11">
        <f t="shared" ref="E142:I142" si="208">(E139-25)*(-0.00153)*(E140)</f>
        <v>0.11783761614816118</v>
      </c>
      <c r="F142" s="11">
        <f t="shared" si="208"/>
        <v>-0.16399098428210759</v>
      </c>
      <c r="G142" s="11">
        <f t="shared" si="208"/>
        <v>-0.19101996436582408</v>
      </c>
      <c r="H142" s="11">
        <f t="shared" si="208"/>
        <v>-0.42028788889908125</v>
      </c>
      <c r="I142" s="11">
        <f t="shared" si="208"/>
        <v>-0.91451517066881394</v>
      </c>
      <c r="M142" s="11" t="s">
        <v>246</v>
      </c>
      <c r="N142" s="11"/>
      <c r="O142" s="11">
        <f>(O139-25)*(-0.00153)*(O140)</f>
        <v>-1.9951919270754119</v>
      </c>
      <c r="P142" s="11">
        <f t="shared" ref="P142:S142" si="209">(P139-25)*(-0.00153)*(P140)</f>
        <v>-1.9921319270754119</v>
      </c>
      <c r="Q142" s="11">
        <f t="shared" si="209"/>
        <v>-2.3226119270754118</v>
      </c>
      <c r="R142" s="11">
        <f t="shared" si="209"/>
        <v>-2.3226119270754118</v>
      </c>
      <c r="S142" s="11">
        <f t="shared" si="209"/>
        <v>-2.3073119270754119</v>
      </c>
      <c r="X142" s="11" t="s">
        <v>246</v>
      </c>
      <c r="Y142" s="11"/>
      <c r="Z142" s="11">
        <f>(Z139-25)*(-0.00153)*(Z140)</f>
        <v>-1.5487118999999998</v>
      </c>
      <c r="AA142" s="11">
        <f t="shared" ref="AA142:AD142" si="210">(AA139-25)*(-0.00153)*(AA140)</f>
        <v>-1.4853699</v>
      </c>
      <c r="AB142" s="11">
        <f t="shared" si="210"/>
        <v>-1.6396856999999998</v>
      </c>
      <c r="AC142" s="11">
        <f t="shared" si="210"/>
        <v>-1.3161875999999997</v>
      </c>
      <c r="AD142" s="11">
        <f t="shared" si="210"/>
        <v>-1.8276931200000002</v>
      </c>
      <c r="AE142" s="11">
        <f t="shared" ref="AE142:AI142" si="211">(AE139-25)*(-0.00153)*(AE140)</f>
        <v>-2.0469410999999997</v>
      </c>
      <c r="AF142" s="11">
        <f t="shared" si="211"/>
        <v>-1.4164648200000001</v>
      </c>
      <c r="AG142" s="11">
        <f t="shared" si="211"/>
        <v>-2.0847703499999999</v>
      </c>
      <c r="AH142" s="11">
        <f t="shared" si="211"/>
        <v>-2.2977325799999999</v>
      </c>
      <c r="AI142" s="11">
        <f t="shared" si="211"/>
        <v>-2.3881387500000004</v>
      </c>
      <c r="AJ142" s="11"/>
    </row>
    <row r="143" spans="1:36">
      <c r="A143" s="11"/>
      <c r="B143" s="11" t="s">
        <v>255</v>
      </c>
      <c r="C143" s="11"/>
      <c r="D143" s="16">
        <f>D140+D141+D142</f>
        <v>49.089153594607076</v>
      </c>
      <c r="E143" s="16">
        <f t="shared" ref="E143:I143" si="212">E140+E141+E142</f>
        <v>76.612611352440553</v>
      </c>
      <c r="F143" s="16">
        <f t="shared" si="212"/>
        <v>106.57639017095353</v>
      </c>
      <c r="G143" s="16">
        <f t="shared" si="212"/>
        <v>124.73239112110571</v>
      </c>
      <c r="H143" s="16">
        <f t="shared" si="212"/>
        <v>137.37499719779044</v>
      </c>
      <c r="I143" s="16">
        <f t="shared" si="212"/>
        <v>149.4430459532758</v>
      </c>
      <c r="M143" s="11" t="s">
        <v>255</v>
      </c>
      <c r="N143" s="11"/>
      <c r="O143" s="16">
        <f>O140+O141+O142</f>
        <v>106.51488588333427</v>
      </c>
      <c r="P143" s="16">
        <f t="shared" ref="P143:S143" si="213">P140+P141+P142</f>
        <v>106.35152538333428</v>
      </c>
      <c r="Q143" s="16">
        <f t="shared" si="213"/>
        <v>124.18130566962459</v>
      </c>
      <c r="R143" s="16">
        <f t="shared" si="213"/>
        <v>124.18130566962459</v>
      </c>
      <c r="S143" s="16">
        <f t="shared" si="213"/>
        <v>123.45608006276976</v>
      </c>
      <c r="X143" s="11" t="s">
        <v>255</v>
      </c>
      <c r="Y143" s="11"/>
      <c r="Z143" s="16">
        <f>Z140+Z141+Z142</f>
        <v>112.91470637999998</v>
      </c>
      <c r="AA143" s="16">
        <f t="shared" ref="AA143" si="214">AA140+AA141+AA142</f>
        <v>111.80164576000001</v>
      </c>
      <c r="AB143" s="16">
        <f t="shared" ref="AB143" si="215">AB140+AB141+AB142</f>
        <v>110.911127142</v>
      </c>
      <c r="AC143" s="16">
        <f t="shared" ref="AC143" si="216">AC140+AC141+AC142</f>
        <v>112.25080138999998</v>
      </c>
      <c r="AD143" s="16">
        <f t="shared" ref="AD143" si="217">AD140+AD141+AD142</f>
        <v>113.82716371200002</v>
      </c>
      <c r="AE143" s="16">
        <f t="shared" ref="AE143" si="218">AE140+AE141+AE142</f>
        <v>92.940758603999996</v>
      </c>
      <c r="AF143" s="16">
        <f t="shared" ref="AF143" si="219">AF140+AF141+AF142</f>
        <v>106.91912613200002</v>
      </c>
      <c r="AG143" s="16">
        <f t="shared" ref="AG143" si="220">AG140+AG141+AG142</f>
        <v>108.61307634000001</v>
      </c>
      <c r="AH143" s="16">
        <f t="shared" ref="AH143" si="221">AH140+AH141+AH142</f>
        <v>117.660543264</v>
      </c>
      <c r="AI143" s="16">
        <f t="shared" ref="AI143" si="222">AI140+AI141+AI142</f>
        <v>106.28101933333336</v>
      </c>
      <c r="AJ143" s="16"/>
    </row>
    <row r="144" spans="1:36">
      <c r="A144" s="11"/>
      <c r="B144" s="11"/>
      <c r="C144" s="11"/>
      <c r="D144" s="11"/>
      <c r="E144" s="11"/>
      <c r="F144" s="11"/>
      <c r="G144" s="11"/>
      <c r="M144" s="11"/>
      <c r="N144" s="11"/>
      <c r="O144" s="11"/>
      <c r="P144" s="11"/>
      <c r="Q144" s="11"/>
      <c r="R144" s="11"/>
      <c r="S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</row>
    <row r="145" spans="1:43">
      <c r="A145" s="11"/>
      <c r="B145" s="4" t="s">
        <v>256</v>
      </c>
      <c r="C145" s="11"/>
      <c r="D145" s="11"/>
      <c r="E145" s="11"/>
      <c r="F145" s="11"/>
      <c r="G145" s="11"/>
      <c r="M145" s="4" t="s">
        <v>256</v>
      </c>
      <c r="N145" s="11"/>
      <c r="O145" s="11"/>
      <c r="P145" s="11"/>
      <c r="Q145" s="11"/>
      <c r="R145" s="11"/>
      <c r="S145" s="11"/>
      <c r="X145" s="4" t="s">
        <v>256</v>
      </c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</row>
    <row r="146" spans="1:43">
      <c r="A146" s="11"/>
      <c r="B146" s="11" t="str">
        <f>B27</f>
        <v>TC Speed</v>
      </c>
      <c r="C146" s="11" t="str">
        <f t="shared" ref="C146:I146" si="223">C27</f>
        <v>rpm</v>
      </c>
      <c r="D146" s="11">
        <f t="shared" si="223"/>
        <v>5414.5</v>
      </c>
      <c r="E146" s="11">
        <f t="shared" si="223"/>
        <v>9207</v>
      </c>
      <c r="F146" s="11">
        <f t="shared" si="223"/>
        <v>11404</v>
      </c>
      <c r="G146" s="11">
        <f t="shared" si="223"/>
        <v>12301.5</v>
      </c>
      <c r="H146" s="11">
        <f t="shared" si="223"/>
        <v>12925</v>
      </c>
      <c r="I146" s="11">
        <f t="shared" si="223"/>
        <v>13607.5</v>
      </c>
      <c r="M146" s="11" t="str">
        <f>M27</f>
        <v>TC Speed</v>
      </c>
      <c r="N146" s="11" t="str">
        <f t="shared" ref="N146:O146" si="224">N27</f>
        <v>rpm</v>
      </c>
      <c r="O146" s="11">
        <f t="shared" si="224"/>
        <v>11685</v>
      </c>
      <c r="P146" s="11">
        <f t="shared" ref="P146:S146" si="225">P27</f>
        <v>11555</v>
      </c>
      <c r="Q146" s="11">
        <f t="shared" si="225"/>
        <v>12475</v>
      </c>
      <c r="R146" s="11">
        <f t="shared" si="225"/>
        <v>12425</v>
      </c>
      <c r="S146" s="11">
        <f t="shared" si="225"/>
        <v>12455</v>
      </c>
      <c r="X146" s="11" t="str">
        <f>X27</f>
        <v>TC Speed</v>
      </c>
      <c r="Y146" s="11" t="str">
        <f t="shared" ref="Y146:AD146" si="226">Y27</f>
        <v>rpm</v>
      </c>
      <c r="Z146" s="11">
        <f t="shared" si="226"/>
        <v>12507</v>
      </c>
      <c r="AA146" s="11">
        <f t="shared" si="226"/>
        <v>12717</v>
      </c>
      <c r="AB146" s="11">
        <f t="shared" si="226"/>
        <v>12657</v>
      </c>
      <c r="AC146" s="11">
        <f t="shared" si="226"/>
        <v>12908</v>
      </c>
      <c r="AD146" s="11">
        <f t="shared" si="226"/>
        <v>13037</v>
      </c>
      <c r="AE146" s="11">
        <f>AE27</f>
        <v>11464</v>
      </c>
      <c r="AF146" s="11">
        <f>AF27</f>
        <v>12520</v>
      </c>
      <c r="AG146" s="11">
        <f>AG27</f>
        <v>12793</v>
      </c>
      <c r="AH146" s="11">
        <f>AH27</f>
        <v>13016</v>
      </c>
      <c r="AI146" s="11">
        <f>AI27</f>
        <v>12472</v>
      </c>
      <c r="AJ146" s="11"/>
    </row>
    <row r="147" spans="1:43">
      <c r="A147" s="11"/>
      <c r="B147" s="11" t="str">
        <f>B135</f>
        <v>P scavenge corr.</v>
      </c>
      <c r="C147" s="11" t="str">
        <f t="shared" ref="C147:I147" si="227">C135</f>
        <v>bar</v>
      </c>
      <c r="D147" s="11">
        <f t="shared" si="227"/>
        <v>1.3650199962341376</v>
      </c>
      <c r="E147" s="11">
        <f t="shared" si="227"/>
        <v>2.0789692592000497</v>
      </c>
      <c r="F147" s="11">
        <f t="shared" si="227"/>
        <v>2.8789685906455831</v>
      </c>
      <c r="G147" s="11">
        <f t="shared" si="227"/>
        <v>3.3407991721945942</v>
      </c>
      <c r="H147" s="11">
        <f t="shared" si="227"/>
        <v>3.6608904871028209</v>
      </c>
      <c r="I147" s="11">
        <f t="shared" si="227"/>
        <v>4.0023470622350024</v>
      </c>
      <c r="M147" s="11" t="str">
        <f>M135</f>
        <v>P scavenge corr.</v>
      </c>
      <c r="N147" s="11" t="str">
        <f t="shared" ref="N147:O147" si="228">N135</f>
        <v>bar</v>
      </c>
      <c r="O147" s="11">
        <f t="shared" si="228"/>
        <v>2.8343620424168243</v>
      </c>
      <c r="P147" s="11">
        <f t="shared" ref="P147:S147" si="229">P135</f>
        <v>2.8438934393646247</v>
      </c>
      <c r="Q147" s="11">
        <f t="shared" si="229"/>
        <v>3.3157964387039125</v>
      </c>
      <c r="R147" s="11">
        <f t="shared" si="229"/>
        <v>3.3348872403919119</v>
      </c>
      <c r="S147" s="11">
        <f t="shared" si="229"/>
        <v>3.2800191019840561</v>
      </c>
      <c r="X147" s="11" t="str">
        <f>X135</f>
        <v>P scavenge corr.</v>
      </c>
      <c r="Y147" s="11" t="str">
        <f t="shared" ref="Y147:AD147" si="230">Y135</f>
        <v>bar</v>
      </c>
      <c r="Z147" s="11">
        <f t="shared" si="230"/>
        <v>3.4102735200000001</v>
      </c>
      <c r="AA147" s="11">
        <f t="shared" si="230"/>
        <v>3.5177162399999999</v>
      </c>
      <c r="AB147" s="11">
        <f t="shared" si="230"/>
        <v>3.5090974879999997</v>
      </c>
      <c r="AC147" s="11">
        <f t="shared" si="230"/>
        <v>3.6433115599999994</v>
      </c>
      <c r="AD147" s="11">
        <f t="shared" si="230"/>
        <v>3.752820968</v>
      </c>
      <c r="AE147" s="11">
        <f t="shared" ref="AE147:AI147" si="231">AE135</f>
        <v>2.9938790559999999</v>
      </c>
      <c r="AF147" s="11">
        <f t="shared" si="231"/>
        <v>3.4202152479999999</v>
      </c>
      <c r="AG147" s="11">
        <f t="shared" si="231"/>
        <v>3.50175466</v>
      </c>
      <c r="AH147" s="11">
        <f t="shared" si="231"/>
        <v>3.7527734960000005</v>
      </c>
      <c r="AI147" s="11">
        <f t="shared" si="231"/>
        <v>3.3567204999999998</v>
      </c>
      <c r="AJ147" s="11"/>
    </row>
    <row r="148" spans="1:43">
      <c r="A148" s="11"/>
      <c r="B148" s="11"/>
      <c r="C148" s="11"/>
      <c r="D148" s="11"/>
      <c r="E148" s="11"/>
      <c r="F148" s="11"/>
      <c r="G148" s="11"/>
      <c r="M148" s="11"/>
      <c r="N148" s="11"/>
      <c r="O148" s="11"/>
      <c r="P148" s="11"/>
      <c r="Q148" s="11"/>
      <c r="R148" s="11"/>
      <c r="S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</row>
    <row r="149" spans="1:43">
      <c r="A149" s="11"/>
      <c r="B149" s="4" t="s">
        <v>257</v>
      </c>
      <c r="C149" s="11"/>
      <c r="D149" s="11"/>
      <c r="E149" s="11"/>
      <c r="F149" s="11"/>
      <c r="G149" s="11"/>
      <c r="M149" s="4" t="s">
        <v>257</v>
      </c>
      <c r="N149" s="11"/>
      <c r="O149" s="11"/>
      <c r="P149" s="11"/>
      <c r="Q149" s="11"/>
      <c r="R149" s="11"/>
      <c r="S149" s="11"/>
      <c r="X149" s="4" t="s">
        <v>257</v>
      </c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</row>
    <row r="150" spans="1:43">
      <c r="A150" s="11"/>
      <c r="B150" s="11" t="str">
        <f>B14</f>
        <v>Air Filter Pressure Drop</v>
      </c>
      <c r="C150" s="11" t="str">
        <f t="shared" ref="C150:I150" si="232">C14</f>
        <v>mmW</v>
      </c>
      <c r="D150" s="11">
        <f t="shared" si="232"/>
        <v>9</v>
      </c>
      <c r="E150" s="11">
        <f t="shared" si="232"/>
        <v>12.5</v>
      </c>
      <c r="F150" s="11">
        <f t="shared" si="232"/>
        <v>25</v>
      </c>
      <c r="G150" s="11">
        <f t="shared" si="232"/>
        <v>30.5</v>
      </c>
      <c r="H150" s="11">
        <f t="shared" si="232"/>
        <v>39</v>
      </c>
      <c r="I150" s="11">
        <f t="shared" si="232"/>
        <v>42.5</v>
      </c>
      <c r="M150" s="11" t="str">
        <f>M14</f>
        <v>Air Filter Pressure Drop</v>
      </c>
      <c r="N150" s="11" t="str">
        <f t="shared" ref="N150:O150" si="233">N14</f>
        <v>mmW</v>
      </c>
      <c r="O150" s="11">
        <f t="shared" si="233"/>
        <v>30.5</v>
      </c>
      <c r="P150" s="11">
        <f t="shared" ref="P150:S150" si="234">P14</f>
        <v>31</v>
      </c>
      <c r="Q150" s="11">
        <f t="shared" si="234"/>
        <v>39</v>
      </c>
      <c r="R150" s="11">
        <f t="shared" si="234"/>
        <v>39</v>
      </c>
      <c r="S150" s="11">
        <f t="shared" si="234"/>
        <v>38.5</v>
      </c>
      <c r="X150" s="11" t="str">
        <f>X14</f>
        <v>Air Filter Pressure Drop</v>
      </c>
      <c r="Y150" s="11" t="str">
        <f t="shared" ref="Y150:AD150" si="235">Y14</f>
        <v>mmW</v>
      </c>
      <c r="Z150" s="11">
        <f t="shared" si="235"/>
        <v>25</v>
      </c>
      <c r="AA150" s="11">
        <f t="shared" si="235"/>
        <v>45</v>
      </c>
      <c r="AB150" s="11">
        <f t="shared" si="235"/>
        <v>45</v>
      </c>
      <c r="AC150" s="11">
        <f t="shared" si="235"/>
        <v>15</v>
      </c>
      <c r="AD150" s="11">
        <f t="shared" si="235"/>
        <v>35</v>
      </c>
      <c r="AE150" s="11">
        <f>AE14</f>
        <v>35</v>
      </c>
      <c r="AF150" s="11">
        <f>AF14</f>
        <v>50</v>
      </c>
      <c r="AG150" s="11">
        <f>AG14</f>
        <v>45</v>
      </c>
      <c r="AH150" s="11">
        <f>AH14</f>
        <v>65</v>
      </c>
      <c r="AI150" s="11">
        <f>AI14</f>
        <v>100</v>
      </c>
      <c r="AJ150" s="11"/>
    </row>
    <row r="151" spans="1:43">
      <c r="A151" s="11"/>
      <c r="B151" s="11" t="str">
        <f>B147</f>
        <v>P scavenge corr.</v>
      </c>
      <c r="C151" s="11" t="str">
        <f t="shared" ref="C151:I151" si="236">C147</f>
        <v>bar</v>
      </c>
      <c r="D151" s="11">
        <f t="shared" si="236"/>
        <v>1.3650199962341376</v>
      </c>
      <c r="E151" s="11">
        <f t="shared" si="236"/>
        <v>2.0789692592000497</v>
      </c>
      <c r="F151" s="11">
        <f t="shared" si="236"/>
        <v>2.8789685906455831</v>
      </c>
      <c r="G151" s="11">
        <f t="shared" si="236"/>
        <v>3.3407991721945942</v>
      </c>
      <c r="H151" s="11">
        <f t="shared" si="236"/>
        <v>3.6608904871028209</v>
      </c>
      <c r="I151" s="11">
        <f t="shared" si="236"/>
        <v>4.0023470622350024</v>
      </c>
      <c r="M151" s="11" t="str">
        <f>M147</f>
        <v>P scavenge corr.</v>
      </c>
      <c r="N151" s="11" t="str">
        <f t="shared" ref="N151:O151" si="237">N147</f>
        <v>bar</v>
      </c>
      <c r="O151" s="11">
        <f t="shared" si="237"/>
        <v>2.8343620424168243</v>
      </c>
      <c r="P151" s="11">
        <f t="shared" ref="P151:S151" si="238">P147</f>
        <v>2.8438934393646247</v>
      </c>
      <c r="Q151" s="11">
        <f t="shared" si="238"/>
        <v>3.3157964387039125</v>
      </c>
      <c r="R151" s="11">
        <f t="shared" si="238"/>
        <v>3.3348872403919119</v>
      </c>
      <c r="S151" s="11">
        <f t="shared" si="238"/>
        <v>3.2800191019840561</v>
      </c>
      <c r="X151" s="11" t="str">
        <f>X147</f>
        <v>P scavenge corr.</v>
      </c>
      <c r="Y151" s="11" t="str">
        <f t="shared" ref="Y151:AD151" si="239">Y147</f>
        <v>bar</v>
      </c>
      <c r="Z151" s="11">
        <f t="shared" si="239"/>
        <v>3.4102735200000001</v>
      </c>
      <c r="AA151" s="11">
        <f t="shared" si="239"/>
        <v>3.5177162399999999</v>
      </c>
      <c r="AB151" s="11">
        <f t="shared" si="239"/>
        <v>3.5090974879999997</v>
      </c>
      <c r="AC151" s="11">
        <f t="shared" si="239"/>
        <v>3.6433115599999994</v>
      </c>
      <c r="AD151" s="11">
        <f t="shared" si="239"/>
        <v>3.752820968</v>
      </c>
      <c r="AE151" s="11">
        <f t="shared" ref="AE151:AI151" si="240">AE147</f>
        <v>2.9938790559999999</v>
      </c>
      <c r="AF151" s="11">
        <f t="shared" si="240"/>
        <v>3.4202152479999999</v>
      </c>
      <c r="AG151" s="11">
        <f t="shared" si="240"/>
        <v>3.50175466</v>
      </c>
      <c r="AH151" s="11">
        <f t="shared" si="240"/>
        <v>3.7527734960000005</v>
      </c>
      <c r="AI151" s="11">
        <f t="shared" si="240"/>
        <v>3.3567204999999998</v>
      </c>
      <c r="AJ151" s="11"/>
    </row>
    <row r="152" spans="1:43">
      <c r="A152" s="11"/>
      <c r="B152" s="11"/>
      <c r="C152" s="11"/>
      <c r="D152" s="11"/>
      <c r="E152" s="11"/>
      <c r="F152" s="11"/>
      <c r="G152" s="11"/>
    </row>
    <row r="153" spans="1:43">
      <c r="A153" s="11"/>
      <c r="B153" s="11"/>
      <c r="C153" s="11"/>
      <c r="D153" s="11"/>
      <c r="E153" s="11"/>
      <c r="F153" s="11"/>
      <c r="G153" s="11"/>
    </row>
    <row r="154" spans="1:43">
      <c r="A154" s="11"/>
      <c r="B154" s="11"/>
      <c r="C154" s="11"/>
      <c r="D154" s="11"/>
      <c r="E154" s="11"/>
      <c r="F154" s="11"/>
      <c r="G154" s="11"/>
    </row>
    <row r="155" spans="1:43" ht="15.75" thickBot="1">
      <c r="A155" s="11"/>
      <c r="B155" s="11"/>
      <c r="C155" s="11"/>
      <c r="D155" s="11"/>
      <c r="E155" s="11"/>
      <c r="F155" s="11"/>
      <c r="G155" s="11"/>
    </row>
    <row r="156" spans="1:43">
      <c r="A156" s="11"/>
      <c r="B156" s="11"/>
      <c r="C156" s="11"/>
      <c r="D156" s="11"/>
      <c r="E156" s="11"/>
      <c r="F156" s="11"/>
      <c r="G156" s="11"/>
      <c r="O156" s="3">
        <f>O7</f>
        <v>39115</v>
      </c>
      <c r="P156" s="3">
        <f t="shared" ref="P156:S156" si="241">P7</f>
        <v>39115</v>
      </c>
      <c r="Q156" s="3">
        <f t="shared" si="241"/>
        <v>39115</v>
      </c>
      <c r="R156" s="3">
        <f t="shared" si="241"/>
        <v>39115</v>
      </c>
      <c r="S156" s="3">
        <f t="shared" si="241"/>
        <v>39115</v>
      </c>
      <c r="X156" s="72"/>
      <c r="Y156" s="73"/>
      <c r="Z156" s="74">
        <f t="shared" ref="Z156:AI156" si="242">Z7</f>
        <v>41679</v>
      </c>
      <c r="AA156" s="74">
        <f t="shared" si="242"/>
        <v>41717</v>
      </c>
      <c r="AB156" s="74">
        <f t="shared" si="242"/>
        <v>41744</v>
      </c>
      <c r="AC156" s="74">
        <f t="shared" si="242"/>
        <v>41783</v>
      </c>
      <c r="AD156" s="74">
        <f t="shared" si="242"/>
        <v>41810</v>
      </c>
      <c r="AE156" s="74">
        <f t="shared" si="242"/>
        <v>41852</v>
      </c>
      <c r="AF156" s="74">
        <f t="shared" si="242"/>
        <v>41885</v>
      </c>
      <c r="AG156" s="74">
        <f t="shared" si="242"/>
        <v>41905</v>
      </c>
      <c r="AH156" s="74">
        <f t="shared" si="242"/>
        <v>41956</v>
      </c>
      <c r="AI156" s="74">
        <f t="shared" si="242"/>
        <v>42002</v>
      </c>
      <c r="AJ156" s="73"/>
      <c r="AK156" s="75"/>
      <c r="AM156" s="11"/>
      <c r="AN156" s="11"/>
      <c r="AO156" s="11"/>
      <c r="AP156" s="11"/>
      <c r="AQ156" s="11"/>
    </row>
    <row r="157" spans="1:43">
      <c r="A157" s="11"/>
      <c r="B157" s="11"/>
      <c r="C157" s="11"/>
      <c r="D157" s="11"/>
      <c r="E157" s="11"/>
      <c r="F157" s="11"/>
      <c r="G157" s="11"/>
      <c r="M157" t="str">
        <f>E169</f>
        <v>Pmax corr.</v>
      </c>
      <c r="N157" t="s">
        <v>260</v>
      </c>
      <c r="O157" s="16">
        <f>O116</f>
        <v>130.90549421222133</v>
      </c>
      <c r="P157" s="16">
        <f t="shared" ref="P157:S157" si="243">P116</f>
        <v>131.56494821222131</v>
      </c>
      <c r="Q157" s="16">
        <f t="shared" si="243"/>
        <v>140.95373285099342</v>
      </c>
      <c r="R157" s="16">
        <f t="shared" si="243"/>
        <v>145.24494618432675</v>
      </c>
      <c r="S157" s="16">
        <f t="shared" si="243"/>
        <v>145.16040342037948</v>
      </c>
      <c r="X157" s="76" t="s">
        <v>247</v>
      </c>
      <c r="Y157" s="77" t="s">
        <v>260</v>
      </c>
      <c r="Z157" s="78">
        <f>Z116</f>
        <v>130.61920829333334</v>
      </c>
      <c r="AA157" s="78">
        <f t="shared" ref="AA157:AI157" si="244">AA116</f>
        <v>130.84025352</v>
      </c>
      <c r="AB157" s="78">
        <f t="shared" si="244"/>
        <v>130.56479372066667</v>
      </c>
      <c r="AC157" s="78">
        <f t="shared" si="244"/>
        <v>132.35907822999999</v>
      </c>
      <c r="AD157" s="78">
        <f t="shared" si="244"/>
        <v>131.85095324399998</v>
      </c>
      <c r="AE157" s="78">
        <f t="shared" si="244"/>
        <v>113.990949648</v>
      </c>
      <c r="AF157" s="78">
        <f t="shared" si="244"/>
        <v>125.26576171733333</v>
      </c>
      <c r="AG157" s="78">
        <f t="shared" si="244"/>
        <v>127.71636448000001</v>
      </c>
      <c r="AH157" s="78">
        <f t="shared" si="244"/>
        <v>130.16235496799999</v>
      </c>
      <c r="AI157" s="78">
        <f t="shared" si="244"/>
        <v>126.43706383333333</v>
      </c>
      <c r="AJ157" s="77"/>
      <c r="AK157" s="79"/>
      <c r="AL157" s="3"/>
      <c r="AM157" s="47"/>
      <c r="AN157" s="47"/>
      <c r="AO157" s="47"/>
      <c r="AP157" s="47"/>
      <c r="AQ157" s="47"/>
    </row>
    <row r="158" spans="1:43">
      <c r="A158" s="11"/>
      <c r="B158" s="11"/>
      <c r="C158" s="11"/>
      <c r="D158" s="11"/>
      <c r="E158" s="11"/>
      <c r="F158" s="11"/>
      <c r="G158" s="11"/>
      <c r="N158" t="s">
        <v>259</v>
      </c>
      <c r="O158" s="70">
        <f ca="1">_xlfn.IFNA(FORECAST(O108,OFFSET($E$170:$E$175,MATCH(O108,$D$170:$D$175,1)-1,0,2),OFFSET($D$170:$D$175,MATCH(O108,$D$170:$D$175,1)-1,0,2)),0)</f>
        <v>0</v>
      </c>
      <c r="P158" s="70">
        <f t="shared" ref="P158:S158" ca="1" si="245">_xlfn.IFNA(FORECAST(P108,OFFSET($E$170:$E$175,MATCH(P108,$D$170:$D$175,1)-1,0,2),OFFSET($D$170:$D$175,MATCH(P108,$D$170:$D$175,1)-1,0,2)),0)</f>
        <v>0</v>
      </c>
      <c r="Q158" s="70">
        <f t="shared" ca="1" si="245"/>
        <v>0</v>
      </c>
      <c r="R158" s="70">
        <f t="shared" ca="1" si="245"/>
        <v>0</v>
      </c>
      <c r="S158" s="70">
        <f t="shared" ca="1" si="245"/>
        <v>0</v>
      </c>
      <c r="X158" s="76"/>
      <c r="Y158" s="80" t="s">
        <v>259</v>
      </c>
      <c r="Z158" s="81">
        <f ca="1">FORECAST(Z108,OFFSET($E$170:$E$175,MATCH(Z108,$D$170:$D$175,1)-1,0,2),OFFSET($D$170:$D$175,MATCH(Z108,$D$170:$D$175,1)-1,0,2))</f>
        <v>138.80970030990076</v>
      </c>
      <c r="AA158" s="81">
        <f t="shared" ref="AA158:AI158" ca="1" si="246">FORECAST(AA108,OFFSET($E$170:$E$175,MATCH(AA108,$D$170:$D$175,1)-1,0,2),OFFSET($D$170:$D$175,MATCH(AA108,$D$170:$D$175,1)-1,0,2))</f>
        <v>142.17107488068481</v>
      </c>
      <c r="AB158" s="81">
        <f t="shared" ca="1" si="246"/>
        <v>141.18724523232606</v>
      </c>
      <c r="AC158" s="81">
        <f t="shared" ca="1" si="246"/>
        <v>150.34083680420417</v>
      </c>
      <c r="AD158" s="81">
        <f t="shared" ca="1" si="246"/>
        <v>147.54464275197722</v>
      </c>
      <c r="AE158" s="81">
        <f t="shared" ca="1" si="246"/>
        <v>105.6466665527215</v>
      </c>
      <c r="AF158" s="81">
        <f t="shared" ca="1" si="246"/>
        <v>141.49307925422235</v>
      </c>
      <c r="AG158" s="81">
        <f t="shared" ca="1" si="246"/>
        <v>138.24726956973649</v>
      </c>
      <c r="AH158" s="81">
        <f t="shared" ca="1" si="246"/>
        <v>136.93910282236118</v>
      </c>
      <c r="AI158" s="81">
        <f t="shared" ca="1" si="246"/>
        <v>145.93886130791151</v>
      </c>
      <c r="AJ158" s="77"/>
      <c r="AK158" s="79"/>
      <c r="AL158" s="3"/>
      <c r="AM158" s="47"/>
      <c r="AN158" s="47"/>
      <c r="AO158" s="47"/>
      <c r="AP158" s="47"/>
      <c r="AQ158" s="47"/>
    </row>
    <row r="159" spans="1:43">
      <c r="A159" s="11"/>
      <c r="B159" s="11"/>
      <c r="C159" s="11"/>
      <c r="D159" s="11"/>
      <c r="E159" s="11"/>
      <c r="F159" s="11"/>
      <c r="G159" s="11"/>
      <c r="N159" t="s">
        <v>261</v>
      </c>
      <c r="O159" s="67">
        <f ca="1">IFERROR((O157-O158)/O158,0)</f>
        <v>0</v>
      </c>
      <c r="P159" s="67">
        <f t="shared" ref="P159:S159" ca="1" si="247">IFERROR((P157-P158)/P158,0)</f>
        <v>0</v>
      </c>
      <c r="Q159" s="67">
        <f t="shared" ca="1" si="247"/>
        <v>0</v>
      </c>
      <c r="R159" s="67">
        <f t="shared" ca="1" si="247"/>
        <v>0</v>
      </c>
      <c r="S159" s="67">
        <f t="shared" ca="1" si="247"/>
        <v>0</v>
      </c>
      <c r="X159" s="76"/>
      <c r="Y159" s="77" t="s">
        <v>261</v>
      </c>
      <c r="Z159" s="82">
        <f ca="1">(Z157-Z158)/Z158</f>
        <v>-5.9005184783784324E-2</v>
      </c>
      <c r="AA159" s="82">
        <f t="shared" ref="AA159:AI159" ca="1" si="248">(AA157-AA158)/AA158</f>
        <v>-7.9698499643433451E-2</v>
      </c>
      <c r="AB159" s="82">
        <f t="shared" ca="1" si="248"/>
        <v>-7.5236622785436205E-2</v>
      </c>
      <c r="AC159" s="82">
        <f t="shared" ca="1" si="248"/>
        <v>-0.11960661491875726</v>
      </c>
      <c r="AD159" s="82">
        <f t="shared" ca="1" si="248"/>
        <v>-0.1063657020360838</v>
      </c>
      <c r="AE159" s="82">
        <f t="shared" ca="1" si="248"/>
        <v>7.8982928355003049E-2</v>
      </c>
      <c r="AF159" s="82">
        <f t="shared" ca="1" si="248"/>
        <v>-0.1146862985979208</v>
      </c>
      <c r="AG159" s="82">
        <f t="shared" ca="1" si="248"/>
        <v>-7.6174416482231805E-2</v>
      </c>
      <c r="AH159" s="82">
        <f t="shared" ca="1" si="248"/>
        <v>-4.9487310159699656E-2</v>
      </c>
      <c r="AI159" s="82">
        <f t="shared" ca="1" si="248"/>
        <v>-0.1336299139228721</v>
      </c>
      <c r="AJ159" s="77"/>
      <c r="AK159" s="79"/>
      <c r="AL159" s="3"/>
      <c r="AM159" s="47"/>
      <c r="AN159" s="47"/>
      <c r="AO159" s="47"/>
      <c r="AP159" s="47"/>
      <c r="AQ159" s="47"/>
    </row>
    <row r="160" spans="1:43">
      <c r="A160" s="11"/>
      <c r="B160" s="11"/>
      <c r="C160" s="11"/>
      <c r="D160" s="11"/>
      <c r="E160" s="11"/>
      <c r="F160" s="11"/>
      <c r="G160" s="11"/>
      <c r="M160" t="str">
        <f>H169</f>
        <v>Pcomp corr.</v>
      </c>
      <c r="N160" s="11" t="s">
        <v>260</v>
      </c>
      <c r="O160" s="16">
        <f>O143</f>
        <v>106.51488588333427</v>
      </c>
      <c r="P160" s="16">
        <f t="shared" ref="P160:S160" si="249">P143</f>
        <v>106.35152538333428</v>
      </c>
      <c r="Q160" s="16">
        <f t="shared" si="249"/>
        <v>124.18130566962459</v>
      </c>
      <c r="R160" s="16">
        <f t="shared" si="249"/>
        <v>124.18130566962459</v>
      </c>
      <c r="S160" s="16">
        <f t="shared" si="249"/>
        <v>123.45608006276976</v>
      </c>
      <c r="X160" s="76" t="s">
        <v>255</v>
      </c>
      <c r="Y160" s="78" t="s">
        <v>260</v>
      </c>
      <c r="Z160" s="78">
        <f>Z143</f>
        <v>112.91470637999998</v>
      </c>
      <c r="AA160" s="78">
        <f t="shared" ref="AA160:AI160" si="250">AA143</f>
        <v>111.80164576000001</v>
      </c>
      <c r="AB160" s="78">
        <f t="shared" si="250"/>
        <v>110.911127142</v>
      </c>
      <c r="AC160" s="78">
        <f t="shared" si="250"/>
        <v>112.25080138999998</v>
      </c>
      <c r="AD160" s="78">
        <f t="shared" si="250"/>
        <v>113.82716371200002</v>
      </c>
      <c r="AE160" s="78">
        <f t="shared" si="250"/>
        <v>92.940758603999996</v>
      </c>
      <c r="AF160" s="78">
        <f t="shared" si="250"/>
        <v>106.91912613200002</v>
      </c>
      <c r="AG160" s="78">
        <f t="shared" si="250"/>
        <v>108.61307634000001</v>
      </c>
      <c r="AH160" s="78">
        <f t="shared" si="250"/>
        <v>117.660543264</v>
      </c>
      <c r="AI160" s="78">
        <f t="shared" si="250"/>
        <v>106.28101933333336</v>
      </c>
      <c r="AJ160" s="77"/>
      <c r="AK160" s="79"/>
      <c r="AL160" s="3"/>
      <c r="AM160" s="47"/>
      <c r="AN160" s="47"/>
      <c r="AO160" s="47"/>
      <c r="AP160" s="47"/>
      <c r="AQ160" s="47"/>
    </row>
    <row r="161" spans="1:43">
      <c r="A161" s="11"/>
      <c r="B161" s="11"/>
      <c r="C161" s="11"/>
      <c r="D161" s="11"/>
      <c r="E161" s="11"/>
      <c r="F161" s="11"/>
      <c r="G161" s="11"/>
      <c r="N161" s="11" t="s">
        <v>259</v>
      </c>
      <c r="O161" s="16">
        <f ca="1">FORECAST(O104,OFFSET($H$170:$H$175,MATCH(O104,$I$170:$I$175,1)-1,0,2),OFFSET($I$170:$I$175,MATCH(O104,$I$170:$I$175,1)-1,0,2))</f>
        <v>106.31606194490216</v>
      </c>
      <c r="P161" s="16">
        <f t="shared" ref="P161:S161" ca="1" si="251">FORECAST(P104,OFFSET($H$170:$H$175,MATCH(P104,$I$170:$I$175,1)-1,0,2),OFFSET($I$170:$I$175,MATCH(P104,$I$170:$I$175,1)-1,0,2))</f>
        <v>105.82664487992558</v>
      </c>
      <c r="Q161" s="16">
        <f t="shared" ca="1" si="251"/>
        <v>124.44853934018265</v>
      </c>
      <c r="R161" s="16">
        <f t="shared" ca="1" si="251"/>
        <v>123.75993594572118</v>
      </c>
      <c r="S161" s="16">
        <f t="shared" ca="1" si="251"/>
        <v>123.35518433218276</v>
      </c>
      <c r="X161" s="76"/>
      <c r="Y161" s="77" t="s">
        <v>259</v>
      </c>
      <c r="Z161" s="78">
        <f ca="1">FORECAST(Z104,OFFSET($H$170:$H$175,MATCH(Z104,$I$170:$I$175,1)-1,0,2),OFFSET($I$170:$I$175,MATCH(Z104,$I$170:$I$175,1)-1,0,2))</f>
        <v>118.13546547187553</v>
      </c>
      <c r="AA161" s="78">
        <f t="shared" ref="AA161:AI161" ca="1" si="252">FORECAST(AA104,OFFSET($H$170:$H$175,MATCH(AA104,$I$170:$I$175,1)-1,0,2),OFFSET($I$170:$I$175,MATCH(AA104,$I$170:$I$175,1)-1,0,2))</f>
        <v>121.09488311372142</v>
      </c>
      <c r="AB161" s="78">
        <f t="shared" ca="1" si="252"/>
        <v>120.14345399618304</v>
      </c>
      <c r="AC161" s="78">
        <f t="shared" ca="1" si="252"/>
        <v>128.75987617610627</v>
      </c>
      <c r="AD161" s="78">
        <f t="shared" ca="1" si="252"/>
        <v>126.09355783649534</v>
      </c>
      <c r="AE161" s="78">
        <f t="shared" ca="1" si="252"/>
        <v>85.692859877112426</v>
      </c>
      <c r="AF161" s="78">
        <f t="shared" ca="1" si="252"/>
        <v>117.9777700380294</v>
      </c>
      <c r="AG161" s="78">
        <f t="shared" ca="1" si="252"/>
        <v>114.83963090449123</v>
      </c>
      <c r="AH161" s="78">
        <f t="shared" ca="1" si="252"/>
        <v>115.65964716049115</v>
      </c>
      <c r="AI161" s="78">
        <f t="shared" ca="1" si="252"/>
        <v>121.30514369218294</v>
      </c>
      <c r="AJ161" s="77"/>
      <c r="AK161" s="79"/>
      <c r="AL161" s="3"/>
      <c r="AM161" s="47"/>
      <c r="AN161" s="47"/>
      <c r="AO161" s="47"/>
      <c r="AP161" s="47"/>
      <c r="AQ161" s="47"/>
    </row>
    <row r="162" spans="1:43">
      <c r="A162" s="11"/>
      <c r="B162" s="11"/>
      <c r="C162" s="11"/>
      <c r="D162" s="11"/>
      <c r="E162" s="11"/>
      <c r="F162" s="11"/>
      <c r="G162" s="11"/>
      <c r="N162" s="11" t="s">
        <v>261</v>
      </c>
      <c r="O162" s="67">
        <f ca="1">(O160-O161)/O161</f>
        <v>1.8701213607324261E-3</v>
      </c>
      <c r="P162" s="67">
        <f t="shared" ref="P162:S162" ca="1" si="253">(P160-P161)/P161</f>
        <v>4.9598142698773304E-3</v>
      </c>
      <c r="Q162" s="67">
        <f t="shared" ca="1" si="253"/>
        <v>-2.1473427649284617E-3</v>
      </c>
      <c r="R162" s="67">
        <f t="shared" ca="1" si="253"/>
        <v>3.4047345021915284E-3</v>
      </c>
      <c r="S162" s="67">
        <f t="shared" ca="1" si="253"/>
        <v>8.1792857862622657E-4</v>
      </c>
      <c r="X162" s="76"/>
      <c r="Y162" s="77" t="s">
        <v>261</v>
      </c>
      <c r="Z162" s="82">
        <f ca="1">(Z160-Z161)/Z161</f>
        <v>-4.4192987017251432E-2</v>
      </c>
      <c r="AA162" s="82">
        <f t="shared" ref="AA162" ca="1" si="254">(AA160-AA161)/AA161</f>
        <v>-7.674343551737059E-2</v>
      </c>
      <c r="AB162" s="82">
        <f t="shared" ref="AB162" ca="1" si="255">(AB160-AB161)/AB161</f>
        <v>-7.6844193729242657E-2</v>
      </c>
      <c r="AC162" s="82">
        <f t="shared" ref="AC162" ca="1" si="256">(AC160-AC161)/AC161</f>
        <v>-0.12821598836835363</v>
      </c>
      <c r="AD162" s="82">
        <f t="shared" ref="AD162" ca="1" si="257">(AD160-AD161)/AD161</f>
        <v>-9.7280101655955104E-2</v>
      </c>
      <c r="AE162" s="82">
        <f t="shared" ref="AE162" ca="1" si="258">(AE160-AE161)/AE161</f>
        <v>8.4579960772477383E-2</v>
      </c>
      <c r="AF162" s="82">
        <f t="shared" ref="AF162" ca="1" si="259">(AF160-AF161)/AF161</f>
        <v>-9.373497992430864E-2</v>
      </c>
      <c r="AG162" s="82">
        <f t="shared" ref="AG162" ca="1" si="260">(AG160-AG161)/AG161</f>
        <v>-5.4219562667087176E-2</v>
      </c>
      <c r="AH162" s="82">
        <f t="shared" ref="AH162" ca="1" si="261">(AH160-AH161)/AH161</f>
        <v>1.7299863458275777E-2</v>
      </c>
      <c r="AI162" s="82">
        <f t="shared" ref="AI162" ca="1" si="262">(AI160-AI161)/AI161</f>
        <v>-0.12385397602738053</v>
      </c>
      <c r="AJ162" s="77"/>
      <c r="AK162" s="79"/>
      <c r="AL162" s="3"/>
      <c r="AM162" s="47"/>
      <c r="AN162" s="47"/>
      <c r="AO162" s="47"/>
      <c r="AP162" s="47"/>
      <c r="AQ162" s="47"/>
    </row>
    <row r="163" spans="1:43">
      <c r="A163" s="11"/>
      <c r="B163" s="11"/>
      <c r="C163" s="11"/>
      <c r="D163" s="11"/>
      <c r="E163" s="11"/>
      <c r="F163" s="11"/>
      <c r="G163" s="11"/>
      <c r="M163" t="str">
        <f>G169</f>
        <v>P scavenge corr.</v>
      </c>
      <c r="N163" s="11" t="s">
        <v>260</v>
      </c>
      <c r="O163" s="53">
        <f>O135</f>
        <v>2.8343620424168243</v>
      </c>
      <c r="P163" s="53">
        <f t="shared" ref="P163:S163" si="263">P135</f>
        <v>2.8438934393646247</v>
      </c>
      <c r="Q163" s="53">
        <f t="shared" si="263"/>
        <v>3.3157964387039125</v>
      </c>
      <c r="R163" s="53">
        <f t="shared" si="263"/>
        <v>3.3348872403919119</v>
      </c>
      <c r="S163" s="53">
        <f t="shared" si="263"/>
        <v>3.2800191019840561</v>
      </c>
      <c r="X163" s="76" t="s">
        <v>254</v>
      </c>
      <c r="Y163" s="77" t="s">
        <v>260</v>
      </c>
      <c r="Z163" s="83">
        <f>Z135</f>
        <v>3.4102735200000001</v>
      </c>
      <c r="AA163" s="83">
        <f t="shared" ref="AA163:AI163" si="264">AA135</f>
        <v>3.5177162399999999</v>
      </c>
      <c r="AB163" s="83">
        <f t="shared" si="264"/>
        <v>3.5090974879999997</v>
      </c>
      <c r="AC163" s="83">
        <f t="shared" si="264"/>
        <v>3.6433115599999994</v>
      </c>
      <c r="AD163" s="83">
        <f t="shared" si="264"/>
        <v>3.752820968</v>
      </c>
      <c r="AE163" s="83">
        <f t="shared" si="264"/>
        <v>2.9938790559999999</v>
      </c>
      <c r="AF163" s="83">
        <f t="shared" si="264"/>
        <v>3.4202152479999999</v>
      </c>
      <c r="AG163" s="83">
        <f t="shared" si="264"/>
        <v>3.50175466</v>
      </c>
      <c r="AH163" s="83">
        <f t="shared" si="264"/>
        <v>3.7527734960000005</v>
      </c>
      <c r="AI163" s="83">
        <f t="shared" si="264"/>
        <v>3.3567204999999998</v>
      </c>
      <c r="AJ163" s="77"/>
      <c r="AK163" s="79"/>
      <c r="AL163" s="3"/>
      <c r="AM163" s="47"/>
      <c r="AN163" s="47"/>
      <c r="AO163" s="47"/>
      <c r="AP163" s="47"/>
      <c r="AQ163" s="47"/>
    </row>
    <row r="164" spans="1:43">
      <c r="A164" s="11"/>
      <c r="B164" s="11"/>
      <c r="C164" s="11"/>
      <c r="D164" s="11"/>
      <c r="E164" s="11"/>
      <c r="F164" s="11"/>
      <c r="G164" s="11"/>
      <c r="N164" s="11" t="s">
        <v>259</v>
      </c>
      <c r="O164" s="11">
        <f ca="1">FORECAST(O104,OFFSET($G$170:$G$175,MATCH(O104,$I$170:$I$175,1)-1,0,2),OFFSET($I$170:$I$175,MATCH(O104,$I$170:$I$175,1)-1,0,2))</f>
        <v>2.8720181186086977</v>
      </c>
      <c r="P164" s="11">
        <f t="shared" ref="P164:S164" ca="1" si="265">FORECAST(P104,OFFSET($G$170:$G$175,MATCH(P104,$I$170:$I$175,1)-1,0,2),OFFSET($I$170:$I$175,MATCH(P104,$I$170:$I$175,1)-1,0,2))</f>
        <v>2.8589512311793528</v>
      </c>
      <c r="Q164" s="11">
        <f t="shared" ca="1" si="265"/>
        <v>3.3335788909543957</v>
      </c>
      <c r="R164" s="11">
        <f t="shared" ca="1" si="265"/>
        <v>3.3160630235013211</v>
      </c>
      <c r="S164" s="11">
        <f t="shared" ca="1" si="265"/>
        <v>3.3057674372884449</v>
      </c>
      <c r="X164" s="76"/>
      <c r="Y164" s="77" t="s">
        <v>259</v>
      </c>
      <c r="Z164" s="77">
        <f ca="1">FORECAST(Z104,OFFSET($G$170:$G$175,MATCH(Z104,$I$170:$I$175,1)-1,0,2),OFFSET($I$170:$I$175,MATCH(Z104,$I$170:$I$175,1)-1,0,2))</f>
        <v>3.1729944878159007</v>
      </c>
      <c r="AA164" s="77">
        <f t="shared" ref="AA164:AI164" ca="1" si="266">FORECAST(AA104,OFFSET($G$170:$G$175,MATCH(AA104,$I$170:$I$175,1)-1,0,2),OFFSET($I$170:$I$175,MATCH(AA104,$I$170:$I$175,1)-1,0,2))</f>
        <v>3.2482726051905657</v>
      </c>
      <c r="AB164" s="77">
        <f t="shared" ca="1" si="266"/>
        <v>3.2240712921447141</v>
      </c>
      <c r="AC164" s="77">
        <f t="shared" ca="1" si="266"/>
        <v>3.442768891033325</v>
      </c>
      <c r="AD164" s="77">
        <f t="shared" ca="1" si="266"/>
        <v>3.3752618170872388</v>
      </c>
      <c r="AE164" s="77">
        <f t="shared" ca="1" si="266"/>
        <v>2.3214017238466198</v>
      </c>
      <c r="AF164" s="77">
        <f t="shared" ca="1" si="266"/>
        <v>3.1689832204602348</v>
      </c>
      <c r="AG164" s="77">
        <f t="shared" ca="1" si="266"/>
        <v>3.0891590000824816</v>
      </c>
      <c r="AH164" s="77">
        <f t="shared" ca="1" si="266"/>
        <v>3.1100175903319447</v>
      </c>
      <c r="AI164" s="77">
        <f t="shared" ca="1" si="266"/>
        <v>3.2536209616647871</v>
      </c>
      <c r="AJ164" s="77"/>
      <c r="AK164" s="79"/>
      <c r="AL164" s="3"/>
      <c r="AM164" s="47"/>
      <c r="AN164" s="47"/>
      <c r="AO164" s="47"/>
      <c r="AP164" s="47"/>
      <c r="AQ164" s="47"/>
    </row>
    <row r="165" spans="1:43">
      <c r="A165" s="11"/>
      <c r="B165" s="11"/>
      <c r="C165" s="11"/>
      <c r="D165" s="11"/>
      <c r="E165" s="11"/>
      <c r="F165" s="11"/>
      <c r="G165" s="11"/>
      <c r="N165" s="11" t="s">
        <v>261</v>
      </c>
      <c r="O165" s="67">
        <f ca="1">(O163-O164)/O164</f>
        <v>-1.3111364426250646E-2</v>
      </c>
      <c r="P165" s="67">
        <f t="shared" ref="P165:S165" ca="1" si="267">(P163-P164)/P164</f>
        <v>-5.2668935554093313E-3</v>
      </c>
      <c r="Q165" s="67">
        <f t="shared" ca="1" si="267"/>
        <v>-5.3343427085933382E-3</v>
      </c>
      <c r="R165" s="67">
        <f t="shared" ca="1" si="267"/>
        <v>5.6766764555382021E-3</v>
      </c>
      <c r="S165" s="67">
        <f t="shared" ca="1" si="267"/>
        <v>-7.7889131019781808E-3</v>
      </c>
      <c r="X165" s="76"/>
      <c r="Y165" s="77" t="s">
        <v>261</v>
      </c>
      <c r="Z165" s="82">
        <f ca="1">(Z163-Z164)/Z164</f>
        <v>7.4780789281303814E-2</v>
      </c>
      <c r="AA165" s="82">
        <f t="shared" ref="AA165" ca="1" si="268">(AA163-AA164)/AA164</f>
        <v>8.2949822123573533E-2</v>
      </c>
      <c r="AB165" s="82">
        <f t="shared" ref="AB165" ca="1" si="269">(AB163-AB164)/AB164</f>
        <v>8.8405674077287735E-2</v>
      </c>
      <c r="AC165" s="82">
        <f t="shared" ref="AC165" ca="1" si="270">(AC163-AC164)/AC164</f>
        <v>5.8250401149199098E-2</v>
      </c>
      <c r="AD165" s="82">
        <f t="shared" ref="AD165" ca="1" si="271">(AD163-AD164)/AD164</f>
        <v>0.11186070040592723</v>
      </c>
      <c r="AE165" s="82">
        <f t="shared" ref="AE165" ca="1" si="272">(AE163-AE164)/AE164</f>
        <v>0.2896858933313225</v>
      </c>
      <c r="AF165" s="82">
        <f t="shared" ref="AF165" ca="1" si="273">(AF163-AF164)/AF164</f>
        <v>7.9278434141812321E-2</v>
      </c>
      <c r="AG165" s="82">
        <f t="shared" ref="AG165" ca="1" si="274">(AG163-AG164)/AG164</f>
        <v>0.13356245499390029</v>
      </c>
      <c r="AH165" s="82">
        <f t="shared" ref="AH165" ca="1" si="275">(AH163-AH164)/AH164</f>
        <v>0.2066727556995753</v>
      </c>
      <c r="AI165" s="82">
        <f t="shared" ref="AI165" ca="1" si="276">(AI163-AI164)/AI164</f>
        <v>3.1687630350912023E-2</v>
      </c>
      <c r="AJ165" s="77"/>
      <c r="AK165" s="79"/>
      <c r="AL165" s="3"/>
      <c r="AM165" s="47"/>
      <c r="AN165" s="47"/>
      <c r="AO165" s="47"/>
      <c r="AP165" s="47"/>
      <c r="AQ165" s="47"/>
    </row>
    <row r="166" spans="1:43">
      <c r="A166" s="11"/>
      <c r="B166" s="11"/>
      <c r="C166" s="11"/>
      <c r="D166" s="11"/>
      <c r="E166" s="11"/>
      <c r="F166" s="11"/>
      <c r="G166" s="11"/>
      <c r="M166" t="str">
        <f>F169</f>
        <v>T Exhaust corr.</v>
      </c>
      <c r="N166" s="11" t="s">
        <v>260</v>
      </c>
      <c r="O166" s="16">
        <f>O127</f>
        <v>347.34523200000001</v>
      </c>
      <c r="P166" s="16">
        <f t="shared" ref="P166:S166" si="277">P127</f>
        <v>343.86573149999998</v>
      </c>
      <c r="Q166" s="16">
        <f t="shared" si="277"/>
        <v>362.96526</v>
      </c>
      <c r="R166" s="16">
        <f t="shared" si="277"/>
        <v>362.96526</v>
      </c>
      <c r="S166" s="16">
        <f t="shared" si="277"/>
        <v>357.61205174999998</v>
      </c>
      <c r="X166" s="76" t="s">
        <v>251</v>
      </c>
      <c r="Y166" s="77" t="s">
        <v>260</v>
      </c>
      <c r="Z166" s="78">
        <f>Z127</f>
        <v>337.548722</v>
      </c>
      <c r="AA166" s="78">
        <f t="shared" ref="AA166:AI166" si="278">AA127</f>
        <v>325.55182400000001</v>
      </c>
      <c r="AB166" s="78">
        <f t="shared" si="278"/>
        <v>334.70648399999999</v>
      </c>
      <c r="AC166" s="78">
        <f t="shared" si="278"/>
        <v>346.57031799999999</v>
      </c>
      <c r="AD166" s="78">
        <f t="shared" si="278"/>
        <v>350.01977400000004</v>
      </c>
      <c r="AE166" s="78">
        <f t="shared" si="278"/>
        <v>320.33495399999998</v>
      </c>
      <c r="AF166" s="78">
        <f t="shared" si="278"/>
        <v>338.275666</v>
      </c>
      <c r="AG166" s="78">
        <f t="shared" si="278"/>
        <v>330.45612799999998</v>
      </c>
      <c r="AH166" s="78">
        <f t="shared" si="278"/>
        <v>344.62207599999999</v>
      </c>
      <c r="AI166" s="78">
        <f t="shared" si="278"/>
        <v>331.17318</v>
      </c>
      <c r="AJ166" s="77"/>
      <c r="AK166" s="79"/>
      <c r="AL166" s="3"/>
      <c r="AM166" s="47"/>
      <c r="AN166" s="47"/>
      <c r="AO166" s="47"/>
      <c r="AP166" s="47"/>
      <c r="AQ166" s="47"/>
    </row>
    <row r="167" spans="1:43">
      <c r="A167" s="11"/>
      <c r="B167" s="11"/>
      <c r="C167" s="11"/>
      <c r="D167" s="11"/>
      <c r="E167" s="11"/>
      <c r="F167" s="11"/>
      <c r="G167" s="11"/>
      <c r="N167" s="11" t="s">
        <v>259</v>
      </c>
      <c r="O167" s="16">
        <f ca="1">FORECAST(O104,OFFSET($F$170:$F$175,MATCH(O104,$I$170:$I$175,1)-1,0,2),OFFSET($I$170:$I$175,MATCH(O104,$I$170:$I$175,1)-1,0,2))</f>
        <v>334.12474127819286</v>
      </c>
      <c r="P167" s="16">
        <f t="shared" ref="P167:S167" ca="1" si="279">FORECAST(P104,OFFSET($F$170:$F$175,MATCH(P104,$I$170:$I$175,1)-1,0,2),OFFSET($I$170:$I$175,MATCH(P104,$I$170:$I$175,1)-1,0,2))</f>
        <v>333.95274398519547</v>
      </c>
      <c r="Q167" s="16">
        <f t="shared" ca="1" si="279"/>
        <v>357.94113822142447</v>
      </c>
      <c r="R167" s="16">
        <f t="shared" ca="1" si="279"/>
        <v>357.02703143265779</v>
      </c>
      <c r="S167" s="16">
        <f t="shared" ca="1" si="279"/>
        <v>356.48973202246668</v>
      </c>
      <c r="X167" s="76"/>
      <c r="Y167" s="77" t="s">
        <v>259</v>
      </c>
      <c r="Z167" s="78">
        <f ca="1">FORECAST(Z104,OFFSET($F$170:$F$175,MATCH(Z104,$I$170:$I$175,1)-1,0,2),OFFSET($I$170:$I$175,MATCH(Z104,$I$170:$I$175,1)-1,0,2))</f>
        <v>349.56066300532723</v>
      </c>
      <c r="AA167" s="78">
        <f t="shared" ref="AA167:AI167" ca="1" si="280">FORECAST(AA104,OFFSET($F$170:$F$175,MATCH(AA104,$I$170:$I$175,1)-1,0,2),OFFSET($I$170:$I$175,MATCH(AA104,$I$170:$I$175,1)-1,0,2))</f>
        <v>353.48922882269835</v>
      </c>
      <c r="AB167" s="78">
        <f t="shared" ca="1" si="280"/>
        <v>352.22622631302841</v>
      </c>
      <c r="AC167" s="78">
        <f t="shared" ca="1" si="280"/>
        <v>362.83324827009301</v>
      </c>
      <c r="AD167" s="78">
        <f t="shared" ca="1" si="280"/>
        <v>359.84397974302169</v>
      </c>
      <c r="AE167" s="78">
        <f t="shared" ca="1" si="280"/>
        <v>326.87706811263246</v>
      </c>
      <c r="AF167" s="78">
        <f t="shared" ca="1" si="280"/>
        <v>349.35132557278519</v>
      </c>
      <c r="AG167" s="78">
        <f t="shared" ca="1" si="280"/>
        <v>345.18551066519979</v>
      </c>
      <c r="AH167" s="78">
        <f t="shared" ca="1" si="280"/>
        <v>346.27406531441807</v>
      </c>
      <c r="AI167" s="78">
        <f t="shared" ca="1" si="280"/>
        <v>353.76834539942098</v>
      </c>
      <c r="AJ167" s="77"/>
      <c r="AK167" s="79"/>
      <c r="AL167" s="3"/>
      <c r="AM167" s="11"/>
      <c r="AN167" s="11"/>
      <c r="AO167" s="11"/>
      <c r="AP167" s="11"/>
      <c r="AQ167" s="11"/>
    </row>
    <row r="168" spans="1:43">
      <c r="A168" s="11"/>
      <c r="B168" s="11"/>
      <c r="C168" s="11"/>
      <c r="D168" s="11"/>
      <c r="E168" s="11"/>
      <c r="F168" s="11"/>
      <c r="G168" s="11"/>
      <c r="N168" s="11" t="s">
        <v>261</v>
      </c>
      <c r="O168" s="67">
        <f ca="1">(O166-O167)/O167</f>
        <v>3.9567529992637532E-2</v>
      </c>
      <c r="P168" s="67">
        <f t="shared" ref="P168:S168" ca="1" si="281">(P166-P167)/P167</f>
        <v>2.968380315283161E-2</v>
      </c>
      <c r="Q168" s="67">
        <f t="shared" ca="1" si="281"/>
        <v>1.4036167520559157E-2</v>
      </c>
      <c r="R168" s="67">
        <f t="shared" ca="1" si="281"/>
        <v>1.663243408633128E-2</v>
      </c>
      <c r="S168" s="67">
        <f t="shared" ca="1" si="281"/>
        <v>3.1482526051060684E-3</v>
      </c>
      <c r="X168" s="76"/>
      <c r="Y168" s="77" t="s">
        <v>261</v>
      </c>
      <c r="Z168" s="82">
        <f ca="1">(Z166-Z167)/Z167</f>
        <v>-3.4362965506631309E-2</v>
      </c>
      <c r="AA168" s="82">
        <f t="shared" ref="AA168" ca="1" si="282">(AA166-AA167)/AA167</f>
        <v>-7.9033256305275051E-2</v>
      </c>
      <c r="AB168" s="82">
        <f t="shared" ref="AB168" ca="1" si="283">(AB166-AB167)/AB167</f>
        <v>-4.9740027869072917E-2</v>
      </c>
      <c r="AC168" s="82">
        <f t="shared" ref="AC168" ca="1" si="284">(AC166-AC167)/AC167</f>
        <v>-4.4822050756459064E-2</v>
      </c>
      <c r="AD168" s="82">
        <f t="shared" ref="AD168" ca="1" si="285">(AD166-AD167)/AD167</f>
        <v>-2.7301292493589834E-2</v>
      </c>
      <c r="AE168" s="82">
        <f t="shared" ref="AE168" ca="1" si="286">(AE166-AE167)/AE167</f>
        <v>-2.0013989205196404E-2</v>
      </c>
      <c r="AF168" s="82">
        <f t="shared" ref="AF168" ca="1" si="287">(AF166-AF167)/AF167</f>
        <v>-3.1703499491882246E-2</v>
      </c>
      <c r="AG168" s="82">
        <f t="shared" ref="AG168" ca="1" si="288">(AG166-AG167)/AG167</f>
        <v>-4.2670918129834368E-2</v>
      </c>
      <c r="AH168" s="82">
        <f t="shared" ref="AH168" ca="1" si="289">(AH166-AH167)/AH167</f>
        <v>-4.7707566921538352E-3</v>
      </c>
      <c r="AI168" s="82">
        <f t="shared" ref="AI168" ca="1" si="290">(AI166-AI167)/AI167</f>
        <v>-6.3869946797840207E-2</v>
      </c>
      <c r="AJ168" s="77"/>
      <c r="AK168" s="79"/>
      <c r="AL168" s="3"/>
      <c r="AM168" s="11"/>
      <c r="AN168" s="11"/>
      <c r="AO168" s="11"/>
      <c r="AP168" s="11"/>
      <c r="AQ168" s="11"/>
    </row>
    <row r="169" spans="1:43">
      <c r="A169" s="11"/>
      <c r="B169" s="11"/>
      <c r="C169" s="11"/>
      <c r="D169" s="16" t="str">
        <f>B108</f>
        <v>IMEP</v>
      </c>
      <c r="E169" s="11" t="str">
        <f>B116</f>
        <v>Pmax corr.</v>
      </c>
      <c r="F169" s="11" t="str">
        <f>B127</f>
        <v>T Exhaust corr.</v>
      </c>
      <c r="G169" s="11" t="str">
        <f>B135</f>
        <v>P scavenge corr.</v>
      </c>
      <c r="H169" s="11" t="str">
        <f>B143</f>
        <v>Pcomp corr.</v>
      </c>
      <c r="I169" s="47" t="str">
        <f>B104</f>
        <v>Brake Power (bhp)</v>
      </c>
      <c r="J169" t="str">
        <f>B146</f>
        <v>TC Speed</v>
      </c>
      <c r="M169" t="str">
        <f>J169</f>
        <v>TC Speed</v>
      </c>
      <c r="N169" s="11" t="s">
        <v>260</v>
      </c>
      <c r="O169" s="11">
        <f>O146</f>
        <v>11685</v>
      </c>
      <c r="P169" s="11">
        <f t="shared" ref="P169:S169" si="291">P146</f>
        <v>11555</v>
      </c>
      <c r="Q169" s="11">
        <f t="shared" si="291"/>
        <v>12475</v>
      </c>
      <c r="R169" s="11">
        <f t="shared" si="291"/>
        <v>12425</v>
      </c>
      <c r="S169" s="11">
        <f t="shared" si="291"/>
        <v>12455</v>
      </c>
      <c r="X169" s="76" t="s">
        <v>112</v>
      </c>
      <c r="Y169" s="77" t="s">
        <v>260</v>
      </c>
      <c r="Z169" s="77">
        <f>Z146</f>
        <v>12507</v>
      </c>
      <c r="AA169" s="77">
        <f t="shared" ref="AA169:AI169" si="292">AA146</f>
        <v>12717</v>
      </c>
      <c r="AB169" s="77">
        <f t="shared" si="292"/>
        <v>12657</v>
      </c>
      <c r="AC169" s="77">
        <f t="shared" si="292"/>
        <v>12908</v>
      </c>
      <c r="AD169" s="77">
        <f t="shared" si="292"/>
        <v>13037</v>
      </c>
      <c r="AE169" s="77">
        <f t="shared" si="292"/>
        <v>11464</v>
      </c>
      <c r="AF169" s="77">
        <f t="shared" si="292"/>
        <v>12520</v>
      </c>
      <c r="AG169" s="77">
        <f t="shared" si="292"/>
        <v>12793</v>
      </c>
      <c r="AH169" s="77">
        <f t="shared" si="292"/>
        <v>13016</v>
      </c>
      <c r="AI169" s="77">
        <f t="shared" si="292"/>
        <v>12472</v>
      </c>
      <c r="AJ169" s="77"/>
      <c r="AK169" s="79"/>
    </row>
    <row r="170" spans="1:43">
      <c r="A170" s="11"/>
      <c r="B170" s="11"/>
      <c r="C170" s="69">
        <f t="array" ref="C170:C175">TRANSPOSE(D103:I103)</f>
        <v>0.25</v>
      </c>
      <c r="D170" s="11">
        <f t="array" ref="D170:D175">TRANSPOSE(D108:I108)</f>
        <v>7.9413776058435488</v>
      </c>
      <c r="E170">
        <f t="array" ref="E170:E175">TRANSPOSE(D116:I116)</f>
        <v>74.299565983339875</v>
      </c>
      <c r="F170" s="11">
        <f t="array" ref="F170:F175">TRANSPOSE(D127:I127)</f>
        <v>272.34617479999997</v>
      </c>
      <c r="G170" s="11">
        <f t="array" ref="G170:G175">TRANSPOSE(D135:I135)</f>
        <v>1.3650199962341376</v>
      </c>
      <c r="H170" s="11">
        <f t="array" ref="H170:H175">TRANSPOSE(D143:I143)</f>
        <v>49.089153594607076</v>
      </c>
      <c r="I170" s="11">
        <f t="array" ref="I170:I175">TRANSPOSE(D104:I104)</f>
        <v>5742</v>
      </c>
      <c r="J170">
        <f t="array" ref="J170:J175">TRANSPOSE(D146:I146)</f>
        <v>5414.5</v>
      </c>
      <c r="N170" s="11" t="s">
        <v>259</v>
      </c>
      <c r="O170" s="9">
        <f ca="1">FORECAST(O135,OFFSET($J$170:$J$175,MATCH(O135,$G$170:$G$175,1)-1,0,2),OFFSET($G$170:$G$175,MATCH(O135,$G$170:$G$175,1)-1,0,2))</f>
        <v>11281.499164553668</v>
      </c>
      <c r="P170" s="9">
        <f t="shared" ref="P170:S170" ca="1" si="293">FORECAST(P135,OFFSET($J$170:$J$175,MATCH(P135,$G$170:$G$175,1)-1,0,2),OFFSET($G$170:$G$175,MATCH(P135,$G$170:$G$175,1)-1,0,2))</f>
        <v>11307.674785296353</v>
      </c>
      <c r="Q170" s="9">
        <f t="shared" ca="1" si="293"/>
        <v>12252.910854533231</v>
      </c>
      <c r="R170" s="9">
        <f t="shared" ca="1" si="293"/>
        <v>12290.011027625951</v>
      </c>
      <c r="S170" s="9">
        <f t="shared" ca="1" si="293"/>
        <v>12183.382847967769</v>
      </c>
      <c r="X170" s="76"/>
      <c r="Y170" s="77" t="s">
        <v>259</v>
      </c>
      <c r="Z170" s="84">
        <f ca="1">FORECAST(Z135,OFFSET($J$170:$J$175,MATCH(Z135,$G$170:$G$175,1)-1,0,2),OFFSET($G$170:$G$175,MATCH(Z135,$G$170:$G$175,1)-1,0,2))</f>
        <v>12436.827807532329</v>
      </c>
      <c r="AA170" s="84">
        <f t="shared" ref="AA170:AI170" ca="1" si="294">FORECAST(AA135,OFFSET($J$170:$J$175,MATCH(AA135,$G$170:$G$175,1)-1,0,2),OFFSET($G$170:$G$175,MATCH(AA135,$G$170:$G$175,1)-1,0,2))</f>
        <v>12646.113510704896</v>
      </c>
      <c r="AB170" s="84">
        <f t="shared" ca="1" si="294"/>
        <v>12629.325201801417</v>
      </c>
      <c r="AC170" s="84">
        <f t="shared" ca="1" si="294"/>
        <v>12890.758330394714</v>
      </c>
      <c r="AD170" s="84">
        <f t="shared" ca="1" si="294"/>
        <v>13108.749729194806</v>
      </c>
      <c r="AE170" s="84">
        <f t="shared" ca="1" si="294"/>
        <v>11627.31163585936</v>
      </c>
      <c r="AF170" s="84">
        <f t="shared" ca="1" si="294"/>
        <v>12456.193117115243</v>
      </c>
      <c r="AG170" s="84">
        <f t="shared" ca="1" si="294"/>
        <v>12615.022241849778</v>
      </c>
      <c r="AH170" s="84">
        <f t="shared" ca="1" si="294"/>
        <v>13108.654842634234</v>
      </c>
      <c r="AI170" s="84">
        <f t="shared" ca="1" si="294"/>
        <v>12332.512862343723</v>
      </c>
      <c r="AJ170" s="77"/>
      <c r="AK170" s="79"/>
    </row>
    <row r="171" spans="1:43" ht="15.75" thickBot="1">
      <c r="A171" s="11"/>
      <c r="B171" s="11"/>
      <c r="C171" s="69">
        <v>0.5</v>
      </c>
      <c r="D171" s="11">
        <v>11.96278400664074</v>
      </c>
      <c r="E171">
        <v>103.74241064154627</v>
      </c>
      <c r="F171" s="11">
        <v>323.68596940000003</v>
      </c>
      <c r="G171" s="11">
        <v>2.0789692592000497</v>
      </c>
      <c r="H171" s="11">
        <v>76.612611352440553</v>
      </c>
      <c r="I171" s="11">
        <v>11460</v>
      </c>
      <c r="J171">
        <v>9207</v>
      </c>
      <c r="N171" s="11" t="s">
        <v>261</v>
      </c>
      <c r="O171" s="67">
        <f ca="1">(O169-O170)/O170</f>
        <v>3.5766597112742451E-2</v>
      </c>
      <c r="P171" s="67">
        <f t="shared" ref="P171:S171" ca="1" si="295">(P169-P170)/P170</f>
        <v>2.1872331792319531E-2</v>
      </c>
      <c r="Q171" s="67">
        <f t="shared" ca="1" si="295"/>
        <v>1.812541918434037E-2</v>
      </c>
      <c r="R171" s="67">
        <f t="shared" ca="1" si="295"/>
        <v>1.0983633136749478E-2</v>
      </c>
      <c r="S171" s="67">
        <f t="shared" ca="1" si="295"/>
        <v>2.2294066879589038E-2</v>
      </c>
      <c r="X171" s="85"/>
      <c r="Y171" s="86" t="s">
        <v>261</v>
      </c>
      <c r="Z171" s="87">
        <f ca="1">(Z169-Z170)/Z170</f>
        <v>5.6422902651407361E-3</v>
      </c>
      <c r="AA171" s="87">
        <f t="shared" ref="AA171" ca="1" si="296">(AA169-AA170)/AA170</f>
        <v>5.6053972024763966E-3</v>
      </c>
      <c r="AB171" s="87">
        <f t="shared" ref="AB171" ca="1" si="297">(AB169-AB170)/AB170</f>
        <v>2.1913125013706394E-3</v>
      </c>
      <c r="AC171" s="87">
        <f t="shared" ref="AC171" ca="1" si="298">(AC169-AC170)/AC170</f>
        <v>1.3375217472375086E-3</v>
      </c>
      <c r="AD171" s="87">
        <f t="shared" ref="AD171" ca="1" si="299">(AD169-AD170)/AD170</f>
        <v>-5.4734227654838954E-3</v>
      </c>
      <c r="AE171" s="87">
        <f t="shared" ref="AE171" ca="1" si="300">(AE169-AE170)/AE170</f>
        <v>-1.4045519804913149E-2</v>
      </c>
      <c r="AF171" s="87">
        <f t="shared" ref="AF171" ca="1" si="301">(AF169-AF170)/AF170</f>
        <v>5.1225027008520232E-3</v>
      </c>
      <c r="AG171" s="87">
        <f t="shared" ref="AG171" ca="1" si="302">(AG169-AG170)/AG170</f>
        <v>1.4108398284054451E-2</v>
      </c>
      <c r="AH171" s="87">
        <f t="shared" ref="AH171" ca="1" si="303">(AH169-AH170)/AH170</f>
        <v>-7.0682189550743324E-3</v>
      </c>
      <c r="AI171" s="87">
        <f t="shared" ref="AI171" ca="1" si="304">(AI169-AI170)/AI170</f>
        <v>1.1310520346764769E-2</v>
      </c>
      <c r="AJ171" s="86"/>
      <c r="AK171" s="88"/>
    </row>
    <row r="172" spans="1:43">
      <c r="A172" s="11"/>
      <c r="B172" s="11"/>
      <c r="C172" s="69">
        <v>0.75</v>
      </c>
      <c r="D172" s="11">
        <v>15.408360771495529</v>
      </c>
      <c r="E172">
        <v>135.15622037386024</v>
      </c>
      <c r="F172" s="11">
        <v>334.21622920000004</v>
      </c>
      <c r="G172" s="11">
        <v>2.8789685906455831</v>
      </c>
      <c r="H172" s="11">
        <v>106.57639017095353</v>
      </c>
      <c r="I172" s="11">
        <v>17215</v>
      </c>
      <c r="J172">
        <v>11404</v>
      </c>
    </row>
    <row r="173" spans="1:43">
      <c r="A173" s="11"/>
      <c r="B173" s="11"/>
      <c r="C173" s="69">
        <v>0.9</v>
      </c>
      <c r="D173" s="11">
        <v>17.273033338823534</v>
      </c>
      <c r="E173">
        <v>150.29396040197582</v>
      </c>
      <c r="F173" s="11">
        <v>358.31794559999997</v>
      </c>
      <c r="G173" s="11">
        <v>3.3407991721945942</v>
      </c>
      <c r="H173" s="11">
        <v>124.73239112110571</v>
      </c>
      <c r="I173" s="11">
        <v>20669</v>
      </c>
      <c r="J173">
        <v>12301.5</v>
      </c>
    </row>
    <row r="174" spans="1:43">
      <c r="A174" s="11"/>
      <c r="B174" s="11"/>
      <c r="C174" s="69">
        <v>1</v>
      </c>
      <c r="D174" s="11">
        <v>18.432404585909012</v>
      </c>
      <c r="E174">
        <v>151.6365291525637</v>
      </c>
      <c r="F174" s="11">
        <v>372.49185119999999</v>
      </c>
      <c r="G174" s="11">
        <v>3.6608904871028209</v>
      </c>
      <c r="H174" s="11">
        <v>137.37499719779044</v>
      </c>
      <c r="I174" s="11">
        <v>22925.999999999996</v>
      </c>
      <c r="J174">
        <v>12925</v>
      </c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  <c r="AJ174" s="95"/>
      <c r="AK174" s="95"/>
    </row>
    <row r="175" spans="1:43">
      <c r="A175" s="11"/>
      <c r="B175" s="11"/>
      <c r="C175" s="69">
        <v>1.1000000000000001</v>
      </c>
      <c r="D175" s="11">
        <v>19.590120021144031</v>
      </c>
      <c r="E175">
        <v>150.22030592265037</v>
      </c>
      <c r="F175" s="11">
        <v>398.92480180000001</v>
      </c>
      <c r="G175" s="11">
        <v>4.0023470622350024</v>
      </c>
      <c r="H175" s="11">
        <v>149.4430459532758</v>
      </c>
      <c r="I175" s="11">
        <v>25224</v>
      </c>
      <c r="J175">
        <v>13607.5</v>
      </c>
      <c r="Y175" s="11" t="s">
        <v>262</v>
      </c>
    </row>
    <row r="176" spans="1:43">
      <c r="A176" s="11"/>
      <c r="B176" s="11"/>
      <c r="C176" s="11"/>
      <c r="D176" s="11"/>
      <c r="E176" s="11"/>
      <c r="F176" s="11"/>
      <c r="G176" s="11"/>
      <c r="Y176" t="str">
        <f>" "</f>
        <v xml:space="preserve"> </v>
      </c>
      <c r="Z176" s="3">
        <f>Z156</f>
        <v>41679</v>
      </c>
      <c r="AA176" s="3">
        <f t="shared" ref="AA176:AI176" si="305">AA156</f>
        <v>41717</v>
      </c>
      <c r="AB176" s="3">
        <f t="shared" si="305"/>
        <v>41744</v>
      </c>
      <c r="AC176" s="3">
        <f t="shared" si="305"/>
        <v>41783</v>
      </c>
      <c r="AD176" s="3">
        <f t="shared" si="305"/>
        <v>41810</v>
      </c>
      <c r="AE176" s="3">
        <f t="shared" si="305"/>
        <v>41852</v>
      </c>
      <c r="AF176" s="3">
        <f t="shared" si="305"/>
        <v>41885</v>
      </c>
      <c r="AG176" s="3">
        <f t="shared" si="305"/>
        <v>41905</v>
      </c>
      <c r="AH176" s="3">
        <f t="shared" si="305"/>
        <v>41956</v>
      </c>
      <c r="AI176" s="3">
        <f t="shared" si="305"/>
        <v>42002</v>
      </c>
    </row>
    <row r="177" spans="1:35">
      <c r="A177" s="11"/>
      <c r="B177" s="11"/>
      <c r="C177" s="11"/>
      <c r="D177" s="11"/>
      <c r="E177" s="11"/>
      <c r="F177" s="11"/>
      <c r="G177" s="11"/>
      <c r="Y177" s="71" t="str">
        <f>X157</f>
        <v>Pmax corr.</v>
      </c>
      <c r="Z177" s="47">
        <f ca="1">Z159</f>
        <v>-5.9005184783784324E-2</v>
      </c>
      <c r="AA177" s="47">
        <f t="shared" ref="AA177:AI177" ca="1" si="306">AA159</f>
        <v>-7.9698499643433451E-2</v>
      </c>
      <c r="AB177" s="47">
        <f t="shared" ca="1" si="306"/>
        <v>-7.5236622785436205E-2</v>
      </c>
      <c r="AC177" s="47">
        <f t="shared" ca="1" si="306"/>
        <v>-0.11960661491875726</v>
      </c>
      <c r="AD177" s="47">
        <f t="shared" ca="1" si="306"/>
        <v>-0.1063657020360838</v>
      </c>
      <c r="AE177" s="47">
        <f t="shared" ca="1" si="306"/>
        <v>7.8982928355003049E-2</v>
      </c>
      <c r="AF177" s="47">
        <f t="shared" ca="1" si="306"/>
        <v>-0.1146862985979208</v>
      </c>
      <c r="AG177" s="47">
        <f t="shared" ca="1" si="306"/>
        <v>-7.6174416482231805E-2</v>
      </c>
      <c r="AH177" s="47">
        <f t="shared" ca="1" si="306"/>
        <v>-4.9487310159699656E-2</v>
      </c>
      <c r="AI177" s="47">
        <f t="shared" ca="1" si="306"/>
        <v>-0.1336299139228721</v>
      </c>
    </row>
    <row r="178" spans="1:35">
      <c r="A178" s="11"/>
      <c r="B178" s="11"/>
      <c r="C178" s="11"/>
      <c r="D178" s="11"/>
      <c r="E178" s="11"/>
      <c r="F178" s="11"/>
      <c r="G178" s="11"/>
      <c r="Y178" s="71" t="str">
        <f>X160</f>
        <v>Pcomp corr.</v>
      </c>
      <c r="Z178" s="47">
        <f ca="1">Z162</f>
        <v>-4.4192987017251432E-2</v>
      </c>
      <c r="AA178" s="47">
        <f t="shared" ref="AA178:AI178" ca="1" si="307">AA162</f>
        <v>-7.674343551737059E-2</v>
      </c>
      <c r="AB178" s="47">
        <f t="shared" ca="1" si="307"/>
        <v>-7.6844193729242657E-2</v>
      </c>
      <c r="AC178" s="47">
        <f t="shared" ca="1" si="307"/>
        <v>-0.12821598836835363</v>
      </c>
      <c r="AD178" s="47">
        <f t="shared" ca="1" si="307"/>
        <v>-9.7280101655955104E-2</v>
      </c>
      <c r="AE178" s="47">
        <f t="shared" ca="1" si="307"/>
        <v>8.4579960772477383E-2</v>
      </c>
      <c r="AF178" s="47">
        <f t="shared" ca="1" si="307"/>
        <v>-9.373497992430864E-2</v>
      </c>
      <c r="AG178" s="47">
        <f t="shared" ca="1" si="307"/>
        <v>-5.4219562667087176E-2</v>
      </c>
      <c r="AH178" s="47">
        <f t="shared" ca="1" si="307"/>
        <v>1.7299863458275777E-2</v>
      </c>
      <c r="AI178" s="47">
        <f t="shared" ca="1" si="307"/>
        <v>-0.12385397602738053</v>
      </c>
    </row>
    <row r="179" spans="1:35">
      <c r="A179" s="11"/>
      <c r="B179" s="11"/>
      <c r="C179" s="11"/>
      <c r="D179" s="11"/>
      <c r="E179" s="11"/>
      <c r="F179" s="11"/>
      <c r="G179" s="11"/>
      <c r="Y179" s="71" t="str">
        <f>X163</f>
        <v>P scavenge corr.</v>
      </c>
      <c r="Z179" s="47">
        <f ca="1">Z165</f>
        <v>7.4780789281303814E-2</v>
      </c>
      <c r="AA179" s="47">
        <f t="shared" ref="AA179:AI179" ca="1" si="308">AA165</f>
        <v>8.2949822123573533E-2</v>
      </c>
      <c r="AB179" s="47">
        <f t="shared" ca="1" si="308"/>
        <v>8.8405674077287735E-2</v>
      </c>
      <c r="AC179" s="47">
        <f t="shared" ca="1" si="308"/>
        <v>5.8250401149199098E-2</v>
      </c>
      <c r="AD179" s="47">
        <f t="shared" ca="1" si="308"/>
        <v>0.11186070040592723</v>
      </c>
      <c r="AE179" s="47">
        <f t="shared" ca="1" si="308"/>
        <v>0.2896858933313225</v>
      </c>
      <c r="AF179" s="47">
        <f t="shared" ca="1" si="308"/>
        <v>7.9278434141812321E-2</v>
      </c>
      <c r="AG179" s="47">
        <f t="shared" ca="1" si="308"/>
        <v>0.13356245499390029</v>
      </c>
      <c r="AH179" s="47">
        <f t="shared" ca="1" si="308"/>
        <v>0.2066727556995753</v>
      </c>
      <c r="AI179" s="47">
        <f t="shared" ca="1" si="308"/>
        <v>3.1687630350912023E-2</v>
      </c>
    </row>
    <row r="180" spans="1:35">
      <c r="A180" s="11"/>
      <c r="B180" s="11"/>
      <c r="C180" s="11"/>
      <c r="D180" s="11"/>
      <c r="E180" s="11"/>
      <c r="F180" s="11"/>
      <c r="G180" s="11"/>
      <c r="Y180" s="71" t="str">
        <f>X166</f>
        <v>T Exhaust corr.</v>
      </c>
      <c r="Z180" s="47">
        <f ca="1">Z168</f>
        <v>-3.4362965506631309E-2</v>
      </c>
      <c r="AA180" s="47">
        <f t="shared" ref="AA180:AI180" ca="1" si="309">AA168</f>
        <v>-7.9033256305275051E-2</v>
      </c>
      <c r="AB180" s="47">
        <f t="shared" ca="1" si="309"/>
        <v>-4.9740027869072917E-2</v>
      </c>
      <c r="AC180" s="47">
        <f t="shared" ca="1" si="309"/>
        <v>-4.4822050756459064E-2</v>
      </c>
      <c r="AD180" s="47">
        <f t="shared" ca="1" si="309"/>
        <v>-2.7301292493589834E-2</v>
      </c>
      <c r="AE180" s="47">
        <f t="shared" ca="1" si="309"/>
        <v>-2.0013989205196404E-2</v>
      </c>
      <c r="AF180" s="47">
        <f t="shared" ca="1" si="309"/>
        <v>-3.1703499491882246E-2</v>
      </c>
      <c r="AG180" s="47">
        <f t="shared" ca="1" si="309"/>
        <v>-4.2670918129834368E-2</v>
      </c>
      <c r="AH180" s="47">
        <f t="shared" ca="1" si="309"/>
        <v>-4.7707566921538352E-3</v>
      </c>
      <c r="AI180" s="47">
        <f t="shared" ca="1" si="309"/>
        <v>-6.3869946797840207E-2</v>
      </c>
    </row>
    <row r="181" spans="1:35">
      <c r="A181" s="11"/>
      <c r="B181" s="11"/>
      <c r="C181" s="11"/>
      <c r="D181" s="11"/>
      <c r="E181" s="11"/>
      <c r="F181" s="11"/>
      <c r="G181" s="11"/>
      <c r="Y181" s="71" t="str">
        <f>X169</f>
        <v>TC Speed</v>
      </c>
      <c r="Z181" s="47">
        <f ca="1">Z171</f>
        <v>5.6422902651407361E-3</v>
      </c>
      <c r="AA181" s="47">
        <f t="shared" ref="AA181:AI181" ca="1" si="310">AA171</f>
        <v>5.6053972024763966E-3</v>
      </c>
      <c r="AB181" s="47">
        <f t="shared" ca="1" si="310"/>
        <v>2.1913125013706394E-3</v>
      </c>
      <c r="AC181" s="47">
        <f t="shared" ca="1" si="310"/>
        <v>1.3375217472375086E-3</v>
      </c>
      <c r="AD181" s="47">
        <f t="shared" ca="1" si="310"/>
        <v>-5.4734227654838954E-3</v>
      </c>
      <c r="AE181" s="47">
        <f t="shared" ca="1" si="310"/>
        <v>-1.4045519804913149E-2</v>
      </c>
      <c r="AF181" s="47">
        <f t="shared" ca="1" si="310"/>
        <v>5.1225027008520232E-3</v>
      </c>
      <c r="AG181" s="47">
        <f t="shared" ca="1" si="310"/>
        <v>1.4108398284054451E-2</v>
      </c>
      <c r="AH181" s="47">
        <f t="shared" ca="1" si="310"/>
        <v>-7.0682189550743324E-3</v>
      </c>
      <c r="AI181" s="47">
        <f t="shared" ca="1" si="310"/>
        <v>1.1310520346764769E-2</v>
      </c>
    </row>
    <row r="182" spans="1:35">
      <c r="A182" s="11"/>
      <c r="B182" s="11"/>
      <c r="C182" s="11"/>
      <c r="D182" s="11"/>
      <c r="E182" s="11"/>
      <c r="F182" s="11"/>
      <c r="G182" s="11"/>
    </row>
    <row r="183" spans="1:35">
      <c r="A183" s="11"/>
      <c r="B183" s="11"/>
      <c r="C183" s="11"/>
      <c r="D183" s="11"/>
      <c r="E183" s="11"/>
      <c r="F183" s="11"/>
      <c r="G183" s="11"/>
    </row>
    <row r="184" spans="1:35">
      <c r="A184" s="11"/>
      <c r="B184" s="11"/>
      <c r="C184" s="11"/>
      <c r="D184" s="11"/>
      <c r="E184" s="11"/>
      <c r="F184" s="11"/>
      <c r="G184" s="11"/>
    </row>
    <row r="185" spans="1:35">
      <c r="A185" s="11"/>
      <c r="B185" s="11"/>
      <c r="C185" s="11"/>
      <c r="D185" s="11"/>
      <c r="E185" s="11"/>
      <c r="F185" s="11"/>
      <c r="G185" s="11"/>
    </row>
    <row r="186" spans="1:35">
      <c r="A186" s="11"/>
      <c r="B186" s="11"/>
      <c r="C186" s="11"/>
      <c r="D186" s="11"/>
      <c r="E186" s="11"/>
      <c r="F186" s="11"/>
      <c r="G186" s="11"/>
    </row>
    <row r="187" spans="1:35">
      <c r="A187" s="11"/>
      <c r="B187" s="11"/>
      <c r="C187" s="11"/>
      <c r="D187" s="11"/>
      <c r="E187" s="11"/>
      <c r="F187" s="11"/>
      <c r="G187" s="11"/>
    </row>
    <row r="188" spans="1:35">
      <c r="A188" s="11"/>
      <c r="B188" s="11"/>
      <c r="C188" s="11"/>
      <c r="D188" s="11"/>
      <c r="E188" s="11"/>
      <c r="F188" s="11"/>
      <c r="G188" s="11"/>
    </row>
    <row r="189" spans="1:35">
      <c r="A189" s="11"/>
      <c r="B189" s="11"/>
      <c r="C189" s="11"/>
      <c r="D189" s="11"/>
      <c r="E189" s="11"/>
      <c r="F189" s="11"/>
      <c r="G189" s="11"/>
    </row>
    <row r="190" spans="1:35">
      <c r="A190" s="11"/>
      <c r="B190" s="11"/>
      <c r="C190" s="11"/>
      <c r="D190" s="11"/>
      <c r="E190" s="11"/>
      <c r="F190" s="11"/>
      <c r="G190" s="11"/>
    </row>
    <row r="191" spans="1:35">
      <c r="A191" s="11"/>
      <c r="B191" s="11"/>
      <c r="C191" s="11"/>
      <c r="D191" s="11"/>
      <c r="E191" s="11"/>
      <c r="F191" s="11"/>
      <c r="G191" s="11"/>
    </row>
    <row r="192" spans="1:35">
      <c r="A192" s="11"/>
      <c r="B192" s="11"/>
      <c r="C192" s="11"/>
      <c r="D192" s="11"/>
      <c r="E192" s="11"/>
      <c r="F192" s="11"/>
      <c r="G192" s="11"/>
    </row>
    <row r="193" spans="1:7">
      <c r="A193" s="11"/>
      <c r="B193" s="11"/>
      <c r="C193" s="11"/>
      <c r="D193" s="11"/>
      <c r="E193" s="11"/>
      <c r="F193" s="11"/>
      <c r="G193" s="11"/>
    </row>
    <row r="194" spans="1:7">
      <c r="A194" s="11"/>
      <c r="B194" s="11"/>
      <c r="C194" s="11"/>
      <c r="D194" s="11"/>
      <c r="E194" s="11"/>
      <c r="F194" s="11"/>
      <c r="G194" s="11"/>
    </row>
    <row r="195" spans="1:7">
      <c r="A195" s="11"/>
      <c r="B195" s="11"/>
      <c r="C195" s="11"/>
      <c r="D195" s="11"/>
      <c r="E195" s="11"/>
      <c r="F195" s="11"/>
      <c r="G195" s="11"/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11"/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11"/>
    </row>
    <row r="200" spans="1:7">
      <c r="A200" s="11"/>
      <c r="B200" s="11"/>
      <c r="C200" s="11"/>
      <c r="D200" s="11"/>
      <c r="E200" s="11"/>
      <c r="F200" s="11"/>
      <c r="G200" s="11"/>
    </row>
    <row r="201" spans="1:7">
      <c r="A201" s="11"/>
      <c r="B201" s="11"/>
      <c r="C201" s="11"/>
      <c r="D201" s="11"/>
      <c r="E201" s="11"/>
      <c r="F201" s="11"/>
      <c r="G201" s="11"/>
    </row>
    <row r="202" spans="1:7">
      <c r="A202" s="11"/>
      <c r="B202" s="11"/>
      <c r="C202" s="11"/>
      <c r="D202" s="11"/>
      <c r="E202" s="11"/>
      <c r="F202" s="11"/>
      <c r="G202" s="11"/>
    </row>
    <row r="203" spans="1:7">
      <c r="A203" s="11"/>
      <c r="B203" s="11"/>
      <c r="C203" s="11"/>
      <c r="D203" s="11"/>
      <c r="E203" s="11"/>
      <c r="F203" s="11"/>
      <c r="G203" s="11"/>
    </row>
    <row r="204" spans="1:7">
      <c r="A204" s="11"/>
      <c r="B204" s="11"/>
      <c r="C204" s="11"/>
      <c r="D204" s="11"/>
      <c r="E204" s="11"/>
      <c r="F204" s="11"/>
      <c r="G204" s="11"/>
    </row>
    <row r="205" spans="1:7">
      <c r="A205" s="11"/>
      <c r="B205" s="11"/>
      <c r="C205" s="11"/>
      <c r="D205" s="11"/>
      <c r="E205" s="11"/>
      <c r="F205" s="11"/>
      <c r="G205" s="11"/>
    </row>
    <row r="206" spans="1:7">
      <c r="A206" s="11"/>
      <c r="B206" s="11"/>
      <c r="C206" s="11"/>
      <c r="D206" s="11"/>
      <c r="E206" s="11"/>
      <c r="F206" s="11"/>
      <c r="G206" s="11"/>
    </row>
    <row r="207" spans="1:7">
      <c r="A207" s="11"/>
      <c r="B207" s="11"/>
      <c r="C207" s="11"/>
      <c r="D207" s="11"/>
      <c r="E207" s="11"/>
      <c r="F207" s="11"/>
      <c r="G207" s="11"/>
    </row>
    <row r="208" spans="1:7">
      <c r="A208" s="11"/>
      <c r="B208" s="11"/>
      <c r="C208" s="11"/>
      <c r="D208" s="11"/>
      <c r="E208" s="11"/>
      <c r="F208" s="11"/>
      <c r="G208" s="11"/>
    </row>
    <row r="209" spans="1:7">
      <c r="A209" s="11"/>
      <c r="B209" s="11"/>
      <c r="C209" s="11"/>
      <c r="D209" s="11"/>
      <c r="E209" s="11"/>
      <c r="F209" s="11"/>
      <c r="G209" s="11"/>
    </row>
    <row r="210" spans="1:7">
      <c r="A210" s="11"/>
      <c r="B210" s="11"/>
      <c r="C210" s="11"/>
      <c r="D210" s="11"/>
      <c r="E210" s="11"/>
      <c r="F210" s="11"/>
      <c r="G210" s="11"/>
    </row>
    <row r="211" spans="1:7">
      <c r="A211" s="11"/>
      <c r="B211" s="11"/>
      <c r="C211" s="11"/>
      <c r="D211" s="11"/>
      <c r="E211" s="11"/>
      <c r="F211" s="11"/>
      <c r="G211" s="11"/>
    </row>
    <row r="212" spans="1:7">
      <c r="A212" s="11"/>
      <c r="B212" s="11"/>
      <c r="C212" s="11"/>
      <c r="D212" s="11"/>
      <c r="E212" s="11"/>
      <c r="F212" s="11"/>
      <c r="G212" s="11"/>
    </row>
    <row r="213" spans="1:7">
      <c r="A213" s="11"/>
      <c r="B213" s="11"/>
      <c r="C213" s="11"/>
      <c r="D213" s="11"/>
      <c r="E213" s="11"/>
      <c r="F213" s="11"/>
      <c r="G213" s="11"/>
    </row>
    <row r="214" spans="1:7">
      <c r="A214" s="11"/>
      <c r="B214" s="11"/>
      <c r="C214" s="11"/>
      <c r="D214" s="11"/>
      <c r="E214" s="11"/>
      <c r="F214" s="11"/>
      <c r="G214" s="11"/>
    </row>
    <row r="215" spans="1:7">
      <c r="A215" s="11"/>
      <c r="B215" s="11"/>
      <c r="C215" s="11"/>
      <c r="D215" s="11"/>
      <c r="E215" s="11"/>
      <c r="F215" s="11"/>
      <c r="G215" s="11"/>
    </row>
    <row r="216" spans="1:7">
      <c r="A216" s="11"/>
      <c r="B216" s="11"/>
      <c r="C216" s="11"/>
      <c r="D216" s="11"/>
      <c r="E216" s="11"/>
      <c r="F216" s="11"/>
      <c r="G216" s="11"/>
    </row>
    <row r="217" spans="1:7">
      <c r="A217" s="11"/>
      <c r="B217" s="11"/>
      <c r="C217" s="11"/>
      <c r="D217" s="11"/>
      <c r="E217" s="11"/>
      <c r="F217" s="11"/>
      <c r="G217" s="11"/>
    </row>
    <row r="218" spans="1:7">
      <c r="A218" s="11"/>
      <c r="B218" s="11"/>
      <c r="C218" s="11"/>
      <c r="D218" s="11"/>
      <c r="E218" s="11"/>
      <c r="F218" s="11"/>
      <c r="G218" s="11"/>
    </row>
    <row r="219" spans="1:7">
      <c r="A219" s="11"/>
      <c r="B219" s="11"/>
      <c r="C219" s="11"/>
      <c r="D219" s="11"/>
      <c r="E219" s="11"/>
      <c r="F219" s="11"/>
      <c r="G219" s="11"/>
    </row>
    <row r="220" spans="1:7">
      <c r="A220" s="11"/>
      <c r="B220" s="11"/>
      <c r="C220" s="11"/>
      <c r="D220" s="11"/>
      <c r="E220" s="11"/>
      <c r="F220" s="11"/>
      <c r="G220" s="11"/>
    </row>
    <row r="221" spans="1:7">
      <c r="A221" s="11"/>
      <c r="B221" s="11"/>
      <c r="C221" s="11"/>
      <c r="D221" s="11"/>
      <c r="E221" s="11"/>
      <c r="F221" s="11"/>
      <c r="G221" s="11"/>
    </row>
    <row r="222" spans="1:7">
      <c r="A222" s="11"/>
      <c r="B222" s="11"/>
      <c r="C222" s="11"/>
      <c r="D222" s="11"/>
      <c r="E222" s="11"/>
      <c r="F222" s="11"/>
      <c r="G222" s="11"/>
    </row>
    <row r="223" spans="1:7">
      <c r="A223" s="11"/>
      <c r="B223" s="11"/>
      <c r="C223" s="11"/>
      <c r="D223" s="11"/>
      <c r="E223" s="11"/>
      <c r="F223" s="11"/>
      <c r="G223" s="11"/>
    </row>
    <row r="224" spans="1:7">
      <c r="A224" s="11"/>
      <c r="B224" s="11"/>
      <c r="C224" s="11"/>
      <c r="D224" s="11"/>
      <c r="E224" s="11"/>
      <c r="F224" s="11"/>
      <c r="G224" s="11"/>
    </row>
    <row r="225" spans="1:7">
      <c r="A225" s="11"/>
      <c r="B225" s="11"/>
      <c r="C225" s="11"/>
      <c r="D225" s="11"/>
      <c r="E225" s="11"/>
      <c r="F225" s="11"/>
      <c r="G225" s="11"/>
    </row>
    <row r="226" spans="1:7">
      <c r="A226" s="11"/>
      <c r="B226" s="11"/>
      <c r="C226" s="11"/>
      <c r="D226" s="11"/>
      <c r="E226" s="11"/>
      <c r="F226" s="11"/>
      <c r="G226" s="11"/>
    </row>
    <row r="227" spans="1:7">
      <c r="A227" s="11"/>
      <c r="B227" s="11"/>
      <c r="C227" s="11"/>
      <c r="D227" s="11"/>
      <c r="E227" s="11"/>
      <c r="F227" s="11"/>
      <c r="G227" s="11"/>
    </row>
    <row r="228" spans="1:7">
      <c r="A228" s="11"/>
      <c r="B228" s="11"/>
      <c r="C228" s="11"/>
      <c r="D228" s="11"/>
      <c r="E228" s="11"/>
      <c r="F228" s="11"/>
      <c r="G228" s="11"/>
    </row>
    <row r="229" spans="1:7">
      <c r="A229" s="11"/>
      <c r="B229" s="11"/>
      <c r="C229" s="11"/>
      <c r="D229" s="11"/>
      <c r="E229" s="11"/>
      <c r="F229" s="11"/>
      <c r="G229" s="11"/>
    </row>
    <row r="230" spans="1:7">
      <c r="A230" s="11"/>
      <c r="B230" s="11"/>
      <c r="C230" s="11"/>
      <c r="D230" s="11"/>
      <c r="E230" s="11"/>
      <c r="F230" s="11"/>
      <c r="G230" s="11"/>
    </row>
    <row r="231" spans="1:7">
      <c r="A231" s="11"/>
      <c r="B231" s="11"/>
      <c r="C231" s="11"/>
      <c r="D231" s="11"/>
      <c r="E231" s="11"/>
      <c r="F231" s="11"/>
      <c r="G231" s="11"/>
    </row>
    <row r="232" spans="1:7">
      <c r="A232" s="11"/>
      <c r="B232" s="11"/>
      <c r="C232" s="11"/>
      <c r="D232" s="11"/>
      <c r="E232" s="11"/>
      <c r="F232" s="11"/>
      <c r="G232" s="11"/>
    </row>
    <row r="233" spans="1:7">
      <c r="A233" s="11"/>
      <c r="B233" s="11"/>
      <c r="C233" s="11"/>
      <c r="D233" s="11"/>
      <c r="E233" s="11"/>
      <c r="F233" s="11"/>
      <c r="G233" s="11"/>
    </row>
    <row r="234" spans="1:7">
      <c r="A234" s="11"/>
      <c r="B234" s="11"/>
      <c r="C234" s="11"/>
      <c r="D234" s="11"/>
      <c r="E234" s="11"/>
      <c r="F234" s="11"/>
      <c r="G234" s="11"/>
    </row>
    <row r="235" spans="1:7">
      <c r="A235" s="11"/>
      <c r="B235" s="11"/>
      <c r="C235" s="11"/>
      <c r="D235" s="11"/>
      <c r="E235" s="11"/>
      <c r="F235" s="11"/>
      <c r="G235" s="11"/>
    </row>
    <row r="236" spans="1:7">
      <c r="A236" s="11"/>
      <c r="B236" s="11"/>
      <c r="C236" s="11"/>
      <c r="D236" s="11"/>
      <c r="E236" s="11"/>
      <c r="F236" s="11"/>
      <c r="G236" s="11"/>
    </row>
    <row r="237" spans="1:7">
      <c r="A237" s="11"/>
      <c r="B237" s="11"/>
      <c r="C237" s="11"/>
      <c r="D237" s="11"/>
      <c r="E237" s="11"/>
      <c r="F237" s="11"/>
      <c r="G237" s="11"/>
    </row>
    <row r="238" spans="1:7">
      <c r="A238" s="11"/>
      <c r="B238" s="11"/>
      <c r="C238" s="11"/>
      <c r="D238" s="11"/>
      <c r="E238" s="11"/>
      <c r="F238" s="11"/>
      <c r="G238" s="11"/>
    </row>
    <row r="239" spans="1:7">
      <c r="A239" s="11"/>
      <c r="B239" s="11"/>
      <c r="C239" s="11"/>
      <c r="D239" s="11"/>
      <c r="E239" s="11"/>
      <c r="F239" s="11"/>
      <c r="G239" s="11"/>
    </row>
    <row r="240" spans="1:7">
      <c r="A240" s="11"/>
      <c r="B240" s="11"/>
      <c r="C240" s="11"/>
      <c r="D240" s="11"/>
      <c r="E240" s="11"/>
      <c r="F240" s="11"/>
      <c r="G240" s="11"/>
    </row>
    <row r="241" spans="1:7">
      <c r="A241" s="11"/>
      <c r="B241" s="11"/>
      <c r="C241" s="11"/>
      <c r="D241" s="11"/>
      <c r="E241" s="11"/>
      <c r="F241" s="11"/>
      <c r="G241" s="11"/>
    </row>
    <row r="242" spans="1:7">
      <c r="A242" s="11"/>
      <c r="B242" s="11"/>
      <c r="C242" s="11"/>
      <c r="D242" s="11"/>
      <c r="E242" s="11"/>
      <c r="F242" s="11"/>
      <c r="G242" s="11"/>
    </row>
    <row r="243" spans="1:7">
      <c r="A243" s="11"/>
      <c r="B243" s="11"/>
      <c r="C243" s="11"/>
      <c r="D243" s="11"/>
      <c r="E243" s="11"/>
      <c r="F243" s="11"/>
      <c r="G243" s="11"/>
    </row>
    <row r="244" spans="1:7">
      <c r="A244" s="11"/>
      <c r="B244" s="11"/>
      <c r="C244" s="11"/>
      <c r="D244" s="11"/>
      <c r="E244" s="11"/>
      <c r="F244" s="11"/>
      <c r="G244" s="11"/>
    </row>
  </sheetData>
  <mergeCells count="2">
    <mergeCell ref="C1:D1"/>
    <mergeCell ref="Y174:AK174"/>
  </mergeCells>
  <pageMargins left="0.25" right="0.25" top="0.75" bottom="0.75" header="0.3" footer="0.3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2"/>
  <sheetViews>
    <sheetView topLeftCell="A13" workbookViewId="0">
      <selection activeCell="B24" sqref="B24"/>
    </sheetView>
  </sheetViews>
  <sheetFormatPr defaultRowHeight="15"/>
  <sheetData>
    <row r="1" spans="2:10" s="11" customFormat="1">
      <c r="B1" s="11" t="s">
        <v>219</v>
      </c>
      <c r="G1" s="11" t="s">
        <v>231</v>
      </c>
      <c r="J1" s="11">
        <v>10</v>
      </c>
    </row>
    <row r="2" spans="2:10" s="11" customFormat="1">
      <c r="B2" s="11" t="s">
        <v>228</v>
      </c>
      <c r="C2" s="11" t="s">
        <v>229</v>
      </c>
      <c r="D2" s="11" t="s">
        <v>230</v>
      </c>
    </row>
    <row r="3" spans="2:10">
      <c r="B3">
        <v>4500</v>
      </c>
      <c r="C3">
        <v>1.0205409999999999</v>
      </c>
      <c r="D3">
        <v>5.4042060000000003</v>
      </c>
      <c r="E3">
        <v>0.7</v>
      </c>
    </row>
    <row r="4" spans="2:10">
      <c r="B4">
        <v>4500</v>
      </c>
      <c r="C4">
        <v>1.0284260000000001</v>
      </c>
      <c r="D4">
        <v>5.3331720000000002</v>
      </c>
      <c r="E4">
        <v>0.71</v>
      </c>
    </row>
    <row r="5" spans="2:10">
      <c r="B5">
        <v>4500</v>
      </c>
      <c r="C5">
        <v>1.036311</v>
      </c>
      <c r="D5">
        <v>5.2621370000000001</v>
      </c>
      <c r="E5">
        <v>0.74</v>
      </c>
    </row>
    <row r="6" spans="2:10">
      <c r="B6">
        <v>4500</v>
      </c>
      <c r="C6">
        <v>1.0441959999999999</v>
      </c>
      <c r="D6">
        <v>5.191103</v>
      </c>
      <c r="E6">
        <v>0.76</v>
      </c>
    </row>
    <row r="7" spans="2:10">
      <c r="B7">
        <v>4500</v>
      </c>
      <c r="C7">
        <v>1.052081</v>
      </c>
      <c r="D7">
        <v>5.120069</v>
      </c>
      <c r="E7">
        <v>0.77</v>
      </c>
    </row>
    <row r="8" spans="2:10">
      <c r="B8">
        <v>4500</v>
      </c>
      <c r="C8">
        <v>1.0725210000000001</v>
      </c>
      <c r="D8">
        <v>4.8349159999999998</v>
      </c>
      <c r="E8">
        <v>0.78</v>
      </c>
    </row>
    <row r="9" spans="2:10">
      <c r="B9">
        <v>4500</v>
      </c>
      <c r="C9">
        <v>1.089321</v>
      </c>
      <c r="D9">
        <v>4.5495260000000002</v>
      </c>
      <c r="E9">
        <v>0.79</v>
      </c>
    </row>
    <row r="10" spans="2:10">
      <c r="B10">
        <v>4500</v>
      </c>
      <c r="C10">
        <v>1.093091</v>
      </c>
      <c r="D10">
        <v>4.263668</v>
      </c>
      <c r="E10">
        <v>0.8</v>
      </c>
    </row>
    <row r="11" spans="2:10">
      <c r="B11">
        <v>4500</v>
      </c>
      <c r="C11">
        <v>1.0968610000000001</v>
      </c>
      <c r="D11">
        <v>3.9778090000000002</v>
      </c>
      <c r="E11">
        <v>0.79</v>
      </c>
    </row>
    <row r="12" spans="2:10">
      <c r="B12">
        <v>4500</v>
      </c>
      <c r="C12">
        <v>1.0969409999999999</v>
      </c>
      <c r="D12">
        <v>3.6919249999999999</v>
      </c>
      <c r="E12">
        <v>0.78</v>
      </c>
    </row>
    <row r="13" spans="2:10">
      <c r="B13">
        <v>5000</v>
      </c>
      <c r="C13">
        <v>1.0271349999999999</v>
      </c>
      <c r="D13">
        <v>6.4322280000000003</v>
      </c>
      <c r="E13">
        <v>0.7</v>
      </c>
    </row>
    <row r="14" spans="2:10">
      <c r="B14">
        <v>5000</v>
      </c>
      <c r="C14">
        <v>1.042878</v>
      </c>
      <c r="D14">
        <v>6.2848610000000003</v>
      </c>
      <c r="E14">
        <v>0.71</v>
      </c>
    </row>
    <row r="15" spans="2:10">
      <c r="B15">
        <v>5000</v>
      </c>
      <c r="C15">
        <v>1.0586199999999999</v>
      </c>
      <c r="D15">
        <v>6.1374940000000002</v>
      </c>
      <c r="E15">
        <v>0.74</v>
      </c>
    </row>
    <row r="16" spans="2:10">
      <c r="B16">
        <v>5000</v>
      </c>
      <c r="C16">
        <v>1.10866</v>
      </c>
      <c r="D16">
        <v>5.8453369999999998</v>
      </c>
      <c r="E16">
        <v>0.76</v>
      </c>
    </row>
    <row r="17" spans="2:5">
      <c r="B17">
        <v>5000</v>
      </c>
      <c r="C17">
        <v>1.1402000000000001</v>
      </c>
      <c r="D17">
        <v>5.5506089999999997</v>
      </c>
      <c r="E17">
        <v>0.78</v>
      </c>
    </row>
    <row r="18" spans="2:5">
      <c r="B18">
        <v>5000</v>
      </c>
      <c r="C18">
        <v>1.1606399999999999</v>
      </c>
      <c r="D18">
        <v>5.2549029999999997</v>
      </c>
      <c r="E18">
        <v>0.8</v>
      </c>
    </row>
    <row r="19" spans="2:5">
      <c r="B19">
        <v>5000</v>
      </c>
      <c r="C19">
        <v>1.17744</v>
      </c>
      <c r="D19">
        <v>4.9589689999999997</v>
      </c>
      <c r="E19">
        <v>0.81</v>
      </c>
    </row>
    <row r="20" spans="2:5">
      <c r="B20">
        <v>5000</v>
      </c>
      <c r="C20">
        <v>1.1812100000000001</v>
      </c>
      <c r="D20">
        <v>4.6625819999999996</v>
      </c>
      <c r="E20">
        <v>0.82</v>
      </c>
    </row>
    <row r="21" spans="2:5">
      <c r="B21">
        <v>5000</v>
      </c>
      <c r="C21">
        <v>1.1849799999999999</v>
      </c>
      <c r="D21">
        <v>4.3661960000000004</v>
      </c>
      <c r="E21">
        <v>0.8</v>
      </c>
    </row>
    <row r="22" spans="2:5">
      <c r="B22">
        <v>5000</v>
      </c>
      <c r="C22">
        <v>1.18506</v>
      </c>
      <c r="D22">
        <v>4.0697850000000004</v>
      </c>
      <c r="E22">
        <v>0.79</v>
      </c>
    </row>
    <row r="23" spans="2:5">
      <c r="B23">
        <v>5500</v>
      </c>
      <c r="C23">
        <v>1.0868469999999999</v>
      </c>
      <c r="D23">
        <v>6.9028960000000001</v>
      </c>
      <c r="E23">
        <v>0.7</v>
      </c>
    </row>
    <row r="24" spans="2:5">
      <c r="B24">
        <v>5500</v>
      </c>
      <c r="C24">
        <v>1.1183320000000001</v>
      </c>
      <c r="D24">
        <v>6.7526910000000004</v>
      </c>
      <c r="E24">
        <v>0.71</v>
      </c>
    </row>
    <row r="25" spans="2:5">
      <c r="B25">
        <v>5500</v>
      </c>
      <c r="C25">
        <v>1.1498170000000001</v>
      </c>
      <c r="D25">
        <v>6.602487</v>
      </c>
      <c r="E25">
        <v>0.74</v>
      </c>
    </row>
    <row r="26" spans="2:5">
      <c r="B26">
        <v>5500</v>
      </c>
      <c r="C26">
        <v>1.199857</v>
      </c>
      <c r="D26">
        <v>6.2996549999999996</v>
      </c>
      <c r="E26">
        <v>0.76</v>
      </c>
    </row>
    <row r="27" spans="2:5">
      <c r="B27">
        <v>5500</v>
      </c>
      <c r="C27">
        <v>1.2313970000000001</v>
      </c>
      <c r="D27">
        <v>5.9943410000000004</v>
      </c>
      <c r="E27">
        <v>0.77</v>
      </c>
    </row>
    <row r="28" spans="2:5">
      <c r="B28">
        <v>5500</v>
      </c>
      <c r="C28">
        <v>1.2518370000000001</v>
      </c>
      <c r="D28">
        <v>5.6880850000000001</v>
      </c>
      <c r="E28">
        <v>0.79</v>
      </c>
    </row>
    <row r="29" spans="2:5">
      <c r="B29">
        <v>5500</v>
      </c>
      <c r="C29">
        <v>1.268637</v>
      </c>
      <c r="D29">
        <v>5.3816069999999998</v>
      </c>
      <c r="E29">
        <v>0.81</v>
      </c>
    </row>
    <row r="30" spans="2:5">
      <c r="B30">
        <v>5500</v>
      </c>
      <c r="C30">
        <v>1.2724070000000001</v>
      </c>
      <c r="D30">
        <v>5.0746919999999998</v>
      </c>
      <c r="E30">
        <v>0.83</v>
      </c>
    </row>
    <row r="31" spans="2:5">
      <c r="B31">
        <v>5500</v>
      </c>
      <c r="C31">
        <v>1.2761769999999999</v>
      </c>
      <c r="D31">
        <v>4.7677769999999997</v>
      </c>
      <c r="E31">
        <v>0.84</v>
      </c>
    </row>
    <row r="32" spans="2:5">
      <c r="B32">
        <v>5500</v>
      </c>
      <c r="C32">
        <v>1.276257</v>
      </c>
      <c r="D32">
        <v>4.460839</v>
      </c>
      <c r="E32">
        <v>0.82</v>
      </c>
    </row>
    <row r="33" spans="2:5">
      <c r="B33">
        <v>6000</v>
      </c>
      <c r="C33">
        <v>1.0879399999999999</v>
      </c>
      <c r="D33">
        <v>7.7002699999999997</v>
      </c>
      <c r="E33">
        <v>0.7</v>
      </c>
    </row>
    <row r="34" spans="2:5">
      <c r="B34">
        <v>6000</v>
      </c>
      <c r="C34">
        <v>1.1823699999999999</v>
      </c>
      <c r="D34">
        <v>7.3971739999999997</v>
      </c>
      <c r="E34">
        <v>0.71</v>
      </c>
    </row>
    <row r="35" spans="2:5">
      <c r="B35">
        <v>6000</v>
      </c>
      <c r="C35">
        <v>1.2453399999999999</v>
      </c>
      <c r="D35">
        <v>7.0860159999999999</v>
      </c>
      <c r="E35">
        <v>0.74</v>
      </c>
    </row>
    <row r="36" spans="2:5">
      <c r="B36">
        <v>6000</v>
      </c>
      <c r="C36">
        <v>1.29538</v>
      </c>
      <c r="D36">
        <v>6.772519</v>
      </c>
      <c r="E36">
        <v>0.76</v>
      </c>
    </row>
    <row r="37" spans="2:5">
      <c r="B37">
        <v>6000</v>
      </c>
      <c r="C37">
        <v>1.3269200000000001</v>
      </c>
      <c r="D37">
        <v>6.4566239999999997</v>
      </c>
      <c r="E37">
        <v>0.77</v>
      </c>
    </row>
    <row r="38" spans="2:5">
      <c r="B38">
        <v>6000</v>
      </c>
      <c r="C38">
        <v>1.3473599999999999</v>
      </c>
      <c r="D38">
        <v>6.1398169999999999</v>
      </c>
      <c r="E38">
        <v>0.78</v>
      </c>
    </row>
    <row r="39" spans="2:5">
      <c r="B39">
        <v>6000</v>
      </c>
      <c r="C39">
        <v>1.36416</v>
      </c>
      <c r="D39">
        <v>5.8227969999999996</v>
      </c>
      <c r="E39">
        <v>0.8</v>
      </c>
    </row>
    <row r="40" spans="2:5">
      <c r="B40">
        <v>6000</v>
      </c>
      <c r="C40">
        <v>1.3679300000000001</v>
      </c>
      <c r="D40">
        <v>5.5053539999999996</v>
      </c>
      <c r="E40">
        <v>0.82</v>
      </c>
    </row>
    <row r="41" spans="2:5">
      <c r="B41">
        <v>6000</v>
      </c>
      <c r="C41">
        <v>1.3716999999999999</v>
      </c>
      <c r="D41">
        <v>5.1879109999999997</v>
      </c>
      <c r="E41">
        <v>0.85</v>
      </c>
    </row>
    <row r="42" spans="2:5">
      <c r="B42">
        <v>6000</v>
      </c>
      <c r="C42">
        <v>1.37178</v>
      </c>
      <c r="D42">
        <v>4.8704460000000003</v>
      </c>
      <c r="E42">
        <v>0.83</v>
      </c>
    </row>
    <row r="43" spans="2:5">
      <c r="B43">
        <v>6500</v>
      </c>
      <c r="C43">
        <v>1.189039</v>
      </c>
      <c r="D43">
        <v>8.2294389999999993</v>
      </c>
      <c r="E43">
        <v>0.7</v>
      </c>
    </row>
    <row r="44" spans="2:5">
      <c r="B44">
        <v>6500</v>
      </c>
      <c r="C44">
        <v>1.283469</v>
      </c>
      <c r="D44">
        <v>7.9153339999999996</v>
      </c>
      <c r="E44">
        <v>0.71</v>
      </c>
    </row>
    <row r="45" spans="2:5">
      <c r="B45">
        <v>6500</v>
      </c>
      <c r="C45">
        <v>1.3464389999999999</v>
      </c>
      <c r="D45">
        <v>7.5934419999999996</v>
      </c>
      <c r="E45">
        <v>0.74</v>
      </c>
    </row>
    <row r="46" spans="2:5">
      <c r="B46">
        <v>6500</v>
      </c>
      <c r="C46">
        <v>1.396479</v>
      </c>
      <c r="D46">
        <v>7.2692889999999997</v>
      </c>
      <c r="E46">
        <v>0.76</v>
      </c>
    </row>
    <row r="47" spans="2:5">
      <c r="B47">
        <v>6500</v>
      </c>
      <c r="C47">
        <v>1.4280189999999999</v>
      </c>
      <c r="D47">
        <v>6.9428169999999998</v>
      </c>
      <c r="E47">
        <v>0.77</v>
      </c>
    </row>
    <row r="48" spans="2:5">
      <c r="B48">
        <v>6500</v>
      </c>
      <c r="C48">
        <v>1.4484589999999999</v>
      </c>
      <c r="D48">
        <v>6.6154609999999998</v>
      </c>
      <c r="E48">
        <v>0.78</v>
      </c>
    </row>
    <row r="49" spans="2:11">
      <c r="B49">
        <v>6500</v>
      </c>
      <c r="C49">
        <v>1.4652590000000001</v>
      </c>
      <c r="D49">
        <v>6.2878990000000003</v>
      </c>
      <c r="E49">
        <v>0.81</v>
      </c>
      <c r="J49" s="11">
        <v>2.8389799999999998</v>
      </c>
      <c r="K49" s="11">
        <v>18.766200000000001</v>
      </c>
    </row>
    <row r="50" spans="2:11">
      <c r="B50">
        <v>6500</v>
      </c>
      <c r="C50">
        <v>1.4690289999999999</v>
      </c>
      <c r="D50">
        <v>5.9599279999999997</v>
      </c>
      <c r="E50">
        <v>0.84</v>
      </c>
      <c r="J50" s="11">
        <v>3.0294300000000001</v>
      </c>
      <c r="K50" s="11">
        <v>18.758199999999999</v>
      </c>
    </row>
    <row r="51" spans="2:11">
      <c r="B51">
        <v>6500</v>
      </c>
      <c r="C51">
        <v>1.472799</v>
      </c>
      <c r="D51">
        <v>5.6319569999999999</v>
      </c>
      <c r="E51">
        <v>0.86</v>
      </c>
      <c r="J51" s="11">
        <v>3.2140499999999999</v>
      </c>
      <c r="K51" s="11">
        <v>18.729800000000001</v>
      </c>
    </row>
    <row r="52" spans="2:11">
      <c r="B52">
        <v>6500</v>
      </c>
      <c r="C52">
        <v>1.472879</v>
      </c>
      <c r="D52">
        <v>5.3039639999999997</v>
      </c>
      <c r="E52">
        <v>0.83</v>
      </c>
      <c r="J52" s="11">
        <v>3.5203259999999998</v>
      </c>
      <c r="K52" s="11">
        <v>18.724799999999998</v>
      </c>
    </row>
    <row r="53" spans="2:11">
      <c r="B53">
        <v>6800</v>
      </c>
      <c r="C53">
        <v>1.24637</v>
      </c>
      <c r="D53">
        <v>8.5464800000000007</v>
      </c>
      <c r="E53">
        <v>0.74</v>
      </c>
      <c r="J53" s="11">
        <v>3.6988099999999999</v>
      </c>
      <c r="K53" s="11">
        <v>18.711500000000001</v>
      </c>
    </row>
    <row r="54" spans="2:11">
      <c r="B54">
        <v>6800</v>
      </c>
      <c r="C54">
        <v>1.3408</v>
      </c>
      <c r="D54">
        <v>8.1609499999999997</v>
      </c>
      <c r="E54">
        <v>0.76</v>
      </c>
      <c r="J54" s="11">
        <v>4.1130800000000001</v>
      </c>
      <c r="K54" s="11">
        <v>18.483699999999999</v>
      </c>
    </row>
    <row r="55" spans="2:11">
      <c r="B55">
        <v>6800</v>
      </c>
      <c r="C55">
        <v>1.40377</v>
      </c>
      <c r="D55">
        <v>7.8247</v>
      </c>
      <c r="E55">
        <v>0.78</v>
      </c>
      <c r="J55" s="11">
        <v>4.1678199999999999</v>
      </c>
      <c r="K55" s="11">
        <v>18.2622</v>
      </c>
    </row>
    <row r="56" spans="2:11">
      <c r="B56">
        <v>6800</v>
      </c>
      <c r="C56">
        <v>1.45381</v>
      </c>
      <c r="D56">
        <v>7.4506300000000003</v>
      </c>
      <c r="E56">
        <v>0.8</v>
      </c>
      <c r="J56" s="11">
        <v>4.2341300000000004</v>
      </c>
      <c r="K56" s="11">
        <v>18.063099999999999</v>
      </c>
    </row>
    <row r="57" spans="2:11">
      <c r="B57">
        <v>6800</v>
      </c>
      <c r="C57">
        <v>1.4853499999999999</v>
      </c>
      <c r="D57">
        <v>7.0886199999999997</v>
      </c>
      <c r="E57">
        <v>0.82</v>
      </c>
      <c r="J57" s="11">
        <v>4.3000699999999998</v>
      </c>
      <c r="K57" s="11">
        <v>17.876100000000001</v>
      </c>
    </row>
    <row r="58" spans="2:11">
      <c r="B58">
        <v>6800</v>
      </c>
      <c r="C58">
        <v>1.50579</v>
      </c>
      <c r="D58">
        <v>6.7888999999999999</v>
      </c>
      <c r="E58">
        <v>0.84</v>
      </c>
      <c r="J58" s="11">
        <v>4.3667499999999997</v>
      </c>
      <c r="K58" s="11">
        <v>17.338899999999999</v>
      </c>
    </row>
    <row r="59" spans="2:11">
      <c r="B59">
        <v>6800</v>
      </c>
      <c r="C59">
        <v>1.5225900000000001</v>
      </c>
      <c r="D59">
        <v>6.2514200000000004</v>
      </c>
      <c r="E59">
        <v>0.85</v>
      </c>
    </row>
    <row r="60" spans="2:11">
      <c r="B60">
        <v>6800</v>
      </c>
      <c r="C60">
        <v>1.5263599999999999</v>
      </c>
      <c r="D60">
        <v>6.0388599999999997</v>
      </c>
      <c r="E60">
        <v>0.86</v>
      </c>
    </row>
    <row r="61" spans="2:11">
      <c r="B61">
        <v>6800</v>
      </c>
      <c r="C61">
        <v>1.53013</v>
      </c>
      <c r="D61">
        <v>5.78878</v>
      </c>
      <c r="E61">
        <v>0.85</v>
      </c>
    </row>
    <row r="62" spans="2:11">
      <c r="B62">
        <v>6800</v>
      </c>
      <c r="C62">
        <v>1.5302100000000001</v>
      </c>
      <c r="D62">
        <v>5.5511200000000001</v>
      </c>
      <c r="E62">
        <v>0.84</v>
      </c>
    </row>
    <row r="63" spans="2:11">
      <c r="B63">
        <v>7500</v>
      </c>
      <c r="C63">
        <v>1.3692500000000001</v>
      </c>
      <c r="D63">
        <v>9.4713799999999999</v>
      </c>
      <c r="E63">
        <v>0.74</v>
      </c>
    </row>
    <row r="64" spans="2:11">
      <c r="B64">
        <v>7500</v>
      </c>
      <c r="C64">
        <v>1.4524900000000001</v>
      </c>
      <c r="D64">
        <v>9.2105800000000002</v>
      </c>
      <c r="E64">
        <v>0.76</v>
      </c>
    </row>
    <row r="65" spans="2:5">
      <c r="B65">
        <v>7500</v>
      </c>
      <c r="C65">
        <v>1.52834</v>
      </c>
      <c r="D65">
        <v>8.7992799999999995</v>
      </c>
      <c r="E65">
        <v>0.78</v>
      </c>
    </row>
    <row r="66" spans="2:5">
      <c r="B66">
        <v>7500</v>
      </c>
      <c r="C66">
        <v>1.58385</v>
      </c>
      <c r="D66">
        <v>8.4625800000000009</v>
      </c>
      <c r="E66">
        <v>0.8</v>
      </c>
    </row>
    <row r="67" spans="2:5">
      <c r="B67">
        <v>7500</v>
      </c>
      <c r="C67">
        <v>1.6227100000000001</v>
      </c>
      <c r="D67">
        <v>8.1504799999999999</v>
      </c>
      <c r="E67">
        <v>0.82</v>
      </c>
    </row>
    <row r="68" spans="2:5">
      <c r="B68">
        <v>7500</v>
      </c>
      <c r="C68">
        <v>1.6467799999999999</v>
      </c>
      <c r="D68">
        <v>7.8379799999999999</v>
      </c>
      <c r="E68">
        <v>0.84</v>
      </c>
    </row>
    <row r="69" spans="2:5">
      <c r="B69">
        <v>7500</v>
      </c>
      <c r="C69">
        <v>1.67455</v>
      </c>
      <c r="D69">
        <v>7.5130499999999998</v>
      </c>
      <c r="E69">
        <v>0.85</v>
      </c>
    </row>
    <row r="70" spans="2:5">
      <c r="B70">
        <v>7500</v>
      </c>
      <c r="C70">
        <v>1.70048</v>
      </c>
      <c r="D70">
        <v>7.1129199999999999</v>
      </c>
      <c r="E70">
        <v>0.85499999999999998</v>
      </c>
    </row>
    <row r="71" spans="2:5">
      <c r="B71">
        <v>7500</v>
      </c>
      <c r="C71">
        <v>1.7116100000000001</v>
      </c>
      <c r="D71">
        <v>6.7624899999999997</v>
      </c>
      <c r="E71">
        <v>0.84799999999999998</v>
      </c>
    </row>
    <row r="72" spans="2:5">
      <c r="B72">
        <v>7500</v>
      </c>
      <c r="C72">
        <v>1.7172000000000001</v>
      </c>
      <c r="D72">
        <v>6.3492800000000003</v>
      </c>
      <c r="E72">
        <v>0.84</v>
      </c>
    </row>
    <row r="73" spans="2:5">
      <c r="B73">
        <v>8500</v>
      </c>
      <c r="C73">
        <v>1.5429299999999999</v>
      </c>
      <c r="D73">
        <v>10.803800000000001</v>
      </c>
      <c r="E73">
        <v>0.74</v>
      </c>
    </row>
    <row r="74" spans="2:5">
      <c r="B74">
        <v>8500</v>
      </c>
      <c r="C74">
        <v>1.62246</v>
      </c>
      <c r="D74">
        <v>10.568</v>
      </c>
      <c r="E74">
        <v>0.76</v>
      </c>
    </row>
    <row r="75" spans="2:5">
      <c r="B75">
        <v>8500</v>
      </c>
      <c r="C75">
        <v>1.7168000000000001</v>
      </c>
      <c r="D75">
        <v>10.194800000000001</v>
      </c>
      <c r="E75">
        <v>0.78</v>
      </c>
    </row>
    <row r="76" spans="2:5">
      <c r="B76">
        <v>8500</v>
      </c>
      <c r="C76">
        <v>1.7723100000000001</v>
      </c>
      <c r="D76">
        <v>9.9081799999999998</v>
      </c>
      <c r="E76">
        <v>0.8</v>
      </c>
    </row>
    <row r="77" spans="2:5">
      <c r="B77">
        <v>8500</v>
      </c>
      <c r="C77">
        <v>1.81856</v>
      </c>
      <c r="D77">
        <v>9.6589100000000006</v>
      </c>
      <c r="E77">
        <v>0.82</v>
      </c>
    </row>
    <row r="78" spans="2:5">
      <c r="B78">
        <v>8500</v>
      </c>
      <c r="C78">
        <v>1.8518699999999999</v>
      </c>
      <c r="D78">
        <v>9.34666</v>
      </c>
      <c r="E78">
        <v>0.84</v>
      </c>
    </row>
    <row r="79" spans="2:5">
      <c r="B79">
        <v>8500</v>
      </c>
      <c r="C79">
        <v>1.8777900000000001</v>
      </c>
      <c r="D79">
        <v>9.08432</v>
      </c>
      <c r="E79">
        <v>0.85</v>
      </c>
    </row>
    <row r="80" spans="2:5">
      <c r="B80">
        <v>8500</v>
      </c>
      <c r="C80">
        <v>1.90927</v>
      </c>
      <c r="D80">
        <v>8.6342300000000005</v>
      </c>
      <c r="E80">
        <v>0.86</v>
      </c>
    </row>
    <row r="81" spans="2:5">
      <c r="B81">
        <v>8500</v>
      </c>
      <c r="C81">
        <v>1.9315</v>
      </c>
      <c r="D81">
        <v>8.2465200000000003</v>
      </c>
      <c r="E81">
        <v>0.86</v>
      </c>
    </row>
    <row r="82" spans="2:5">
      <c r="B82">
        <v>8500</v>
      </c>
      <c r="C82">
        <v>1.95747</v>
      </c>
      <c r="D82">
        <v>7.38293</v>
      </c>
      <c r="E82">
        <v>0.85</v>
      </c>
    </row>
    <row r="83" spans="2:5">
      <c r="B83">
        <v>9000</v>
      </c>
      <c r="C83">
        <v>1.6227</v>
      </c>
      <c r="D83">
        <v>11.432399999999999</v>
      </c>
      <c r="E83">
        <v>0.74</v>
      </c>
    </row>
    <row r="84" spans="2:5">
      <c r="B84">
        <v>9000</v>
      </c>
      <c r="C84">
        <v>1.71153</v>
      </c>
      <c r="D84">
        <v>11.1968</v>
      </c>
      <c r="E84">
        <v>0.76</v>
      </c>
    </row>
    <row r="85" spans="2:5">
      <c r="B85">
        <v>9000</v>
      </c>
      <c r="C85">
        <v>1.8096300000000001</v>
      </c>
      <c r="D85">
        <v>10.873900000000001</v>
      </c>
      <c r="E85">
        <v>0.78</v>
      </c>
    </row>
    <row r="86" spans="2:5">
      <c r="B86">
        <v>9000</v>
      </c>
      <c r="C86">
        <v>1.8670199999999999</v>
      </c>
      <c r="D86">
        <v>10.6501</v>
      </c>
      <c r="E86">
        <v>0.8</v>
      </c>
    </row>
    <row r="87" spans="2:5">
      <c r="B87">
        <v>9000</v>
      </c>
      <c r="C87">
        <v>1.9151800000000001</v>
      </c>
      <c r="D87">
        <v>10.3636</v>
      </c>
      <c r="E87">
        <v>0.82</v>
      </c>
    </row>
    <row r="88" spans="2:5">
      <c r="B88">
        <v>9000</v>
      </c>
      <c r="C88">
        <v>1.9540999999999999</v>
      </c>
      <c r="D88">
        <v>10.0768</v>
      </c>
      <c r="E88">
        <v>0.84</v>
      </c>
    </row>
    <row r="89" spans="2:5">
      <c r="B89">
        <v>9000</v>
      </c>
      <c r="C89">
        <v>1.98563</v>
      </c>
      <c r="D89">
        <v>9.7648100000000007</v>
      </c>
      <c r="E89">
        <v>0.85</v>
      </c>
    </row>
    <row r="90" spans="2:5">
      <c r="B90">
        <v>9000</v>
      </c>
      <c r="C90">
        <v>2.0153099999999999</v>
      </c>
      <c r="D90">
        <v>9.4527999999999999</v>
      </c>
      <c r="E90">
        <v>0.86</v>
      </c>
    </row>
    <row r="91" spans="2:5">
      <c r="B91">
        <v>9000</v>
      </c>
      <c r="C91">
        <v>2.0374400000000001</v>
      </c>
      <c r="D91">
        <v>8.7072000000000003</v>
      </c>
      <c r="E91">
        <v>0.86</v>
      </c>
    </row>
    <row r="92" spans="2:5">
      <c r="B92">
        <v>9000</v>
      </c>
      <c r="C92">
        <v>2.0749599999999999</v>
      </c>
      <c r="D92">
        <v>7.90313</v>
      </c>
      <c r="E92">
        <v>0.84</v>
      </c>
    </row>
    <row r="93" spans="2:5">
      <c r="B93">
        <v>9700</v>
      </c>
      <c r="C93">
        <v>1.7666200000000001</v>
      </c>
      <c r="D93">
        <v>12.436500000000001</v>
      </c>
      <c r="E93">
        <v>0.74</v>
      </c>
    </row>
    <row r="94" spans="2:5">
      <c r="B94">
        <v>9700</v>
      </c>
      <c r="C94">
        <v>1.8868400000000001</v>
      </c>
      <c r="D94">
        <v>12.3268</v>
      </c>
      <c r="E94">
        <v>0.76</v>
      </c>
    </row>
    <row r="95" spans="2:5">
      <c r="B95">
        <v>9700</v>
      </c>
      <c r="C95">
        <v>1.9922899999999999</v>
      </c>
      <c r="D95">
        <v>12.1416</v>
      </c>
      <c r="E95">
        <v>0.78</v>
      </c>
    </row>
    <row r="96" spans="2:5">
      <c r="B96">
        <v>9700</v>
      </c>
      <c r="C96">
        <v>2.0663299999999998</v>
      </c>
      <c r="D96">
        <v>11.9057</v>
      </c>
      <c r="E96">
        <v>0.8</v>
      </c>
    </row>
    <row r="97" spans="2:5">
      <c r="B97">
        <v>9700</v>
      </c>
      <c r="C97">
        <v>2.1200100000000002</v>
      </c>
      <c r="D97">
        <v>11.706799999999999</v>
      </c>
      <c r="E97">
        <v>0.82</v>
      </c>
    </row>
    <row r="98" spans="2:5">
      <c r="B98">
        <v>9700</v>
      </c>
      <c r="C98">
        <v>2.1700200000000001</v>
      </c>
      <c r="D98">
        <v>11.4453</v>
      </c>
      <c r="E98">
        <v>0.84</v>
      </c>
    </row>
    <row r="99" spans="2:5">
      <c r="B99">
        <v>9700</v>
      </c>
      <c r="C99">
        <v>2.2089400000000001</v>
      </c>
      <c r="D99">
        <v>11.1586</v>
      </c>
      <c r="E99">
        <v>0.85</v>
      </c>
    </row>
    <row r="100" spans="2:5">
      <c r="B100">
        <v>9700</v>
      </c>
      <c r="C100">
        <v>2.2478699999999998</v>
      </c>
      <c r="D100">
        <v>10.834300000000001</v>
      </c>
      <c r="E100">
        <v>0.86</v>
      </c>
    </row>
    <row r="101" spans="2:5">
      <c r="B101">
        <v>9700</v>
      </c>
      <c r="C101">
        <v>2.2912599999999999</v>
      </c>
      <c r="D101">
        <v>10.047079999999999</v>
      </c>
      <c r="E101">
        <v>0.86</v>
      </c>
    </row>
    <row r="102" spans="2:5">
      <c r="B102">
        <v>9700</v>
      </c>
      <c r="C102">
        <v>2.31684</v>
      </c>
      <c r="D102">
        <v>9.0221300000000006</v>
      </c>
      <c r="E102">
        <v>0.85</v>
      </c>
    </row>
    <row r="103" spans="2:5">
      <c r="B103">
        <v>10400</v>
      </c>
      <c r="C103">
        <v>1.93085</v>
      </c>
      <c r="D103">
        <v>13.528600000000001</v>
      </c>
      <c r="E103">
        <v>0.74</v>
      </c>
    </row>
    <row r="104" spans="2:5">
      <c r="B104">
        <v>10400</v>
      </c>
      <c r="C104">
        <v>2.05477</v>
      </c>
      <c r="D104">
        <v>13.419</v>
      </c>
      <c r="E104">
        <v>0.76</v>
      </c>
    </row>
    <row r="105" spans="2:5">
      <c r="B105">
        <v>10400</v>
      </c>
      <c r="C105">
        <v>2.1546699999999999</v>
      </c>
      <c r="D105">
        <v>13.258699999999999</v>
      </c>
      <c r="E105">
        <v>0.78</v>
      </c>
    </row>
    <row r="106" spans="2:5">
      <c r="B106">
        <v>10400</v>
      </c>
      <c r="C106">
        <v>2.23794</v>
      </c>
      <c r="D106">
        <v>13.0481</v>
      </c>
      <c r="E106">
        <v>0.8</v>
      </c>
    </row>
    <row r="107" spans="2:5">
      <c r="B107">
        <v>10400</v>
      </c>
      <c r="C107">
        <v>2.2990200000000001</v>
      </c>
      <c r="D107">
        <v>12.849399999999999</v>
      </c>
      <c r="E107">
        <v>0.82</v>
      </c>
    </row>
    <row r="108" spans="2:5">
      <c r="B108">
        <v>10400</v>
      </c>
      <c r="C108">
        <v>2.35087</v>
      </c>
      <c r="D108">
        <v>12.6004</v>
      </c>
      <c r="E108">
        <v>0.84</v>
      </c>
    </row>
    <row r="109" spans="2:5">
      <c r="B109">
        <v>10400</v>
      </c>
      <c r="C109">
        <v>2.4045800000000002</v>
      </c>
      <c r="D109">
        <v>12.314</v>
      </c>
      <c r="E109">
        <v>0.85</v>
      </c>
    </row>
    <row r="110" spans="2:5">
      <c r="B110">
        <v>10400</v>
      </c>
      <c r="C110">
        <v>2.45092</v>
      </c>
      <c r="D110">
        <v>11.952299999999999</v>
      </c>
      <c r="E110">
        <v>0.86</v>
      </c>
    </row>
    <row r="111" spans="2:5">
      <c r="B111">
        <v>10400</v>
      </c>
      <c r="C111">
        <v>2.5099999999999998</v>
      </c>
      <c r="D111">
        <v>11.040800000000001</v>
      </c>
      <c r="E111">
        <v>0.86</v>
      </c>
    </row>
    <row r="112" spans="2:5">
      <c r="B112">
        <v>10400</v>
      </c>
      <c r="C112">
        <v>2.5384099999999998</v>
      </c>
      <c r="D112">
        <v>10.0656</v>
      </c>
      <c r="E112">
        <v>0.85499999999999998</v>
      </c>
    </row>
    <row r="113" spans="2:5">
      <c r="B113">
        <v>11000</v>
      </c>
      <c r="C113">
        <v>2.0729199999999999</v>
      </c>
      <c r="D113">
        <v>14.520200000000001</v>
      </c>
      <c r="E113">
        <v>0.74</v>
      </c>
    </row>
    <row r="114" spans="2:5">
      <c r="B114">
        <v>11000</v>
      </c>
      <c r="C114">
        <v>2.2171699999999999</v>
      </c>
      <c r="D114">
        <v>14.461</v>
      </c>
      <c r="E114">
        <v>0.76</v>
      </c>
    </row>
    <row r="115" spans="2:5">
      <c r="B115">
        <v>11000</v>
      </c>
      <c r="C115">
        <v>2.3355299999999999</v>
      </c>
      <c r="D115">
        <v>14.376300000000001</v>
      </c>
      <c r="E115">
        <v>0.78</v>
      </c>
    </row>
    <row r="116" spans="2:5">
      <c r="B116">
        <v>11000</v>
      </c>
      <c r="C116">
        <v>2.4372699999999998</v>
      </c>
      <c r="D116">
        <v>14.2536</v>
      </c>
      <c r="E116">
        <v>0.8</v>
      </c>
    </row>
    <row r="117" spans="2:5">
      <c r="B117">
        <v>11000</v>
      </c>
      <c r="C117">
        <v>2.5260600000000002</v>
      </c>
      <c r="D117">
        <v>14.1556</v>
      </c>
      <c r="E117">
        <v>0.82</v>
      </c>
    </row>
    <row r="118" spans="2:5">
      <c r="B118">
        <v>11000</v>
      </c>
      <c r="C118">
        <v>2.5945299999999998</v>
      </c>
      <c r="D118">
        <v>13.957100000000001</v>
      </c>
      <c r="E118">
        <v>0.84</v>
      </c>
    </row>
    <row r="119" spans="2:5">
      <c r="B119">
        <v>11000</v>
      </c>
      <c r="C119">
        <v>2.6556199999999999</v>
      </c>
      <c r="D119">
        <v>13.7334</v>
      </c>
      <c r="E119">
        <v>0.85</v>
      </c>
    </row>
    <row r="120" spans="2:5">
      <c r="B120">
        <v>11000</v>
      </c>
      <c r="C120">
        <v>2.7278500000000001</v>
      </c>
      <c r="D120">
        <v>13.3474</v>
      </c>
      <c r="E120">
        <v>0.86</v>
      </c>
    </row>
    <row r="121" spans="2:5">
      <c r="B121">
        <v>11000</v>
      </c>
      <c r="C121">
        <v>2.8317199999999998</v>
      </c>
      <c r="D121">
        <v>12.3116</v>
      </c>
      <c r="E121">
        <v>0.86</v>
      </c>
    </row>
    <row r="122" spans="2:5">
      <c r="B122">
        <v>11000</v>
      </c>
      <c r="C122">
        <v>2.8671700000000002</v>
      </c>
      <c r="D122">
        <v>11.2742</v>
      </c>
      <c r="E122">
        <v>0.86</v>
      </c>
    </row>
    <row r="123" spans="2:5">
      <c r="B123">
        <v>11400</v>
      </c>
      <c r="C123">
        <v>2.1397499999999998</v>
      </c>
      <c r="D123">
        <v>14.9536</v>
      </c>
      <c r="E123">
        <v>0.74</v>
      </c>
    </row>
    <row r="124" spans="2:5">
      <c r="B124">
        <v>11400</v>
      </c>
      <c r="C124">
        <v>2.29508</v>
      </c>
      <c r="D124">
        <v>14.9328</v>
      </c>
      <c r="E124">
        <v>0.76</v>
      </c>
    </row>
    <row r="125" spans="2:5">
      <c r="B125">
        <v>11400</v>
      </c>
      <c r="C125">
        <v>2.4134199999999999</v>
      </c>
      <c r="D125">
        <v>14.9109</v>
      </c>
      <c r="E125">
        <v>0.78</v>
      </c>
    </row>
    <row r="126" spans="2:5">
      <c r="B126">
        <v>11400</v>
      </c>
      <c r="C126">
        <v>2.53362</v>
      </c>
      <c r="D126">
        <v>14.826499999999999</v>
      </c>
      <c r="E126">
        <v>0.8</v>
      </c>
    </row>
    <row r="127" spans="2:5">
      <c r="B127">
        <v>11400</v>
      </c>
      <c r="C127">
        <v>2.6223900000000002</v>
      </c>
      <c r="D127">
        <v>14.7287</v>
      </c>
      <c r="E127">
        <v>0.82</v>
      </c>
    </row>
    <row r="128" spans="2:5">
      <c r="B128">
        <v>11400</v>
      </c>
      <c r="C128">
        <v>2.7056100000000001</v>
      </c>
      <c r="D128">
        <v>14.5556</v>
      </c>
      <c r="E128">
        <v>0.84</v>
      </c>
    </row>
    <row r="129" spans="2:5">
      <c r="B129">
        <v>11400</v>
      </c>
      <c r="C129">
        <v>2.7869899999999999</v>
      </c>
      <c r="D129">
        <v>14.382400000000001</v>
      </c>
      <c r="E129">
        <v>0.85</v>
      </c>
    </row>
    <row r="130" spans="2:5">
      <c r="B130">
        <v>11400</v>
      </c>
      <c r="C130">
        <v>2.87948</v>
      </c>
      <c r="D130">
        <v>13.996600000000001</v>
      </c>
      <c r="E130">
        <v>0.86</v>
      </c>
    </row>
    <row r="131" spans="2:5">
      <c r="B131">
        <v>11400</v>
      </c>
      <c r="C131">
        <v>3.0034700000000001</v>
      </c>
      <c r="D131">
        <v>12.9854</v>
      </c>
      <c r="E131">
        <v>0.86</v>
      </c>
    </row>
    <row r="132" spans="2:5">
      <c r="B132">
        <v>11400</v>
      </c>
      <c r="C132">
        <v>3.0553499999999998</v>
      </c>
      <c r="D132">
        <v>11.997199999999999</v>
      </c>
      <c r="E132">
        <v>0.86</v>
      </c>
    </row>
    <row r="133" spans="2:5">
      <c r="B133">
        <v>11800</v>
      </c>
      <c r="C133">
        <v>2.21502</v>
      </c>
      <c r="D133">
        <v>15.424200000000001</v>
      </c>
      <c r="E133">
        <v>0.74</v>
      </c>
    </row>
    <row r="134" spans="2:5">
      <c r="B134">
        <v>11800</v>
      </c>
      <c r="C134">
        <v>2.3629699999999998</v>
      </c>
      <c r="D134">
        <v>15.3401</v>
      </c>
      <c r="E134">
        <v>0.76</v>
      </c>
    </row>
    <row r="135" spans="2:5">
      <c r="B135">
        <v>11800</v>
      </c>
      <c r="C135">
        <v>2.4757699999999998</v>
      </c>
      <c r="D135">
        <v>15.3178</v>
      </c>
      <c r="E135">
        <v>0.78</v>
      </c>
    </row>
    <row r="136" spans="2:5">
      <c r="B136">
        <v>11800</v>
      </c>
      <c r="C136">
        <v>2.6089199999999999</v>
      </c>
      <c r="D136">
        <v>15.2834</v>
      </c>
      <c r="E136">
        <v>0.8</v>
      </c>
    </row>
    <row r="137" spans="2:5">
      <c r="B137">
        <v>11800</v>
      </c>
      <c r="C137">
        <v>2.72357</v>
      </c>
      <c r="D137">
        <v>15.2361</v>
      </c>
      <c r="E137">
        <v>0.82</v>
      </c>
    </row>
    <row r="138" spans="2:5">
      <c r="B138">
        <v>11800</v>
      </c>
      <c r="C138">
        <v>2.8290000000000002</v>
      </c>
      <c r="D138">
        <v>15.151</v>
      </c>
      <c r="E138">
        <v>0.84</v>
      </c>
    </row>
    <row r="139" spans="2:5">
      <c r="B139">
        <v>11800</v>
      </c>
      <c r="C139">
        <v>2.9252099999999999</v>
      </c>
      <c r="D139">
        <v>14.953099999999999</v>
      </c>
      <c r="E139">
        <v>0.85</v>
      </c>
    </row>
    <row r="140" spans="2:5">
      <c r="B140">
        <v>11800</v>
      </c>
      <c r="C140">
        <v>3.0325600000000001</v>
      </c>
      <c r="D140">
        <v>14.617900000000001</v>
      </c>
      <c r="E140">
        <v>0.86</v>
      </c>
    </row>
    <row r="141" spans="2:5">
      <c r="B141">
        <v>11800</v>
      </c>
      <c r="C141">
        <v>3.1900900000000001</v>
      </c>
      <c r="D141">
        <v>13.458399999999999</v>
      </c>
      <c r="E141">
        <v>0.86</v>
      </c>
    </row>
    <row r="142" spans="2:5">
      <c r="B142">
        <v>11800</v>
      </c>
      <c r="C142">
        <v>3.2254700000000001</v>
      </c>
      <c r="D142">
        <v>12.6586</v>
      </c>
      <c r="E142">
        <v>0.86</v>
      </c>
    </row>
    <row r="143" spans="2:5">
      <c r="B143">
        <v>12200</v>
      </c>
      <c r="C143">
        <v>2.36727</v>
      </c>
      <c r="D143">
        <v>16.0779</v>
      </c>
      <c r="E143">
        <v>0.74</v>
      </c>
    </row>
    <row r="144" spans="2:5">
      <c r="B144">
        <v>12200</v>
      </c>
      <c r="C144">
        <v>2.5190000000000001</v>
      </c>
      <c r="D144">
        <v>16.0733</v>
      </c>
      <c r="E144">
        <v>0.76</v>
      </c>
    </row>
    <row r="145" spans="2:5">
      <c r="B145">
        <v>12200</v>
      </c>
      <c r="C145">
        <v>2.6111599999999999</v>
      </c>
      <c r="D145">
        <v>16.043600000000001</v>
      </c>
      <c r="E145">
        <v>0.78</v>
      </c>
    </row>
    <row r="146" spans="2:5">
      <c r="B146">
        <v>12200</v>
      </c>
      <c r="C146">
        <v>2.8029700000000002</v>
      </c>
      <c r="D146">
        <v>16.0259</v>
      </c>
      <c r="E146">
        <v>0.8</v>
      </c>
    </row>
    <row r="147" spans="2:5">
      <c r="B147">
        <v>12200</v>
      </c>
      <c r="C147">
        <v>2.9253900000000002</v>
      </c>
      <c r="D147">
        <v>16.022500000000001</v>
      </c>
      <c r="E147">
        <v>0.82</v>
      </c>
    </row>
    <row r="148" spans="2:5">
      <c r="B148">
        <v>12200</v>
      </c>
      <c r="C148">
        <v>2.9994800000000001</v>
      </c>
      <c r="D148">
        <v>15.916399999999999</v>
      </c>
      <c r="E148">
        <v>0.84</v>
      </c>
    </row>
    <row r="149" spans="2:5">
      <c r="B149">
        <v>12200</v>
      </c>
      <c r="C149">
        <v>3.0938099999999999</v>
      </c>
      <c r="D149">
        <v>15.655900000000001</v>
      </c>
      <c r="E149">
        <v>0.85</v>
      </c>
    </row>
    <row r="150" spans="2:5">
      <c r="B150">
        <v>12200</v>
      </c>
      <c r="C150">
        <v>3.2084899999999998</v>
      </c>
      <c r="D150">
        <v>15.2456</v>
      </c>
      <c r="E150">
        <v>0.86</v>
      </c>
    </row>
    <row r="151" spans="2:5">
      <c r="B151">
        <v>12200</v>
      </c>
      <c r="C151">
        <v>3.3213599999999999</v>
      </c>
      <c r="D151">
        <v>14.4971</v>
      </c>
      <c r="E151">
        <v>0.86</v>
      </c>
    </row>
    <row r="152" spans="2:5">
      <c r="B152">
        <v>12200</v>
      </c>
      <c r="C152">
        <v>3.3751099999999998</v>
      </c>
      <c r="D152">
        <v>13.2334</v>
      </c>
      <c r="E152">
        <v>0.86</v>
      </c>
    </row>
    <row r="153" spans="2:5">
      <c r="B153">
        <v>12400</v>
      </c>
      <c r="C153">
        <v>2.3885000000000001</v>
      </c>
      <c r="D153">
        <v>16.491499999999998</v>
      </c>
      <c r="E153">
        <v>0.74</v>
      </c>
    </row>
    <row r="154" spans="2:5">
      <c r="B154">
        <v>12400</v>
      </c>
      <c r="C154">
        <v>2.5567799999999998</v>
      </c>
      <c r="D154">
        <v>16.457999999999998</v>
      </c>
      <c r="E154">
        <v>0.76</v>
      </c>
    </row>
    <row r="155" spans="2:5">
      <c r="B155">
        <v>12400</v>
      </c>
      <c r="C155">
        <v>2.7490999999999999</v>
      </c>
      <c r="D155">
        <v>16.401800000000001</v>
      </c>
      <c r="E155">
        <v>0.78</v>
      </c>
    </row>
    <row r="156" spans="2:5">
      <c r="B156">
        <v>12400</v>
      </c>
      <c r="C156">
        <v>2.9051399999999998</v>
      </c>
      <c r="D156">
        <v>16.398199999999999</v>
      </c>
      <c r="E156">
        <v>0.8</v>
      </c>
    </row>
    <row r="157" spans="2:5">
      <c r="B157">
        <v>12400</v>
      </c>
      <c r="C157">
        <v>2.9710000000000001</v>
      </c>
      <c r="D157">
        <v>16.380199999999999</v>
      </c>
      <c r="E157">
        <v>0.82</v>
      </c>
    </row>
    <row r="158" spans="2:5">
      <c r="B158">
        <v>12400</v>
      </c>
      <c r="C158">
        <v>3.1059999999999999</v>
      </c>
      <c r="D158">
        <v>16.320900000000002</v>
      </c>
      <c r="E158">
        <v>0.84</v>
      </c>
    </row>
    <row r="159" spans="2:5">
      <c r="B159">
        <v>12400</v>
      </c>
      <c r="C159">
        <v>3.2280799999999998</v>
      </c>
      <c r="D159">
        <v>16.1736</v>
      </c>
      <c r="E159">
        <v>0.85</v>
      </c>
    </row>
    <row r="160" spans="2:5">
      <c r="B160">
        <v>12400</v>
      </c>
      <c r="C160">
        <v>3.3428599999999999</v>
      </c>
      <c r="D160">
        <v>15.7386</v>
      </c>
      <c r="E160">
        <v>0.86</v>
      </c>
    </row>
    <row r="161" spans="2:5">
      <c r="B161">
        <v>12400</v>
      </c>
      <c r="C161">
        <v>3.4726400000000002</v>
      </c>
      <c r="D161">
        <v>14.603300000000001</v>
      </c>
      <c r="E161">
        <v>0.86</v>
      </c>
    </row>
    <row r="162" spans="2:5">
      <c r="B162">
        <v>12400</v>
      </c>
      <c r="C162">
        <v>3.49878</v>
      </c>
      <c r="D162">
        <v>13.8034</v>
      </c>
      <c r="E162">
        <v>0.86</v>
      </c>
    </row>
    <row r="163" spans="2:5">
      <c r="B163">
        <v>13100</v>
      </c>
      <c r="C163">
        <v>2.55464</v>
      </c>
      <c r="D163">
        <v>17.4086</v>
      </c>
      <c r="E163">
        <v>0.74</v>
      </c>
    </row>
    <row r="164" spans="2:5">
      <c r="B164">
        <v>13100</v>
      </c>
      <c r="C164">
        <v>2.72106</v>
      </c>
      <c r="D164">
        <v>17.387499999999999</v>
      </c>
      <c r="E164">
        <v>0.76</v>
      </c>
    </row>
    <row r="165" spans="2:5">
      <c r="B165">
        <v>13100</v>
      </c>
      <c r="C165">
        <v>2.8597600000000001</v>
      </c>
      <c r="D165">
        <v>17.340699999999998</v>
      </c>
      <c r="E165">
        <v>0.78</v>
      </c>
    </row>
    <row r="166" spans="2:5">
      <c r="B166">
        <v>13100</v>
      </c>
      <c r="C166">
        <v>3.0224899999999999</v>
      </c>
      <c r="D166">
        <v>17.307099999999998</v>
      </c>
      <c r="E166">
        <v>0.8</v>
      </c>
    </row>
    <row r="167" spans="2:5">
      <c r="B167">
        <v>13100</v>
      </c>
      <c r="C167">
        <v>3.18337</v>
      </c>
      <c r="D167">
        <v>17.273399999999999</v>
      </c>
      <c r="E167">
        <v>0.82</v>
      </c>
    </row>
    <row r="168" spans="2:5">
      <c r="B168">
        <v>13100</v>
      </c>
      <c r="C168">
        <v>3.3738299999999999</v>
      </c>
      <c r="D168">
        <v>17.252800000000001</v>
      </c>
      <c r="E168">
        <v>0.84</v>
      </c>
    </row>
    <row r="169" spans="2:5">
      <c r="B169">
        <v>13100</v>
      </c>
      <c r="C169">
        <v>3.5291899999999998</v>
      </c>
      <c r="D169">
        <v>17.131399999999999</v>
      </c>
      <c r="E169">
        <v>0.85</v>
      </c>
    </row>
    <row r="170" spans="2:5">
      <c r="B170">
        <v>13100</v>
      </c>
      <c r="C170">
        <v>3.7326800000000002</v>
      </c>
      <c r="D170">
        <v>16.835999999999999</v>
      </c>
      <c r="E170">
        <v>0.86</v>
      </c>
    </row>
    <row r="171" spans="2:5">
      <c r="B171">
        <v>13100</v>
      </c>
      <c r="C171">
        <v>3.8659400000000002</v>
      </c>
      <c r="D171">
        <v>16.401399999999999</v>
      </c>
      <c r="E171">
        <v>0.86</v>
      </c>
    </row>
    <row r="172" spans="2:5">
      <c r="B172">
        <v>13100</v>
      </c>
      <c r="C172">
        <v>3.9697</v>
      </c>
      <c r="D172">
        <v>15.7409</v>
      </c>
      <c r="E172">
        <v>0.84499999999999997</v>
      </c>
    </row>
    <row r="173" spans="2:5">
      <c r="B173">
        <v>13400</v>
      </c>
      <c r="C173">
        <v>2.82057</v>
      </c>
      <c r="D173">
        <v>18.0671</v>
      </c>
      <c r="E173">
        <v>0.74</v>
      </c>
    </row>
    <row r="174" spans="2:5">
      <c r="B174">
        <v>13400</v>
      </c>
      <c r="C174">
        <v>2.9738199999999999</v>
      </c>
      <c r="D174">
        <v>18.036999999999999</v>
      </c>
      <c r="E174">
        <v>0.76</v>
      </c>
    </row>
    <row r="175" spans="2:5">
      <c r="B175">
        <v>13400</v>
      </c>
      <c r="C175">
        <v>3.0288400000000002</v>
      </c>
      <c r="D175">
        <v>18.034099999999999</v>
      </c>
      <c r="E175">
        <v>0.78</v>
      </c>
    </row>
    <row r="176" spans="2:5">
      <c r="B176">
        <v>13400</v>
      </c>
      <c r="C176">
        <v>3.1749200000000002</v>
      </c>
      <c r="D176">
        <v>17.9879</v>
      </c>
      <c r="E176">
        <v>0.8</v>
      </c>
    </row>
    <row r="177" spans="2:5">
      <c r="B177">
        <v>13400</v>
      </c>
      <c r="C177">
        <v>3.3801800000000002</v>
      </c>
      <c r="D177">
        <v>17.930900000000001</v>
      </c>
      <c r="E177">
        <v>0.82</v>
      </c>
    </row>
    <row r="178" spans="2:5">
      <c r="B178">
        <v>13400</v>
      </c>
      <c r="C178">
        <v>3.5817399999999999</v>
      </c>
      <c r="D178">
        <v>17.848600000000001</v>
      </c>
      <c r="E178">
        <v>0.84</v>
      </c>
    </row>
    <row r="179" spans="2:5">
      <c r="B179">
        <v>13400</v>
      </c>
      <c r="C179">
        <v>3.8369300000000002</v>
      </c>
      <c r="D179">
        <v>17.6676</v>
      </c>
      <c r="E179">
        <v>0.85</v>
      </c>
    </row>
    <row r="180" spans="2:5">
      <c r="B180">
        <v>13400</v>
      </c>
      <c r="C180">
        <v>3.9941399999999998</v>
      </c>
      <c r="D180">
        <v>17.258500000000002</v>
      </c>
      <c r="E180">
        <v>0.85</v>
      </c>
    </row>
    <row r="181" spans="2:5">
      <c r="B181">
        <v>13400</v>
      </c>
      <c r="C181">
        <v>4.0755400000000002</v>
      </c>
      <c r="D181">
        <v>16.897500000000001</v>
      </c>
      <c r="E181">
        <v>0.85</v>
      </c>
    </row>
    <row r="182" spans="2:5">
      <c r="B182">
        <v>13400</v>
      </c>
      <c r="C182">
        <v>4.1551</v>
      </c>
      <c r="D182">
        <v>16.411100000000001</v>
      </c>
      <c r="E182">
        <v>0.84499999999999997</v>
      </c>
    </row>
    <row r="183" spans="2:5">
      <c r="B183">
        <v>13800</v>
      </c>
      <c r="C183">
        <v>2.8389799999999998</v>
      </c>
      <c r="D183">
        <v>18.766200000000001</v>
      </c>
      <c r="E183">
        <v>0.74</v>
      </c>
    </row>
    <row r="184" spans="2:5">
      <c r="B184">
        <v>13800</v>
      </c>
      <c r="C184">
        <v>3.0294300000000001</v>
      </c>
      <c r="D184">
        <v>18.758199999999999</v>
      </c>
      <c r="E184">
        <v>0.76</v>
      </c>
    </row>
    <row r="185" spans="2:5">
      <c r="B185">
        <v>13800</v>
      </c>
      <c r="C185">
        <v>3.2140499999999999</v>
      </c>
      <c r="D185">
        <v>18.729800000000001</v>
      </c>
      <c r="E185">
        <v>0.78</v>
      </c>
    </row>
    <row r="186" spans="2:5">
      <c r="B186">
        <v>13800</v>
      </c>
      <c r="C186">
        <v>3.5203259999999998</v>
      </c>
      <c r="D186">
        <v>18.724799999999998</v>
      </c>
      <c r="E186">
        <v>0.8</v>
      </c>
    </row>
    <row r="187" spans="2:5">
      <c r="B187">
        <v>13800</v>
      </c>
      <c r="C187">
        <v>3.6988099999999999</v>
      </c>
      <c r="D187">
        <v>18.711500000000001</v>
      </c>
      <c r="E187">
        <v>0.82</v>
      </c>
    </row>
    <row r="188" spans="2:5">
      <c r="B188">
        <v>13800</v>
      </c>
      <c r="C188">
        <v>4.1130800000000001</v>
      </c>
      <c r="D188">
        <v>18.483699999999999</v>
      </c>
      <c r="E188">
        <v>0.84</v>
      </c>
    </row>
    <row r="189" spans="2:5">
      <c r="B189">
        <v>13800</v>
      </c>
      <c r="C189">
        <v>4.1678199999999999</v>
      </c>
      <c r="D189">
        <v>18.2622</v>
      </c>
      <c r="E189">
        <v>0.84</v>
      </c>
    </row>
    <row r="190" spans="2:5">
      <c r="B190">
        <v>13800</v>
      </c>
      <c r="C190">
        <v>4.2341300000000004</v>
      </c>
      <c r="D190">
        <v>18.063099999999999</v>
      </c>
      <c r="E190">
        <v>0.84499999999999997</v>
      </c>
    </row>
    <row r="191" spans="2:5">
      <c r="B191">
        <v>13800</v>
      </c>
      <c r="C191">
        <v>4.3000699999999998</v>
      </c>
      <c r="D191">
        <v>17.876100000000001</v>
      </c>
      <c r="E191">
        <v>0.85</v>
      </c>
    </row>
    <row r="192" spans="2:5">
      <c r="B192">
        <v>13800</v>
      </c>
      <c r="C192">
        <v>4.3667499999999997</v>
      </c>
      <c r="D192">
        <v>17.338899999999999</v>
      </c>
      <c r="E192">
        <v>0.84</v>
      </c>
    </row>
    <row r="193" spans="2:5">
      <c r="B193">
        <v>14800</v>
      </c>
      <c r="C193">
        <v>3.4247399999999999</v>
      </c>
      <c r="D193">
        <v>20.043500000000002</v>
      </c>
      <c r="E193">
        <v>0.74</v>
      </c>
    </row>
    <row r="194" spans="2:5">
      <c r="B194">
        <v>14800</v>
      </c>
      <c r="C194">
        <v>3.5784379999999998</v>
      </c>
      <c r="D194">
        <v>19.975300000000001</v>
      </c>
      <c r="E194">
        <v>0.76</v>
      </c>
    </row>
    <row r="195" spans="2:5">
      <c r="B195">
        <v>14800</v>
      </c>
      <c r="C195">
        <v>3.6780900000000001</v>
      </c>
      <c r="D195">
        <v>19.974399999999999</v>
      </c>
      <c r="E195">
        <v>0.78</v>
      </c>
    </row>
    <row r="196" spans="2:5">
      <c r="B196">
        <v>14800</v>
      </c>
      <c r="C196">
        <v>4.0960000000000001</v>
      </c>
      <c r="D196">
        <v>19.896799999999999</v>
      </c>
      <c r="E196">
        <v>0.8</v>
      </c>
    </row>
    <row r="197" spans="2:5">
      <c r="B197">
        <v>14800</v>
      </c>
      <c r="C197">
        <v>4.1977399999999996</v>
      </c>
      <c r="D197">
        <v>19.774100000000001</v>
      </c>
      <c r="E197">
        <v>0.80500000000000005</v>
      </c>
    </row>
    <row r="198" spans="2:5">
      <c r="B198">
        <v>14800</v>
      </c>
      <c r="C198">
        <v>4.3142899999999997</v>
      </c>
      <c r="D198">
        <v>19.576699999999999</v>
      </c>
      <c r="E198">
        <v>0.80800000000000005</v>
      </c>
    </row>
    <row r="199" spans="2:5">
      <c r="B199">
        <v>14800</v>
      </c>
      <c r="C199">
        <v>4.4067999999999996</v>
      </c>
      <c r="D199">
        <v>19.378699999999998</v>
      </c>
      <c r="E199">
        <v>0.81</v>
      </c>
    </row>
    <row r="200" spans="2:5">
      <c r="B200">
        <v>14800</v>
      </c>
      <c r="C200">
        <v>4.4919500000000001</v>
      </c>
      <c r="D200">
        <v>19.0931</v>
      </c>
      <c r="E200">
        <v>0.81299999999999994</v>
      </c>
    </row>
    <row r="201" spans="2:5">
      <c r="B201">
        <v>14800</v>
      </c>
      <c r="C201">
        <v>4.57524</v>
      </c>
      <c r="D201">
        <v>18.844899999999999</v>
      </c>
      <c r="E201">
        <v>0.81499999999999995</v>
      </c>
    </row>
    <row r="202" spans="2:5">
      <c r="B202">
        <v>14800</v>
      </c>
      <c r="C202">
        <v>4.6456200000000001</v>
      </c>
      <c r="D202">
        <v>18.446200000000001</v>
      </c>
      <c r="E202">
        <v>0.81599999999999995</v>
      </c>
    </row>
  </sheetData>
  <sortState ref="B3:E202">
    <sortCondition ref="B3:B20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A46" sqref="A46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AM28"/>
  <sheetViews>
    <sheetView topLeftCell="R1" workbookViewId="0">
      <selection activeCell="AF33" sqref="AF33"/>
    </sheetView>
  </sheetViews>
  <sheetFormatPr defaultRowHeight="15"/>
  <cols>
    <col min="1" max="1" width="2.7109375" customWidth="1"/>
    <col min="2" max="2" width="39.85546875" bestFit="1" customWidth="1"/>
    <col min="3" max="3" width="12.7109375" style="11" bestFit="1" customWidth="1"/>
    <col min="4" max="4" width="26.140625" bestFit="1" customWidth="1"/>
    <col min="7" max="11" width="9.140625" style="11"/>
    <col min="13" max="13" width="10" customWidth="1"/>
    <col min="15" max="15" width="26.7109375" bestFit="1" customWidth="1"/>
    <col min="27" max="27" width="26.7109375" bestFit="1" customWidth="1"/>
  </cols>
  <sheetData>
    <row r="1" spans="1:39" s="20" customFormat="1" ht="18.75">
      <c r="B1" s="20" t="str">
        <f>'INPUT DATA'!B1</f>
        <v>MAN 6s70mcc7</v>
      </c>
      <c r="C1" s="94" t="str">
        <f>'INPUT DATA'!C1</f>
        <v>CAP LARA</v>
      </c>
      <c r="D1" s="94"/>
      <c r="O1" s="20" t="str">
        <f>B1</f>
        <v>MAN 6s70mcc7</v>
      </c>
      <c r="P1" s="20" t="str">
        <f>C1</f>
        <v>CAP LARA</v>
      </c>
      <c r="AA1" s="20" t="str">
        <f>B1</f>
        <v>MAN 6s70mcc7</v>
      </c>
      <c r="AB1" s="20" t="str">
        <f>C1</f>
        <v>CAP LARA</v>
      </c>
    </row>
    <row r="2" spans="1:39" s="20" customFormat="1" ht="18.75">
      <c r="C2" s="23"/>
      <c r="D2" s="23"/>
    </row>
    <row r="3" spans="1:39" s="20" customFormat="1" ht="18.75">
      <c r="B3" s="37" t="str">
        <f>'INPUT DATA'!B18</f>
        <v>SHOP TESTS</v>
      </c>
      <c r="O3" s="37" t="str">
        <f>'INPUT DATA'!M18</f>
        <v>SEA TRIALS</v>
      </c>
      <c r="AA3" s="37" t="str">
        <f>'INPUT DATA'!X18</f>
        <v>OPERATION</v>
      </c>
    </row>
    <row r="4" spans="1:39" s="11" customFormat="1">
      <c r="F4" s="3">
        <f>'INPUT DATA'!D22</f>
        <v>39021</v>
      </c>
      <c r="G4" s="3">
        <f>'INPUT DATA'!E22</f>
        <v>39021</v>
      </c>
      <c r="H4" s="3">
        <f>'INPUT DATA'!F22</f>
        <v>39021</v>
      </c>
      <c r="I4" s="3">
        <f>'INPUT DATA'!G22</f>
        <v>39021</v>
      </c>
      <c r="J4" s="3">
        <f>'INPUT DATA'!H22</f>
        <v>39021</v>
      </c>
      <c r="K4" s="3">
        <f>'INPUT DATA'!I22</f>
        <v>39021</v>
      </c>
      <c r="L4" s="3"/>
      <c r="M4" s="3"/>
      <c r="N4" s="3"/>
      <c r="O4" s="3" t="str">
        <f>'INPUT DATA'!M22</f>
        <v>DATE</v>
      </c>
      <c r="P4" s="3"/>
      <c r="Q4" s="3">
        <f>'INPUT DATA'!O22</f>
        <v>39115</v>
      </c>
      <c r="R4" s="3">
        <f>'INPUT DATA'!P22</f>
        <v>39115</v>
      </c>
      <c r="S4" s="3">
        <f>'INPUT DATA'!Q22</f>
        <v>39115</v>
      </c>
      <c r="T4" s="3">
        <f>'INPUT DATA'!R22</f>
        <v>39115</v>
      </c>
      <c r="U4" s="3">
        <f>'INPUT DATA'!S22</f>
        <v>39115</v>
      </c>
      <c r="V4" s="3">
        <f>'INPUT DATA'!T22</f>
        <v>0</v>
      </c>
      <c r="W4" s="3"/>
      <c r="X4" s="3"/>
      <c r="Y4" s="3"/>
      <c r="Z4" s="3"/>
      <c r="AA4" s="3" t="str">
        <f>'INPUT DATA'!X22</f>
        <v>DATE</v>
      </c>
      <c r="AB4" s="3"/>
      <c r="AC4" s="3">
        <f>'INPUT DATA'!Z22</f>
        <v>41679</v>
      </c>
      <c r="AD4" s="3">
        <f>'INPUT DATA'!AA22</f>
        <v>41717</v>
      </c>
      <c r="AE4" s="3">
        <f>'INPUT DATA'!AB22</f>
        <v>41744</v>
      </c>
      <c r="AF4" s="3">
        <f>'INPUT DATA'!AC22</f>
        <v>41783</v>
      </c>
      <c r="AG4" s="3">
        <f>'INPUT DATA'!AD22</f>
        <v>41810</v>
      </c>
      <c r="AH4" s="3">
        <f>'INPUT DATA'!AE22</f>
        <v>41852</v>
      </c>
      <c r="AI4" s="3">
        <f>'INPUT DATA'!AF22</f>
        <v>41885</v>
      </c>
      <c r="AJ4" s="3">
        <f>'INPUT DATA'!AG22</f>
        <v>41905</v>
      </c>
      <c r="AK4" s="3">
        <f>'INPUT DATA'!AH22</f>
        <v>41956</v>
      </c>
      <c r="AL4" s="3">
        <f>'INPUT DATA'!AI22</f>
        <v>42002</v>
      </c>
      <c r="AM4" s="3"/>
    </row>
    <row r="5" spans="1:39" ht="15.75">
      <c r="B5" s="29" t="s">
        <v>143</v>
      </c>
      <c r="F5" s="2">
        <f>'INPUT DATA'!D21</f>
        <v>0.25</v>
      </c>
      <c r="G5" s="2">
        <f>'INPUT DATA'!E21</f>
        <v>0.5</v>
      </c>
      <c r="H5" s="2">
        <f>'INPUT DATA'!F21</f>
        <v>0.75</v>
      </c>
      <c r="I5" s="2">
        <f>'INPUT DATA'!G21</f>
        <v>0.9</v>
      </c>
      <c r="J5" s="2">
        <f>'INPUT DATA'!H21</f>
        <v>1</v>
      </c>
      <c r="K5" s="2">
        <f>'INPUT DATA'!I21</f>
        <v>1.1000000000000001</v>
      </c>
      <c r="L5" s="2"/>
      <c r="M5" s="2"/>
      <c r="N5" s="2"/>
      <c r="O5" s="2" t="str">
        <f>'INPUT DATA'!M21</f>
        <v>Load</v>
      </c>
      <c r="P5" s="2"/>
      <c r="Q5" s="2">
        <f>'INPUT DATA'!O21</f>
        <v>0.75</v>
      </c>
      <c r="R5" s="2">
        <f>'INPUT DATA'!P21</f>
        <v>0.75</v>
      </c>
      <c r="S5" s="2">
        <f>'INPUT DATA'!Q21</f>
        <v>0.9</v>
      </c>
      <c r="T5" s="2">
        <f>'INPUT DATA'!R21</f>
        <v>0.9</v>
      </c>
      <c r="U5" s="2">
        <f>'INPUT DATA'!S21</f>
        <v>0.9</v>
      </c>
      <c r="V5" s="2">
        <f>'INPUT DATA'!T21</f>
        <v>0</v>
      </c>
      <c r="W5" s="2"/>
      <c r="X5" s="2"/>
      <c r="Y5" s="2"/>
      <c r="Z5" s="2"/>
      <c r="AA5" s="2" t="str">
        <f>'INPUT DATA'!X21</f>
        <v>Load</v>
      </c>
      <c r="AB5" s="2"/>
      <c r="AC5" s="2">
        <f>'INPUT DATA'!Z21</f>
        <v>0.84699999999999998</v>
      </c>
      <c r="AD5" s="2">
        <f>'INPUT DATA'!AA21</f>
        <v>0.872</v>
      </c>
      <c r="AE5" s="2">
        <f>'INPUT DATA'!AB21</f>
        <v>0.86399999999999999</v>
      </c>
      <c r="AF5" s="2">
        <f>'INPUT DATA'!AC21</f>
        <v>0.93300000000000005</v>
      </c>
      <c r="AG5" s="2">
        <f>'INPUT DATA'!AD21</f>
        <v>0.91200000000000003</v>
      </c>
      <c r="AH5" s="2">
        <f>'INPUT DATA'!AE21</f>
        <v>0.57599999999999996</v>
      </c>
      <c r="AI5" s="2">
        <f>'INPUT DATA'!AF21</f>
        <v>0.84599999999999997</v>
      </c>
      <c r="AJ5" s="2">
        <f>'INPUT DATA'!AG21</f>
        <v>0.82</v>
      </c>
      <c r="AK5" s="2">
        <f>'INPUT DATA'!AH21</f>
        <v>0.82599999999999996</v>
      </c>
      <c r="AL5" s="2">
        <f>'INPUT DATA'!AI21</f>
        <v>0.873</v>
      </c>
      <c r="AM5" s="2"/>
    </row>
    <row r="6" spans="1:39">
      <c r="A6">
        <v>1</v>
      </c>
      <c r="B6" t="s">
        <v>135</v>
      </c>
      <c r="D6" t="s">
        <v>7</v>
      </c>
      <c r="E6" t="s">
        <v>14</v>
      </c>
      <c r="F6">
        <f>'INPUT DATA'!D27</f>
        <v>57.4</v>
      </c>
      <c r="G6" s="11">
        <f>'INPUT DATA'!E27</f>
        <v>72.2</v>
      </c>
      <c r="H6" s="11">
        <f>'INPUT DATA'!F27</f>
        <v>82.8</v>
      </c>
      <c r="I6" s="11">
        <f>'INPUT DATA'!G27</f>
        <v>88</v>
      </c>
      <c r="J6" s="11">
        <f>'INPUT DATA'!H27</f>
        <v>91.1</v>
      </c>
      <c r="K6" s="11">
        <f>'INPUT DATA'!I27</f>
        <v>94</v>
      </c>
      <c r="L6" s="11"/>
      <c r="M6" s="11"/>
      <c r="N6" s="11"/>
      <c r="O6" s="11" t="str">
        <f>'INPUT DATA'!M27</f>
        <v>Engine Speed</v>
      </c>
      <c r="P6" s="11" t="str">
        <f>'INPUT DATA'!N27</f>
        <v>rpm</v>
      </c>
      <c r="Q6" s="11">
        <f>'INPUT DATA'!O27</f>
        <v>85.48</v>
      </c>
      <c r="R6" s="11">
        <f>'INPUT DATA'!P27</f>
        <v>85.48</v>
      </c>
      <c r="S6" s="11">
        <f>'INPUT DATA'!Q27</f>
        <v>90.8</v>
      </c>
      <c r="T6" s="11">
        <f>'INPUT DATA'!R27</f>
        <v>90.48</v>
      </c>
      <c r="U6" s="11">
        <f>'INPUT DATA'!S27</f>
        <v>90.68</v>
      </c>
      <c r="V6" s="11">
        <f>'INPUT DATA'!T27</f>
        <v>0</v>
      </c>
      <c r="W6" s="11"/>
      <c r="X6" s="11"/>
      <c r="Y6" s="11"/>
      <c r="Z6" s="11"/>
      <c r="AA6" s="11" t="str">
        <f>'INPUT DATA'!X27</f>
        <v>Engine Speed</v>
      </c>
      <c r="AB6" s="11" t="str">
        <f>'INPUT DATA'!Y27</f>
        <v>rpm</v>
      </c>
      <c r="AC6" s="11">
        <f>'INPUT DATA'!Z27</f>
        <v>90.5</v>
      </c>
      <c r="AD6" s="11">
        <f>'INPUT DATA'!AA27</f>
        <v>90.6</v>
      </c>
      <c r="AE6" s="11">
        <f>'INPUT DATA'!AB27</f>
        <v>90.5</v>
      </c>
      <c r="AF6" s="11">
        <f>'INPUT DATA'!AC27</f>
        <v>90.8</v>
      </c>
      <c r="AG6" s="11">
        <f>'INPUT DATA'!AD27</f>
        <v>90.9</v>
      </c>
      <c r="AH6" s="11">
        <f>'INPUT DATA'!AE27</f>
        <v>81.900000000000006</v>
      </c>
      <c r="AI6" s="11">
        <f>'INPUT DATA'!AF27</f>
        <v>88.4</v>
      </c>
      <c r="AJ6" s="11">
        <f>'INPUT DATA'!AG27</f>
        <v>88</v>
      </c>
      <c r="AK6" s="11">
        <f>'INPUT DATA'!AH27</f>
        <v>89.7</v>
      </c>
      <c r="AL6" s="11">
        <f>'INPUT DATA'!AI27</f>
        <v>88.1</v>
      </c>
      <c r="AM6" s="11"/>
    </row>
    <row r="7" spans="1:39">
      <c r="A7">
        <v>2</v>
      </c>
      <c r="B7" t="s">
        <v>136</v>
      </c>
      <c r="D7" t="s">
        <v>132</v>
      </c>
      <c r="E7" t="s">
        <v>21</v>
      </c>
      <c r="F7">
        <f>'INPUT DATA'!D211</f>
        <v>1.0181004282699999</v>
      </c>
      <c r="G7" s="11">
        <f>'INPUT DATA'!E211</f>
        <v>1.01682393879</v>
      </c>
      <c r="H7" s="11">
        <f>'INPUT DATA'!F211</f>
        <v>1.0145315284200001</v>
      </c>
      <c r="I7" s="11">
        <f>'INPUT DATA'!G211</f>
        <v>1.0133255507199999</v>
      </c>
      <c r="J7" s="11">
        <f>'INPUT DATA'!H211</f>
        <v>1.0118253735199998</v>
      </c>
      <c r="K7" s="11">
        <f>'INPUT DATA'!I211</f>
        <v>1.0097489497000001</v>
      </c>
      <c r="L7" s="11"/>
      <c r="M7" s="11"/>
      <c r="N7" s="11"/>
      <c r="O7" s="11" t="str">
        <f>'INPUT DATA'!M211</f>
        <v>P Inlet Fixed Fluid</v>
      </c>
      <c r="P7" s="11" t="str">
        <f>'INPUT DATA'!N211</f>
        <v>bar</v>
      </c>
      <c r="Q7" s="11">
        <f>'INPUT DATA'!O211</f>
        <v>1.0009265684499999</v>
      </c>
      <c r="R7" s="11">
        <f>'INPUT DATA'!P211</f>
        <v>1.0008775352000001</v>
      </c>
      <c r="S7" s="11">
        <f>'INPUT DATA'!Q211</f>
        <v>1.0000930031999999</v>
      </c>
      <c r="T7" s="11">
        <f>'INPUT DATA'!R211</f>
        <v>1.0000930031999999</v>
      </c>
      <c r="U7" s="11">
        <f>'INPUT DATA'!S211</f>
        <v>1.00014203645</v>
      </c>
      <c r="V7" s="11">
        <f>'INPUT DATA'!T211</f>
        <v>0</v>
      </c>
      <c r="W7" s="11"/>
      <c r="X7" s="11"/>
      <c r="Y7" s="11"/>
      <c r="Z7" s="11"/>
      <c r="AA7" s="11" t="str">
        <f>'INPUT DATA'!X211</f>
        <v>P Inlet Fixed Fluid</v>
      </c>
      <c r="AB7" s="11" t="str">
        <f>'INPUT DATA'!Y211</f>
        <v>bar</v>
      </c>
      <c r="AC7" s="11">
        <f>'INPUT DATA'!Z211</f>
        <v>1.0175483375000001</v>
      </c>
      <c r="AD7" s="11">
        <f>'INPUT DATA'!AA211</f>
        <v>1.0155870075</v>
      </c>
      <c r="AE7" s="11">
        <f>'INPUT DATA'!AB211</f>
        <v>1.0145870074999999</v>
      </c>
      <c r="AF7" s="11">
        <f>'INPUT DATA'!AC211</f>
        <v>1.0135290024999999</v>
      </c>
      <c r="AG7" s="11">
        <f>'INPUT DATA'!AD211</f>
        <v>1.0105676724999999</v>
      </c>
      <c r="AH7" s="11">
        <f>'INPUT DATA'!AE211</f>
        <v>1.0045676724999999</v>
      </c>
      <c r="AI7" s="11">
        <f>'INPUT DATA'!AF211</f>
        <v>1.0110966750000001</v>
      </c>
      <c r="AJ7" s="11">
        <f>'INPUT DATA'!AG211</f>
        <v>1.0105870074999999</v>
      </c>
      <c r="AK7" s="11">
        <f>'INPUT DATA'!AH211</f>
        <v>1.0156256775000001</v>
      </c>
      <c r="AL7" s="11">
        <f>'INPUT DATA'!AI211</f>
        <v>1.0151933499999999</v>
      </c>
      <c r="AM7" s="11"/>
    </row>
    <row r="8" spans="1:39">
      <c r="A8">
        <v>3</v>
      </c>
      <c r="B8" s="11" t="s">
        <v>136</v>
      </c>
      <c r="D8" s="11" t="s">
        <v>133</v>
      </c>
      <c r="E8" t="s">
        <v>78</v>
      </c>
      <c r="F8" s="11">
        <f>'INPUT DATA'!D212</f>
        <v>293.04999999999995</v>
      </c>
      <c r="G8" s="11">
        <f>'INPUT DATA'!E212</f>
        <v>295.84999999999997</v>
      </c>
      <c r="H8" s="11">
        <f>'INPUT DATA'!F212</f>
        <v>296.75</v>
      </c>
      <c r="I8" s="11">
        <f>'INPUT DATA'!G212</f>
        <v>298.34999999999997</v>
      </c>
      <c r="J8" s="11">
        <f>'INPUT DATA'!H212</f>
        <v>299.25</v>
      </c>
      <c r="K8" s="11">
        <f>'INPUT DATA'!I212</f>
        <v>300.25</v>
      </c>
      <c r="L8" s="11"/>
      <c r="M8" s="11"/>
      <c r="N8" s="11"/>
      <c r="O8" s="11" t="str">
        <f>'INPUT DATA'!M212</f>
        <v>T Inlet Fixed Fluid</v>
      </c>
      <c r="P8" s="11" t="str">
        <f>'INPUT DATA'!N212</f>
        <v>K</v>
      </c>
      <c r="Q8" s="11">
        <f>'INPUT DATA'!O212</f>
        <v>297.64999999999998</v>
      </c>
      <c r="R8" s="11">
        <f>'INPUT DATA'!P212</f>
        <v>297.64999999999998</v>
      </c>
      <c r="S8" s="11">
        <f>'INPUT DATA'!Q212</f>
        <v>298.14999999999998</v>
      </c>
      <c r="T8" s="11">
        <f>'INPUT DATA'!R212</f>
        <v>298.14999999999998</v>
      </c>
      <c r="U8" s="11">
        <f>'INPUT DATA'!S212</f>
        <v>298.39999999999998</v>
      </c>
      <c r="V8" s="11">
        <f>'INPUT DATA'!T212</f>
        <v>0</v>
      </c>
      <c r="W8" s="11"/>
      <c r="X8" s="11"/>
      <c r="Y8" s="11"/>
      <c r="Z8" s="11"/>
      <c r="AA8" s="11" t="str">
        <f>'INPUT DATA'!X212</f>
        <v>T Inlet Fixed Fluid</v>
      </c>
      <c r="AB8" s="11" t="str">
        <f>'INPUT DATA'!Y212</f>
        <v>K</v>
      </c>
      <c r="AC8" s="11">
        <f>'INPUT DATA'!Z212</f>
        <v>304.14999999999998</v>
      </c>
      <c r="AD8" s="11">
        <f>'INPUT DATA'!AA212</f>
        <v>315.14999999999998</v>
      </c>
      <c r="AE8" s="11">
        <f>'INPUT DATA'!AB212</f>
        <v>315.14999999999998</v>
      </c>
      <c r="AF8" s="11">
        <f>'INPUT DATA'!AC212</f>
        <v>317.14999999999998</v>
      </c>
      <c r="AG8" s="11">
        <f>'INPUT DATA'!AD212</f>
        <v>320.14999999999998</v>
      </c>
      <c r="AH8" s="11">
        <f>'INPUT DATA'!AE212</f>
        <v>320.14999999999998</v>
      </c>
      <c r="AI8" s="11">
        <f>'INPUT DATA'!AF212</f>
        <v>316.14999999999998</v>
      </c>
      <c r="AJ8" s="11">
        <f>'INPUT DATA'!AG212</f>
        <v>317.14999999999998</v>
      </c>
      <c r="AK8" s="11">
        <f>'INPUT DATA'!AH212</f>
        <v>311.14999999999998</v>
      </c>
      <c r="AL8" s="11">
        <f>'INPUT DATA'!AI212</f>
        <v>313.14999999999998</v>
      </c>
      <c r="AM8" s="11"/>
    </row>
    <row r="9" spans="1:39">
      <c r="A9" s="11">
        <v>4</v>
      </c>
      <c r="B9" t="s">
        <v>137</v>
      </c>
      <c r="C9" s="11" t="s">
        <v>138</v>
      </c>
      <c r="D9" t="s">
        <v>129</v>
      </c>
      <c r="E9" t="s">
        <v>15</v>
      </c>
      <c r="F9">
        <f>'INPUT DATA'!D191</f>
        <v>44.5</v>
      </c>
      <c r="G9" s="11">
        <f>'INPUT DATA'!E191</f>
        <v>60.5</v>
      </c>
      <c r="H9" s="11">
        <f>'INPUT DATA'!F191</f>
        <v>73.666666666666671</v>
      </c>
      <c r="I9" s="11">
        <f>'INPUT DATA'!G191</f>
        <v>82.833333333333329</v>
      </c>
      <c r="J9" s="11">
        <f>'INPUT DATA'!H191</f>
        <v>88.5</v>
      </c>
      <c r="K9" s="11">
        <f>'INPUT DATA'!I191</f>
        <v>96.5</v>
      </c>
      <c r="L9" s="11"/>
      <c r="M9" s="11"/>
      <c r="N9" s="11"/>
      <c r="O9" s="11" t="str">
        <f>'INPUT DATA'!M84</f>
        <v>Fuel Pump Index</v>
      </c>
      <c r="P9" s="11" t="str">
        <f>'INPUT DATA'!N84</f>
        <v>-</v>
      </c>
      <c r="Q9" s="16">
        <f>RESULTS!O94</f>
        <v>72.209473928515592</v>
      </c>
      <c r="R9" s="16">
        <f>RESULTS!P94</f>
        <v>72.681431274453601</v>
      </c>
      <c r="S9" s="16">
        <f>RESULTS!Q94</f>
        <v>81.176663501337799</v>
      </c>
      <c r="T9" s="16">
        <f>RESULTS!R94</f>
        <v>81.392847504468179</v>
      </c>
      <c r="U9" s="16">
        <f>RESULTS!S94</f>
        <v>80.13338371329651</v>
      </c>
      <c r="V9" s="16">
        <f>RESULTS!T94</f>
        <v>0</v>
      </c>
      <c r="W9" s="11"/>
      <c r="X9" s="11"/>
      <c r="Y9" s="11"/>
      <c r="Z9" s="11"/>
      <c r="AA9" s="11" t="str">
        <f>'INPUT DATA'!X84</f>
        <v>Fuel Pump Index</v>
      </c>
      <c r="AB9" s="11" t="str">
        <f>'INPUT DATA'!Y84</f>
        <v>-</v>
      </c>
      <c r="AC9" s="16">
        <f>RESULTS!Z94</f>
        <v>84.978243424629298</v>
      </c>
      <c r="AD9" s="16">
        <f>RESULTS!AA94</f>
        <v>79.22458890252237</v>
      </c>
      <c r="AE9" s="16">
        <f>RESULTS!AB94</f>
        <v>77.489464083639191</v>
      </c>
      <c r="AF9" s="16">
        <f>RESULTS!AC94</f>
        <v>81.937492719611811</v>
      </c>
      <c r="AG9" s="16">
        <f>RESULTS!AD94</f>
        <v>81.573928914515022</v>
      </c>
      <c r="AH9" s="16">
        <f>RESULTS!AE94</f>
        <v>72.383029855933017</v>
      </c>
      <c r="AI9" s="16">
        <f>RESULTS!AF94</f>
        <v>77.261510103089293</v>
      </c>
      <c r="AJ9" s="16">
        <f>RESULTS!AG94</f>
        <v>77.576182496417701</v>
      </c>
      <c r="AK9" s="16">
        <f>RESULTS!AH94</f>
        <v>88.251346957018555</v>
      </c>
      <c r="AL9" s="16">
        <f>RESULTS!AI94</f>
        <v>85.419995711600649</v>
      </c>
      <c r="AM9" s="11"/>
    </row>
    <row r="10" spans="1:39">
      <c r="A10" s="11">
        <v>5</v>
      </c>
      <c r="B10" s="11" t="s">
        <v>137</v>
      </c>
      <c r="C10" s="11" t="s">
        <v>139</v>
      </c>
      <c r="D10" t="s">
        <v>130</v>
      </c>
      <c r="E10" t="s">
        <v>15</v>
      </c>
      <c r="F10" s="16">
        <f>'INPUT DATA'!D192</f>
        <v>1.8166666666666667</v>
      </c>
      <c r="G10" s="16">
        <f>'INPUT DATA'!E192</f>
        <v>1.8666666666666669</v>
      </c>
      <c r="H10" s="16">
        <f>'INPUT DATA'!F192</f>
        <v>3.2833333333333332</v>
      </c>
      <c r="I10" s="16">
        <f>'INPUT DATA'!G192</f>
        <v>4.7166666666666668</v>
      </c>
      <c r="J10" s="16">
        <f>'INPUT DATA'!H192</f>
        <v>2.8166666666666664</v>
      </c>
      <c r="K10" s="16">
        <f>'INPUT DATA'!I192</f>
        <v>0.40000000000000008</v>
      </c>
      <c r="L10" s="11"/>
      <c r="M10" s="11"/>
      <c r="N10" s="11"/>
      <c r="O10" s="11" t="str">
        <f>'INPUT DATA'!M97</f>
        <v>VIT index</v>
      </c>
      <c r="P10" s="11" t="str">
        <f>'INPUT DATA'!N97</f>
        <v>-</v>
      </c>
      <c r="Q10" s="16">
        <f>RESULTS!O100</f>
        <v>5.2779753952245549</v>
      </c>
      <c r="R10" s="16">
        <f>RESULTS!P100</f>
        <v>5.2113087285578885</v>
      </c>
      <c r="S10" s="16">
        <f>RESULTS!Q100</f>
        <v>5.5224555360285796</v>
      </c>
      <c r="T10" s="16">
        <f>RESULTS!R100</f>
        <v>5.4894542243010189</v>
      </c>
      <c r="U10" s="16">
        <f>RESULTS!S100</f>
        <v>6.1225800441307436</v>
      </c>
      <c r="V10" s="16">
        <f>RESULTS!T100</f>
        <v>0</v>
      </c>
      <c r="W10" s="11"/>
      <c r="X10" s="11"/>
      <c r="Y10" s="11"/>
      <c r="Z10" s="11"/>
      <c r="AA10" s="11" t="str">
        <f>'INPUT DATA'!X97</f>
        <v>VIT index</v>
      </c>
      <c r="AB10" s="11" t="str">
        <f>'INPUT DATA'!Y97</f>
        <v>-</v>
      </c>
      <c r="AC10" s="16">
        <f>RESULTS!Z100</f>
        <v>4.6243408815634428</v>
      </c>
      <c r="AD10" s="16">
        <f>RESULTS!AA100</f>
        <v>5.0790264744290559</v>
      </c>
      <c r="AE10" s="16">
        <f>RESULTS!AB100</f>
        <v>4.9956794989238</v>
      </c>
      <c r="AF10" s="16">
        <f>RESULTS!AC100</f>
        <v>6.2090498717050204</v>
      </c>
      <c r="AG10" s="16">
        <f>RESULTS!AD100</f>
        <v>4.9709647543163227</v>
      </c>
      <c r="AH10" s="16">
        <f>RESULTS!AE100</f>
        <v>3.3721788774236869</v>
      </c>
      <c r="AI10" s="16">
        <f>RESULTS!AF100</f>
        <v>4.7985333141885764</v>
      </c>
      <c r="AJ10" s="16">
        <f>RESULTS!AG100</f>
        <v>5.2098032666470937</v>
      </c>
      <c r="AK10" s="16">
        <f>RESULTS!AH100</f>
        <v>4.1430040115709579</v>
      </c>
      <c r="AL10" s="16">
        <f>RESULTS!AI100</f>
        <v>5.1346026214900267</v>
      </c>
      <c r="AM10" s="11"/>
    </row>
    <row r="11" spans="1:39">
      <c r="A11" s="11">
        <v>6</v>
      </c>
      <c r="B11" s="11" t="s">
        <v>137</v>
      </c>
      <c r="C11" s="11" t="s">
        <v>140</v>
      </c>
      <c r="D11" s="27" t="s">
        <v>131</v>
      </c>
      <c r="E11" t="s">
        <v>78</v>
      </c>
      <c r="F11">
        <f>'INPUT DATA'!D208</f>
        <v>296.14999999999998</v>
      </c>
      <c r="G11" s="11">
        <f>'INPUT DATA'!E208</f>
        <v>297.14999999999998</v>
      </c>
      <c r="H11" s="11">
        <f>'INPUT DATA'!F208</f>
        <v>299.14999999999998</v>
      </c>
      <c r="I11" s="11">
        <f>'INPUT DATA'!G208</f>
        <v>299.14999999999998</v>
      </c>
      <c r="J11" s="11">
        <f>'INPUT DATA'!H208</f>
        <v>300.14999999999998</v>
      </c>
      <c r="K11" s="11">
        <f>'INPUT DATA'!I208</f>
        <v>302.14999999999998</v>
      </c>
      <c r="L11" s="11"/>
      <c r="M11" s="11"/>
      <c r="N11" s="11"/>
      <c r="O11" s="11" t="str">
        <f>'INPUT DATA'!M208</f>
        <v>Air Cooler CW Inlet Temp.</v>
      </c>
      <c r="P11" s="11" t="str">
        <f>'INPUT DATA'!N208</f>
        <v>K</v>
      </c>
      <c r="Q11" s="11">
        <f>'INPUT DATA'!O208</f>
        <v>310.14999999999998</v>
      </c>
      <c r="R11" s="11">
        <f>'INPUT DATA'!P208</f>
        <v>310.14999999999998</v>
      </c>
      <c r="S11" s="11">
        <f>'INPUT DATA'!Q208</f>
        <v>310.14999999999998</v>
      </c>
      <c r="T11" s="11">
        <f>'INPUT DATA'!R208</f>
        <v>310.14999999999998</v>
      </c>
      <c r="U11" s="11">
        <f>'INPUT DATA'!S208</f>
        <v>310.14999999999998</v>
      </c>
      <c r="V11" s="11">
        <f>'INPUT DATA'!T208</f>
        <v>0</v>
      </c>
      <c r="W11" s="11"/>
      <c r="X11" s="11"/>
      <c r="Y11" s="11"/>
      <c r="Z11" s="11"/>
      <c r="AA11" s="11" t="str">
        <f>'INPUT DATA'!X208</f>
        <v>Air Cooler CW Inlet Temp.</v>
      </c>
      <c r="AB11" s="11" t="str">
        <f>'INPUT DATA'!Y208</f>
        <v>K</v>
      </c>
      <c r="AC11" s="11">
        <f>'INPUT DATA'!Z208</f>
        <v>307.14999999999998</v>
      </c>
      <c r="AD11" s="11">
        <f>'INPUT DATA'!AA208</f>
        <v>307.14999999999998</v>
      </c>
      <c r="AE11" s="11">
        <f>'INPUT DATA'!AB208</f>
        <v>308.14999999999998</v>
      </c>
      <c r="AF11" s="11">
        <f>'INPUT DATA'!AC208</f>
        <v>306.14999999999998</v>
      </c>
      <c r="AG11" s="11">
        <f>'INPUT DATA'!AD208</f>
        <v>309.14999999999998</v>
      </c>
      <c r="AH11" s="11">
        <f>'INPUT DATA'!AE208</f>
        <v>313.14999999999998</v>
      </c>
      <c r="AI11" s="11">
        <f>'INPUT DATA'!AF208</f>
        <v>307.14999999999998</v>
      </c>
      <c r="AJ11" s="11">
        <f>'INPUT DATA'!AG208</f>
        <v>311.14999999999998</v>
      </c>
      <c r="AK11" s="11">
        <f>'INPUT DATA'!AH208</f>
        <v>311.14999999999998</v>
      </c>
      <c r="AL11" s="11">
        <f>'INPUT DATA'!AI208</f>
        <v>313.14999999999998</v>
      </c>
      <c r="AM11" s="11"/>
    </row>
    <row r="12" spans="1:39">
      <c r="A12" s="11">
        <v>7</v>
      </c>
      <c r="B12" s="11" t="s">
        <v>137</v>
      </c>
      <c r="C12" s="11" t="s">
        <v>141</v>
      </c>
      <c r="D12" t="s">
        <v>93</v>
      </c>
      <c r="E12" t="s">
        <v>78</v>
      </c>
      <c r="F12" s="16">
        <f>'INPUT DATA'!D188</f>
        <v>290.54999999999995</v>
      </c>
      <c r="G12" s="16">
        <f>'INPUT DATA'!E188</f>
        <v>294.04999999999995</v>
      </c>
      <c r="H12" s="16">
        <f>'INPUT DATA'!F188</f>
        <v>295.75</v>
      </c>
      <c r="I12" s="16">
        <f>'INPUT DATA'!G188</f>
        <v>296.54999999999995</v>
      </c>
      <c r="J12" s="16">
        <f>'INPUT DATA'!H188</f>
        <v>298.14999999999998</v>
      </c>
      <c r="K12" s="16">
        <f>'INPUT DATA'!I188</f>
        <v>300.04999999999995</v>
      </c>
      <c r="L12" s="16"/>
      <c r="M12" s="16"/>
      <c r="N12" s="16"/>
      <c r="O12" s="16" t="str">
        <f>'INPUT DATA'!M188</f>
        <v>E/R Temperature</v>
      </c>
      <c r="P12" s="16" t="str">
        <f>'INPUT DATA'!N188</f>
        <v>K</v>
      </c>
      <c r="Q12" s="16">
        <f>'INPUT DATA'!O188</f>
        <v>299.14999999999998</v>
      </c>
      <c r="R12" s="16">
        <f>'INPUT DATA'!P188</f>
        <v>299.14999999999998</v>
      </c>
      <c r="S12" s="16">
        <f>'INPUT DATA'!Q188</f>
        <v>301.14999999999998</v>
      </c>
      <c r="T12" s="16">
        <f>'INPUT DATA'!R188</f>
        <v>301.14999999999998</v>
      </c>
      <c r="U12" s="16">
        <f>'INPUT DATA'!S188</f>
        <v>300.14999999999998</v>
      </c>
      <c r="V12" s="16">
        <f>'INPUT DATA'!T188</f>
        <v>0</v>
      </c>
      <c r="W12" s="16"/>
      <c r="X12" s="16"/>
      <c r="Y12" s="16"/>
      <c r="Z12" s="16"/>
      <c r="AA12" s="16" t="str">
        <f>'INPUT DATA'!X188</f>
        <v>E/R Temperature</v>
      </c>
      <c r="AB12" s="16" t="str">
        <f>'INPUT DATA'!Y188</f>
        <v>K</v>
      </c>
      <c r="AC12" s="16">
        <f>'INPUT DATA'!Z188</f>
        <v>304.14999999999998</v>
      </c>
      <c r="AD12" s="16">
        <f>'INPUT DATA'!AA188</f>
        <v>315.14999999999998</v>
      </c>
      <c r="AE12" s="16">
        <f>'INPUT DATA'!AB188</f>
        <v>315.14999999999998</v>
      </c>
      <c r="AF12" s="16">
        <f>'INPUT DATA'!AC188</f>
        <v>317.14999999999998</v>
      </c>
      <c r="AG12" s="16">
        <f>'INPUT DATA'!AD188</f>
        <v>317.14999999999998</v>
      </c>
      <c r="AH12" s="16">
        <f>'INPUT DATA'!AE188</f>
        <v>321.14999999999998</v>
      </c>
      <c r="AI12" s="16">
        <f>'INPUT DATA'!AF188</f>
        <v>315.14999999999998</v>
      </c>
      <c r="AJ12" s="16">
        <f>'INPUT DATA'!AG188</f>
        <v>317.14999999999998</v>
      </c>
      <c r="AK12" s="16">
        <f>'INPUT DATA'!AH188</f>
        <v>311.14999999999998</v>
      </c>
      <c r="AL12" s="16">
        <f>'INPUT DATA'!AI188</f>
        <v>313.14999999999998</v>
      </c>
      <c r="AM12" s="16"/>
    </row>
    <row r="13" spans="1:39">
      <c r="A13" s="11">
        <v>8</v>
      </c>
      <c r="B13" s="11" t="s">
        <v>137</v>
      </c>
      <c r="C13" s="11" t="s">
        <v>142</v>
      </c>
      <c r="D13" t="s">
        <v>134</v>
      </c>
      <c r="E13" t="s">
        <v>78</v>
      </c>
      <c r="F13">
        <f>'INPUT DATA'!D223</f>
        <v>345.84999999999997</v>
      </c>
      <c r="G13" s="11">
        <f>'INPUT DATA'!E223</f>
        <v>346.95</v>
      </c>
      <c r="H13" s="11">
        <f>'INPUT DATA'!F223</f>
        <v>347.84999999999997</v>
      </c>
      <c r="I13" s="11">
        <f>'INPUT DATA'!G223</f>
        <v>348.95</v>
      </c>
      <c r="J13" s="11">
        <f>'INPUT DATA'!H223</f>
        <v>349.95</v>
      </c>
      <c r="K13" s="11">
        <f>'INPUT DATA'!I223</f>
        <v>351.84999999999997</v>
      </c>
      <c r="L13" s="11"/>
      <c r="M13" s="11"/>
      <c r="N13" s="11"/>
      <c r="O13" s="11" t="str">
        <f>'INPUT DATA'!M223</f>
        <v>Cooiling Water Temperature</v>
      </c>
      <c r="P13" s="11" t="str">
        <f>'INPUT DATA'!N223</f>
        <v>K</v>
      </c>
      <c r="Q13" s="11">
        <f>'INPUT DATA'!O223</f>
        <v>354.45</v>
      </c>
      <c r="R13" s="11">
        <f>'INPUT DATA'!P223</f>
        <v>354.34999999999997</v>
      </c>
      <c r="S13" s="11">
        <f>'INPUT DATA'!Q223</f>
        <v>354.65</v>
      </c>
      <c r="T13" s="11">
        <f>'INPUT DATA'!R223</f>
        <v>354.34999999999997</v>
      </c>
      <c r="U13" s="11">
        <f>'INPUT DATA'!S223</f>
        <v>354.34999999999997</v>
      </c>
      <c r="V13" s="11">
        <f>'INPUT DATA'!T223</f>
        <v>0</v>
      </c>
      <c r="W13" s="11"/>
      <c r="X13" s="11"/>
      <c r="Y13" s="11"/>
      <c r="Z13" s="11"/>
      <c r="AA13" s="11" t="str">
        <f>'INPUT DATA'!X223</f>
        <v>Cooiling Water Temperature</v>
      </c>
      <c r="AB13" s="11" t="str">
        <f>'INPUT DATA'!Y223</f>
        <v>K</v>
      </c>
      <c r="AC13" s="11">
        <f>'INPUT DATA'!Z223</f>
        <v>354.15</v>
      </c>
      <c r="AD13" s="11">
        <f>'INPUT DATA'!AA223</f>
        <v>354.15</v>
      </c>
      <c r="AE13" s="11">
        <f>'INPUT DATA'!AB223</f>
        <v>354.15</v>
      </c>
      <c r="AF13" s="11">
        <f>'INPUT DATA'!AC223</f>
        <v>354.15</v>
      </c>
      <c r="AG13" s="11">
        <f>'INPUT DATA'!AD223</f>
        <v>354.15</v>
      </c>
      <c r="AH13" s="11">
        <f>'INPUT DATA'!AE223</f>
        <v>352.15</v>
      </c>
      <c r="AI13" s="11">
        <f>'INPUT DATA'!AF223</f>
        <v>352.15</v>
      </c>
      <c r="AJ13" s="11">
        <f>'INPUT DATA'!AG223</f>
        <v>353.15</v>
      </c>
      <c r="AK13" s="11">
        <f>'INPUT DATA'!AH223</f>
        <v>354.15</v>
      </c>
      <c r="AL13" s="11">
        <f>'INPUT DATA'!AI223</f>
        <v>343.15</v>
      </c>
      <c r="AM13" s="11"/>
    </row>
    <row r="14" spans="1:39"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39">
      <c r="F15" s="3">
        <f>F4</f>
        <v>39021</v>
      </c>
      <c r="G15" s="3">
        <f t="shared" ref="G15:K15" si="0">G4</f>
        <v>39021</v>
      </c>
      <c r="H15" s="3">
        <f t="shared" si="0"/>
        <v>39021</v>
      </c>
      <c r="I15" s="3">
        <f t="shared" si="0"/>
        <v>39021</v>
      </c>
      <c r="J15" s="3">
        <f t="shared" si="0"/>
        <v>39021</v>
      </c>
      <c r="K15" s="3">
        <f t="shared" si="0"/>
        <v>39021</v>
      </c>
      <c r="L15" s="3"/>
      <c r="M15" s="3"/>
      <c r="N15" s="3"/>
      <c r="O15" s="3" t="str">
        <f t="shared" ref="O15:AG15" si="1">O4</f>
        <v>DATE</v>
      </c>
      <c r="P15" s="3"/>
      <c r="Q15" s="3">
        <f t="shared" si="1"/>
        <v>39115</v>
      </c>
      <c r="R15" s="3">
        <f t="shared" si="1"/>
        <v>39115</v>
      </c>
      <c r="S15" s="3">
        <f t="shared" si="1"/>
        <v>39115</v>
      </c>
      <c r="T15" s="3">
        <f t="shared" si="1"/>
        <v>39115</v>
      </c>
      <c r="U15" s="3">
        <f t="shared" si="1"/>
        <v>39115</v>
      </c>
      <c r="V15" s="3">
        <f t="shared" ref="V15" si="2">V4</f>
        <v>0</v>
      </c>
      <c r="W15" s="3"/>
      <c r="X15" s="3"/>
      <c r="Y15" s="3"/>
      <c r="Z15" s="3"/>
      <c r="AA15" s="3" t="str">
        <f t="shared" si="1"/>
        <v>DATE</v>
      </c>
      <c r="AB15" s="3"/>
      <c r="AC15" s="3">
        <f t="shared" si="1"/>
        <v>41679</v>
      </c>
      <c r="AD15" s="3">
        <f t="shared" si="1"/>
        <v>41717</v>
      </c>
      <c r="AE15" s="3">
        <f t="shared" si="1"/>
        <v>41744</v>
      </c>
      <c r="AF15" s="3">
        <f t="shared" si="1"/>
        <v>41783</v>
      </c>
      <c r="AG15" s="3">
        <f t="shared" si="1"/>
        <v>41810</v>
      </c>
      <c r="AH15" s="3">
        <f t="shared" ref="AH15:AL15" si="3">AH4</f>
        <v>41852</v>
      </c>
      <c r="AI15" s="3">
        <f t="shared" si="3"/>
        <v>41885</v>
      </c>
      <c r="AJ15" s="3">
        <f t="shared" si="3"/>
        <v>41905</v>
      </c>
      <c r="AK15" s="3">
        <f t="shared" si="3"/>
        <v>41956</v>
      </c>
      <c r="AL15" s="3">
        <f t="shared" si="3"/>
        <v>42002</v>
      </c>
      <c r="AM15" s="3"/>
    </row>
    <row r="16" spans="1:39" ht="15.75">
      <c r="B16" s="29" t="s">
        <v>148</v>
      </c>
      <c r="F16" s="2">
        <f>F5</f>
        <v>0.25</v>
      </c>
      <c r="G16" s="2">
        <f t="shared" ref="G16:K16" si="4">G5</f>
        <v>0.5</v>
      </c>
      <c r="H16" s="2">
        <f t="shared" si="4"/>
        <v>0.75</v>
      </c>
      <c r="I16" s="2">
        <f t="shared" si="4"/>
        <v>0.9</v>
      </c>
      <c r="J16" s="2">
        <f t="shared" si="4"/>
        <v>1</v>
      </c>
      <c r="K16" s="2">
        <f t="shared" si="4"/>
        <v>1.1000000000000001</v>
      </c>
      <c r="L16" s="2"/>
      <c r="M16" s="2"/>
      <c r="N16" s="2"/>
      <c r="O16" s="2" t="str">
        <f t="shared" ref="O16:AG16" si="5">O5</f>
        <v>Load</v>
      </c>
      <c r="P16" s="2"/>
      <c r="Q16" s="2">
        <f t="shared" si="5"/>
        <v>0.75</v>
      </c>
      <c r="R16" s="2">
        <f t="shared" si="5"/>
        <v>0.75</v>
      </c>
      <c r="S16" s="2">
        <f t="shared" si="5"/>
        <v>0.9</v>
      </c>
      <c r="T16" s="2">
        <f t="shared" si="5"/>
        <v>0.9</v>
      </c>
      <c r="U16" s="2">
        <f t="shared" si="5"/>
        <v>0.9</v>
      </c>
      <c r="V16" s="2">
        <f t="shared" ref="V16" si="6">V5</f>
        <v>0</v>
      </c>
      <c r="W16" s="2"/>
      <c r="X16" s="2"/>
      <c r="Y16" s="2"/>
      <c r="Z16" s="2"/>
      <c r="AA16" s="2" t="str">
        <f t="shared" si="5"/>
        <v>Load</v>
      </c>
      <c r="AB16" s="2"/>
      <c r="AC16" s="2">
        <f t="shared" si="5"/>
        <v>0.84699999999999998</v>
      </c>
      <c r="AD16" s="2">
        <f t="shared" si="5"/>
        <v>0.872</v>
      </c>
      <c r="AE16" s="2">
        <f t="shared" si="5"/>
        <v>0.86399999999999999</v>
      </c>
      <c r="AF16" s="2">
        <f t="shared" si="5"/>
        <v>0.93300000000000005</v>
      </c>
      <c r="AG16" s="2">
        <f t="shared" si="5"/>
        <v>0.91200000000000003</v>
      </c>
      <c r="AH16" s="2">
        <f t="shared" ref="AH16:AL16" si="7">AH5</f>
        <v>0.57599999999999996</v>
      </c>
      <c r="AI16" s="2">
        <f t="shared" si="7"/>
        <v>0.84599999999999997</v>
      </c>
      <c r="AJ16" s="2">
        <f t="shared" si="7"/>
        <v>0.82</v>
      </c>
      <c r="AK16" s="2">
        <f t="shared" si="7"/>
        <v>0.82599999999999996</v>
      </c>
      <c r="AL16" s="2">
        <f t="shared" si="7"/>
        <v>0.873</v>
      </c>
      <c r="AM16" s="2"/>
    </row>
    <row r="17" spans="1:39">
      <c r="A17" s="11">
        <v>1</v>
      </c>
      <c r="B17" t="s">
        <v>150</v>
      </c>
      <c r="D17" t="s">
        <v>159</v>
      </c>
      <c r="E17" t="s">
        <v>85</v>
      </c>
      <c r="F17" s="9">
        <f>'INPUT DATA'!D227</f>
        <v>4281.8086650240002</v>
      </c>
      <c r="G17" s="9">
        <f>'INPUT DATA'!E227</f>
        <v>8545.7205331200003</v>
      </c>
      <c r="H17" s="9">
        <f>'INPUT DATA'!F227</f>
        <v>12837.22329648</v>
      </c>
      <c r="I17" s="9">
        <f>'INPUT DATA'!G227</f>
        <v>15412.870654368</v>
      </c>
      <c r="J17" s="9">
        <f>'INPUT DATA'!H227</f>
        <v>17095.915265471998</v>
      </c>
      <c r="K17" s="9">
        <f>'INPUT DATA'!I227</f>
        <v>18809.533571328</v>
      </c>
      <c r="L17" s="9"/>
      <c r="M17" s="9"/>
      <c r="N17" s="9"/>
      <c r="O17" s="9" t="str">
        <f>'INPUT DATA'!M227</f>
        <v>Brake Power</v>
      </c>
      <c r="P17" s="9" t="str">
        <f>'INPUT DATA'!N227</f>
        <v>kW</v>
      </c>
      <c r="Q17" s="9">
        <f>'INPUT DATA'!O227</f>
        <v>12799.93830288</v>
      </c>
      <c r="R17" s="9">
        <f>'INPUT DATA'!P227</f>
        <v>12729.842514911999</v>
      </c>
      <c r="S17" s="9">
        <f>'INPUT DATA'!Q227</f>
        <v>15372.60286128</v>
      </c>
      <c r="T17" s="9">
        <f>'INPUT DATA'!R227</f>
        <v>15274.916178047999</v>
      </c>
      <c r="U17" s="9">
        <f>'INPUT DATA'!S227</f>
        <v>15217.497287904</v>
      </c>
      <c r="V17" s="9">
        <f>'INPUT DATA'!T227</f>
        <v>0</v>
      </c>
      <c r="W17" s="9"/>
      <c r="X17" s="9"/>
      <c r="Y17" s="9"/>
      <c r="Z17" s="9"/>
      <c r="AA17" s="9" t="str">
        <f>'INPUT DATA'!X227</f>
        <v>Brake Power</v>
      </c>
      <c r="AB17" s="9" t="str">
        <f>'INPUT DATA'!Y227</f>
        <v>kW</v>
      </c>
      <c r="AC17" s="9">
        <f>'INPUT DATA'!Z227</f>
        <v>14477.017315007999</v>
      </c>
      <c r="AD17" s="9">
        <f>'INPUT DATA'!AA227</f>
        <v>14896.846342944</v>
      </c>
      <c r="AE17" s="9">
        <f>'INPUT DATA'!AB227</f>
        <v>14761.874666112</v>
      </c>
      <c r="AF17" s="9">
        <f>'INPUT DATA'!AC227</f>
        <v>15949.028862335999</v>
      </c>
      <c r="AG17" s="9">
        <f>'INPUT DATA'!AD227</f>
        <v>15594.075723263999</v>
      </c>
      <c r="AH17" s="9">
        <f>'INPUT DATA'!AE227</f>
        <v>9846.2211098879998</v>
      </c>
      <c r="AI17" s="9">
        <f>'INPUT DATA'!AF227</f>
        <v>14454.646318847999</v>
      </c>
      <c r="AJ17" s="9">
        <f>'INPUT DATA'!AG227</f>
        <v>14009.463495263999</v>
      </c>
      <c r="AK17" s="9">
        <f>'INPUT DATA'!AH227</f>
        <v>14125.792675295999</v>
      </c>
      <c r="AL17" s="9">
        <f>'INPUT DATA'!AI227</f>
        <v>14926.674337823999</v>
      </c>
      <c r="AM17" s="9"/>
    </row>
    <row r="18" spans="1:39">
      <c r="A18" s="11">
        <v>2</v>
      </c>
      <c r="B18" t="s">
        <v>11</v>
      </c>
      <c r="D18" t="s">
        <v>160</v>
      </c>
      <c r="E18" t="s">
        <v>85</v>
      </c>
      <c r="F18" s="9">
        <f>'INPUT DATA'!D234</f>
        <v>4911.925056864</v>
      </c>
      <c r="G18" s="9">
        <f>'INPUT DATA'!E234</f>
        <v>9307.080102431999</v>
      </c>
      <c r="H18" s="9">
        <f>'INPUT DATA'!F234</f>
        <v>13747.722840192</v>
      </c>
      <c r="I18" s="9">
        <f>'INPUT DATA'!G234</f>
        <v>16379.297688479999</v>
      </c>
      <c r="J18" s="9">
        <f>'INPUT DATA'!H234</f>
        <v>18094.407394080001</v>
      </c>
      <c r="K18" s="9">
        <f>'INPUT DATA'!I234</f>
        <v>19843.073593919999</v>
      </c>
      <c r="L18" s="9"/>
      <c r="M18" s="9"/>
      <c r="N18" s="9"/>
      <c r="O18" s="9" t="str">
        <f>'INPUT DATA'!M234</f>
        <v>Indicated Power</v>
      </c>
      <c r="P18" s="9" t="str">
        <f>'INPUT DATA'!N234</f>
        <v>kW</v>
      </c>
      <c r="Q18" s="9">
        <f>'INPUT DATA'!O234</f>
        <v>0</v>
      </c>
      <c r="R18" s="9">
        <f>'INPUT DATA'!P234</f>
        <v>0</v>
      </c>
      <c r="S18" s="9">
        <f>'INPUT DATA'!Q234</f>
        <v>0</v>
      </c>
      <c r="T18" s="9">
        <f>'INPUT DATA'!R234</f>
        <v>0</v>
      </c>
      <c r="U18" s="9">
        <f>'INPUT DATA'!S234</f>
        <v>0</v>
      </c>
      <c r="V18" s="9">
        <f>'INPUT DATA'!T234</f>
        <v>0</v>
      </c>
      <c r="W18" s="9"/>
      <c r="X18" s="9"/>
      <c r="Y18" s="9"/>
      <c r="Z18" s="9"/>
      <c r="AA18" s="9" t="str">
        <f>'INPUT DATA'!X234</f>
        <v>Indicated Power</v>
      </c>
      <c r="AB18" s="9" t="str">
        <f>'INPUT DATA'!Y234</f>
        <v>kW</v>
      </c>
      <c r="AC18" s="9">
        <f>'INPUT DATA'!Z234</f>
        <v>15465.069645407999</v>
      </c>
      <c r="AD18" s="9">
        <f>'INPUT DATA'!AA234</f>
        <v>15886.390073088</v>
      </c>
      <c r="AE18" s="9">
        <f>'INPUT DATA'!AB234</f>
        <v>15750.672696383999</v>
      </c>
      <c r="AF18" s="9">
        <f>'INPUT DATA'!AC234</f>
        <v>16940.063992224001</v>
      </c>
      <c r="AG18" s="9">
        <f>'INPUT DATA'!AD234</f>
        <v>16587.347952767999</v>
      </c>
      <c r="AH18" s="9">
        <f>'INPUT DATA'!AE234</f>
        <v>10741.806656159999</v>
      </c>
      <c r="AI18" s="9">
        <f>'INPUT DATA'!AF234</f>
        <v>15421.07335296</v>
      </c>
      <c r="AJ18" s="9">
        <f>'INPUT DATA'!AG234</f>
        <v>14972.162030015999</v>
      </c>
      <c r="AK18" s="9">
        <f>'INPUT DATA'!AH234</f>
        <v>15105.642307103999</v>
      </c>
      <c r="AL18" s="9">
        <f>'INPUT DATA'!AI234</f>
        <v>15888.627172704</v>
      </c>
      <c r="AM18" s="9"/>
    </row>
    <row r="19" spans="1:39">
      <c r="A19" s="11">
        <v>3</v>
      </c>
      <c r="B19" t="s">
        <v>158</v>
      </c>
      <c r="D19" t="s">
        <v>40</v>
      </c>
      <c r="E19" t="s">
        <v>90</v>
      </c>
      <c r="F19" s="16">
        <f>'INPUT DATA'!D233</f>
        <v>176.99686859656836</v>
      </c>
      <c r="G19" s="16">
        <f>'INPUT DATA'!E233</f>
        <v>170.75752451800395</v>
      </c>
      <c r="H19" s="16">
        <f>'INPUT DATA'!F233</f>
        <v>165.13815754661192</v>
      </c>
      <c r="I19" s="16">
        <f>'INPUT DATA'!G233</f>
        <v>164.37307941435668</v>
      </c>
      <c r="J19" s="16">
        <f>'INPUT DATA'!H233</f>
        <v>166.78703283164481</v>
      </c>
      <c r="K19" s="16">
        <f>'INPUT DATA'!I233</f>
        <v>170.16392941539212</v>
      </c>
      <c r="L19" s="16"/>
      <c r="M19" s="16"/>
      <c r="N19" s="16"/>
      <c r="O19" s="16" t="str">
        <f>'INPUT DATA'!M233</f>
        <v>bsfc corrected (LHV)</v>
      </c>
      <c r="P19" s="16" t="str">
        <f>'INPUT DATA'!N233</f>
        <v>g/kWh</v>
      </c>
      <c r="Q19" s="16">
        <f>'INPUT DATA'!O233</f>
        <v>0</v>
      </c>
      <c r="R19" s="16">
        <f>'INPUT DATA'!P233</f>
        <v>0</v>
      </c>
      <c r="S19" s="16">
        <f>'INPUT DATA'!Q233</f>
        <v>0</v>
      </c>
      <c r="T19" s="16">
        <f>'INPUT DATA'!R233</f>
        <v>0</v>
      </c>
      <c r="U19" s="16">
        <f>'INPUT DATA'!S233</f>
        <v>177.75859769744324</v>
      </c>
      <c r="V19" s="16">
        <f>'INPUT DATA'!T233</f>
        <v>0</v>
      </c>
      <c r="W19" s="16"/>
      <c r="X19" s="16"/>
      <c r="Y19" s="16"/>
      <c r="Z19" s="16"/>
      <c r="AA19" s="16" t="str">
        <f>'INPUT DATA'!X233</f>
        <v>bsfc corrected (LHV)</v>
      </c>
      <c r="AB19" s="16" t="str">
        <f>'INPUT DATA'!Y233</f>
        <v>g/kWh</v>
      </c>
      <c r="AC19" s="16">
        <f>'INPUT DATA'!Z233</f>
        <v>174.02358851618365</v>
      </c>
      <c r="AD19" s="16">
        <f>'INPUT DATA'!AA233</f>
        <v>169.19038159850905</v>
      </c>
      <c r="AE19" s="16">
        <f>'INPUT DATA'!AB233</f>
        <v>169.44614937114471</v>
      </c>
      <c r="AF19" s="16">
        <f>'INPUT DATA'!AC233</f>
        <v>172.11258493107692</v>
      </c>
      <c r="AG19" s="16">
        <f>'INPUT DATA'!AD233</f>
        <v>170.52239026019831</v>
      </c>
      <c r="AH19" s="16">
        <f>'INPUT DATA'!AE233</f>
        <v>224.18042130951292</v>
      </c>
      <c r="AI19" s="16">
        <f>'INPUT DATA'!AF233</f>
        <v>172.0370228901927</v>
      </c>
      <c r="AJ19" s="16">
        <f>'INPUT DATA'!AG233</f>
        <v>173.2818494132724</v>
      </c>
      <c r="AK19" s="16">
        <f>'INPUT DATA'!AH233</f>
        <v>215.0769541004523</v>
      </c>
      <c r="AL19" s="16">
        <f>'INPUT DATA'!AI233</f>
        <v>171.26862037385212</v>
      </c>
      <c r="AM19" s="16"/>
    </row>
    <row r="20" spans="1:39">
      <c r="A20" s="11">
        <v>4</v>
      </c>
      <c r="B20" t="s">
        <v>20</v>
      </c>
      <c r="D20" t="s">
        <v>20</v>
      </c>
      <c r="E20" t="s">
        <v>21</v>
      </c>
      <c r="F20" s="18">
        <f>'INPUT DATA'!D240</f>
        <v>75.018983026770002</v>
      </c>
      <c r="G20" s="18">
        <f>'INPUT DATA'!E240</f>
        <v>104.18471643670667</v>
      </c>
      <c r="H20" s="18">
        <f>'INPUT DATA'!F240</f>
        <v>135.68364985758666</v>
      </c>
      <c r="I20" s="18">
        <f>'INPUT DATA'!G240</f>
        <v>150.34964991230333</v>
      </c>
      <c r="J20" s="18">
        <f>'INPUT DATA'!H240</f>
        <v>151.51564996702001</v>
      </c>
      <c r="K20" s="18">
        <f>'INPUT DATA'!I240</f>
        <v>150.01391677595001</v>
      </c>
      <c r="L20" s="18"/>
      <c r="M20" s="18"/>
      <c r="N20" s="18"/>
      <c r="O20" s="18" t="str">
        <f>'INPUT DATA'!M240</f>
        <v>Pmax</v>
      </c>
      <c r="P20" s="18" t="str">
        <f>'INPUT DATA'!N240</f>
        <v>bar</v>
      </c>
      <c r="Q20" s="18">
        <f>'INPUT DATA'!O240</f>
        <v>132.33725093003335</v>
      </c>
      <c r="R20" s="18">
        <f>'INPUT DATA'!P240</f>
        <v>133.00391759670001</v>
      </c>
      <c r="S20" s="18">
        <f>'INPUT DATA'!Q240</f>
        <v>142.33725093003335</v>
      </c>
      <c r="T20" s="18">
        <f>'INPUT DATA'!R240</f>
        <v>146.67058426336666</v>
      </c>
      <c r="U20" s="18">
        <f>'INPUT DATA'!S240</f>
        <v>146.50391759670001</v>
      </c>
      <c r="V20" s="18">
        <f>'INPUT DATA'!T240</f>
        <v>0</v>
      </c>
      <c r="W20" s="18"/>
      <c r="X20" s="18"/>
      <c r="Y20" s="18"/>
      <c r="Z20" s="18"/>
      <c r="AA20" s="18" t="str">
        <f>'INPUT DATA'!X240</f>
        <v>Pmax</v>
      </c>
      <c r="AB20" s="18" t="str">
        <f>'INPUT DATA'!Y240</f>
        <v>bar</v>
      </c>
      <c r="AC20" s="18">
        <f>'INPUT DATA'!Z240</f>
        <v>129.85333333333335</v>
      </c>
      <c r="AD20" s="18">
        <f>'INPUT DATA'!AA240</f>
        <v>127.02</v>
      </c>
      <c r="AE20" s="18">
        <f>'INPUT DATA'!AB240</f>
        <v>126.85233333333333</v>
      </c>
      <c r="AF20" s="18">
        <f>'INPUT DATA'!AC240</f>
        <v>127.84833333333333</v>
      </c>
      <c r="AG20" s="18">
        <f>'INPUT DATA'!AD240</f>
        <v>126.84733333333332</v>
      </c>
      <c r="AH20" s="18">
        <f>'INPUT DATA'!AE240</f>
        <v>110.008</v>
      </c>
      <c r="AI20" s="18">
        <f>'INPUT DATA'!AF240</f>
        <v>121.34933333333333</v>
      </c>
      <c r="AJ20" s="18">
        <f>'INPUT DATA'!AG240</f>
        <v>123.84833333333333</v>
      </c>
      <c r="AK20" s="18">
        <f>'INPUT DATA'!AH240</f>
        <v>127.85533333333333</v>
      </c>
      <c r="AL20" s="18">
        <f>'INPUT DATA'!AI240</f>
        <v>123.85833333333333</v>
      </c>
      <c r="AM20" s="18"/>
    </row>
    <row r="21" spans="1:39">
      <c r="A21" s="11">
        <v>5</v>
      </c>
      <c r="B21" t="s">
        <v>22</v>
      </c>
      <c r="D21" t="s">
        <v>22</v>
      </c>
      <c r="E21" s="11" t="s">
        <v>21</v>
      </c>
      <c r="F21" s="18">
        <f>'INPUT DATA'!D241</f>
        <v>49.685649693436666</v>
      </c>
      <c r="G21" s="18">
        <f>'INPUT DATA'!E241</f>
        <v>77.018049770039994</v>
      </c>
      <c r="H21" s="18">
        <f>'INPUT DATA'!F241</f>
        <v>107.18364985758667</v>
      </c>
      <c r="I21" s="18">
        <f>'INPUT DATA'!G241</f>
        <v>124.84964991230333</v>
      </c>
      <c r="J21" s="18">
        <f>'INPUT DATA'!H241</f>
        <v>137.34898330035335</v>
      </c>
      <c r="K21" s="18">
        <f>'INPUT DATA'!I241</f>
        <v>149.43058344261667</v>
      </c>
      <c r="L21" s="18"/>
      <c r="M21" s="18"/>
      <c r="N21" s="18"/>
      <c r="O21" s="18" t="str">
        <f>'INPUT DATA'!M241</f>
        <v>Pcomp</v>
      </c>
      <c r="P21" s="18" t="str">
        <f>'INPUT DATA'!N241</f>
        <v>bar</v>
      </c>
      <c r="Q21" s="18">
        <f>'INPUT DATA'!O241</f>
        <v>108.67058426336668</v>
      </c>
      <c r="R21" s="18">
        <f>'INPUT DATA'!P241</f>
        <v>108.50391759670001</v>
      </c>
      <c r="S21" s="18">
        <f>'INPUT DATA'!Q241</f>
        <v>126.50391759670001</v>
      </c>
      <c r="T21" s="18">
        <f>'INPUT DATA'!R241</f>
        <v>126.50391759670001</v>
      </c>
      <c r="U21" s="18">
        <f>'INPUT DATA'!S241</f>
        <v>125.67058426336668</v>
      </c>
      <c r="V21" s="18">
        <f>'INPUT DATA'!T241</f>
        <v>0</v>
      </c>
      <c r="W21" s="18"/>
      <c r="X21" s="18"/>
      <c r="Y21" s="18"/>
      <c r="Z21" s="18"/>
      <c r="AA21" s="18" t="str">
        <f>'INPUT DATA'!X241</f>
        <v>Pcomp</v>
      </c>
      <c r="AB21" s="18" t="str">
        <f>'INPUT DATA'!Y241</f>
        <v>bar</v>
      </c>
      <c r="AC21" s="18">
        <f>'INPUT DATA'!Z241</f>
        <v>112.46999999999998</v>
      </c>
      <c r="AD21" s="18">
        <f>'INPUT DATA'!AA241</f>
        <v>107.87</v>
      </c>
      <c r="AE21" s="18">
        <f>'INPUT DATA'!AB241</f>
        <v>107.169</v>
      </c>
      <c r="AF21" s="18">
        <f>'INPUT DATA'!AC241</f>
        <v>107.53166666666665</v>
      </c>
      <c r="AG21" s="18">
        <f>'INPUT DATA'!AD241</f>
        <v>108.59733333333335</v>
      </c>
      <c r="AH21" s="18">
        <f>'INPUT DATA'!AE241</f>
        <v>89.191333333333333</v>
      </c>
      <c r="AI21" s="18">
        <f>'INPUT DATA'!AF241</f>
        <v>102.86600000000001</v>
      </c>
      <c r="AJ21" s="18">
        <f>'INPUT DATA'!AG241</f>
        <v>104.81500000000001</v>
      </c>
      <c r="AK21" s="18">
        <f>'INPUT DATA'!AH241</f>
        <v>115.52200000000001</v>
      </c>
      <c r="AL21" s="18">
        <f>'INPUT DATA'!AI241</f>
        <v>104.05833333333335</v>
      </c>
      <c r="AM21" s="18"/>
    </row>
    <row r="22" spans="1:39">
      <c r="A22" s="11">
        <v>6</v>
      </c>
      <c r="B22" t="s">
        <v>157</v>
      </c>
      <c r="D22" t="s">
        <v>145</v>
      </c>
      <c r="E22" s="11" t="s">
        <v>21</v>
      </c>
      <c r="F22">
        <f>'INPUT DATA'!D215</f>
        <v>1.3789830267699998</v>
      </c>
      <c r="G22" s="11">
        <f>'INPUT DATA'!E215</f>
        <v>2.08804977004</v>
      </c>
      <c r="H22" s="11">
        <f>'INPUT DATA'!F215</f>
        <v>2.8969831909199999</v>
      </c>
      <c r="I22" s="11">
        <f>'INPUT DATA'!G215</f>
        <v>3.3463165789699998</v>
      </c>
      <c r="J22" s="11">
        <f>'INPUT DATA'!H215</f>
        <v>3.6656499670199998</v>
      </c>
      <c r="K22" s="11">
        <f>'INPUT DATA'!I215</f>
        <v>4.0139167759500003</v>
      </c>
      <c r="L22" s="11"/>
      <c r="M22" s="11"/>
      <c r="N22" s="11"/>
      <c r="O22" s="11" t="str">
        <f>'INPUT DATA'!M215</f>
        <v>P scavenge receiver</v>
      </c>
      <c r="P22" s="11" t="str">
        <f>'INPUT DATA'!N215</f>
        <v>bar</v>
      </c>
      <c r="Q22" s="11">
        <f>'INPUT DATA'!O215</f>
        <v>2.9162143466999999</v>
      </c>
      <c r="R22" s="11">
        <f>'INPUT DATA'!P215</f>
        <v>2.9260209967000002</v>
      </c>
      <c r="S22" s="11">
        <f>'INPUT DATA'!Q215</f>
        <v>3.4065468467000004</v>
      </c>
      <c r="T22" s="11">
        <f>'INPUT DATA'!R215</f>
        <v>3.4261601467</v>
      </c>
      <c r="U22" s="11">
        <f>'INPUT DATA'!S215</f>
        <v>3.3673202467000003</v>
      </c>
      <c r="V22" s="11">
        <f>'INPUT DATA'!T215</f>
        <v>0</v>
      </c>
      <c r="W22" s="11"/>
      <c r="X22" s="11"/>
      <c r="Y22" s="11"/>
      <c r="Z22" s="11"/>
      <c r="AA22" s="11" t="str">
        <f>'INPUT DATA'!X215</f>
        <v>P scavenge receiver</v>
      </c>
      <c r="AB22" s="11" t="str">
        <f>'INPUT DATA'!Y215</f>
        <v>bar</v>
      </c>
      <c r="AC22" s="11">
        <f>'INPUT DATA'!Z215</f>
        <v>3.42</v>
      </c>
      <c r="AD22" s="11">
        <f>'INPUT DATA'!AA215</f>
        <v>3.42</v>
      </c>
      <c r="AE22" s="11">
        <f>'INPUT DATA'!AB215</f>
        <v>3.4189999999999996</v>
      </c>
      <c r="AF22" s="11">
        <f>'INPUT DATA'!AC215</f>
        <v>3.5149999999999997</v>
      </c>
      <c r="AG22" s="11">
        <f>'INPUT DATA'!AD215</f>
        <v>3.6139999999999999</v>
      </c>
      <c r="AH22" s="11">
        <f>'INPUT DATA'!AE215</f>
        <v>2.9079999999999999</v>
      </c>
      <c r="AI22" s="11">
        <f>'INPUT DATA'!AF215</f>
        <v>3.3159999999999998</v>
      </c>
      <c r="AJ22" s="11">
        <f>'INPUT DATA'!AG215</f>
        <v>3.415</v>
      </c>
      <c r="AK22" s="11">
        <f>'INPUT DATA'!AH215</f>
        <v>3.7220000000000004</v>
      </c>
      <c r="AL22" s="11">
        <f>'INPUT DATA'!AI215</f>
        <v>3.3249999999999997</v>
      </c>
      <c r="AM22" s="11"/>
    </row>
    <row r="23" spans="1:39">
      <c r="A23" s="11">
        <v>7</v>
      </c>
      <c r="B23" t="s">
        <v>156</v>
      </c>
      <c r="D23" t="s">
        <v>146</v>
      </c>
      <c r="E23" t="s">
        <v>78</v>
      </c>
      <c r="F23" s="11">
        <f>'INPUT DATA'!D216</f>
        <v>303.14999999999998</v>
      </c>
      <c r="G23" s="11">
        <f>'INPUT DATA'!E216</f>
        <v>299.14999999999998</v>
      </c>
      <c r="H23" s="11">
        <f>'INPUT DATA'!F216</f>
        <v>303.14999999999998</v>
      </c>
      <c r="I23" s="11">
        <f>'INPUT DATA'!G216</f>
        <v>305.64999999999998</v>
      </c>
      <c r="J23" s="11">
        <f>'INPUT DATA'!H216</f>
        <v>308.14999999999998</v>
      </c>
      <c r="K23" s="11">
        <f>'INPUT DATA'!I216</f>
        <v>311.14999999999998</v>
      </c>
      <c r="L23" s="11"/>
      <c r="M23" s="11"/>
      <c r="N23" s="11"/>
      <c r="O23" s="11" t="str">
        <f>'INPUT DATA'!M216</f>
        <v>T scavenge receiver</v>
      </c>
      <c r="P23" s="11" t="str">
        <f>'INPUT DATA'!N216</f>
        <v>K</v>
      </c>
      <c r="Q23" s="11">
        <f>'INPUT DATA'!O216</f>
        <v>316.14999999999998</v>
      </c>
      <c r="R23" s="11">
        <f>'INPUT DATA'!P216</f>
        <v>316.14999999999998</v>
      </c>
      <c r="S23" s="11">
        <f>'INPUT DATA'!Q216</f>
        <v>318.14999999999998</v>
      </c>
      <c r="T23" s="11">
        <f>'INPUT DATA'!R216</f>
        <v>318.14999999999998</v>
      </c>
      <c r="U23" s="11">
        <f>'INPUT DATA'!S216</f>
        <v>319.14999999999998</v>
      </c>
      <c r="V23" s="11">
        <f>'INPUT DATA'!T216</f>
        <v>0</v>
      </c>
      <c r="W23" s="11"/>
      <c r="X23" s="11"/>
      <c r="Y23" s="11"/>
      <c r="Z23" s="11"/>
      <c r="AA23" s="11" t="str">
        <f>'INPUT DATA'!X216</f>
        <v>T scavenge receiver</v>
      </c>
      <c r="AB23" s="11" t="str">
        <f>'INPUT DATA'!Y216</f>
        <v>K</v>
      </c>
      <c r="AC23" s="11">
        <f>'INPUT DATA'!Z216</f>
        <v>315.14999999999998</v>
      </c>
      <c r="AD23" s="11">
        <f>'INPUT DATA'!AA216</f>
        <v>316.14999999999998</v>
      </c>
      <c r="AE23" s="11">
        <f>'INPUT DATA'!AB216</f>
        <v>317.14999999999998</v>
      </c>
      <c r="AF23" s="11">
        <f>'INPUT DATA'!AC216</f>
        <v>316.14999999999998</v>
      </c>
      <c r="AG23" s="11">
        <f>'INPUT DATA'!AD216</f>
        <v>322.14999999999998</v>
      </c>
      <c r="AH23" s="11">
        <f>'INPUT DATA'!AE216</f>
        <v>331.15</v>
      </c>
      <c r="AI23" s="11">
        <f>'INPUT DATA'!AF216</f>
        <v>315.14999999999998</v>
      </c>
      <c r="AJ23" s="11">
        <f>'INPUT DATA'!AG216</f>
        <v>320.14999999999998</v>
      </c>
      <c r="AK23" s="11">
        <f>'INPUT DATA'!AH216</f>
        <v>319.14999999999998</v>
      </c>
      <c r="AL23" s="11">
        <f>'INPUT DATA'!AI216</f>
        <v>317.14999999999998</v>
      </c>
      <c r="AM23" s="11"/>
    </row>
    <row r="24" spans="1:39">
      <c r="A24" s="11">
        <v>8</v>
      </c>
      <c r="B24" t="s">
        <v>155</v>
      </c>
      <c r="D24" t="s">
        <v>147</v>
      </c>
      <c r="E24" t="s">
        <v>21</v>
      </c>
      <c r="F24" s="11">
        <f>'INPUT DATA'!D217</f>
        <v>1.30898302677</v>
      </c>
      <c r="G24" s="11">
        <f>'INPUT DATA'!E217</f>
        <v>1.9480497700399999</v>
      </c>
      <c r="H24" s="11">
        <f>'INPUT DATA'!F217</f>
        <v>2.7169831909199997</v>
      </c>
      <c r="I24" s="11">
        <f>'INPUT DATA'!G217</f>
        <v>3.1563165789700003</v>
      </c>
      <c r="J24" s="11">
        <f>'INPUT DATA'!H217</f>
        <v>3.4356499670199998</v>
      </c>
      <c r="K24" s="11">
        <f>'INPUT DATA'!I217</f>
        <v>3.7939167759499997</v>
      </c>
      <c r="L24" s="11"/>
      <c r="M24" s="11"/>
      <c r="N24" s="11"/>
      <c r="O24" s="11" t="str">
        <f>'INPUT DATA'!M217</f>
        <v>P Exhaust receiver</v>
      </c>
      <c r="P24" s="11" t="str">
        <f>'INPUT DATA'!N217</f>
        <v>bar</v>
      </c>
      <c r="Q24" s="11">
        <f>'INPUT DATA'!O217</f>
        <v>1.0039175967</v>
      </c>
      <c r="R24" s="11">
        <f>'INPUT DATA'!P217</f>
        <v>1.0039175967</v>
      </c>
      <c r="S24" s="11">
        <f>'INPUT DATA'!Q217</f>
        <v>1.0039175967</v>
      </c>
      <c r="T24" s="11">
        <f>'INPUT DATA'!R217</f>
        <v>1.0039175967</v>
      </c>
      <c r="U24" s="11">
        <f>'INPUT DATA'!S217</f>
        <v>1.0039175967</v>
      </c>
      <c r="V24" s="11">
        <f>'INPUT DATA'!T217</f>
        <v>0</v>
      </c>
      <c r="W24" s="11"/>
      <c r="X24" s="11"/>
      <c r="Y24" s="11"/>
      <c r="Z24" s="11"/>
      <c r="AA24" s="11" t="str">
        <f>'INPUT DATA'!X217</f>
        <v>P Exhaust receiver</v>
      </c>
      <c r="AB24" s="11" t="str">
        <f>'INPUT DATA'!Y217</f>
        <v>bar</v>
      </c>
      <c r="AC24" s="11">
        <f>'INPUT DATA'!Z217</f>
        <v>2.92</v>
      </c>
      <c r="AD24" s="11">
        <f>'INPUT DATA'!AA217</f>
        <v>2.8200000000000003</v>
      </c>
      <c r="AE24" s="11">
        <f>'INPUT DATA'!AB217</f>
        <v>2.819</v>
      </c>
      <c r="AF24" s="11">
        <f>'INPUT DATA'!AC217</f>
        <v>2.8650000000000002</v>
      </c>
      <c r="AG24" s="11">
        <f>'INPUT DATA'!AD217</f>
        <v>2.8140000000000001</v>
      </c>
      <c r="AH24" s="11">
        <f>'INPUT DATA'!AE217</f>
        <v>2.4079999999999999</v>
      </c>
      <c r="AI24" s="11">
        <f>'INPUT DATA'!AF217</f>
        <v>2.7160000000000002</v>
      </c>
      <c r="AJ24" s="11">
        <f>'INPUT DATA'!AG217</f>
        <v>2.7149999999999999</v>
      </c>
      <c r="AK24" s="11">
        <f>'INPUT DATA'!AH217</f>
        <v>3.0220000000000002</v>
      </c>
      <c r="AL24" s="11">
        <f>'INPUT DATA'!AI217</f>
        <v>2.625</v>
      </c>
      <c r="AM24" s="11"/>
    </row>
    <row r="25" spans="1:39">
      <c r="A25" s="11">
        <v>9</v>
      </c>
      <c r="B25" t="s">
        <v>154</v>
      </c>
      <c r="D25" t="s">
        <v>149</v>
      </c>
      <c r="E25" t="s">
        <v>78</v>
      </c>
      <c r="F25" s="11">
        <f>'INPUT DATA'!D218</f>
        <v>538.15</v>
      </c>
      <c r="G25" s="11">
        <f>'INPUT DATA'!E218</f>
        <v>593.15</v>
      </c>
      <c r="H25" s="11">
        <f>'INPUT DATA'!F218</f>
        <v>605.65</v>
      </c>
      <c r="I25" s="11">
        <f>'INPUT DATA'!G218</f>
        <v>632.15</v>
      </c>
      <c r="J25" s="11">
        <f>'INPUT DATA'!H218</f>
        <v>648.15</v>
      </c>
      <c r="K25" s="11">
        <f>'INPUT DATA'!I218</f>
        <v>677.15</v>
      </c>
      <c r="L25" s="11"/>
      <c r="M25" s="11"/>
      <c r="N25" s="11"/>
      <c r="O25" s="11" t="str">
        <f>'INPUT DATA'!M218</f>
        <v>T Exhaust receiver</v>
      </c>
      <c r="P25" s="11" t="str">
        <f>'INPUT DATA'!N218</f>
        <v>K</v>
      </c>
      <c r="Q25" s="11">
        <f>'INPUT DATA'!O218</f>
        <v>624.15</v>
      </c>
      <c r="R25" s="11">
        <f>'INPUT DATA'!P218</f>
        <v>620.65</v>
      </c>
      <c r="S25" s="11">
        <f>'INPUT DATA'!Q218</f>
        <v>640.65</v>
      </c>
      <c r="T25" s="11">
        <f>'INPUT DATA'!R218</f>
        <v>640.65</v>
      </c>
      <c r="U25" s="11">
        <f>'INPUT DATA'!S218</f>
        <v>635.65</v>
      </c>
      <c r="V25" s="11">
        <f>'INPUT DATA'!T218</f>
        <v>0</v>
      </c>
      <c r="W25" s="11"/>
      <c r="X25" s="11"/>
      <c r="Y25" s="11"/>
      <c r="Z25" s="11"/>
      <c r="AA25" s="11" t="str">
        <f>'INPUT DATA'!X218</f>
        <v>T Exhaust receiver</v>
      </c>
      <c r="AB25" s="11" t="str">
        <f>'INPUT DATA'!Y218</f>
        <v>K</v>
      </c>
      <c r="AC25" s="11">
        <f>'INPUT DATA'!Z218</f>
        <v>623.15</v>
      </c>
      <c r="AD25" s="11">
        <f>'INPUT DATA'!AA218</f>
        <v>628.15</v>
      </c>
      <c r="AE25" s="11">
        <f>'INPUT DATA'!AB218</f>
        <v>638.15</v>
      </c>
      <c r="AF25" s="11">
        <f>'INPUT DATA'!AC218</f>
        <v>653.15</v>
      </c>
      <c r="AG25" s="11">
        <f>'INPUT DATA'!AD218</f>
        <v>663.15</v>
      </c>
      <c r="AH25" s="11">
        <f>'INPUT DATA'!AE218</f>
        <v>633.15</v>
      </c>
      <c r="AI25" s="11">
        <f>'INPUT DATA'!AF218</f>
        <v>643.15</v>
      </c>
      <c r="AJ25" s="11">
        <f>'INPUT DATA'!AG218</f>
        <v>638.15</v>
      </c>
      <c r="AK25" s="11">
        <f>'INPUT DATA'!AH218</f>
        <v>643.15</v>
      </c>
      <c r="AL25" s="11">
        <f>'INPUT DATA'!AI218</f>
        <v>633.15</v>
      </c>
      <c r="AM25" s="11"/>
    </row>
    <row r="26" spans="1:39">
      <c r="A26" s="11">
        <v>10</v>
      </c>
      <c r="B26" t="s">
        <v>151</v>
      </c>
      <c r="D26" t="s">
        <v>151</v>
      </c>
      <c r="E26" t="s">
        <v>14</v>
      </c>
      <c r="F26">
        <f>'INPUT DATA'!D206</f>
        <v>5414.5</v>
      </c>
      <c r="G26" s="11">
        <f>'INPUT DATA'!E206</f>
        <v>9207</v>
      </c>
      <c r="H26" s="11">
        <f>'INPUT DATA'!F206</f>
        <v>11404</v>
      </c>
      <c r="I26" s="11">
        <f>'INPUT DATA'!G206</f>
        <v>12301.5</v>
      </c>
      <c r="J26" s="11">
        <f>'INPUT DATA'!H206</f>
        <v>12925</v>
      </c>
      <c r="K26" s="11">
        <f>'INPUT DATA'!I206</f>
        <v>13607.5</v>
      </c>
      <c r="L26" s="11"/>
      <c r="M26" s="11"/>
      <c r="N26" s="11"/>
      <c r="O26" s="11" t="str">
        <f>'INPUT DATA'!M206</f>
        <v>TC Speed</v>
      </c>
      <c r="P26" s="11" t="str">
        <f>'INPUT DATA'!N206</f>
        <v>rpm</v>
      </c>
      <c r="Q26" s="11">
        <f>'INPUT DATA'!O206</f>
        <v>11685</v>
      </c>
      <c r="R26" s="11">
        <f>'INPUT DATA'!P206</f>
        <v>11555</v>
      </c>
      <c r="S26" s="11">
        <f>'INPUT DATA'!Q206</f>
        <v>12475</v>
      </c>
      <c r="T26" s="11">
        <f>'INPUT DATA'!R206</f>
        <v>12425</v>
      </c>
      <c r="U26" s="11">
        <f>'INPUT DATA'!S206</f>
        <v>12455</v>
      </c>
      <c r="V26" s="11">
        <f>'INPUT DATA'!T206</f>
        <v>0</v>
      </c>
      <c r="W26" s="11"/>
      <c r="X26" s="11"/>
      <c r="Y26" s="11"/>
      <c r="Z26" s="11"/>
      <c r="AA26" s="11" t="str">
        <f>'INPUT DATA'!X206</f>
        <v>TC Speed</v>
      </c>
      <c r="AB26" s="11" t="str">
        <f>'INPUT DATA'!Y206</f>
        <v>rpm</v>
      </c>
      <c r="AC26" s="11">
        <f>'INPUT DATA'!Z206</f>
        <v>12507</v>
      </c>
      <c r="AD26" s="11">
        <f>'INPUT DATA'!AA206</f>
        <v>12717</v>
      </c>
      <c r="AE26" s="11">
        <f>'INPUT DATA'!AB206</f>
        <v>12657</v>
      </c>
      <c r="AF26" s="11">
        <f>'INPUT DATA'!AC206</f>
        <v>12908</v>
      </c>
      <c r="AG26" s="11">
        <f>'INPUT DATA'!AD206</f>
        <v>13037</v>
      </c>
      <c r="AH26" s="11">
        <f>'INPUT DATA'!AE206</f>
        <v>11464</v>
      </c>
      <c r="AI26" s="11">
        <f>'INPUT DATA'!AF206</f>
        <v>12520</v>
      </c>
      <c r="AJ26" s="11">
        <f>'INPUT DATA'!AG206</f>
        <v>12793</v>
      </c>
      <c r="AK26" s="11">
        <f>'INPUT DATA'!AH206</f>
        <v>13016</v>
      </c>
      <c r="AL26" s="11">
        <f>'INPUT DATA'!AI206</f>
        <v>12472</v>
      </c>
      <c r="AM26" s="11"/>
    </row>
    <row r="27" spans="1:39">
      <c r="A27" s="11">
        <v>11</v>
      </c>
      <c r="B27" t="s">
        <v>153</v>
      </c>
      <c r="D27" t="s">
        <v>161</v>
      </c>
      <c r="E27" t="s">
        <v>78</v>
      </c>
      <c r="F27">
        <f>'INPUT DATA'!D246</f>
        <v>314.64999999999998</v>
      </c>
      <c r="G27" s="11">
        <f>'INPUT DATA'!E246</f>
        <v>370.65</v>
      </c>
      <c r="H27" s="11">
        <f>'INPUT DATA'!F246</f>
        <v>420.15</v>
      </c>
      <c r="I27" s="11">
        <f>'INPUT DATA'!G246</f>
        <v>444.15</v>
      </c>
      <c r="J27" s="11">
        <f>'INPUT DATA'!H246</f>
        <v>460.15</v>
      </c>
      <c r="K27" s="11">
        <f>'INPUT DATA'!I246</f>
        <v>479.15</v>
      </c>
      <c r="L27" s="11"/>
      <c r="M27" s="11"/>
      <c r="N27" s="11"/>
      <c r="O27" s="11" t="str">
        <f>'INPUT DATA'!M246</f>
        <v>Compressor Delivery Temp</v>
      </c>
      <c r="P27" s="11" t="str">
        <f>'INPUT DATA'!N246</f>
        <v>K</v>
      </c>
      <c r="Q27" s="11">
        <f>'INPUT DATA'!O246</f>
        <v>433.65</v>
      </c>
      <c r="R27" s="11">
        <f>'INPUT DATA'!P246</f>
        <v>431.65</v>
      </c>
      <c r="S27" s="11">
        <f>'INPUT DATA'!Q246</f>
        <v>455.65</v>
      </c>
      <c r="T27" s="11">
        <f>'INPUT DATA'!R246</f>
        <v>455.65</v>
      </c>
      <c r="U27" s="11">
        <f>'INPUT DATA'!S246</f>
        <v>450.65</v>
      </c>
      <c r="V27" s="11">
        <f>'INPUT DATA'!T246</f>
        <v>0</v>
      </c>
      <c r="W27" s="11"/>
      <c r="X27" s="11"/>
      <c r="Y27" s="11"/>
      <c r="Z27" s="11"/>
      <c r="AA27" s="11" t="str">
        <f>'INPUT DATA'!X246</f>
        <v>Compressor Delivery Temp</v>
      </c>
      <c r="AB27" s="11" t="str">
        <f>'INPUT DATA'!Y246</f>
        <v>K</v>
      </c>
      <c r="AC27" s="11">
        <f>'INPUT DATA'!Z246</f>
        <v>453.15</v>
      </c>
      <c r="AD27" s="11">
        <f>'INPUT DATA'!AA246</f>
        <v>470.65</v>
      </c>
      <c r="AE27" s="11">
        <f>'INPUT DATA'!AB246</f>
        <v>470.65</v>
      </c>
      <c r="AF27" s="11">
        <f>'INPUT DATA'!AC246</f>
        <v>475.65</v>
      </c>
      <c r="AG27" s="11">
        <f>'INPUT DATA'!AD246</f>
        <v>495.65</v>
      </c>
      <c r="AH27" s="11">
        <f>'INPUT DATA'!AE246</f>
        <v>458.15</v>
      </c>
      <c r="AI27" s="11">
        <f>'INPUT DATA'!AF246</f>
        <v>473.15</v>
      </c>
      <c r="AJ27" s="11">
        <f>'INPUT DATA'!AG246</f>
        <v>480.65</v>
      </c>
      <c r="AK27" s="11">
        <f>'INPUT DATA'!AH246</f>
        <v>470.65</v>
      </c>
      <c r="AL27" s="11">
        <f>'INPUT DATA'!AI246</f>
        <v>468.15</v>
      </c>
      <c r="AM27" s="11"/>
    </row>
    <row r="28" spans="1:39">
      <c r="A28" s="11">
        <v>12</v>
      </c>
      <c r="B28" t="s">
        <v>152</v>
      </c>
      <c r="D28" t="s">
        <v>144</v>
      </c>
      <c r="E28" t="s">
        <v>21</v>
      </c>
      <c r="F28">
        <f>'INPUT DATA'!D244</f>
        <v>5.1975245E-3</v>
      </c>
      <c r="G28" s="11">
        <f>'INPUT DATA'!E244</f>
        <v>9.8066500000000001E-3</v>
      </c>
      <c r="H28" s="11">
        <f>'INPUT DATA'!F244</f>
        <v>1.3974476249999999E-2</v>
      </c>
      <c r="I28" s="11">
        <f>'INPUT DATA'!G244</f>
        <v>1.5690639999999999E-2</v>
      </c>
      <c r="J28" s="11">
        <f>'INPUT DATA'!H244</f>
        <v>1.6818404750000002E-2</v>
      </c>
      <c r="K28" s="11">
        <f>'INPUT DATA'!I244</f>
        <v>1.8191335749999999E-2</v>
      </c>
      <c r="L28" s="11"/>
      <c r="M28" s="11"/>
      <c r="N28" s="11"/>
      <c r="O28" s="11" t="str">
        <f>'INPUT DATA'!M244</f>
        <v xml:space="preserve">Air Cooler Pressure Drop </v>
      </c>
      <c r="P28" s="11" t="str">
        <f>'INPUT DATA'!N244</f>
        <v>bar</v>
      </c>
      <c r="Q28" s="11">
        <f>'INPUT DATA'!O244</f>
        <v>1.446480875E-2</v>
      </c>
      <c r="R28" s="11">
        <f>'INPUT DATA'!P244</f>
        <v>1.4219642500000001E-2</v>
      </c>
      <c r="S28" s="11">
        <f>'INPUT DATA'!Q244</f>
        <v>1.6671305000000001E-2</v>
      </c>
      <c r="T28" s="11">
        <f>'INPUT DATA'!R244</f>
        <v>1.71616375E-2</v>
      </c>
      <c r="U28" s="11">
        <f>'INPUT DATA'!S244</f>
        <v>1.6671305000000001E-2</v>
      </c>
      <c r="V28" s="11">
        <f>'INPUT DATA'!T244</f>
        <v>0</v>
      </c>
      <c r="W28" s="11"/>
      <c r="X28" s="11"/>
      <c r="Y28" s="11"/>
      <c r="Z28" s="11"/>
      <c r="AA28" s="11" t="str">
        <f>'INPUT DATA'!X244</f>
        <v xml:space="preserve">Air Cooler Pressure Drop </v>
      </c>
      <c r="AB28" s="11" t="str">
        <f>'INPUT DATA'!Y244</f>
        <v>bar</v>
      </c>
      <c r="AC28" s="11">
        <f>'INPUT DATA'!Z244</f>
        <v>1.4219642500000001E-2</v>
      </c>
      <c r="AD28" s="11">
        <f>'INPUT DATA'!AA244</f>
        <v>1.495514125E-2</v>
      </c>
      <c r="AE28" s="11">
        <f>'INPUT DATA'!AB244</f>
        <v>1.495514125E-2</v>
      </c>
      <c r="AF28" s="11">
        <f>'INPUT DATA'!AC244</f>
        <v>1.495514125E-2</v>
      </c>
      <c r="AG28" s="11">
        <f>'INPUT DATA'!AD244</f>
        <v>1.5690639999999999E-2</v>
      </c>
      <c r="AH28" s="11">
        <f>'INPUT DATA'!AE244</f>
        <v>1.2748644999999999E-2</v>
      </c>
      <c r="AI28" s="11">
        <f>'INPUT DATA'!AF244</f>
        <v>1.372931E-2</v>
      </c>
      <c r="AJ28" s="11">
        <f>'INPUT DATA'!AG244</f>
        <v>1.6180972500000002E-2</v>
      </c>
      <c r="AK28" s="11">
        <f>'INPUT DATA'!AH244</f>
        <v>1.593580625E-2</v>
      </c>
      <c r="AL28" s="11">
        <f>'INPUT DATA'!AI244</f>
        <v>1.6671305000000001E-2</v>
      </c>
      <c r="AM28" s="11"/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showGridLines="0" topLeftCell="A22" workbookViewId="0">
      <selection activeCell="B90" sqref="B90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showGridLines="0" tabSelected="1" workbookViewId="0">
      <selection activeCell="Q98" sqref="Q98"/>
    </sheetView>
  </sheetViews>
  <sheetFormatPr defaultRowHeight="15"/>
  <cols>
    <col min="1" max="16384" width="9.140625" style="11"/>
  </cols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topLeftCell="A22" workbookViewId="0">
      <selection activeCell="V52" sqref="V52"/>
    </sheetView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0"/>
  <sheetViews>
    <sheetView workbookViewId="0">
      <selection activeCell="C13" sqref="C13"/>
    </sheetView>
  </sheetViews>
  <sheetFormatPr defaultRowHeight="15"/>
  <cols>
    <col min="4" max="4" width="12" bestFit="1" customWidth="1"/>
    <col min="5" max="5" width="11" hidden="1" customWidth="1"/>
  </cols>
  <sheetData>
    <row r="1" spans="3:5">
      <c r="C1">
        <v>2</v>
      </c>
    </row>
    <row r="2" spans="3:5">
      <c r="C2">
        <v>8</v>
      </c>
      <c r="D2">
        <v>2</v>
      </c>
    </row>
    <row r="3" spans="3:5">
      <c r="C3" s="66">
        <v>0.95</v>
      </c>
    </row>
    <row r="4" spans="3:5" s="11" customFormat="1">
      <c r="C4" s="16">
        <f>'INPUT DATA'!$C$16</f>
        <v>22.7</v>
      </c>
      <c r="D4" s="65">
        <f>$C$3+E4</f>
        <v>0.950980665</v>
      </c>
      <c r="E4" s="11">
        <f>E5</f>
        <v>9.8066499999999992E-4</v>
      </c>
    </row>
    <row r="5" spans="3:5">
      <c r="C5" s="16">
        <f t="array" ref="C5:C10">TRANSPOSE(RESULTS!D8:I8)</f>
        <v>57.4</v>
      </c>
      <c r="D5" s="65">
        <f>$C$3+E5</f>
        <v>0.950980665</v>
      </c>
      <c r="E5">
        <f t="array" ref="E5:E10">TRANSPOSE(RESULTS!D92:I92)</f>
        <v>9.8066499999999992E-4</v>
      </c>
    </row>
    <row r="6" spans="3:5">
      <c r="C6" s="16">
        <v>72.2</v>
      </c>
      <c r="D6" s="65">
        <f t="shared" ref="D6:D11" si="0">$C$3+E6</f>
        <v>0.95392265999999992</v>
      </c>
      <c r="E6">
        <v>3.9226599999999997E-3</v>
      </c>
    </row>
    <row r="7" spans="3:5">
      <c r="C7" s="16">
        <v>82.8</v>
      </c>
      <c r="D7" s="65">
        <f t="shared" si="0"/>
        <v>0.96029698249999995</v>
      </c>
      <c r="E7">
        <v>1.0296982499999999E-2</v>
      </c>
    </row>
    <row r="8" spans="3:5">
      <c r="C8" s="16">
        <v>88</v>
      </c>
      <c r="D8" s="65">
        <f t="shared" si="0"/>
        <v>0.9661809724999999</v>
      </c>
      <c r="E8">
        <v>1.6180972500000002E-2</v>
      </c>
    </row>
    <row r="9" spans="3:5">
      <c r="C9" s="16">
        <v>91.1</v>
      </c>
      <c r="D9" s="65">
        <f t="shared" si="0"/>
        <v>0.97206496249999996</v>
      </c>
      <c r="E9">
        <v>2.20649625E-2</v>
      </c>
    </row>
    <row r="10" spans="3:5">
      <c r="C10" s="16">
        <v>94</v>
      </c>
      <c r="D10" s="65">
        <f t="shared" si="0"/>
        <v>0.97598762249999993</v>
      </c>
      <c r="E10">
        <v>2.5987622500000002E-2</v>
      </c>
    </row>
    <row r="11" spans="3:5">
      <c r="C11" s="16">
        <f>C10+0.11*C10</f>
        <v>104.34</v>
      </c>
      <c r="D11" s="65">
        <f t="shared" si="0"/>
        <v>0.97598762249999993</v>
      </c>
      <c r="E11" s="11">
        <f>E10</f>
        <v>2.5987622500000002E-2</v>
      </c>
    </row>
    <row r="12" spans="3:5">
      <c r="C12" s="66">
        <v>1.07</v>
      </c>
      <c r="D12" s="65"/>
    </row>
    <row r="13" spans="3:5">
      <c r="C13" s="16">
        <f>C4</f>
        <v>22.7</v>
      </c>
      <c r="D13" s="65">
        <f>$C$12+E13</f>
        <v>1.070980665</v>
      </c>
      <c r="E13" s="11">
        <f>E4</f>
        <v>9.8066499999999992E-4</v>
      </c>
    </row>
    <row r="14" spans="3:5">
      <c r="C14" s="16">
        <f t="shared" ref="C14:C20" si="1">C5</f>
        <v>57.4</v>
      </c>
      <c r="D14" s="65">
        <f>$C$12+E14</f>
        <v>1.070980665</v>
      </c>
      <c r="E14" s="11">
        <f t="shared" ref="E14:E20" si="2">E5</f>
        <v>9.8066499999999992E-4</v>
      </c>
    </row>
    <row r="15" spans="3:5">
      <c r="C15" s="16">
        <f t="shared" si="1"/>
        <v>72.2</v>
      </c>
      <c r="D15" s="65">
        <f>$C$12+E15</f>
        <v>1.07392266</v>
      </c>
      <c r="E15" s="11">
        <f t="shared" si="2"/>
        <v>3.9226599999999997E-3</v>
      </c>
    </row>
    <row r="16" spans="3:5">
      <c r="C16" s="16">
        <f t="shared" si="1"/>
        <v>82.8</v>
      </c>
      <c r="D16" s="65">
        <f t="shared" ref="D16:D20" si="3">$C$12+E16</f>
        <v>1.0802969825000002</v>
      </c>
      <c r="E16" s="11">
        <f t="shared" si="2"/>
        <v>1.0296982499999999E-2</v>
      </c>
    </row>
    <row r="17" spans="3:5">
      <c r="C17" s="16">
        <f t="shared" si="1"/>
        <v>88</v>
      </c>
      <c r="D17" s="65">
        <f t="shared" si="3"/>
        <v>1.0861809725</v>
      </c>
      <c r="E17" s="11">
        <f t="shared" si="2"/>
        <v>1.6180972500000002E-2</v>
      </c>
    </row>
    <row r="18" spans="3:5">
      <c r="C18" s="16">
        <f t="shared" si="1"/>
        <v>91.1</v>
      </c>
      <c r="D18" s="65">
        <f t="shared" si="3"/>
        <v>1.0920649625000001</v>
      </c>
      <c r="E18" s="11">
        <f t="shared" si="2"/>
        <v>2.20649625E-2</v>
      </c>
    </row>
    <row r="19" spans="3:5">
      <c r="C19" s="16">
        <f t="shared" si="1"/>
        <v>94</v>
      </c>
      <c r="D19" s="65">
        <f t="shared" si="3"/>
        <v>1.0959876225</v>
      </c>
      <c r="E19" s="11">
        <f t="shared" si="2"/>
        <v>2.5987622500000002E-2</v>
      </c>
    </row>
    <row r="20" spans="3:5">
      <c r="C20" s="16">
        <f t="shared" si="1"/>
        <v>104.34</v>
      </c>
      <c r="D20" s="65">
        <f t="shared" si="3"/>
        <v>1.0959876225</v>
      </c>
      <c r="E20" s="11">
        <f t="shared" si="2"/>
        <v>2.5987622500000002E-2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G1" sqref="G1"/>
    </sheetView>
  </sheetViews>
  <sheetFormatPr defaultRowHeight="15"/>
  <cols>
    <col min="5" max="5" width="10.28515625" bestFit="1" customWidth="1"/>
  </cols>
  <sheetData>
    <row r="1" spans="2:6">
      <c r="B1" t="s">
        <v>223</v>
      </c>
      <c r="C1" t="s">
        <v>224</v>
      </c>
      <c r="D1" t="s">
        <v>40</v>
      </c>
      <c r="E1" t="s">
        <v>225</v>
      </c>
      <c r="F1" t="s">
        <v>233</v>
      </c>
    </row>
    <row r="2" spans="2:6">
      <c r="B2" t="s">
        <v>13</v>
      </c>
      <c r="C2" s="11" t="s">
        <v>222</v>
      </c>
      <c r="D2" t="s">
        <v>41</v>
      </c>
      <c r="E2" t="s">
        <v>95</v>
      </c>
      <c r="F2" t="s">
        <v>73</v>
      </c>
    </row>
    <row r="3" spans="2:6">
      <c r="B3" t="s">
        <v>85</v>
      </c>
      <c r="C3" t="s">
        <v>21</v>
      </c>
      <c r="D3" t="s">
        <v>90</v>
      </c>
      <c r="E3" t="s">
        <v>32</v>
      </c>
      <c r="F3" t="s">
        <v>101</v>
      </c>
    </row>
    <row r="4" spans="2:6">
      <c r="B4" t="s">
        <v>220</v>
      </c>
      <c r="C4" t="s">
        <v>221</v>
      </c>
      <c r="D4" t="s">
        <v>226</v>
      </c>
      <c r="E4" t="s">
        <v>47</v>
      </c>
    </row>
    <row r="7" spans="2:6">
      <c r="C7" t="s">
        <v>13</v>
      </c>
    </row>
  </sheetData>
  <sortState ref="D2:D3">
    <sortCondition ref="D2"/>
  </sortState>
  <dataValidations count="1">
    <dataValidation type="list" allowBlank="1" showInputMessage="1" showErrorMessage="1" sqref="C7">
      <formula1>Power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18" baseType="lpstr">
      <vt:lpstr>INPUT DATA</vt:lpstr>
      <vt:lpstr>RESULTS</vt:lpstr>
      <vt:lpstr>Compressor MAP</vt:lpstr>
      <vt:lpstr>ISO diagrams</vt:lpstr>
      <vt:lpstr>ThermoS </vt:lpstr>
      <vt:lpstr>Diagrams vs Speed</vt:lpstr>
      <vt:lpstr>Diagrams vs Load</vt:lpstr>
      <vt:lpstr>Extra Diagrams</vt:lpstr>
      <vt:lpstr>Exhaust Fixed Fluid</vt:lpstr>
      <vt:lpstr>Sheet1</vt:lpstr>
      <vt:lpstr>Operation vs SHOP (ISO)</vt:lpstr>
      <vt:lpstr>bsfc_con</vt:lpstr>
      <vt:lpstr>LHV</vt:lpstr>
      <vt:lpstr>Power</vt:lpstr>
      <vt:lpstr>Pressure_con</vt:lpstr>
      <vt:lpstr>pressure_drop</vt:lpstr>
      <vt:lpstr>'INPUT DATA'!Print_Area</vt:lpstr>
      <vt:lpstr>RESULTS!Print_Area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Lourandos</dc:creator>
  <cp:lastModifiedBy>Dimitris Lourandos</cp:lastModifiedBy>
  <cp:lastPrinted>2015-04-06T07:46:15Z</cp:lastPrinted>
  <dcterms:created xsi:type="dcterms:W3CDTF">2015-01-19T14:44:04Z</dcterms:created>
  <dcterms:modified xsi:type="dcterms:W3CDTF">2015-04-21T09:54:04Z</dcterms:modified>
</cp:coreProperties>
</file>