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imInTech\repository\Demo\Теплогидравлика\Теплообменники\Модель тонкой стенки\Балансные задачи\"/>
    </mc:Choice>
  </mc:AlternateContent>
  <bookViews>
    <workbookView xWindow="0" yWindow="0" windowWidth="15768" windowHeight="52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9" i="1"/>
  <c r="D47" i="1"/>
  <c r="C47" i="1"/>
  <c r="B12" i="1" l="1"/>
  <c r="A12" i="1"/>
  <c r="C10" i="1"/>
  <c r="B49" i="1" l="1"/>
  <c r="A49" i="1"/>
  <c r="B47" i="1"/>
  <c r="A47" i="1"/>
  <c r="B23" i="1"/>
  <c r="A23" i="1"/>
  <c r="B45" i="1"/>
  <c r="D45" i="1" s="1"/>
  <c r="A45" i="1"/>
  <c r="C45" i="1" s="1"/>
  <c r="B54" i="1"/>
  <c r="A19" i="1"/>
  <c r="A43" i="1"/>
  <c r="D43" i="1"/>
  <c r="C43" i="1"/>
  <c r="B43" i="1"/>
  <c r="B10" i="1" l="1"/>
  <c r="A10" i="1"/>
  <c r="D33" i="1"/>
  <c r="B6" i="1"/>
  <c r="A6" i="1"/>
  <c r="C4" i="1"/>
  <c r="A8" i="1" l="1"/>
  <c r="B19" i="1"/>
  <c r="B21" i="1" s="1"/>
  <c r="A39" i="1"/>
  <c r="C6" i="1"/>
  <c r="C33" i="1" s="1"/>
  <c r="B39" i="1"/>
  <c r="C21" i="1" l="1"/>
  <c r="A21" i="1"/>
  <c r="A54" i="1"/>
  <c r="B27" i="1" l="1"/>
  <c r="B25" i="1"/>
  <c r="B29" i="1"/>
  <c r="A29" i="1"/>
  <c r="C29" i="1" s="1"/>
  <c r="A25" i="1"/>
  <c r="C25" i="1" l="1"/>
  <c r="A27" i="1"/>
</calcChain>
</file>

<file path=xl/sharedStrings.xml><?xml version="1.0" encoding="utf-8"?>
<sst xmlns="http://schemas.openxmlformats.org/spreadsheetml/2006/main" count="62" uniqueCount="62">
  <si>
    <t>D1</t>
  </si>
  <si>
    <t>D2</t>
  </si>
  <si>
    <t>Dср</t>
  </si>
  <si>
    <t>R1</t>
  </si>
  <si>
    <t>R2</t>
  </si>
  <si>
    <t>Rср</t>
  </si>
  <si>
    <t>T1</t>
  </si>
  <si>
    <t>T2</t>
  </si>
  <si>
    <t>Задача 1.22 (Краснощеков): Цилиндрическая стенка</t>
  </si>
  <si>
    <t>Т(Rср)</t>
  </si>
  <si>
    <t>Tcp арифм</t>
  </si>
  <si>
    <t>Геометрия, м</t>
  </si>
  <si>
    <t>Распределение температур, С</t>
  </si>
  <si>
    <t>S</t>
  </si>
  <si>
    <t>Материал</t>
  </si>
  <si>
    <t>ql, Вт/м</t>
  </si>
  <si>
    <t>L</t>
  </si>
  <si>
    <t>F1</t>
  </si>
  <si>
    <t>F2</t>
  </si>
  <si>
    <t>Fср</t>
  </si>
  <si>
    <t>Q, Вт</t>
  </si>
  <si>
    <t>q1, Вт/м2</t>
  </si>
  <si>
    <t>q2, Вт/м2</t>
  </si>
  <si>
    <t>q ср, Вт/м2</t>
  </si>
  <si>
    <t>Перенос энергии</t>
  </si>
  <si>
    <t>Внешний теплообмен</t>
  </si>
  <si>
    <t>Tf2, C</t>
  </si>
  <si>
    <t>Tf1, C</t>
  </si>
  <si>
    <t>Полный теплообмен</t>
  </si>
  <si>
    <t>Tf2 - Tf1</t>
  </si>
  <si>
    <t>Формула для полного то</t>
  </si>
  <si>
    <t>ql (левая половина), Вт/м</t>
  </si>
  <si>
    <t>ql (правая половина), Вт/м</t>
  </si>
  <si>
    <t>Q (левая половина), Вт</t>
  </si>
  <si>
    <t>Q (правая половина), Вт</t>
  </si>
  <si>
    <t>q1 (левая половина), Вт/м2</t>
  </si>
  <si>
    <t>q2 (правая половина), Вт/м2</t>
  </si>
  <si>
    <t>Q sum, Вт</t>
  </si>
  <si>
    <t>q(Rср) (левая половина), Вт/м2</t>
  </si>
  <si>
    <t>q(Rср) (правая половина), Вт/м2</t>
  </si>
  <si>
    <t>q(Rср) sum, Вт/м2</t>
  </si>
  <si>
    <t>Lambda, Вт/(м*С)</t>
  </si>
  <si>
    <t>alfa 1, Вт/(м2*С)</t>
  </si>
  <si>
    <t>alfa 2, Вт/(м2*С)</t>
  </si>
  <si>
    <t>Сопротивления, коэффициенты теплопередачи</t>
  </si>
  <si>
    <t>Rl 1/2 сл</t>
  </si>
  <si>
    <t>Rl 1/2 сп</t>
  </si>
  <si>
    <t>Rl ст = 1/(2*pi*lambda)*ln(D2/D1)</t>
  </si>
  <si>
    <t>Rl гр1 = 1/(alfa1*D1*pi)</t>
  </si>
  <si>
    <t>Rl гр2 = 1/(alfa2*D2*pi)</t>
  </si>
  <si>
    <t>Rl, м*К/Вт</t>
  </si>
  <si>
    <t>Rl 1/2 ст сл = 1/(2*pi*lambda)*ln(Dср/D1)</t>
  </si>
  <si>
    <t>Rl 1/2 ст сп = 1/(2*pi*lambda)*ln(D2/Dср)</t>
  </si>
  <si>
    <t>R 1/2 ст сл</t>
  </si>
  <si>
    <t>R 1/2 ст сп</t>
  </si>
  <si>
    <t>K 1/2 ст сл</t>
  </si>
  <si>
    <t>K 1/2 ст сп</t>
  </si>
  <si>
    <t>V, м3</t>
  </si>
  <si>
    <t>R 1/2 ст сл (без alfa)</t>
  </si>
  <si>
    <t>R 1/2 ст сп (без alfa)</t>
  </si>
  <si>
    <t>K 1/2 ст сл (без alfa)</t>
  </si>
  <si>
    <t>K 1/2 ст сп (без alfa)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</si>
</sst>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2" xfId="1" applyBorder="1"/>
    <xf numFmtId="0" fontId="3" fillId="0" borderId="0" xfId="3"/>
    <xf numFmtId="0" fontId="1" fillId="2" borderId="0" xfId="1"/>
    <xf numFmtId="0" fontId="3" fillId="3" borderId="5" xfId="3" applyFill="1" applyBorder="1"/>
    <xf numFmtId="0" fontId="2" fillId="3" borderId="1" xfId="2" applyAlignment="1">
      <alignment horizontal="center"/>
    </xf>
    <xf numFmtId="0" fontId="0" fillId="0" borderId="3" xfId="0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4">
    <cellStyle name="Вычисление" xfId="2" builtinId="22"/>
    <cellStyle name="Нейтральный" xfId="1" builtinId="28"/>
    <cellStyle name="Обычный" xfId="0" builtinId="0"/>
    <cellStyle name="Пояснение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22" workbookViewId="0">
      <selection activeCell="F29" sqref="F29"/>
    </sheetView>
  </sheetViews>
  <sheetFormatPr defaultRowHeight="14.4" x14ac:dyDescent="0.3"/>
  <cols>
    <col min="1" max="1" width="36.21875" customWidth="1"/>
    <col min="2" max="2" width="41.88671875" customWidth="1"/>
    <col min="3" max="3" width="28" customWidth="1"/>
    <col min="4" max="4" width="24" customWidth="1"/>
    <col min="5" max="5" width="18.5546875" customWidth="1"/>
    <col min="6" max="6" width="22.6640625" customWidth="1"/>
  </cols>
  <sheetData>
    <row r="1" spans="1:4" x14ac:dyDescent="0.3">
      <c r="A1" s="6" t="s">
        <v>8</v>
      </c>
      <c r="B1" s="6"/>
      <c r="C1" s="6"/>
    </row>
    <row r="2" spans="1:4" x14ac:dyDescent="0.3">
      <c r="A2" s="5" t="s">
        <v>11</v>
      </c>
      <c r="B2" s="5"/>
      <c r="C2" s="5"/>
    </row>
    <row r="3" spans="1:4" x14ac:dyDescent="0.3">
      <c r="A3" s="2" t="s">
        <v>0</v>
      </c>
      <c r="B3" s="2" t="s">
        <v>1</v>
      </c>
      <c r="C3" s="2" t="s">
        <v>2</v>
      </c>
    </row>
    <row r="4" spans="1:4" x14ac:dyDescent="0.3">
      <c r="A4" s="1">
        <v>3.2000000000000001E-2</v>
      </c>
      <c r="B4" s="1">
        <v>4.2000000000000003E-2</v>
      </c>
      <c r="C4">
        <f>(A4+B4)/2</f>
        <v>3.7000000000000005E-2</v>
      </c>
    </row>
    <row r="5" spans="1:4" x14ac:dyDescent="0.3">
      <c r="A5" s="2" t="s">
        <v>3</v>
      </c>
      <c r="B5" s="2" t="s">
        <v>4</v>
      </c>
      <c r="C5" s="2" t="s">
        <v>5</v>
      </c>
    </row>
    <row r="6" spans="1:4" x14ac:dyDescent="0.3">
      <c r="A6">
        <f>A4/2</f>
        <v>1.6E-2</v>
      </c>
      <c r="B6">
        <f t="shared" ref="B6:C6" si="0">B4/2</f>
        <v>2.1000000000000001E-2</v>
      </c>
      <c r="C6">
        <f t="shared" si="0"/>
        <v>1.8500000000000003E-2</v>
      </c>
    </row>
    <row r="7" spans="1:4" x14ac:dyDescent="0.3">
      <c r="A7" s="2" t="s">
        <v>13</v>
      </c>
      <c r="B7" s="2" t="s">
        <v>16</v>
      </c>
    </row>
    <row r="8" spans="1:4" x14ac:dyDescent="0.3">
      <c r="A8">
        <f>B6-A6</f>
        <v>5.000000000000001E-3</v>
      </c>
      <c r="B8">
        <v>1</v>
      </c>
    </row>
    <row r="9" spans="1:4" x14ac:dyDescent="0.3">
      <c r="A9" s="2" t="s">
        <v>17</v>
      </c>
      <c r="B9" s="2" t="s">
        <v>18</v>
      </c>
      <c r="C9" s="2" t="s">
        <v>19</v>
      </c>
    </row>
    <row r="10" spans="1:4" x14ac:dyDescent="0.3">
      <c r="A10">
        <f>PI()*A4*B8</f>
        <v>0.10053096491487339</v>
      </c>
      <c r="B10">
        <f>PI()*B4*B8</f>
        <v>0.13194689145077132</v>
      </c>
      <c r="C10">
        <f>PI()*C4*B8</f>
        <v>0.11623892818282236</v>
      </c>
    </row>
    <row r="11" spans="1:4" x14ac:dyDescent="0.3">
      <c r="A11" s="4" t="s">
        <v>57</v>
      </c>
    </row>
    <row r="12" spans="1:4" x14ac:dyDescent="0.3">
      <c r="A12">
        <f>C10*A8</f>
        <v>5.8119464091411187E-4</v>
      </c>
      <c r="B12">
        <f>PI()*B8*(B6*B6-A6*A6)</f>
        <v>5.8119464091411187E-4</v>
      </c>
    </row>
    <row r="13" spans="1:4" x14ac:dyDescent="0.3">
      <c r="A13" s="5" t="s">
        <v>14</v>
      </c>
      <c r="B13" s="5"/>
      <c r="C13" s="5"/>
      <c r="D13" s="5"/>
    </row>
    <row r="14" spans="1:4" x14ac:dyDescent="0.3">
      <c r="A14" s="2" t="s">
        <v>41</v>
      </c>
    </row>
    <row r="15" spans="1:4" x14ac:dyDescent="0.3">
      <c r="A15" s="3">
        <v>14</v>
      </c>
    </row>
    <row r="17" spans="1:6" x14ac:dyDescent="0.3">
      <c r="A17" s="5" t="s">
        <v>24</v>
      </c>
      <c r="B17" s="5"/>
      <c r="C17" s="5"/>
      <c r="D17" s="5"/>
    </row>
    <row r="18" spans="1:6" x14ac:dyDescent="0.3">
      <c r="A18" s="2" t="s">
        <v>15</v>
      </c>
      <c r="B18" s="2" t="s">
        <v>20</v>
      </c>
      <c r="C18" s="2"/>
      <c r="D18" s="2"/>
    </row>
    <row r="19" spans="1:6" x14ac:dyDescent="0.3">
      <c r="A19">
        <f>(B33-A33)/(A43)</f>
        <v>42052.149505362628</v>
      </c>
      <c r="B19">
        <f>A19*B8</f>
        <v>42052.149505362628</v>
      </c>
    </row>
    <row r="20" spans="1:6" x14ac:dyDescent="0.3">
      <c r="A20" s="2" t="s">
        <v>21</v>
      </c>
      <c r="B20" s="2" t="s">
        <v>22</v>
      </c>
      <c r="C20" s="2" t="s">
        <v>23</v>
      </c>
      <c r="D20" s="2"/>
    </row>
    <row r="21" spans="1:6" x14ac:dyDescent="0.3">
      <c r="A21">
        <f>$B$19/A10</f>
        <v>418300.46633861645</v>
      </c>
      <c r="B21">
        <f>$B$19/B10</f>
        <v>318705.11721037445</v>
      </c>
      <c r="C21">
        <f>$B$19/C10</f>
        <v>361773.37629285746</v>
      </c>
    </row>
    <row r="22" spans="1:6" x14ac:dyDescent="0.3">
      <c r="A22" s="2" t="s">
        <v>31</v>
      </c>
      <c r="B22" s="2" t="s">
        <v>32</v>
      </c>
    </row>
    <row r="23" spans="1:6" x14ac:dyDescent="0.3">
      <c r="A23">
        <f>(C33-A33)/A45</f>
        <v>42052.149505362628</v>
      </c>
      <c r="B23">
        <f>(B33-C33)/B45</f>
        <v>42052.149505362584</v>
      </c>
    </row>
    <row r="24" spans="1:6" x14ac:dyDescent="0.3">
      <c r="A24" s="2" t="s">
        <v>33</v>
      </c>
      <c r="B24" s="2" t="s">
        <v>34</v>
      </c>
      <c r="C24" s="2" t="s">
        <v>37</v>
      </c>
    </row>
    <row r="25" spans="1:6" x14ac:dyDescent="0.3">
      <c r="A25">
        <f>A23*$B$8</f>
        <v>42052.149505362628</v>
      </c>
      <c r="B25">
        <f>B23*$B$8</f>
        <v>42052.149505362584</v>
      </c>
      <c r="C25">
        <f>A25-B25</f>
        <v>0</v>
      </c>
    </row>
    <row r="26" spans="1:6" x14ac:dyDescent="0.3">
      <c r="A26" s="2" t="s">
        <v>35</v>
      </c>
      <c r="B26" s="2" t="s">
        <v>36</v>
      </c>
    </row>
    <row r="27" spans="1:6" x14ac:dyDescent="0.3">
      <c r="A27">
        <f>A25/A10</f>
        <v>418300.46633861645</v>
      </c>
      <c r="B27">
        <f>B23/(PI()*B4)</f>
        <v>318705.1172103741</v>
      </c>
    </row>
    <row r="28" spans="1:6" x14ac:dyDescent="0.3">
      <c r="A28" s="2" t="s">
        <v>38</v>
      </c>
      <c r="B28" s="2" t="s">
        <v>39</v>
      </c>
      <c r="C28" s="2" t="s">
        <v>40</v>
      </c>
    </row>
    <row r="29" spans="1:6" x14ac:dyDescent="0.3">
      <c r="A29">
        <f>A23/(PI()*C4)</f>
        <v>361773.37629285746</v>
      </c>
      <c r="B29">
        <f>B23/(PI()*C4)</f>
        <v>361773.37629285711</v>
      </c>
      <c r="C29">
        <f>A29-B29</f>
        <v>0</v>
      </c>
    </row>
    <row r="31" spans="1:6" x14ac:dyDescent="0.3">
      <c r="A31" s="7" t="s">
        <v>12</v>
      </c>
      <c r="B31" s="8"/>
      <c r="C31" s="8"/>
      <c r="D31" s="8"/>
    </row>
    <row r="32" spans="1:6" x14ac:dyDescent="0.3">
      <c r="A32" s="2" t="s">
        <v>6</v>
      </c>
      <c r="B32" s="2" t="s">
        <v>7</v>
      </c>
      <c r="C32" s="2" t="s">
        <v>9</v>
      </c>
      <c r="D32" s="2" t="s">
        <v>10</v>
      </c>
      <c r="E32" s="2"/>
      <c r="F32" s="2"/>
    </row>
    <row r="33" spans="1:5" x14ac:dyDescent="0.3">
      <c r="A33" s="3">
        <v>450</v>
      </c>
      <c r="B33" s="3">
        <v>580</v>
      </c>
      <c r="C33">
        <f>A33+A19/(2*PI()*A15)*LN(C6/A6)</f>
        <v>519.40537419649274</v>
      </c>
      <c r="D33">
        <f>(A33+B33)/2</f>
        <v>515</v>
      </c>
    </row>
    <row r="35" spans="1:5" x14ac:dyDescent="0.3">
      <c r="A35" s="5" t="s">
        <v>25</v>
      </c>
      <c r="B35" s="5"/>
      <c r="C35" s="5"/>
      <c r="D35" s="5"/>
    </row>
    <row r="36" spans="1:5" x14ac:dyDescent="0.3">
      <c r="A36" s="2" t="s">
        <v>42</v>
      </c>
      <c r="B36" s="2" t="s">
        <v>43</v>
      </c>
    </row>
    <row r="37" spans="1:5" x14ac:dyDescent="0.3">
      <c r="A37" s="3">
        <v>2000</v>
      </c>
      <c r="B37" s="3">
        <v>2000</v>
      </c>
    </row>
    <row r="38" spans="1:5" x14ac:dyDescent="0.3">
      <c r="A38" s="2" t="s">
        <v>27</v>
      </c>
      <c r="B38" s="2" t="s">
        <v>26</v>
      </c>
    </row>
    <row r="39" spans="1:5" x14ac:dyDescent="0.3">
      <c r="A39">
        <f>A33-A19/(A37*A4*PI())</f>
        <v>240.84976683069175</v>
      </c>
      <c r="B39">
        <f>B33+A19/(B37*B4*PI())</f>
        <v>739.35255860518726</v>
      </c>
    </row>
    <row r="41" spans="1:5" x14ac:dyDescent="0.3">
      <c r="A41" s="5" t="s">
        <v>44</v>
      </c>
      <c r="B41" s="5"/>
      <c r="C41" s="5"/>
      <c r="D41" s="5"/>
    </row>
    <row r="42" spans="1:5" x14ac:dyDescent="0.3">
      <c r="A42" s="2" t="s">
        <v>47</v>
      </c>
      <c r="B42" s="2" t="s">
        <v>48</v>
      </c>
      <c r="C42" s="2" t="s">
        <v>49</v>
      </c>
      <c r="D42" s="2" t="s">
        <v>50</v>
      </c>
    </row>
    <row r="43" spans="1:5" x14ac:dyDescent="0.3">
      <c r="A43">
        <f>1/(2*PI()*A15)*LN(B4/A4)</f>
        <v>3.0913996437547616E-3</v>
      </c>
      <c r="B43">
        <f>1/(A37*A4*PI())</f>
        <v>4.9735919716217296E-3</v>
      </c>
      <c r="C43">
        <f>1/(B37*B4*PI())</f>
        <v>3.7894034069498889E-3</v>
      </c>
      <c r="D43">
        <f>A43+B43+C43</f>
        <v>1.1854395022326381E-2</v>
      </c>
    </row>
    <row r="44" spans="1:5" x14ac:dyDescent="0.3">
      <c r="A44" s="2" t="s">
        <v>51</v>
      </c>
      <c r="B44" s="2" t="s">
        <v>52</v>
      </c>
      <c r="C44" s="2" t="s">
        <v>45</v>
      </c>
      <c r="D44" s="2" t="s">
        <v>46</v>
      </c>
      <c r="E44" s="2"/>
    </row>
    <row r="45" spans="1:5" x14ac:dyDescent="0.3">
      <c r="A45">
        <f>1/(2*PI()*A15)*LN(C6/A6)</f>
        <v>1.65045960819772E-3</v>
      </c>
      <c r="B45">
        <f>1/(2*PI()*A15)*LN(B6/C6)</f>
        <v>1.4409400355570431E-3</v>
      </c>
      <c r="C45">
        <f>A45+B43</f>
        <v>6.62405157981945E-3</v>
      </c>
      <c r="D45">
        <f>B45+C43</f>
        <v>5.2303434425069323E-3</v>
      </c>
    </row>
    <row r="46" spans="1:5" x14ac:dyDescent="0.3">
      <c r="A46" s="2" t="s">
        <v>53</v>
      </c>
      <c r="B46" s="2" t="s">
        <v>54</v>
      </c>
      <c r="C46" s="2" t="s">
        <v>58</v>
      </c>
      <c r="D46" s="2" t="s">
        <v>59</v>
      </c>
    </row>
    <row r="47" spans="1:5" x14ac:dyDescent="0.3">
      <c r="A47">
        <f>C45*(PI()*A4)</f>
        <v>6.6592229696514074E-4</v>
      </c>
      <c r="B47">
        <f>D45*(PI()*B4)</f>
        <v>6.9012755845871581E-4</v>
      </c>
      <c r="C47">
        <f>A45*(PI()*A4)</f>
        <v>1.6592229696514067E-4</v>
      </c>
      <c r="D47">
        <f>B45*(PI()*B4)</f>
        <v>1.9012755845871574E-4</v>
      </c>
    </row>
    <row r="48" spans="1:5" x14ac:dyDescent="0.3">
      <c r="A48" s="2" t="s">
        <v>55</v>
      </c>
      <c r="B48" s="2" t="s">
        <v>56</v>
      </c>
      <c r="C48" s="2" t="s">
        <v>60</v>
      </c>
      <c r="D48" s="2" t="s">
        <v>61</v>
      </c>
    </row>
    <row r="49" spans="1:4" x14ac:dyDescent="0.3">
      <c r="A49">
        <f>1/A47</f>
        <v>1501.6767039598726</v>
      </c>
      <c r="B49">
        <f>1/B47</f>
        <v>1449.0074881712192</v>
      </c>
      <c r="C49">
        <f>1/C47</f>
        <v>6026.9175288122624</v>
      </c>
      <c r="D49">
        <f>1/D47</f>
        <v>5259.6267900696776</v>
      </c>
    </row>
    <row r="52" spans="1:4" x14ac:dyDescent="0.3">
      <c r="A52" s="5" t="s">
        <v>28</v>
      </c>
      <c r="B52" s="5"/>
      <c r="C52" s="5"/>
      <c r="D52" s="5"/>
    </row>
    <row r="53" spans="1:4" x14ac:dyDescent="0.3">
      <c r="A53" s="2" t="s">
        <v>29</v>
      </c>
      <c r="B53" s="2" t="s">
        <v>30</v>
      </c>
    </row>
    <row r="54" spans="1:4" x14ac:dyDescent="0.3">
      <c r="A54">
        <f>B39-A39</f>
        <v>498.50279177449551</v>
      </c>
      <c r="B54">
        <f>A19*D43</f>
        <v>498.50279177449551</v>
      </c>
    </row>
  </sheetData>
  <mergeCells count="8">
    <mergeCell ref="A52:D52"/>
    <mergeCell ref="A41:D41"/>
    <mergeCell ref="A2:C2"/>
    <mergeCell ref="A1:C1"/>
    <mergeCell ref="A31:D31"/>
    <mergeCell ref="A13:D13"/>
    <mergeCell ref="A17:D17"/>
    <mergeCell ref="A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Соколов</dc:creator>
  <cp:lastModifiedBy>Максим Соколов</cp:lastModifiedBy>
  <dcterms:created xsi:type="dcterms:W3CDTF">2017-12-05T07:36:26Z</dcterms:created>
  <dcterms:modified xsi:type="dcterms:W3CDTF">2017-12-21T11:13:44Z</dcterms:modified>
</cp:coreProperties>
</file>