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/>
  <xr:revisionPtr revIDLastSave="0" documentId="13_ncr:1_{A7A4A84A-796A-4BC6-9F1B-3C6407523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E29" i="1"/>
  <c r="E30" i="1"/>
  <c r="E31" i="1"/>
  <c r="E32" i="1"/>
  <c r="E33" i="1"/>
  <c r="E34" i="1"/>
  <c r="E28" i="1"/>
  <c r="K39" i="1"/>
  <c r="K40" i="1"/>
  <c r="K41" i="1"/>
  <c r="K42" i="1"/>
  <c r="K43" i="1"/>
  <c r="K44" i="1"/>
  <c r="K38" i="1"/>
  <c r="J39" i="1"/>
  <c r="J40" i="1"/>
  <c r="J41" i="1"/>
  <c r="J42" i="1"/>
  <c r="J43" i="1"/>
  <c r="J44" i="1"/>
  <c r="J38" i="1"/>
  <c r="J29" i="1"/>
  <c r="J30" i="1"/>
  <c r="J31" i="1"/>
  <c r="J32" i="1"/>
  <c r="J33" i="1"/>
  <c r="J34" i="1"/>
  <c r="J28" i="1"/>
  <c r="K29" i="1"/>
  <c r="K30" i="1"/>
  <c r="K31" i="1"/>
  <c r="K32" i="1"/>
  <c r="K33" i="1"/>
  <c r="K34" i="1"/>
  <c r="K28" i="1"/>
  <c r="F17" i="1" l="1"/>
  <c r="D17" i="1"/>
  <c r="A21" i="1"/>
  <c r="B17" i="1"/>
  <c r="B13" i="1"/>
  <c r="D20" i="1" s="1"/>
  <c r="A13" i="1"/>
  <c r="B20" i="1" s="1"/>
  <c r="B16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E40" i="1"/>
  <c r="E41" i="1"/>
  <c r="E42" i="1"/>
  <c r="E43" i="1"/>
  <c r="E44" i="1"/>
  <c r="E45" i="1"/>
  <c r="E39" i="1"/>
  <c r="A40" i="1"/>
  <c r="D40" i="1" s="1"/>
  <c r="A41" i="1"/>
  <c r="D41" i="1" s="1"/>
  <c r="A42" i="1"/>
  <c r="D42" i="1" s="1"/>
  <c r="A43" i="1"/>
  <c r="B43" i="1" s="1"/>
  <c r="A44" i="1"/>
  <c r="C44" i="1" s="1"/>
  <c r="A45" i="1"/>
  <c r="C45" i="1" s="1"/>
  <c r="A39" i="1"/>
  <c r="E13" i="1" l="1"/>
  <c r="C13" i="1"/>
  <c r="D21" i="1" s="1"/>
  <c r="D13" i="1"/>
  <c r="B21" i="1" s="1"/>
  <c r="G43" i="1"/>
  <c r="C42" i="1"/>
  <c r="E46" i="1"/>
  <c r="E53" i="1" s="1"/>
  <c r="F45" i="1"/>
  <c r="D45" i="1"/>
  <c r="F44" i="1"/>
  <c r="D44" i="1"/>
  <c r="B42" i="1"/>
  <c r="G42" i="1" s="1"/>
  <c r="F43" i="1"/>
  <c r="D43" i="1"/>
  <c r="C43" i="1"/>
  <c r="F42" i="1"/>
  <c r="B41" i="1"/>
  <c r="G41" i="1" s="1"/>
  <c r="B40" i="1"/>
  <c r="G40" i="1" s="1"/>
  <c r="C41" i="1"/>
  <c r="C39" i="1"/>
  <c r="C40" i="1"/>
  <c r="F41" i="1"/>
  <c r="B39" i="1"/>
  <c r="B45" i="1"/>
  <c r="G45" i="1" s="1"/>
  <c r="F39" i="1"/>
  <c r="F40" i="1"/>
  <c r="B44" i="1"/>
  <c r="G44" i="1" s="1"/>
  <c r="D39" i="1"/>
  <c r="H29" i="1"/>
  <c r="H30" i="1"/>
  <c r="H31" i="1"/>
  <c r="H32" i="1"/>
  <c r="H33" i="1"/>
  <c r="H34" i="1"/>
  <c r="G29" i="1"/>
  <c r="G30" i="1"/>
  <c r="G31" i="1"/>
  <c r="G32" i="1"/>
  <c r="G33" i="1"/>
  <c r="G34" i="1"/>
  <c r="H28" i="1"/>
  <c r="G28" i="1"/>
  <c r="D29" i="1"/>
  <c r="D30" i="1"/>
  <c r="D31" i="1"/>
  <c r="D32" i="1"/>
  <c r="D33" i="1"/>
  <c r="D34" i="1"/>
  <c r="D28" i="1"/>
  <c r="A29" i="1"/>
  <c r="A30" i="1"/>
  <c r="A31" i="1"/>
  <c r="A32" i="1"/>
  <c r="A33" i="1"/>
  <c r="A34" i="1"/>
  <c r="A28" i="1"/>
  <c r="B29" i="1"/>
  <c r="B30" i="1"/>
  <c r="B31" i="1"/>
  <c r="B32" i="1"/>
  <c r="B33" i="1"/>
  <c r="B34" i="1"/>
  <c r="B28" i="1"/>
  <c r="C46" i="1" l="1"/>
  <c r="A46" i="1"/>
  <c r="B53" i="1" s="1"/>
  <c r="B48" i="1"/>
  <c r="D48" i="1" s="1"/>
  <c r="B47" i="1"/>
  <c r="F48" i="1" s="1"/>
  <c r="D46" i="1"/>
  <c r="A51" i="1" s="1"/>
  <c r="F46" i="1"/>
  <c r="E52" i="1" s="1"/>
  <c r="G39" i="1"/>
  <c r="G46" i="1" s="1"/>
  <c r="E51" i="1" s="1"/>
  <c r="B46" i="1"/>
  <c r="C52" i="1" l="1"/>
  <c r="C53" i="1"/>
  <c r="A20" i="1"/>
  <c r="B52" i="1"/>
  <c r="A53" i="1"/>
  <c r="C51" i="1"/>
  <c r="B51" i="1"/>
  <c r="A52" i="1"/>
  <c r="A23" i="1" l="1" a="1"/>
  <c r="B23" i="1" s="1"/>
  <c r="A55" i="1" a="1"/>
  <c r="A24" i="1" l="1"/>
  <c r="B24" i="1"/>
  <c r="A23" i="1"/>
  <c r="A55" i="1"/>
  <c r="A57" i="1"/>
  <c r="C55" i="1"/>
  <c r="C56" i="1"/>
  <c r="B56" i="1"/>
  <c r="A56" i="1"/>
  <c r="B55" i="1"/>
  <c r="C57" i="1"/>
  <c r="B57" i="1"/>
  <c r="D23" i="1" l="1" a="1"/>
  <c r="D23" i="1" s="1"/>
  <c r="E55" i="1" a="1"/>
  <c r="D24" i="1" l="1"/>
  <c r="E55" i="1"/>
  <c r="E56" i="1"/>
  <c r="E57" i="1"/>
</calcChain>
</file>

<file path=xl/sharedStrings.xml><?xml version="1.0" encoding="utf-8"?>
<sst xmlns="http://schemas.openxmlformats.org/spreadsheetml/2006/main" count="47" uniqueCount="39">
  <si>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</si>
  <si>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</si>
  <si>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</si>
  <si>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</si>
  <si>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</si>
  <si>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</si>
  <si>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</si>
  <si>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</si>
  <si>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</si>
  <si>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</si>
  <si>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</si>
  <si>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</si>
  <si>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X</t>
  </si>
  <si>
    <t>Y</t>
  </si>
  <si>
    <t>X = 1/x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</si>
  <si>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</si>
  <si>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</si>
  <si>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</si>
  <si>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</si>
  <si>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</si>
  <si>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</si>
  <si>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</si>
  <si>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</si>
  <si>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</si>
  <si>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</si>
  <si>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 xml:space="preserve">c = </t>
  </si>
  <si>
    <t>w</t>
  </si>
  <si>
    <t>T, град С</t>
  </si>
  <si>
    <t>в)гиперболическая</t>
  </si>
  <si>
    <t>д)экспоненциальная</t>
  </si>
  <si>
    <t>ж)гиперболическая</t>
  </si>
  <si>
    <t>логарифмическая</t>
  </si>
  <si>
    <t>Y = y</t>
  </si>
  <si>
    <t>степенная</t>
  </si>
  <si>
    <t>Y = ln y</t>
  </si>
  <si>
    <t>X = ln x</t>
  </si>
  <si>
    <t>r^2=</t>
  </si>
  <si>
    <t xml:space="preserve">y = </t>
  </si>
  <si>
    <t>Исходные данные (27 вариант)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</si>
</sst>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0" fillId="3" borderId="0" xfId="0" applyFill="1"/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164" fontId="0" fillId="3" borderId="0" xfId="0" applyNumberFormat="1" applyFill="1"/>
    <xf numFmtId="2" fontId="0" fillId="3" borderId="0" xfId="0" applyNumberFormat="1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164" fontId="0" fillId="0" borderId="0" xfId="0" applyNumberFormat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5" xfId="0" applyBorder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4" borderId="3" xfId="0" applyNumberFormat="1" applyFill="1" applyBorder="1"/>
    <xf numFmtId="164" fontId="0" fillId="4" borderId="9" xfId="0" applyNumberFormat="1" applyFill="1" applyBorder="1"/>
    <xf numFmtId="164" fontId="0" fillId="4" borderId="4" xfId="0" applyNumberFormat="1" applyFill="1" applyBorder="1"/>
    <xf numFmtId="164" fontId="0" fillId="4" borderId="10" xfId="0" applyNumberFormat="1" applyFill="1" applyBorder="1"/>
    <xf numFmtId="164" fontId="0" fillId="4" borderId="0" xfId="0" applyNumberFormat="1" applyFill="1"/>
    <xf numFmtId="0" fontId="0" fillId="4" borderId="11" xfId="0" applyFill="1" applyBorder="1"/>
    <xf numFmtId="164" fontId="0" fillId="4" borderId="5" xfId="0" applyNumberFormat="1" applyFill="1" applyBorder="1"/>
    <xf numFmtId="0" fontId="0" fillId="4" borderId="12" xfId="0" applyFill="1" applyBorder="1"/>
    <xf numFmtId="164" fontId="0" fillId="4" borderId="8" xfId="0" applyNumberFormat="1" applyFill="1" applyBorder="1"/>
    <xf numFmtId="0" fontId="0" fillId="4" borderId="13" xfId="0" applyFill="1" applyBorder="1"/>
    <xf numFmtId="0" fontId="0" fillId="5" borderId="7" xfId="0" applyFill="1" applyBorder="1"/>
    <xf numFmtId="0" fontId="0" fillId="5" borderId="13" xfId="0" applyFill="1" applyBorder="1"/>
    <xf numFmtId="0" fontId="0" fillId="5" borderId="8" xfId="0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2" fillId="6" borderId="1" xfId="0" applyFont="1" applyFill="1" applyBorder="1"/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025371828521434E-2"/>
          <c:y val="2.5428331875182269E-2"/>
          <c:w val="0.88386351706036748"/>
          <c:h val="0.898148148148148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181321084864391E-2"/>
                  <c:y val="-0.15777996500437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7702865266841643"/>
                  <c:y val="5.21562408865558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Лист1!$A$6:$A$12</c:f>
              <c:numCache>
                <c:formatCode>General</c:formatCode>
                <c:ptCount val="7"/>
                <c:pt idx="0">
                  <c:v>5</c:v>
                </c:pt>
                <c:pt idx="1">
                  <c:v>9.6</c:v>
                </c:pt>
                <c:pt idx="2">
                  <c:v>16</c:v>
                </c:pt>
                <c:pt idx="3">
                  <c:v>19.600000000000001</c:v>
                </c:pt>
                <c:pt idx="4">
                  <c:v>24.4</c:v>
                </c:pt>
                <c:pt idx="5">
                  <c:v>29.8</c:v>
                </c:pt>
                <c:pt idx="6">
                  <c:v>34.4</c:v>
                </c:pt>
              </c:numCache>
            </c:numRef>
          </c:xVal>
          <c:yVal>
            <c:numRef>
              <c:f>Лист1!$B$6:$B$12</c:f>
              <c:numCache>
                <c:formatCode>General</c:formatCode>
                <c:ptCount val="7"/>
                <c:pt idx="0">
                  <c:v>2.6</c:v>
                </c:pt>
                <c:pt idx="1">
                  <c:v>2.0099999999999998</c:v>
                </c:pt>
                <c:pt idx="2">
                  <c:v>1.34</c:v>
                </c:pt>
                <c:pt idx="3">
                  <c:v>1.08</c:v>
                </c:pt>
                <c:pt idx="4">
                  <c:v>0.94</c:v>
                </c:pt>
                <c:pt idx="5">
                  <c:v>1.06</c:v>
                </c:pt>
                <c:pt idx="6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  <c:max val="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</a:t>
            </a:r>
            <a:r>
              <a:rPr lang="ru-RU" baseline="0"/>
              <a:t> Гиперболическая зависимость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2733729139472545E-2"/>
          <c:y val="0.22094488188976377"/>
          <c:w val="0.86578522604460539"/>
          <c:h val="0.6835261537189740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496671204869443"/>
                  <c:y val="3.62729658792650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Лист1!$A$28:$A$34</c:f>
              <c:numCache>
                <c:formatCode>General</c:formatCode>
                <c:ptCount val="7"/>
                <c:pt idx="0">
                  <c:v>0.2</c:v>
                </c:pt>
                <c:pt idx="1">
                  <c:v>0.10416666666666667</c:v>
                </c:pt>
                <c:pt idx="2">
                  <c:v>6.25E-2</c:v>
                </c:pt>
                <c:pt idx="3">
                  <c:v>5.10204081632653E-2</c:v>
                </c:pt>
                <c:pt idx="4">
                  <c:v>4.0983606557377053E-2</c:v>
                </c:pt>
                <c:pt idx="5">
                  <c:v>3.3557046979865772E-2</c:v>
                </c:pt>
                <c:pt idx="6">
                  <c:v>2.9069767441860465E-2</c:v>
                </c:pt>
              </c:numCache>
            </c:numRef>
          </c:xVal>
          <c:yVal>
            <c:numRef>
              <c:f>Лист1!$B$28:$B$34</c:f>
              <c:numCache>
                <c:formatCode>General</c:formatCode>
                <c:ptCount val="7"/>
                <c:pt idx="0">
                  <c:v>2.6</c:v>
                </c:pt>
                <c:pt idx="1">
                  <c:v>2.0099999999999998</c:v>
                </c:pt>
                <c:pt idx="2">
                  <c:v>1.34</c:v>
                </c:pt>
                <c:pt idx="3">
                  <c:v>1.08</c:v>
                </c:pt>
                <c:pt idx="4">
                  <c:v>0.94</c:v>
                </c:pt>
                <c:pt idx="5">
                  <c:v>1.06</c:v>
                </c:pt>
                <c:pt idx="6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A93-B39D-89D0031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 Гиперболическая зависимость</a:t>
            </a:r>
          </a:p>
        </c:rich>
      </c:tx>
      <c:layout>
        <c:manualLayout>
          <c:xMode val="edge"/>
          <c:yMode val="edge"/>
          <c:x val="0.2195067804024497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356474190726159"/>
                  <c:y val="4.760134149897929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Лист1!$G$28:$G$34</c:f>
              <c:numCache>
                <c:formatCode>General</c:formatCode>
                <c:ptCount val="7"/>
                <c:pt idx="0">
                  <c:v>5</c:v>
                </c:pt>
                <c:pt idx="1">
                  <c:v>9.6</c:v>
                </c:pt>
                <c:pt idx="2">
                  <c:v>16</c:v>
                </c:pt>
                <c:pt idx="3">
                  <c:v>19.600000000000001</c:v>
                </c:pt>
                <c:pt idx="4">
                  <c:v>24.4</c:v>
                </c:pt>
                <c:pt idx="5">
                  <c:v>29.8</c:v>
                </c:pt>
                <c:pt idx="6">
                  <c:v>34.4</c:v>
                </c:pt>
              </c:numCache>
            </c:numRef>
          </c:xVal>
          <c:yVal>
            <c:numRef>
              <c:f>Лист1!$H$28:$H$34</c:f>
              <c:numCache>
                <c:formatCode>General</c:formatCode>
                <c:ptCount val="7"/>
                <c:pt idx="0">
                  <c:v>0.38461538461538458</c:v>
                </c:pt>
                <c:pt idx="1">
                  <c:v>0.49751243781094534</c:v>
                </c:pt>
                <c:pt idx="2">
                  <c:v>0.74626865671641784</c:v>
                </c:pt>
                <c:pt idx="3">
                  <c:v>0.92592592592592582</c:v>
                </c:pt>
                <c:pt idx="4">
                  <c:v>1.0638297872340425</c:v>
                </c:pt>
                <c:pt idx="5">
                  <c:v>0.94339622641509424</c:v>
                </c:pt>
                <c:pt idx="6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логарифмическая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5995761225034033E-2"/>
          <c:y val="0.16845144356955383"/>
          <c:w val="0.86578522604460539"/>
          <c:h val="0.6835261537189740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Лист1!$J$28:$J$34</c:f>
              <c:numCache>
                <c:formatCode>General</c:formatCode>
                <c:ptCount val="7"/>
                <c:pt idx="0">
                  <c:v>1.6094379124341003</c:v>
                </c:pt>
                <c:pt idx="1">
                  <c:v>2.2617630984737906</c:v>
                </c:pt>
                <c:pt idx="2">
                  <c:v>2.7725887222397811</c:v>
                </c:pt>
                <c:pt idx="3">
                  <c:v>2.9755295662364718</c:v>
                </c:pt>
                <c:pt idx="4">
                  <c:v>3.1945831322991562</c:v>
                </c:pt>
                <c:pt idx="5">
                  <c:v>3.3945083935113587</c:v>
                </c:pt>
                <c:pt idx="6">
                  <c:v>3.5380565643793527</c:v>
                </c:pt>
              </c:numCache>
            </c:numRef>
          </c:xVal>
          <c:yVal>
            <c:numRef>
              <c:f>Лист1!$K$28:$K$34</c:f>
              <c:numCache>
                <c:formatCode>General</c:formatCode>
                <c:ptCount val="7"/>
                <c:pt idx="0">
                  <c:v>2.6</c:v>
                </c:pt>
                <c:pt idx="1">
                  <c:v>2.0099999999999998</c:v>
                </c:pt>
                <c:pt idx="2">
                  <c:v>1.34</c:v>
                </c:pt>
                <c:pt idx="3">
                  <c:v>1.08</c:v>
                </c:pt>
                <c:pt idx="4">
                  <c:v>0.94</c:v>
                </c:pt>
                <c:pt idx="5">
                  <c:v>1.06</c:v>
                </c:pt>
                <c:pt idx="6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5C-473C-B4E3-2525EAE1B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0399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chart" Target="../charts/chart4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175261</xdr:colOff>
      <xdr:row>4</xdr:row>
      <xdr:rowOff>30481</xdr:rowOff>
    </xdr:from>
    <xdr:to>
      <xdr:col>8</xdr:col>
      <xdr:colOff>89017</xdr:colOff>
      <xdr:row>7</xdr:row>
      <xdr:rowOff>91441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2321" y="792481"/>
          <a:ext cx="1742556" cy="655320"/>
        </a:xfrm>
        <a:prstGeom prst="rect">
          <a:avLst/>
        </a:prstGeom>
      </xdr:spPr>
    </xdr:pic>
    <xdr:clientData/>
  </xdr:twoCellAnchor>
  <xdr:twoCellAnchor editAs="oneCell">
    <xdr:from>
      <xdr:col>5</xdr:col>
      <xdr:colOff>99061</xdr:colOff>
      <xdr:row>8</xdr:row>
      <xdr:rowOff>17100</xdr:rowOff>
    </xdr:from>
    <xdr:to>
      <xdr:col>8</xdr:col>
      <xdr:colOff>472441</xdr:colOff>
      <xdr:row>13</xdr:row>
      <xdr:rowOff>178895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29101" y="1571580"/>
          <a:ext cx="2202180" cy="1152395"/>
        </a:xfrm>
        <a:prstGeom prst="rect">
          <a:avLst/>
        </a:prstGeom>
      </xdr:spPr>
    </xdr:pic>
    <xdr:clientData/>
  </xdr:twoCellAnchor>
  <xdr:twoCellAnchor>
    <xdr:from>
      <xdr:col>10</xdr:col>
      <xdr:colOff>312420</xdr:colOff>
      <xdr:row>1</xdr:row>
      <xdr:rowOff>110490</xdr:rowOff>
    </xdr:from>
    <xdr:to>
      <xdr:col>18</xdr:col>
      <xdr:colOff>7620</xdr:colOff>
      <xdr:row>15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388620</xdr:colOff>
      <xdr:row>19</xdr:row>
      <xdr:rowOff>99060</xdr:rowOff>
    </xdr:from>
    <xdr:to>
      <xdr:col>19</xdr:col>
      <xdr:colOff>396240</xdr:colOff>
      <xdr:row>32</xdr:row>
      <xdr:rowOff>118110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251460</xdr:colOff>
      <xdr:row>3</xdr:row>
      <xdr:rowOff>26670</xdr:rowOff>
    </xdr:from>
    <xdr:to>
      <xdr:col>25</xdr:col>
      <xdr:colOff>556260</xdr:colOff>
      <xdr:row>17</xdr:row>
      <xdr:rowOff>41910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6</xdr:col>
      <xdr:colOff>99060</xdr:colOff>
      <xdr:row>46</xdr:row>
      <xdr:rowOff>91440</xdr:rowOff>
    </xdr:from>
    <xdr:to>
      <xdr:col>11</xdr:col>
      <xdr:colOff>99060</xdr:colOff>
      <xdr:row>56</xdr:row>
      <xdr:rowOff>99060</xdr:rowOff>
    </xdr:to>
    <xdr:pic>
      <xdr:nvPicPr>
        <xdr:cNvPr id="10" name="Рисунок 9" descr="https://excel2.ru/sites/default/files/styles/mymedium_320/public/regress-20.png?itok=aNwbpNf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9098280"/>
          <a:ext cx="3048000" cy="1859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36</xdr:row>
      <xdr:rowOff>0</xdr:rowOff>
    </xdr:from>
    <xdr:to>
      <xdr:col>21</xdr:col>
      <xdr:colOff>7620</xdr:colOff>
      <xdr:row>49</xdr:row>
      <xdr:rowOff>41910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3CE55FC8-F1CC-4766-A8EF-560F8AA879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zoomScaleNormal="100" workbookViewId="0">
      <selection activeCell="E57" sqref="E57"/>
    </sheetView>
  </sheetViews>
  <sheetFormatPr defaultRowHeight="14.4" x14ac:dyDescent="0.3"/>
  <cols>
    <col min="1" max="1" width="13.5546875" bestFit="1" customWidth="1"/>
    <col min="2" max="2" width="12.6640625" bestFit="1" customWidth="1"/>
    <col min="3" max="3" width="11.44140625" bestFit="1" customWidth="1"/>
    <col min="4" max="4" width="13.5546875" bestFit="1" customWidth="1"/>
    <col min="5" max="5" width="9" bestFit="1" customWidth="1"/>
  </cols>
  <sheetData>
    <row r="1" spans="1:10" x14ac:dyDescent="0.3">
      <c r="A1" s="50" t="s">
        <v>38</v>
      </c>
      <c r="B1" s="50"/>
      <c r="C1" s="50"/>
    </row>
    <row r="2" spans="1:10" ht="15.6" x14ac:dyDescent="0.3">
      <c r="A2" s="1" t="s">
        <v>27</v>
      </c>
      <c r="B2" s="2">
        <v>5</v>
      </c>
      <c r="C2" s="2">
        <v>9.6</v>
      </c>
      <c r="D2" s="2">
        <v>16</v>
      </c>
      <c r="E2" s="2">
        <v>19.600000000000001</v>
      </c>
      <c r="F2" s="2">
        <v>24.4</v>
      </c>
      <c r="G2" s="2">
        <v>29.8</v>
      </c>
      <c r="H2" s="2">
        <v>34.4</v>
      </c>
      <c r="I2" s="49"/>
      <c r="J2" s="49"/>
    </row>
    <row r="3" spans="1:10" ht="15.6" x14ac:dyDescent="0.3">
      <c r="A3" s="1" t="s">
        <v>26</v>
      </c>
      <c r="B3" s="2">
        <v>2.6</v>
      </c>
      <c r="C3" s="2">
        <v>2.0099999999999998</v>
      </c>
      <c r="D3" s="2">
        <v>1.34</v>
      </c>
      <c r="E3" s="2">
        <v>1.08</v>
      </c>
      <c r="F3" s="2">
        <v>0.94</v>
      </c>
      <c r="G3" s="2">
        <v>1.06</v>
      </c>
      <c r="H3" s="2">
        <v>1.25</v>
      </c>
      <c r="I3" s="49"/>
      <c r="J3" s="49"/>
    </row>
    <row r="5" spans="1:10" ht="15.6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</row>
    <row r="6" spans="1:10" ht="15.6" x14ac:dyDescent="0.3">
      <c r="A6" s="2">
        <v>5</v>
      </c>
      <c r="B6" s="2">
        <v>2.6</v>
      </c>
      <c r="C6" s="6">
        <f>A6*B6</f>
        <v>13</v>
      </c>
      <c r="D6" s="6">
        <f>POWER(A6,2)</f>
        <v>25</v>
      </c>
      <c r="E6" s="6">
        <f>POWER(B6,2)</f>
        <v>6.7600000000000007</v>
      </c>
    </row>
    <row r="7" spans="1:10" ht="15.6" x14ac:dyDescent="0.3">
      <c r="A7" s="2">
        <v>9.6</v>
      </c>
      <c r="B7" s="2">
        <v>2.0099999999999998</v>
      </c>
      <c r="C7" s="6">
        <f t="shared" ref="C7:C12" si="0">A7*B7</f>
        <v>19.295999999999996</v>
      </c>
      <c r="D7" s="6">
        <f t="shared" ref="D7:D12" si="1">POWER(A7,2)</f>
        <v>92.16</v>
      </c>
      <c r="E7" s="6">
        <f t="shared" ref="E7:E12" si="2">POWER(B7,2)</f>
        <v>4.0400999999999989</v>
      </c>
    </row>
    <row r="8" spans="1:10" ht="15.6" x14ac:dyDescent="0.3">
      <c r="A8" s="2">
        <v>16</v>
      </c>
      <c r="B8" s="2">
        <v>1.34</v>
      </c>
      <c r="C8" s="6">
        <f t="shared" si="0"/>
        <v>21.44</v>
      </c>
      <c r="D8" s="6">
        <f t="shared" si="1"/>
        <v>256</v>
      </c>
      <c r="E8" s="6">
        <f t="shared" si="2"/>
        <v>1.7956000000000003</v>
      </c>
    </row>
    <row r="9" spans="1:10" ht="15.6" x14ac:dyDescent="0.3">
      <c r="A9" s="2">
        <v>19.600000000000001</v>
      </c>
      <c r="B9" s="2">
        <v>1.08</v>
      </c>
      <c r="C9" s="6">
        <f t="shared" si="0"/>
        <v>21.168000000000003</v>
      </c>
      <c r="D9" s="6">
        <f t="shared" si="1"/>
        <v>384.16000000000008</v>
      </c>
      <c r="E9" s="6">
        <f t="shared" si="2"/>
        <v>1.1664000000000001</v>
      </c>
    </row>
    <row r="10" spans="1:10" ht="15.6" x14ac:dyDescent="0.3">
      <c r="A10" s="2">
        <v>24.4</v>
      </c>
      <c r="B10" s="2">
        <v>0.94</v>
      </c>
      <c r="C10" s="6">
        <f t="shared" si="0"/>
        <v>22.935999999999996</v>
      </c>
      <c r="D10" s="6">
        <f t="shared" si="1"/>
        <v>595.3599999999999</v>
      </c>
      <c r="E10" s="6">
        <f t="shared" si="2"/>
        <v>0.88359999999999994</v>
      </c>
    </row>
    <row r="11" spans="1:10" ht="15.6" x14ac:dyDescent="0.3">
      <c r="A11" s="2">
        <v>29.8</v>
      </c>
      <c r="B11" s="2">
        <v>1.06</v>
      </c>
      <c r="C11" s="6">
        <f t="shared" si="0"/>
        <v>31.588000000000001</v>
      </c>
      <c r="D11" s="6">
        <f t="shared" si="1"/>
        <v>888.04000000000008</v>
      </c>
      <c r="E11" s="6">
        <f t="shared" si="2"/>
        <v>1.1236000000000002</v>
      </c>
    </row>
    <row r="12" spans="1:10" ht="15.6" x14ac:dyDescent="0.3">
      <c r="A12" s="2">
        <v>34.4</v>
      </c>
      <c r="B12" s="2">
        <v>1.25</v>
      </c>
      <c r="C12" s="6">
        <f t="shared" si="0"/>
        <v>43</v>
      </c>
      <c r="D12" s="6">
        <f t="shared" si="1"/>
        <v>1183.3599999999999</v>
      </c>
      <c r="E12" s="6">
        <f t="shared" si="2"/>
        <v>1.5625</v>
      </c>
    </row>
    <row r="13" spans="1:10" ht="15.6" x14ac:dyDescent="0.3">
      <c r="A13" s="7">
        <f>SUM(A4:A12)</f>
        <v>138.79999999999998</v>
      </c>
      <c r="B13" s="7">
        <f>SUM(B4:B12)</f>
        <v>10.28</v>
      </c>
      <c r="C13" s="7">
        <f>SUM(C4:C12)</f>
        <v>172.428</v>
      </c>
      <c r="D13" s="7">
        <f>SUM(D4:D12)</f>
        <v>3424.08</v>
      </c>
      <c r="E13" s="7">
        <f>SUM(E4:E12)</f>
        <v>17.331800000000001</v>
      </c>
    </row>
    <row r="14" spans="1:10" ht="15.6" x14ac:dyDescent="0.3">
      <c r="A14" s="49"/>
      <c r="B14" s="49"/>
      <c r="C14" s="6"/>
      <c r="D14" s="6"/>
      <c r="E14" s="6"/>
    </row>
    <row r="15" spans="1:10" ht="15.6" x14ac:dyDescent="0.3">
      <c r="A15" s="49"/>
      <c r="B15" s="49"/>
      <c r="C15" s="49"/>
      <c r="D15" s="49"/>
      <c r="E15" s="49"/>
    </row>
    <row r="16" spans="1:10" x14ac:dyDescent="0.3">
      <c r="A16" s="3" t="s">
        <v>5</v>
      </c>
      <c r="B16" s="3">
        <f>COUNT(A6:A12)</f>
        <v>7</v>
      </c>
    </row>
    <row r="17" spans="1:11" x14ac:dyDescent="0.3">
      <c r="A17" s="4" t="s">
        <v>6</v>
      </c>
      <c r="B17" s="8">
        <f>CORREL(A6:A12,B6:B12)</f>
        <v>-0.81057334127278802</v>
      </c>
      <c r="C17" s="4" t="s">
        <v>7</v>
      </c>
      <c r="D17" s="9">
        <f>ABS(B17)*SQRT((B16-2)/(1-B17^2))</f>
        <v>3.0949148739919776</v>
      </c>
      <c r="E17" s="4" t="s">
        <v>8</v>
      </c>
      <c r="F17" s="9">
        <f>_xlfn.T.INV.2T(0.05,B16-2)</f>
        <v>2.570581835636315</v>
      </c>
    </row>
    <row r="18" spans="1:11" x14ac:dyDescent="0.3">
      <c r="A18" t="s">
        <v>36</v>
      </c>
      <c r="B18">
        <f>POWER(B17,2)</f>
        <v>0.65702914158213166</v>
      </c>
    </row>
    <row r="19" spans="1:11" ht="15" thickBot="1" x14ac:dyDescent="0.35">
      <c r="A19" t="s">
        <v>9</v>
      </c>
    </row>
    <row r="20" spans="1:11" x14ac:dyDescent="0.3">
      <c r="A20" s="10">
        <f>B16</f>
        <v>7</v>
      </c>
      <c r="B20" s="11">
        <f>A13</f>
        <v>138.79999999999998</v>
      </c>
      <c r="D20" s="14">
        <f>B13</f>
        <v>10.28</v>
      </c>
    </row>
    <row r="21" spans="1:11" ht="15" thickBot="1" x14ac:dyDescent="0.35">
      <c r="A21" s="12">
        <f>A13</f>
        <v>138.79999999999998</v>
      </c>
      <c r="B21" s="13">
        <f>D13</f>
        <v>3424.08</v>
      </c>
      <c r="D21" s="15">
        <f>C13</f>
        <v>172.428</v>
      </c>
    </row>
    <row r="22" spans="1:11" ht="15" thickBot="1" x14ac:dyDescent="0.35"/>
    <row r="23" spans="1:11" x14ac:dyDescent="0.3">
      <c r="A23">
        <f t="array" ref="A23:B24">MINVERSE(A20:B21)</f>
        <v>0.72804436204051759</v>
      </c>
      <c r="B23">
        <v>-2.9512323734031867E-2</v>
      </c>
      <c r="C23" s="16" t="s">
        <v>10</v>
      </c>
      <c r="D23" s="17">
        <f t="array" ref="D23:D24">MMULT(A23:B24,D20:D21)</f>
        <v>2.3955450849648736</v>
      </c>
    </row>
    <row r="24" spans="1:11" ht="15" thickBot="1" x14ac:dyDescent="0.35">
      <c r="A24">
        <v>-2.9512323734031867E-2</v>
      </c>
      <c r="B24">
        <v>1.4883736753474285E-3</v>
      </c>
      <c r="C24" s="18" t="s">
        <v>11</v>
      </c>
      <c r="D24" s="19">
        <v>-4.674939189304117E-2</v>
      </c>
    </row>
    <row r="26" spans="1:11" x14ac:dyDescent="0.3">
      <c r="A26" t="s">
        <v>28</v>
      </c>
      <c r="D26" t="s">
        <v>29</v>
      </c>
      <c r="G26" t="s">
        <v>30</v>
      </c>
      <c r="J26" t="s">
        <v>31</v>
      </c>
    </row>
    <row r="27" spans="1:11" x14ac:dyDescent="0.3">
      <c r="A27" t="s">
        <v>14</v>
      </c>
      <c r="B27" t="s">
        <v>13</v>
      </c>
      <c r="D27" t="s">
        <v>12</v>
      </c>
      <c r="E27" t="s">
        <v>34</v>
      </c>
      <c r="G27" t="s">
        <v>12</v>
      </c>
      <c r="H27" t="s">
        <v>15</v>
      </c>
      <c r="J27" t="s">
        <v>35</v>
      </c>
      <c r="K27" t="s">
        <v>32</v>
      </c>
    </row>
    <row r="28" spans="1:11" x14ac:dyDescent="0.3">
      <c r="A28">
        <f>1/A6</f>
        <v>0.2</v>
      </c>
      <c r="B28">
        <f>B6</f>
        <v>2.6</v>
      </c>
      <c r="D28">
        <f>A6</f>
        <v>5</v>
      </c>
      <c r="E28">
        <f>LN(ABS(B6))</f>
        <v>0.95551144502743635</v>
      </c>
      <c r="G28">
        <f>A6</f>
        <v>5</v>
      </c>
      <c r="H28">
        <f>1/B6</f>
        <v>0.38461538461538458</v>
      </c>
      <c r="J28">
        <f>LN(A6)</f>
        <v>1.6094379124341003</v>
      </c>
      <c r="K28">
        <f>B6</f>
        <v>2.6</v>
      </c>
    </row>
    <row r="29" spans="1:11" x14ac:dyDescent="0.3">
      <c r="A29">
        <f t="shared" ref="A29:A34" si="3">1/A7</f>
        <v>0.10416666666666667</v>
      </c>
      <c r="B29">
        <f t="shared" ref="B29:B34" si="4">B7</f>
        <v>2.0099999999999998</v>
      </c>
      <c r="D29">
        <f t="shared" ref="D29:D34" si="5">A7</f>
        <v>9.6</v>
      </c>
      <c r="E29">
        <f t="shared" ref="E29:E34" si="6">LN(ABS(B7))</f>
        <v>0.69813472207098426</v>
      </c>
      <c r="G29">
        <f t="shared" ref="G29:G34" si="7">A7</f>
        <v>9.6</v>
      </c>
      <c r="H29">
        <f t="shared" ref="H29:H34" si="8">1/B7</f>
        <v>0.49751243781094534</v>
      </c>
      <c r="J29">
        <f t="shared" ref="J29:J34" si="9">LN(A7)</f>
        <v>2.2617630984737906</v>
      </c>
      <c r="K29">
        <f t="shared" ref="K29:K34" si="10">B7</f>
        <v>2.0099999999999998</v>
      </c>
    </row>
    <row r="30" spans="1:11" x14ac:dyDescent="0.3">
      <c r="A30">
        <f t="shared" si="3"/>
        <v>6.25E-2</v>
      </c>
      <c r="B30">
        <f t="shared" si="4"/>
        <v>1.34</v>
      </c>
      <c r="D30">
        <f t="shared" si="5"/>
        <v>16</v>
      </c>
      <c r="E30">
        <f t="shared" si="6"/>
        <v>0.29266961396282004</v>
      </c>
      <c r="G30">
        <f t="shared" si="7"/>
        <v>16</v>
      </c>
      <c r="H30">
        <f t="shared" si="8"/>
        <v>0.74626865671641784</v>
      </c>
      <c r="J30">
        <f t="shared" si="9"/>
        <v>2.7725887222397811</v>
      </c>
      <c r="K30">
        <f t="shared" si="10"/>
        <v>1.34</v>
      </c>
    </row>
    <row r="31" spans="1:11" x14ac:dyDescent="0.3">
      <c r="A31">
        <f t="shared" si="3"/>
        <v>5.10204081632653E-2</v>
      </c>
      <c r="B31">
        <f t="shared" si="4"/>
        <v>1.08</v>
      </c>
      <c r="D31">
        <f t="shared" si="5"/>
        <v>19.600000000000001</v>
      </c>
      <c r="E31">
        <f t="shared" si="6"/>
        <v>7.6961041136128394E-2</v>
      </c>
      <c r="G31">
        <f t="shared" si="7"/>
        <v>19.600000000000001</v>
      </c>
      <c r="H31">
        <f t="shared" si="8"/>
        <v>0.92592592592592582</v>
      </c>
      <c r="J31">
        <f t="shared" si="9"/>
        <v>2.9755295662364718</v>
      </c>
      <c r="K31">
        <f t="shared" si="10"/>
        <v>1.08</v>
      </c>
    </row>
    <row r="32" spans="1:11" x14ac:dyDescent="0.3">
      <c r="A32">
        <f t="shared" si="3"/>
        <v>4.0983606557377053E-2</v>
      </c>
      <c r="B32">
        <f t="shared" si="4"/>
        <v>0.94</v>
      </c>
      <c r="D32">
        <f t="shared" si="5"/>
        <v>24.4</v>
      </c>
      <c r="E32">
        <f t="shared" si="6"/>
        <v>-6.1875403718087529E-2</v>
      </c>
      <c r="G32">
        <f t="shared" si="7"/>
        <v>24.4</v>
      </c>
      <c r="H32">
        <f t="shared" si="8"/>
        <v>1.0638297872340425</v>
      </c>
      <c r="J32">
        <f t="shared" si="9"/>
        <v>3.1945831322991562</v>
      </c>
      <c r="K32">
        <f t="shared" si="10"/>
        <v>0.94</v>
      </c>
    </row>
    <row r="33" spans="1:11" x14ac:dyDescent="0.3">
      <c r="A33">
        <f t="shared" si="3"/>
        <v>3.3557046979865772E-2</v>
      </c>
      <c r="B33">
        <f t="shared" si="4"/>
        <v>1.06</v>
      </c>
      <c r="D33">
        <f t="shared" si="5"/>
        <v>29.8</v>
      </c>
      <c r="E33">
        <f t="shared" si="6"/>
        <v>5.8268908123975824E-2</v>
      </c>
      <c r="G33">
        <f t="shared" si="7"/>
        <v>29.8</v>
      </c>
      <c r="H33">
        <f t="shared" si="8"/>
        <v>0.94339622641509424</v>
      </c>
      <c r="J33">
        <f t="shared" si="9"/>
        <v>3.3945083935113587</v>
      </c>
      <c r="K33">
        <f t="shared" si="10"/>
        <v>1.06</v>
      </c>
    </row>
    <row r="34" spans="1:11" x14ac:dyDescent="0.3">
      <c r="A34">
        <f t="shared" si="3"/>
        <v>2.9069767441860465E-2</v>
      </c>
      <c r="B34">
        <f t="shared" si="4"/>
        <v>1.25</v>
      </c>
      <c r="D34">
        <f t="shared" si="5"/>
        <v>34.4</v>
      </c>
      <c r="E34">
        <f t="shared" si="6"/>
        <v>0.22314355131420976</v>
      </c>
      <c r="G34">
        <f t="shared" si="7"/>
        <v>34.4</v>
      </c>
      <c r="H34">
        <f t="shared" si="8"/>
        <v>0.8</v>
      </c>
      <c r="J34">
        <f t="shared" si="9"/>
        <v>3.5380565643793527</v>
      </c>
      <c r="K34">
        <f t="shared" si="10"/>
        <v>1.25</v>
      </c>
    </row>
    <row r="36" spans="1:11" x14ac:dyDescent="0.3">
      <c r="J36" t="s">
        <v>33</v>
      </c>
    </row>
    <row r="37" spans="1:11" x14ac:dyDescent="0.3">
      <c r="J37" t="s">
        <v>35</v>
      </c>
      <c r="K37" t="s">
        <v>34</v>
      </c>
    </row>
    <row r="38" spans="1:11" x14ac:dyDescent="0.3">
      <c r="A38" s="21" t="s">
        <v>16</v>
      </c>
      <c r="B38" s="21" t="s">
        <v>18</v>
      </c>
      <c r="C38" s="21" t="s">
        <v>19</v>
      </c>
      <c r="D38" s="21" t="s">
        <v>20</v>
      </c>
      <c r="E38" s="21" t="s">
        <v>21</v>
      </c>
      <c r="F38" s="21" t="s">
        <v>17</v>
      </c>
      <c r="G38" s="21" t="s">
        <v>22</v>
      </c>
      <c r="J38">
        <f>LN(A6)</f>
        <v>1.6094379124341003</v>
      </c>
      <c r="K38">
        <f>LN(B6)</f>
        <v>0.95551144502743635</v>
      </c>
    </row>
    <row r="39" spans="1:11" x14ac:dyDescent="0.3">
      <c r="A39" s="23">
        <f>A6</f>
        <v>5</v>
      </c>
      <c r="B39" s="22">
        <f>A39^2</f>
        <v>25</v>
      </c>
      <c r="C39" s="22">
        <f>A39^3</f>
        <v>125</v>
      </c>
      <c r="D39" s="22">
        <f>A39^4</f>
        <v>625</v>
      </c>
      <c r="E39" s="23">
        <f>B6</f>
        <v>2.6</v>
      </c>
      <c r="F39" s="22">
        <f>A39*E39</f>
        <v>13</v>
      </c>
      <c r="G39" s="22">
        <f>B39*E39</f>
        <v>65</v>
      </c>
      <c r="J39">
        <f t="shared" ref="J39:J44" si="11">LN(A7)</f>
        <v>2.2617630984737906</v>
      </c>
      <c r="K39">
        <f t="shared" ref="K39:K44" si="12">LN(B7)</f>
        <v>0.69813472207098426</v>
      </c>
    </row>
    <row r="40" spans="1:11" x14ac:dyDescent="0.3">
      <c r="A40" s="23">
        <f t="shared" ref="A40:A45" si="13">A7</f>
        <v>9.6</v>
      </c>
      <c r="B40" s="22">
        <f t="shared" ref="B40:B45" si="14">A40^2</f>
        <v>92.16</v>
      </c>
      <c r="C40" s="22">
        <f t="shared" ref="C40:C45" si="15">A40^3</f>
        <v>884.73599999999999</v>
      </c>
      <c r="D40" s="22">
        <f t="shared" ref="D40:D45" si="16">A40^4</f>
        <v>8493.4655999999995</v>
      </c>
      <c r="E40" s="23">
        <f t="shared" ref="E40:E45" si="17">B7</f>
        <v>2.0099999999999998</v>
      </c>
      <c r="F40" s="22">
        <f t="shared" ref="F40:F45" si="18">A40*E40</f>
        <v>19.295999999999996</v>
      </c>
      <c r="G40" s="22">
        <f t="shared" ref="G40:G45" si="19">B40*E40</f>
        <v>185.24159999999998</v>
      </c>
      <c r="J40">
        <f t="shared" si="11"/>
        <v>2.7725887222397811</v>
      </c>
      <c r="K40">
        <f t="shared" si="12"/>
        <v>0.29266961396282004</v>
      </c>
    </row>
    <row r="41" spans="1:11" x14ac:dyDescent="0.3">
      <c r="A41" s="23">
        <f t="shared" si="13"/>
        <v>16</v>
      </c>
      <c r="B41" s="22">
        <f t="shared" si="14"/>
        <v>256</v>
      </c>
      <c r="C41" s="22">
        <f t="shared" si="15"/>
        <v>4096</v>
      </c>
      <c r="D41" s="22">
        <f t="shared" si="16"/>
        <v>65536</v>
      </c>
      <c r="E41" s="23">
        <f t="shared" si="17"/>
        <v>1.34</v>
      </c>
      <c r="F41" s="22">
        <f t="shared" si="18"/>
        <v>21.44</v>
      </c>
      <c r="G41" s="22">
        <f t="shared" si="19"/>
        <v>343.04</v>
      </c>
      <c r="J41">
        <f t="shared" si="11"/>
        <v>2.9755295662364718</v>
      </c>
      <c r="K41">
        <f t="shared" si="12"/>
        <v>7.6961041136128394E-2</v>
      </c>
    </row>
    <row r="42" spans="1:11" x14ac:dyDescent="0.3">
      <c r="A42" s="23">
        <f t="shared" si="13"/>
        <v>19.600000000000001</v>
      </c>
      <c r="B42" s="22">
        <f t="shared" si="14"/>
        <v>384.16000000000008</v>
      </c>
      <c r="C42" s="22">
        <f t="shared" si="15"/>
        <v>7529.5360000000019</v>
      </c>
      <c r="D42" s="22">
        <f t="shared" si="16"/>
        <v>147578.90560000006</v>
      </c>
      <c r="E42" s="23">
        <f t="shared" si="17"/>
        <v>1.08</v>
      </c>
      <c r="F42" s="22">
        <f t="shared" si="18"/>
        <v>21.168000000000003</v>
      </c>
      <c r="G42" s="22">
        <f t="shared" si="19"/>
        <v>414.89280000000014</v>
      </c>
      <c r="J42">
        <f t="shared" si="11"/>
        <v>3.1945831322991562</v>
      </c>
      <c r="K42">
        <f t="shared" si="12"/>
        <v>-6.1875403718087529E-2</v>
      </c>
    </row>
    <row r="43" spans="1:11" x14ac:dyDescent="0.3">
      <c r="A43" s="23">
        <f t="shared" si="13"/>
        <v>24.4</v>
      </c>
      <c r="B43" s="22">
        <f t="shared" si="14"/>
        <v>595.3599999999999</v>
      </c>
      <c r="C43" s="22">
        <f t="shared" si="15"/>
        <v>14526.783999999996</v>
      </c>
      <c r="D43" s="22">
        <f t="shared" si="16"/>
        <v>354453.52959999989</v>
      </c>
      <c r="E43" s="23">
        <f t="shared" si="17"/>
        <v>0.94</v>
      </c>
      <c r="F43" s="22">
        <f t="shared" si="18"/>
        <v>22.935999999999996</v>
      </c>
      <c r="G43" s="22">
        <f t="shared" si="19"/>
        <v>559.63839999999982</v>
      </c>
      <c r="J43">
        <f t="shared" si="11"/>
        <v>3.3945083935113587</v>
      </c>
      <c r="K43">
        <f t="shared" si="12"/>
        <v>5.8268908123975824E-2</v>
      </c>
    </row>
    <row r="44" spans="1:11" x14ac:dyDescent="0.3">
      <c r="A44" s="23">
        <f t="shared" si="13"/>
        <v>29.8</v>
      </c>
      <c r="B44" s="22">
        <f t="shared" si="14"/>
        <v>888.04000000000008</v>
      </c>
      <c r="C44" s="22">
        <f t="shared" si="15"/>
        <v>26463.592000000004</v>
      </c>
      <c r="D44" s="22">
        <f t="shared" si="16"/>
        <v>788615.04160000011</v>
      </c>
      <c r="E44" s="23">
        <f t="shared" si="17"/>
        <v>1.06</v>
      </c>
      <c r="F44" s="22">
        <f t="shared" si="18"/>
        <v>31.588000000000001</v>
      </c>
      <c r="G44" s="22">
        <f t="shared" si="19"/>
        <v>941.32240000000013</v>
      </c>
      <c r="J44">
        <f t="shared" si="11"/>
        <v>3.5380565643793527</v>
      </c>
      <c r="K44">
        <f t="shared" si="12"/>
        <v>0.22314355131420976</v>
      </c>
    </row>
    <row r="45" spans="1:11" x14ac:dyDescent="0.3">
      <c r="A45" s="23">
        <f t="shared" si="13"/>
        <v>34.4</v>
      </c>
      <c r="B45" s="22">
        <f t="shared" si="14"/>
        <v>1183.3599999999999</v>
      </c>
      <c r="C45" s="22">
        <f t="shared" si="15"/>
        <v>40707.583999999995</v>
      </c>
      <c r="D45" s="22">
        <f t="shared" si="16"/>
        <v>1400340.8895999999</v>
      </c>
      <c r="E45" s="23">
        <f t="shared" si="17"/>
        <v>1.25</v>
      </c>
      <c r="F45" s="22">
        <f t="shared" si="18"/>
        <v>43</v>
      </c>
      <c r="G45" s="22">
        <f t="shared" si="19"/>
        <v>1479.1999999999998</v>
      </c>
    </row>
    <row r="46" spans="1:11" x14ac:dyDescent="0.3">
      <c r="A46" s="47">
        <f t="shared" ref="A46:G46" si="20">SUM(A39:A45)</f>
        <v>138.79999999999998</v>
      </c>
      <c r="B46" s="48">
        <f t="shared" si="20"/>
        <v>3424.08</v>
      </c>
      <c r="C46" s="48">
        <f t="shared" si="20"/>
        <v>94333.231999999989</v>
      </c>
      <c r="D46" s="48">
        <f t="shared" si="20"/>
        <v>2765642.8319999999</v>
      </c>
      <c r="E46" s="48">
        <f t="shared" si="20"/>
        <v>10.28</v>
      </c>
      <c r="F46" s="47">
        <f t="shared" si="20"/>
        <v>172.428</v>
      </c>
      <c r="G46" s="47">
        <f t="shared" si="20"/>
        <v>3988.3352</v>
      </c>
    </row>
    <row r="47" spans="1:11" x14ac:dyDescent="0.3">
      <c r="A47" s="3" t="s">
        <v>5</v>
      </c>
      <c r="B47" s="3">
        <f>COUNT(A39:A45)</f>
        <v>7</v>
      </c>
    </row>
    <row r="48" spans="1:11" x14ac:dyDescent="0.3">
      <c r="A48" s="4" t="s">
        <v>6</v>
      </c>
      <c r="B48" s="8">
        <f>CORREL(A39:A45,E39:E45)</f>
        <v>-0.81057334127278802</v>
      </c>
      <c r="C48" s="4" t="s">
        <v>7</v>
      </c>
      <c r="D48" s="9">
        <f>ABS(B48)*SQRT((B47-2)/(1-B48^2))</f>
        <v>3.0949148739919776</v>
      </c>
      <c r="E48" s="9" t="s">
        <v>8</v>
      </c>
      <c r="F48" s="9">
        <f>_xlfn.T.INV.2T(0.05,B47-2)</f>
        <v>2.570581835636315</v>
      </c>
    </row>
    <row r="50" spans="1:6" ht="15" thickBot="1" x14ac:dyDescent="0.35">
      <c r="A50" t="s">
        <v>9</v>
      </c>
    </row>
    <row r="51" spans="1:6" x14ac:dyDescent="0.3">
      <c r="A51" s="34">
        <f>D46</f>
        <v>2765642.8319999999</v>
      </c>
      <c r="B51" s="35">
        <f>C46</f>
        <v>94333.231999999989</v>
      </c>
      <c r="C51" s="36">
        <f>B46</f>
        <v>3424.08</v>
      </c>
      <c r="D51" s="20"/>
      <c r="E51" s="14">
        <f>G46</f>
        <v>3988.3352</v>
      </c>
    </row>
    <row r="52" spans="1:6" x14ac:dyDescent="0.3">
      <c r="A52" s="37">
        <f>C46</f>
        <v>94333.231999999989</v>
      </c>
      <c r="B52" s="38">
        <f>B46</f>
        <v>3424.08</v>
      </c>
      <c r="C52" s="39">
        <f>A46</f>
        <v>138.79999999999998</v>
      </c>
      <c r="D52" s="20"/>
      <c r="E52" s="43">
        <f>F46</f>
        <v>172.428</v>
      </c>
    </row>
    <row r="53" spans="1:6" ht="15" thickBot="1" x14ac:dyDescent="0.35">
      <c r="A53" s="40">
        <f>B46</f>
        <v>3424.08</v>
      </c>
      <c r="B53" s="41">
        <f>A46</f>
        <v>138.79999999999998</v>
      </c>
      <c r="C53" s="13">
        <f>B47</f>
        <v>7</v>
      </c>
      <c r="E53" s="42">
        <f>E46</f>
        <v>10.28</v>
      </c>
    </row>
    <row r="54" spans="1:6" ht="15" thickBot="1" x14ac:dyDescent="0.35">
      <c r="D54" s="20"/>
    </row>
    <row r="55" spans="1:6" x14ac:dyDescent="0.3">
      <c r="A55" s="27">
        <f t="array" ref="A55:C57">MINVERSE(A51:C53)</f>
        <v>1.9854854184729032E-5</v>
      </c>
      <c r="B55" s="28">
        <v>-7.8129926889408262E-4</v>
      </c>
      <c r="C55" s="29">
        <v>5.7799613436645267E-3</v>
      </c>
      <c r="D55" s="32" t="s">
        <v>23</v>
      </c>
      <c r="E55" s="44">
        <f t="array" ref="E55:E57">MMULT(A55:C57,E51:E53)</f>
        <v>3.8879461118245459E-3</v>
      </c>
      <c r="F55" s="20"/>
    </row>
    <row r="56" spans="1:6" x14ac:dyDescent="0.3">
      <c r="A56" s="30">
        <v>-7.8129926889408273E-4</v>
      </c>
      <c r="B56">
        <v>3.2232923189285792E-2</v>
      </c>
      <c r="C56" s="24">
        <v>-0.25695693400543107</v>
      </c>
      <c r="D56" s="33" t="s">
        <v>24</v>
      </c>
      <c r="E56" s="45">
        <v>-0.1997421777581958</v>
      </c>
    </row>
    <row r="57" spans="1:6" ht="15" thickBot="1" x14ac:dyDescent="0.35">
      <c r="A57" s="31">
        <v>5.7799613436645258E-3</v>
      </c>
      <c r="B57" s="25">
        <v>-0.25695693400543101</v>
      </c>
      <c r="C57" s="26">
        <v>2.4106532003341421</v>
      </c>
      <c r="D57" s="33" t="s">
        <v>25</v>
      </c>
      <c r="E57" s="46">
        <v>3.527367964323048</v>
      </c>
    </row>
    <row r="58" spans="1:6" x14ac:dyDescent="0.3">
      <c r="A58" t="s">
        <v>37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2023-12-12T17:46:30Z</dcterms:modified>
</cp:coreProperties>
</file>