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3_sem\Тер вер\"/>
    </mc:Choice>
  </mc:AlternateContent>
  <xr:revisionPtr revIDLastSave="0" documentId="8_{E9DD8016-FBB9-4CB8-A843-873FCCBC1BA4}" xr6:coauthVersionLast="47" xr6:coauthVersionMax="47" xr10:uidLastSave="{00000000-0000-0000-0000-000000000000}"/>
  <bookViews>
    <workbookView xWindow="-108" yWindow="-108" windowWidth="23256" windowHeight="12456" xr2:uid="{2D868723-D166-4DD0-B5E8-F7CB4EC79B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8" i="1" l="1"/>
  <c r="AD4" i="1"/>
  <c r="AD5" i="1"/>
  <c r="AD6" i="1"/>
  <c r="AD7" i="1"/>
  <c r="AD3" i="1"/>
  <c r="AD2" i="1"/>
  <c r="AK3" i="1"/>
  <c r="X3" i="1"/>
  <c r="X2" i="1"/>
  <c r="W3" i="1"/>
  <c r="V3" i="1"/>
  <c r="U3" i="1"/>
  <c r="AK2" i="1"/>
  <c r="B14" i="1"/>
  <c r="O2" i="1"/>
  <c r="M4" i="1"/>
  <c r="M5" i="1" s="1"/>
  <c r="M3" i="1"/>
  <c r="M2" i="1"/>
  <c r="M1" i="1"/>
  <c r="P2" i="1" l="1"/>
  <c r="O3" i="1"/>
  <c r="AA3" i="1" s="1"/>
  <c r="AA2" i="1"/>
  <c r="Z3" i="1"/>
  <c r="AC3" i="1" s="1"/>
  <c r="Q2" i="1"/>
  <c r="P3" i="1"/>
  <c r="Z4" i="1" s="1"/>
  <c r="A15" i="1"/>
  <c r="AB3" i="1" l="1"/>
  <c r="A14" i="1"/>
  <c r="AB2" i="1"/>
  <c r="AC2" i="1"/>
  <c r="O4" i="1"/>
  <c r="AA4" i="1" s="1"/>
  <c r="AB4" i="1" s="1"/>
  <c r="Q3" i="1"/>
  <c r="AC4" i="1" l="1"/>
  <c r="A17" i="1"/>
  <c r="A16" i="1"/>
  <c r="P4" i="1"/>
  <c r="Z5" i="1" s="1"/>
  <c r="O5" i="1" l="1"/>
  <c r="AA5" i="1" s="1"/>
  <c r="AB5" i="1" s="1"/>
  <c r="Q4" i="1"/>
  <c r="AC5" i="1" l="1"/>
  <c r="A19" i="1"/>
  <c r="A18" i="1"/>
  <c r="P5" i="1"/>
  <c r="Z6" i="1" s="1"/>
  <c r="O6" i="1" l="1"/>
  <c r="AA6" i="1" s="1"/>
  <c r="Q5" i="1"/>
  <c r="AC6" i="1" l="1"/>
  <c r="AB6" i="1"/>
  <c r="A21" i="1"/>
  <c r="A20" i="1"/>
  <c r="P6" i="1"/>
  <c r="Z7" i="1" s="1"/>
  <c r="O7" i="1" l="1"/>
  <c r="AA7" i="1" s="1"/>
  <c r="Q6" i="1"/>
  <c r="AC7" i="1" l="1"/>
  <c r="AB7" i="1"/>
  <c r="A22" i="1"/>
  <c r="A23" i="1"/>
  <c r="P7" i="1"/>
  <c r="Z8" i="1" s="1"/>
  <c r="AC10" i="1" l="1"/>
  <c r="O8" i="1"/>
  <c r="Q7" i="1"/>
  <c r="A25" i="1" l="1"/>
  <c r="A24" i="1"/>
  <c r="P8" i="1"/>
  <c r="O9" i="1" l="1"/>
  <c r="R2" i="1" a="1"/>
  <c r="Q8" i="1"/>
  <c r="R2" i="1" l="1"/>
  <c r="S3" i="1"/>
  <c r="S4" i="1"/>
  <c r="S5" i="1"/>
  <c r="S6" i="1"/>
  <c r="S7" i="1"/>
  <c r="T3" i="1"/>
  <c r="S8" i="1"/>
  <c r="S9" i="1"/>
  <c r="T8" i="1"/>
  <c r="T4" i="1"/>
  <c r="T5" i="1"/>
  <c r="T6" i="1"/>
  <c r="T7" i="1"/>
  <c r="T9" i="1"/>
  <c r="T2" i="1"/>
  <c r="S2" i="1"/>
  <c r="C13" i="1" s="1"/>
  <c r="A26" i="1"/>
  <c r="A27" i="1"/>
  <c r="P9" i="1"/>
  <c r="Q9" i="1" s="1"/>
  <c r="AB8" i="1" s="1"/>
  <c r="U2" i="1" l="1"/>
  <c r="A28" i="1"/>
  <c r="A29" i="1"/>
  <c r="B16" i="1"/>
  <c r="B15" i="1"/>
  <c r="C14" i="1"/>
  <c r="V2" i="1" l="1"/>
  <c r="W2" i="1" s="1"/>
  <c r="C15" i="1"/>
  <c r="B18" i="1"/>
  <c r="B17" i="1"/>
  <c r="AE2" i="1" l="1"/>
  <c r="AE6" i="1"/>
  <c r="AE8" i="1"/>
  <c r="AE7" i="1"/>
  <c r="AE4" i="1"/>
  <c r="AE3" i="1"/>
  <c r="AE5" i="1"/>
  <c r="B20" i="1"/>
  <c r="B19" i="1"/>
  <c r="C16" i="1"/>
  <c r="AF5" i="1" l="1"/>
  <c r="AG5" i="1" s="1"/>
  <c r="AH5" i="1" s="1"/>
  <c r="AI5" i="1"/>
  <c r="AF3" i="1"/>
  <c r="AG3" i="1" s="1"/>
  <c r="AH3" i="1" s="1"/>
  <c r="AI3" i="1"/>
  <c r="AI4" i="1"/>
  <c r="AF4" i="1"/>
  <c r="AG4" i="1" s="1"/>
  <c r="AH4" i="1" s="1"/>
  <c r="AF7" i="1"/>
  <c r="AG7" i="1" s="1"/>
  <c r="AH7" i="1" s="1"/>
  <c r="AI7" i="1"/>
  <c r="AF8" i="1"/>
  <c r="AG8" i="1" s="1"/>
  <c r="AH8" i="1" s="1"/>
  <c r="AI8" i="1"/>
  <c r="AF6" i="1"/>
  <c r="AG6" i="1" s="1"/>
  <c r="AH6" i="1" s="1"/>
  <c r="AI6" i="1"/>
  <c r="AD10" i="1"/>
  <c r="AE10" i="1"/>
  <c r="AF2" i="1"/>
  <c r="AG2" i="1" s="1"/>
  <c r="AH2" i="1" s="1"/>
  <c r="AI2" i="1"/>
  <c r="B22" i="1"/>
  <c r="B21" i="1"/>
  <c r="C17" i="1"/>
  <c r="AJ2" i="1" l="1"/>
  <c r="AJ10" i="1" s="1"/>
  <c r="AI10" i="1"/>
  <c r="C18" i="1"/>
  <c r="B24" i="1"/>
  <c r="B23" i="1"/>
  <c r="C19" i="1" l="1"/>
  <c r="B25" i="1"/>
  <c r="B26" i="1"/>
  <c r="C20" i="1" l="1"/>
  <c r="B27" i="1"/>
  <c r="B28" i="1"/>
  <c r="R9" i="1"/>
  <c r="R8" i="1"/>
  <c r="R7" i="1"/>
  <c r="R6" i="1"/>
  <c r="R5" i="1"/>
  <c r="R4" i="1"/>
  <c r="R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<sst xmlns="http://schemas.openxmlformats.org/spreadsheetml/2006/main" count="33" uniqueCount="29">
  <si>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n</t>
  </si>
  <si>
    <t>k</t>
  </si>
  <si>
    <t>min</t>
  </si>
  <si>
    <t>max</t>
  </si>
  <si>
    <t>h</t>
  </si>
  <si>
    <t>a</t>
  </si>
  <si>
    <t>x</t>
  </si>
  <si>
    <t>y</t>
  </si>
  <si>
    <t>[xi;</t>
  </si>
  <si>
    <t>xi+1)</t>
  </si>
  <si>
    <t>xi*</t>
  </si>
  <si>
    <t>ni</t>
  </si>
  <si>
    <t>ni/n</t>
  </si>
  <si>
    <t>ni/n/h</t>
  </si>
  <si>
    <t>x-ср</t>
  </si>
  <si>
    <t>Dв</t>
  </si>
  <si>
    <t>s2</t>
  </si>
  <si>
    <t>s</t>
  </si>
  <si>
    <t>pi</t>
  </si>
  <si>
    <t>n*pi</t>
  </si>
  <si>
    <t>1+E259</t>
  </si>
  <si>
    <t>ni-n*pi</t>
  </si>
  <si>
    <t>(ni-n*pi)^2</t>
  </si>
  <si>
    <t>(ni-n*pi)^2/npi</t>
  </si>
  <si>
    <t>ni^2/npi</t>
  </si>
  <si>
    <t>x2расч</t>
  </si>
  <si>
    <t>x2крит</t>
  </si>
  <si>
    <t>k-r-1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</si>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</sst>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0"/>
    <numFmt numFmtId="166" formatCode="0.000000"/>
    <numFmt numFmtId="167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" fontId="0" fillId="3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/>
    <xf numFmtId="2" fontId="0" fillId="3" borderId="1" xfId="0" applyNumberFormat="1" applyFill="1" applyBorder="1"/>
    <xf numFmtId="165" fontId="0" fillId="3" borderId="1" xfId="0" applyNumberFormat="1" applyFill="1" applyBorder="1"/>
    <xf numFmtId="11" fontId="0" fillId="3" borderId="1" xfId="0" applyNumberFormat="1" applyFill="1" applyBorder="1"/>
    <xf numFmtId="167" fontId="0" fillId="3" borderId="1" xfId="0" applyNumberFormat="1" applyFill="1" applyBorder="1"/>
    <xf numFmtId="166" fontId="0" fillId="3" borderId="1" xfId="0" applyNumberFormat="1" applyFill="1" applyBorder="1"/>
    <xf numFmtId="0" fontId="1" fillId="4" borderId="1" xfId="0" applyFont="1" applyFill="1" applyBorder="1" applyAlignment="1">
      <alignment horizontal="right" vertical="center"/>
    </xf>
    <xf numFmtId="0" fontId="0" fillId="5" borderId="0" xfId="0" applyFill="1"/>
    <xf numFmtId="167" fontId="0" fillId="5" borderId="0" xfId="0" applyNumberFormat="1" applyFill="1"/>
    <xf numFmtId="166" fontId="0" fillId="5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Эмперическая</a:t>
            </a:r>
            <a:r>
              <a:rPr lang="ru-RU" baseline="0"/>
              <a:t>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7068254812163054E-2"/>
          <c:y val="0.16890936723340402"/>
          <c:w val="0.88976053638373076"/>
          <c:h val="0.717837263740702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919C-4A02-A8D2-55FC3B979AD6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9C-4A02-A8D2-55FC3B979AD6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919C-4A02-A8D2-55FC3B979AD6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9C-4A02-A8D2-55FC3B979AD6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19C-4A02-A8D2-55FC3B979AD6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9C-4A02-A8D2-55FC3B979AD6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19C-4A02-A8D2-55FC3B979AD6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9C-4A02-A8D2-55FC3B979AD6}"/>
              </c:ext>
            </c:extLst>
          </c:dPt>
          <c:xVal>
            <c:numRef>
              <c:f>Лист1!$A$13:$A$30</c:f>
              <c:numCache>
                <c:formatCode>0.0</c:formatCode>
                <c:ptCount val="18"/>
                <c:pt idx="0" formatCode="General">
                  <c:v>5</c:v>
                </c:pt>
                <c:pt idx="1">
                  <c:v>14.224008351012817</c:v>
                </c:pt>
                <c:pt idx="2">
                  <c:v>14.224008351012817</c:v>
                </c:pt>
                <c:pt idx="3">
                  <c:v>18.67202505303845</c:v>
                </c:pt>
                <c:pt idx="4">
                  <c:v>18.67202505303845</c:v>
                </c:pt>
                <c:pt idx="5">
                  <c:v>23.120041755064083</c:v>
                </c:pt>
                <c:pt idx="6">
                  <c:v>23.120041755064083</c:v>
                </c:pt>
                <c:pt idx="7">
                  <c:v>27.568058457089716</c:v>
                </c:pt>
                <c:pt idx="8">
                  <c:v>27.568058457089716</c:v>
                </c:pt>
                <c:pt idx="9">
                  <c:v>32.016075159115346</c:v>
                </c:pt>
                <c:pt idx="10">
                  <c:v>32.016075159115346</c:v>
                </c:pt>
                <c:pt idx="11">
                  <c:v>36.464091861140986</c:v>
                </c:pt>
                <c:pt idx="12">
                  <c:v>36.464091861140986</c:v>
                </c:pt>
                <c:pt idx="13">
                  <c:v>40.912108563166612</c:v>
                </c:pt>
                <c:pt idx="14">
                  <c:v>40.912108563166612</c:v>
                </c:pt>
                <c:pt idx="15">
                  <c:v>45.360125265192252</c:v>
                </c:pt>
                <c:pt idx="16">
                  <c:v>45.360125265192252</c:v>
                </c:pt>
                <c:pt idx="17" formatCode="General">
                  <c:v>55</c:v>
                </c:pt>
              </c:numCache>
            </c:numRef>
          </c:xVal>
          <c:yVal>
            <c:numRef>
              <c:f>Лист1!$B$13:$B$30</c:f>
              <c:numCache>
                <c:formatCode>0.00</c:formatCode>
                <c:ptCount val="18"/>
                <c:pt idx="0" formatCode="General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0.15000000000000002</c:v>
                </c:pt>
                <c:pt idx="5">
                  <c:v>0.15000000000000002</c:v>
                </c:pt>
                <c:pt idx="6">
                  <c:v>0.34</c:v>
                </c:pt>
                <c:pt idx="7">
                  <c:v>0.34</c:v>
                </c:pt>
                <c:pt idx="8" formatCode="0.0">
                  <c:v>0.54</c:v>
                </c:pt>
                <c:pt idx="9" formatCode="0.0">
                  <c:v>0.54</c:v>
                </c:pt>
                <c:pt idx="10">
                  <c:v>0.74</c:v>
                </c:pt>
                <c:pt idx="11">
                  <c:v>0.74</c:v>
                </c:pt>
                <c:pt idx="12">
                  <c:v>0.86</c:v>
                </c:pt>
                <c:pt idx="13">
                  <c:v>0.86</c:v>
                </c:pt>
                <c:pt idx="14">
                  <c:v>0.96</c:v>
                </c:pt>
                <c:pt idx="15">
                  <c:v>0.96</c:v>
                </c:pt>
                <c:pt idx="16" formatCode="General">
                  <c:v>1</c:v>
                </c:pt>
                <c:pt idx="17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7-444B-9257-F6F8B3383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639872"/>
        <c:axId val="1939638624"/>
      </c:scatterChart>
      <c:valAx>
        <c:axId val="1939639872"/>
        <c:scaling>
          <c:orientation val="minMax"/>
          <c:max val="5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9638624"/>
        <c:crosses val="autoZero"/>
        <c:crossBetween val="midCat"/>
      </c:valAx>
      <c:valAx>
        <c:axId val="19396386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9639872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Лист1!$Q$2:$Q$9</c:f>
              <c:numCache>
                <c:formatCode>0.0</c:formatCode>
                <c:ptCount val="8"/>
                <c:pt idx="0">
                  <c:v>14.224008351012817</c:v>
                </c:pt>
                <c:pt idx="1">
                  <c:v>18.67202505303845</c:v>
                </c:pt>
                <c:pt idx="2">
                  <c:v>23.120041755064083</c:v>
                </c:pt>
                <c:pt idx="3">
                  <c:v>27.568058457089716</c:v>
                </c:pt>
                <c:pt idx="4">
                  <c:v>32.016075159115346</c:v>
                </c:pt>
                <c:pt idx="5">
                  <c:v>36.464091861140986</c:v>
                </c:pt>
                <c:pt idx="6">
                  <c:v>40.912108563166612</c:v>
                </c:pt>
                <c:pt idx="7">
                  <c:v>45.360125265192252</c:v>
                </c:pt>
              </c:numCache>
            </c:numRef>
          </c:cat>
          <c:val>
            <c:numRef>
              <c:f>Лист1!$T$2:$T$9</c:f>
              <c:numCache>
                <c:formatCode>0.0000000</c:formatCode>
                <c:ptCount val="8"/>
                <c:pt idx="0">
                  <c:v>1.5737350978947962E-2</c:v>
                </c:pt>
                <c:pt idx="1">
                  <c:v>1.7985543975940529E-2</c:v>
                </c:pt>
                <c:pt idx="2">
                  <c:v>4.2715666942858756E-2</c:v>
                </c:pt>
                <c:pt idx="3">
                  <c:v>4.4963859939851324E-2</c:v>
                </c:pt>
                <c:pt idx="4">
                  <c:v>4.4963859939851324E-2</c:v>
                </c:pt>
                <c:pt idx="5">
                  <c:v>2.6978315963910794E-2</c:v>
                </c:pt>
                <c:pt idx="6">
                  <c:v>2.2481929969925662E-2</c:v>
                </c:pt>
                <c:pt idx="7">
                  <c:v>8.9927719879702647E-3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F-4287-8168-FD7594A36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938401600"/>
        <c:axId val="1938403264"/>
      </c:barChart>
      <c:catAx>
        <c:axId val="1938401600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8403264"/>
        <c:crosses val="autoZero"/>
        <c:auto val="1"/>
        <c:lblAlgn val="ctr"/>
        <c:lblOffset val="100"/>
        <c:noMultiLvlLbl val="0"/>
      </c:catAx>
      <c:valAx>
        <c:axId val="193840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840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483583</xdr:colOff>
      <xdr:row>16</xdr:row>
      <xdr:rowOff>29296</xdr:rowOff>
    </xdr:from>
    <xdr:to>
      <xdr:col>12</xdr:col>
      <xdr:colOff>167355</xdr:colOff>
      <xdr:row>31</xdr:row>
      <xdr:rowOff>35735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E626C9C6-BC65-48FE-BF8F-7D4E0B304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185568</xdr:colOff>
      <xdr:row>13</xdr:row>
      <xdr:rowOff>99967</xdr:rowOff>
    </xdr:from>
    <xdr:to>
      <xdr:col>21</xdr:col>
      <xdr:colOff>352072</xdr:colOff>
      <xdr:row>28</xdr:row>
      <xdr:rowOff>126200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E6463E77-611E-4CB8-86FB-62C7DE0B6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6908-928E-49F0-824B-17BED7934B5D}">
  <dimension ref="A1:AL30"/>
  <sheetViews>
    <sheetView tabSelected="1" topLeftCell="T1" zoomScale="115" zoomScaleNormal="115" workbookViewId="0">
      <selection activeCell="V3" sqref="V3"/>
    </sheetView>
  </sheetViews>
  <sheetFormatPr defaultRowHeight="14.4" x14ac:dyDescent="0.3"/>
  <cols>
    <col min="20" max="20" width="10.109375" bestFit="1" customWidth="1"/>
    <col min="21" max="21" width="9.44140625" bestFit="1" customWidth="1"/>
    <col min="26" max="26" width="10.6640625" bestFit="1" customWidth="1"/>
    <col min="29" max="29" width="9.44140625" bestFit="1" customWidth="1"/>
    <col min="31" max="31" width="11.6640625" customWidth="1"/>
    <col min="32" max="32" width="12" customWidth="1"/>
    <col min="33" max="33" width="14.109375" customWidth="1"/>
    <col min="34" max="34" width="18.33203125" customWidth="1"/>
  </cols>
  <sheetData>
    <row r="1" spans="1:38" ht="15" x14ac:dyDescent="0.3">
      <c r="A1" s="15">
        <v>36</v>
      </c>
      <c r="B1" s="15">
        <v>14</v>
      </c>
      <c r="C1" s="15">
        <v>40</v>
      </c>
      <c r="D1" s="15">
        <v>24</v>
      </c>
      <c r="E1" s="15">
        <v>30</v>
      </c>
      <c r="F1" s="15">
        <v>32</v>
      </c>
      <c r="G1" s="15">
        <v>24</v>
      </c>
      <c r="H1" s="15">
        <v>32</v>
      </c>
      <c r="I1" s="15">
        <v>29</v>
      </c>
      <c r="J1" s="15">
        <v>17</v>
      </c>
      <c r="L1" s="6" t="s">
        <v>0</v>
      </c>
      <c r="M1" s="7">
        <f>COUNT(A1:J10)</f>
        <v>100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Z1" s="6" t="s">
        <v>8</v>
      </c>
      <c r="AA1" s="6" t="s">
        <v>9</v>
      </c>
      <c r="AB1" s="6" t="s">
        <v>10</v>
      </c>
      <c r="AC1" s="6" t="s">
        <v>11</v>
      </c>
      <c r="AD1" s="6" t="s">
        <v>18</v>
      </c>
      <c r="AE1" s="6" t="s">
        <v>19</v>
      </c>
      <c r="AF1" s="6" t="s">
        <v>21</v>
      </c>
      <c r="AG1" s="6" t="s">
        <v>22</v>
      </c>
      <c r="AH1" s="6" t="s">
        <v>23</v>
      </c>
      <c r="AI1" s="6" t="s">
        <v>24</v>
      </c>
      <c r="AJ1" s="6" t="s">
        <v>25</v>
      </c>
      <c r="AK1" s="6" t="s">
        <v>26</v>
      </c>
      <c r="AL1" s="6" t="s">
        <v>27</v>
      </c>
    </row>
    <row r="2" spans="1:38" ht="15" x14ac:dyDescent="0.3">
      <c r="A2" s="15">
        <v>26</v>
      </c>
      <c r="B2" s="15">
        <v>29</v>
      </c>
      <c r="C2" s="15">
        <v>33</v>
      </c>
      <c r="D2" s="15">
        <v>46</v>
      </c>
      <c r="E2" s="15">
        <v>38</v>
      </c>
      <c r="F2" s="15">
        <v>16</v>
      </c>
      <c r="G2" s="15">
        <v>44</v>
      </c>
      <c r="H2" s="15">
        <v>36</v>
      </c>
      <c r="I2" s="15">
        <v>18</v>
      </c>
      <c r="J2" s="15">
        <v>33</v>
      </c>
      <c r="L2" s="6" t="s">
        <v>2</v>
      </c>
      <c r="M2" s="7">
        <f>MIN(A1:J10)</f>
        <v>12</v>
      </c>
      <c r="O2" s="7">
        <f>M2</f>
        <v>12</v>
      </c>
      <c r="P2" s="9">
        <f>O2+M5</f>
        <v>16.448016702025633</v>
      </c>
      <c r="Q2" s="9">
        <f>(O2+P2)/2</f>
        <v>14.224008351012817</v>
      </c>
      <c r="R2" s="7" cm="1">
        <f t="array" ref="R2:R9">FREQUENCY(A1:J10,P2:P8)</f>
        <v>7</v>
      </c>
      <c r="S2" s="10">
        <f t="shared" ref="S2:S9" si="0">R2/$M$1</f>
        <v>7.0000000000000007E-2</v>
      </c>
      <c r="T2" s="11">
        <f t="shared" ref="T2:T9" si="1">R2/($M$1*$M$5)</f>
        <v>1.5737350978947962E-2</v>
      </c>
      <c r="U2" s="10">
        <f>SUMPRODUCT(Q2:Q9,R2:R9)/100</f>
        <v>29.080384135778431</v>
      </c>
      <c r="V2" s="7">
        <f>SUMPRODUCT(Q2:Q9,Q2:Q9,R2:R9)/100-U2*U2</f>
        <v>64.189975715415471</v>
      </c>
      <c r="W2" s="7">
        <f>100/99*V2</f>
        <v>64.838359308500486</v>
      </c>
      <c r="X2" s="7">
        <f>SQRT(W2)</f>
        <v>8.0522269782030165</v>
      </c>
      <c r="Z2" s="12">
        <v>-9.9999999999999993E+258</v>
      </c>
      <c r="AA2" s="9">
        <f>P2</f>
        <v>16.448016702025633</v>
      </c>
      <c r="AB2" s="9">
        <f>Q2</f>
        <v>14.224008351012817</v>
      </c>
      <c r="AC2" s="7">
        <f>COUNTIFS($A$1:$J$10,"&gt;="&amp;Z2,$A$1:$J$10,"&lt;"&amp;AA2)</f>
        <v>7</v>
      </c>
      <c r="AD2" s="13">
        <f>_xlfn.NORM.DIST(AA2,$U$3,$X$3,TRUE)</f>
        <v>5.1577136075835292E-2</v>
      </c>
      <c r="AE2" s="14">
        <f t="shared" ref="AE2:AE8" si="2">$M$1*AD2</f>
        <v>5.1577136075835295</v>
      </c>
      <c r="AF2" s="14">
        <f>AC2-AE2</f>
        <v>1.8422863924164705</v>
      </c>
      <c r="AG2" s="7">
        <f>AF2*AF2</f>
        <v>3.3940191516828935</v>
      </c>
      <c r="AH2" s="7">
        <f>AG2/AE2</f>
        <v>0.65804722982148001</v>
      </c>
      <c r="AI2" s="7">
        <f>AC2*AC2/AE2</f>
        <v>9.5003336222379513</v>
      </c>
      <c r="AJ2" s="7">
        <f>SUM(AH2:AH8)</f>
        <v>2.6333030691536985</v>
      </c>
      <c r="AK2" s="7">
        <f>_xlfn.CHISQ.INV.RT(0.05,AL2)</f>
        <v>9.4877290367811575</v>
      </c>
      <c r="AL2" s="7">
        <v>4</v>
      </c>
    </row>
    <row r="3" spans="1:38" ht="15" x14ac:dyDescent="0.3">
      <c r="A3" s="15">
        <v>36</v>
      </c>
      <c r="B3" s="15">
        <v>31</v>
      </c>
      <c r="C3" s="15">
        <v>24</v>
      </c>
      <c r="D3" s="15">
        <v>29</v>
      </c>
      <c r="E3" s="15">
        <v>30</v>
      </c>
      <c r="F3" s="15">
        <v>25</v>
      </c>
      <c r="G3" s="15">
        <v>16</v>
      </c>
      <c r="H3" s="15">
        <v>29</v>
      </c>
      <c r="I3" s="15">
        <v>38</v>
      </c>
      <c r="J3" s="15">
        <v>33</v>
      </c>
      <c r="L3" s="6" t="s">
        <v>3</v>
      </c>
      <c r="M3" s="7">
        <f>MAX(A1:J10)</f>
        <v>46</v>
      </c>
      <c r="O3" s="9">
        <f>$P2</f>
        <v>16.448016702025633</v>
      </c>
      <c r="P3" s="9">
        <f t="shared" ref="P3:P9" si="3">$O3+$M$5</f>
        <v>20.896033404051266</v>
      </c>
      <c r="Q3" s="9">
        <f t="shared" ref="Q3:Q9" si="4">(O3+P3)/2</f>
        <v>18.67202505303845</v>
      </c>
      <c r="R3" s="7">
        <v>8</v>
      </c>
      <c r="S3" s="7">
        <f t="shared" si="0"/>
        <v>0.08</v>
      </c>
      <c r="T3" s="11">
        <f t="shared" si="1"/>
        <v>1.7985543975940529E-2</v>
      </c>
      <c r="U3" s="7">
        <f>AVERAGE(A1:J10)</f>
        <v>29.15</v>
      </c>
      <c r="V3" s="7">
        <f>SUMPRODUCT(Q2:Q9,Q2:Q9,R2:R9)/100-U3*U3</f>
        <v>60.136217199849284</v>
      </c>
      <c r="W3" s="7">
        <f>100/99*V3</f>
        <v>60.7436537372215</v>
      </c>
      <c r="X3" s="7">
        <f>SQRT(W3)</f>
        <v>7.7938215104800479</v>
      </c>
      <c r="Z3" s="9">
        <f>$P2</f>
        <v>16.448016702025633</v>
      </c>
      <c r="AA3" s="9">
        <f>$O3+$M$5</f>
        <v>20.896033404051266</v>
      </c>
      <c r="AB3" s="9">
        <f t="shared" ref="AB3:AB7" si="5">(Z3+AA3)/2</f>
        <v>18.67202505303845</v>
      </c>
      <c r="AC3" s="7">
        <f t="shared" ref="AC3:AC7" si="6">COUNTIFS($A$1:$J$10,"&gt;="&amp;Z3,$A$1:$J$10,"&lt;"&amp;AA3)</f>
        <v>8</v>
      </c>
      <c r="AD3" s="13">
        <f>_xlfn.NORM.DIST(AA3,$U$3,$X$3,TRUE)-_xlfn.NORM.DIST(Z3,$U$3,$X$3,TRUE)</f>
        <v>9.3213707965867879E-2</v>
      </c>
      <c r="AE3" s="14">
        <f t="shared" si="2"/>
        <v>9.3213707965867876</v>
      </c>
      <c r="AF3" s="14">
        <f t="shared" ref="AF3:AF8" si="7">AC3-AE3</f>
        <v>-1.3213707965867876</v>
      </c>
      <c r="AG3" s="7">
        <f t="shared" ref="AG3:AG8" si="8">AF3*AF3</f>
        <v>1.7460207820724016</v>
      </c>
      <c r="AH3" s="7">
        <f t="shared" ref="AH3:AH7" si="9">AG3/AE3</f>
        <v>0.18731373530508444</v>
      </c>
      <c r="AI3" s="7">
        <f t="shared" ref="AI3:AI8" si="10">AC3*AC3/AE3</f>
        <v>6.8659429387182964</v>
      </c>
      <c r="AJ3">
        <v>1.8291500000000001</v>
      </c>
      <c r="AK3">
        <f>_xlfn.CHISQ.INV.RT(0.05,AL2)</f>
        <v>9.4877290367811575</v>
      </c>
    </row>
    <row r="4" spans="1:38" ht="15" x14ac:dyDescent="0.3">
      <c r="A4" s="15">
        <v>34</v>
      </c>
      <c r="B4" s="15">
        <v>43</v>
      </c>
      <c r="C4" s="15">
        <v>31</v>
      </c>
      <c r="D4" s="15">
        <v>24</v>
      </c>
      <c r="E4" s="15">
        <v>23</v>
      </c>
      <c r="F4" s="15">
        <v>22</v>
      </c>
      <c r="G4" s="15">
        <v>18</v>
      </c>
      <c r="H4" s="15">
        <v>29</v>
      </c>
      <c r="I4" s="15">
        <v>34</v>
      </c>
      <c r="J4" s="15">
        <v>19</v>
      </c>
      <c r="L4" s="6" t="s">
        <v>1</v>
      </c>
      <c r="M4" s="8">
        <f>1 + LOG(M1, 2)</f>
        <v>7.6438561897747253</v>
      </c>
      <c r="O4" s="9">
        <f t="shared" ref="O4:O9" si="11">$P3</f>
        <v>20.896033404051266</v>
      </c>
      <c r="P4" s="9">
        <f t="shared" si="3"/>
        <v>25.344050106076899</v>
      </c>
      <c r="Q4" s="9">
        <f t="shared" si="4"/>
        <v>23.120041755064083</v>
      </c>
      <c r="R4" s="7">
        <v>19</v>
      </c>
      <c r="S4" s="7">
        <f t="shared" si="0"/>
        <v>0.19</v>
      </c>
      <c r="T4" s="11">
        <f t="shared" si="1"/>
        <v>4.2715666942858756E-2</v>
      </c>
      <c r="Z4" s="9">
        <f t="shared" ref="Z4:Z8" si="12">$P3</f>
        <v>20.896033404051266</v>
      </c>
      <c r="AA4" s="9">
        <f>$O4+$M$5</f>
        <v>25.344050106076899</v>
      </c>
      <c r="AB4" s="9">
        <f t="shared" si="5"/>
        <v>23.120041755064083</v>
      </c>
      <c r="AC4" s="7">
        <f t="shared" si="6"/>
        <v>19</v>
      </c>
      <c r="AD4" s="13">
        <f t="shared" ref="AD4:AD7" si="13">_xlfn.NORM.DIST(AA4,$U$3,$X$3,TRUE)-_xlfn.NORM.DIST(Z4,$U$3,$X$3,TRUE)</f>
        <v>0.16786752999160742</v>
      </c>
      <c r="AE4" s="14">
        <f t="shared" si="2"/>
        <v>16.786752999160743</v>
      </c>
      <c r="AF4" s="14">
        <f t="shared" si="7"/>
        <v>2.2132470008392566</v>
      </c>
      <c r="AG4" s="7">
        <f t="shared" si="8"/>
        <v>4.898462286723964</v>
      </c>
      <c r="AH4" s="7">
        <f t="shared" si="9"/>
        <v>0.2918052280252687</v>
      </c>
      <c r="AI4" s="7">
        <f t="shared" si="10"/>
        <v>21.505052228864525</v>
      </c>
    </row>
    <row r="5" spans="1:38" ht="15" x14ac:dyDescent="0.3">
      <c r="A5" s="15">
        <v>24</v>
      </c>
      <c r="B5" s="15">
        <v>33</v>
      </c>
      <c r="C5" s="15">
        <v>36</v>
      </c>
      <c r="D5" s="15">
        <v>24</v>
      </c>
      <c r="E5" s="15">
        <v>17</v>
      </c>
      <c r="F5" s="15">
        <v>36</v>
      </c>
      <c r="G5" s="15">
        <v>12</v>
      </c>
      <c r="H5" s="15">
        <v>25</v>
      </c>
      <c r="I5" s="15">
        <v>40</v>
      </c>
      <c r="J5" s="15">
        <v>40</v>
      </c>
      <c r="L5" s="6" t="s">
        <v>4</v>
      </c>
      <c r="M5" s="9">
        <f>(M3-M2)/M4</f>
        <v>4.448016702025634</v>
      </c>
      <c r="O5" s="9">
        <f t="shared" si="11"/>
        <v>25.344050106076899</v>
      </c>
      <c r="P5" s="9">
        <f t="shared" si="3"/>
        <v>29.792066808102533</v>
      </c>
      <c r="Q5" s="9">
        <f t="shared" si="4"/>
        <v>27.568058457089716</v>
      </c>
      <c r="R5" s="7">
        <v>20</v>
      </c>
      <c r="S5" s="9">
        <f t="shared" si="0"/>
        <v>0.2</v>
      </c>
      <c r="T5" s="11">
        <f t="shared" si="1"/>
        <v>4.4963859939851324E-2</v>
      </c>
      <c r="Z5" s="9">
        <f t="shared" si="12"/>
        <v>25.344050106076899</v>
      </c>
      <c r="AA5" s="9">
        <f>$O5+$M$5</f>
        <v>29.792066808102533</v>
      </c>
      <c r="AB5" s="9">
        <f t="shared" si="5"/>
        <v>27.568058457089716</v>
      </c>
      <c r="AC5" s="7">
        <f t="shared" si="6"/>
        <v>20</v>
      </c>
      <c r="AD5" s="13">
        <f t="shared" si="13"/>
        <v>0.22016995768600128</v>
      </c>
      <c r="AE5" s="14">
        <f t="shared" si="2"/>
        <v>22.016995768600129</v>
      </c>
      <c r="AF5" s="14">
        <f t="shared" si="7"/>
        <v>-2.016995768600129</v>
      </c>
      <c r="AG5" s="7">
        <f t="shared" si="8"/>
        <v>4.068271930550825</v>
      </c>
      <c r="AH5" s="7">
        <f t="shared" si="9"/>
        <v>0.18477870338481203</v>
      </c>
      <c r="AI5" s="7">
        <f t="shared" si="10"/>
        <v>18.167782934784682</v>
      </c>
    </row>
    <row r="6" spans="1:38" ht="15" x14ac:dyDescent="0.3">
      <c r="A6" s="15">
        <v>29</v>
      </c>
      <c r="B6" s="15">
        <v>29</v>
      </c>
      <c r="C6" s="15">
        <v>16</v>
      </c>
      <c r="D6" s="15">
        <v>21</v>
      </c>
      <c r="E6" s="15">
        <v>29</v>
      </c>
      <c r="F6" s="15">
        <v>41</v>
      </c>
      <c r="G6" s="15">
        <v>30</v>
      </c>
      <c r="H6" s="15">
        <v>29</v>
      </c>
      <c r="I6" s="15">
        <v>31</v>
      </c>
      <c r="J6" s="15">
        <v>28</v>
      </c>
      <c r="O6" s="9">
        <f t="shared" si="11"/>
        <v>29.792066808102533</v>
      </c>
      <c r="P6" s="9">
        <f t="shared" si="3"/>
        <v>34.240083510128166</v>
      </c>
      <c r="Q6" s="9">
        <f t="shared" si="4"/>
        <v>32.016075159115346</v>
      </c>
      <c r="R6" s="7">
        <v>20</v>
      </c>
      <c r="S6" s="7">
        <f t="shared" si="0"/>
        <v>0.2</v>
      </c>
      <c r="T6" s="11">
        <f t="shared" si="1"/>
        <v>4.4963859939851324E-2</v>
      </c>
      <c r="Z6" s="9">
        <f t="shared" si="12"/>
        <v>29.792066808102533</v>
      </c>
      <c r="AA6" s="9">
        <f>$O6+$M$5</f>
        <v>34.240083510128166</v>
      </c>
      <c r="AB6" s="9">
        <f t="shared" si="5"/>
        <v>32.016075159115346</v>
      </c>
      <c r="AC6" s="7">
        <f t="shared" si="6"/>
        <v>20</v>
      </c>
      <c r="AD6" s="13">
        <f t="shared" si="13"/>
        <v>0.21032322625825883</v>
      </c>
      <c r="AE6" s="14">
        <f t="shared" si="2"/>
        <v>21.032322625825884</v>
      </c>
      <c r="AF6" s="14">
        <f t="shared" si="7"/>
        <v>-1.0323226258258842</v>
      </c>
      <c r="AG6" s="7">
        <f t="shared" si="8"/>
        <v>1.0656900037920485</v>
      </c>
      <c r="AH6" s="7">
        <f t="shared" si="9"/>
        <v>5.066915446054792E-2</v>
      </c>
      <c r="AI6" s="7">
        <f t="shared" si="10"/>
        <v>19.018346528634662</v>
      </c>
    </row>
    <row r="7" spans="1:38" ht="15" x14ac:dyDescent="0.3">
      <c r="A7" s="15">
        <v>17</v>
      </c>
      <c r="B7" s="15">
        <v>14</v>
      </c>
      <c r="C7" s="15">
        <v>30</v>
      </c>
      <c r="D7" s="15">
        <v>42</v>
      </c>
      <c r="E7" s="15">
        <v>45</v>
      </c>
      <c r="F7" s="15">
        <v>42</v>
      </c>
      <c r="G7" s="15">
        <v>42</v>
      </c>
      <c r="H7" s="15">
        <v>39</v>
      </c>
      <c r="I7" s="15">
        <v>26</v>
      </c>
      <c r="J7" s="15">
        <v>28</v>
      </c>
      <c r="O7" s="9">
        <f t="shared" si="11"/>
        <v>34.240083510128166</v>
      </c>
      <c r="P7" s="9">
        <f t="shared" si="3"/>
        <v>38.688100212153799</v>
      </c>
      <c r="Q7" s="9">
        <f t="shared" si="4"/>
        <v>36.464091861140986</v>
      </c>
      <c r="R7" s="7">
        <v>12</v>
      </c>
      <c r="S7" s="7">
        <f t="shared" si="0"/>
        <v>0.12</v>
      </c>
      <c r="T7" s="11">
        <f t="shared" si="1"/>
        <v>2.6978315963910794E-2</v>
      </c>
      <c r="Z7" s="9">
        <f t="shared" si="12"/>
        <v>34.240083510128166</v>
      </c>
      <c r="AA7" s="9">
        <f>$O7+$M$5</f>
        <v>38.688100212153799</v>
      </c>
      <c r="AB7" s="9">
        <f t="shared" si="5"/>
        <v>36.464091861140986</v>
      </c>
      <c r="AC7" s="7">
        <f t="shared" si="6"/>
        <v>12</v>
      </c>
      <c r="AD7" s="13">
        <f t="shared" si="13"/>
        <v>0.14633511903508911</v>
      </c>
      <c r="AE7" s="14">
        <f t="shared" si="2"/>
        <v>14.633511903508911</v>
      </c>
      <c r="AF7" s="14">
        <f t="shared" si="7"/>
        <v>-2.6335119035089107</v>
      </c>
      <c r="AG7" s="7">
        <f t="shared" si="8"/>
        <v>6.9353849459231265</v>
      </c>
      <c r="AH7" s="7">
        <f t="shared" si="9"/>
        <v>0.47393851808465187</v>
      </c>
      <c r="AI7" s="7">
        <f t="shared" si="10"/>
        <v>9.8404266145757404</v>
      </c>
    </row>
    <row r="8" spans="1:38" ht="15" x14ac:dyDescent="0.3">
      <c r="A8" s="15">
        <v>37</v>
      </c>
      <c r="B8" s="15">
        <v>45</v>
      </c>
      <c r="C8" s="15">
        <v>28</v>
      </c>
      <c r="D8" s="15">
        <v>32</v>
      </c>
      <c r="E8" s="15">
        <v>38</v>
      </c>
      <c r="F8" s="15">
        <v>28</v>
      </c>
      <c r="G8" s="15">
        <v>23</v>
      </c>
      <c r="H8" s="15">
        <v>23</v>
      </c>
      <c r="I8" s="15">
        <v>23</v>
      </c>
      <c r="J8" s="15">
        <v>42</v>
      </c>
      <c r="O8" s="9">
        <f t="shared" si="11"/>
        <v>38.688100212153799</v>
      </c>
      <c r="P8" s="9">
        <f t="shared" si="3"/>
        <v>43.136116914179432</v>
      </c>
      <c r="Q8" s="9">
        <f t="shared" si="4"/>
        <v>40.912108563166612</v>
      </c>
      <c r="R8" s="7">
        <v>10</v>
      </c>
      <c r="S8" s="7">
        <f t="shared" si="0"/>
        <v>0.1</v>
      </c>
      <c r="T8" s="11">
        <f t="shared" si="1"/>
        <v>2.2481929969925662E-2</v>
      </c>
      <c r="Z8" s="9">
        <f t="shared" si="12"/>
        <v>38.688100212153799</v>
      </c>
      <c r="AA8" s="9" t="s">
        <v>20</v>
      </c>
      <c r="AB8" s="9">
        <f>Q9</f>
        <v>45.360125265192252</v>
      </c>
      <c r="AC8" s="7">
        <v>14</v>
      </c>
      <c r="AD8" s="13">
        <f>1-_xlfn.NORM.DIST(Z8,$U$3,$X$3,TRUE)</f>
        <v>0.11051332298734018</v>
      </c>
      <c r="AE8" s="14">
        <f t="shared" si="2"/>
        <v>11.051332298734017</v>
      </c>
      <c r="AF8" s="14">
        <f t="shared" si="7"/>
        <v>2.9486677012659825</v>
      </c>
      <c r="AG8" s="7">
        <f t="shared" si="8"/>
        <v>8.6946412124892145</v>
      </c>
      <c r="AH8" s="7">
        <f>AG8/AE8</f>
        <v>0.78675050007185354</v>
      </c>
      <c r="AI8" s="7">
        <f t="shared" si="10"/>
        <v>17.735418201337836</v>
      </c>
    </row>
    <row r="9" spans="1:38" ht="15" x14ac:dyDescent="0.3">
      <c r="A9" s="15">
        <v>22</v>
      </c>
      <c r="B9" s="15">
        <v>25</v>
      </c>
      <c r="C9" s="15">
        <v>30</v>
      </c>
      <c r="D9" s="15">
        <v>18</v>
      </c>
      <c r="E9" s="15">
        <v>20</v>
      </c>
      <c r="F9" s="15">
        <v>29</v>
      </c>
      <c r="G9" s="15">
        <v>38</v>
      </c>
      <c r="H9" s="15">
        <v>21</v>
      </c>
      <c r="I9" s="15">
        <v>25</v>
      </c>
      <c r="J9" s="15">
        <v>30</v>
      </c>
      <c r="O9" s="9">
        <f t="shared" si="11"/>
        <v>43.136116914179432</v>
      </c>
      <c r="P9" s="9">
        <f t="shared" si="3"/>
        <v>47.584133616205065</v>
      </c>
      <c r="Q9" s="9">
        <f t="shared" si="4"/>
        <v>45.360125265192252</v>
      </c>
      <c r="R9" s="7">
        <v>4</v>
      </c>
      <c r="S9" s="7">
        <f t="shared" si="0"/>
        <v>0.04</v>
      </c>
      <c r="T9" s="11">
        <f t="shared" si="1"/>
        <v>8.9927719879702647E-3</v>
      </c>
      <c r="Z9" s="2"/>
      <c r="AA9" s="2"/>
      <c r="AB9" s="2"/>
      <c r="AD9" s="5"/>
      <c r="AE9" s="4"/>
    </row>
    <row r="10" spans="1:38" ht="15" x14ac:dyDescent="0.3">
      <c r="A10" s="15">
        <v>29</v>
      </c>
      <c r="B10" s="15">
        <v>16</v>
      </c>
      <c r="C10" s="15">
        <v>21</v>
      </c>
      <c r="D10" s="15">
        <v>30</v>
      </c>
      <c r="E10" s="15">
        <v>26</v>
      </c>
      <c r="F10" s="15">
        <v>26</v>
      </c>
      <c r="G10" s="15">
        <v>31</v>
      </c>
      <c r="H10" s="15">
        <v>26</v>
      </c>
      <c r="I10" s="15">
        <v>36</v>
      </c>
      <c r="J10" s="15">
        <v>37</v>
      </c>
      <c r="O10" s="2"/>
      <c r="P10" s="2"/>
      <c r="Q10" s="2"/>
      <c r="T10" s="3"/>
      <c r="AC10" s="16">
        <f>SUM(AC2:AC9)</f>
        <v>100</v>
      </c>
      <c r="AD10" s="17">
        <f>SUM(AD2:AD9)</f>
        <v>1</v>
      </c>
      <c r="AE10" s="18">
        <f>SUM(AE2:AE8)</f>
        <v>100</v>
      </c>
      <c r="AI10" s="16">
        <f>SUM(AI2:AI8)</f>
        <v>102.6333030691537</v>
      </c>
      <c r="AJ10" s="16">
        <f>AJ2+100</f>
        <v>102.6333030691537</v>
      </c>
    </row>
    <row r="12" spans="1:38" x14ac:dyDescent="0.3">
      <c r="A12" t="s">
        <v>6</v>
      </c>
      <c r="B12" t="s">
        <v>7</v>
      </c>
      <c r="C12" t="s">
        <v>5</v>
      </c>
    </row>
    <row r="13" spans="1:38" x14ac:dyDescent="0.3">
      <c r="A13">
        <v>5</v>
      </c>
      <c r="B13">
        <v>0</v>
      </c>
      <c r="C13" s="1">
        <f>S2</f>
        <v>7.0000000000000007E-2</v>
      </c>
    </row>
    <row r="14" spans="1:38" x14ac:dyDescent="0.3">
      <c r="A14" s="2">
        <f>Q2</f>
        <v>14.224008351012817</v>
      </c>
      <c r="B14" s="1">
        <f>0</f>
        <v>0</v>
      </c>
      <c r="C14" s="1">
        <f t="shared" ref="C14:C20" si="14">C13+S3</f>
        <v>0.15000000000000002</v>
      </c>
    </row>
    <row r="15" spans="1:38" x14ac:dyDescent="0.3">
      <c r="A15" s="2">
        <f>Q2</f>
        <v>14.224008351012817</v>
      </c>
      <c r="B15" s="1">
        <f>C13</f>
        <v>7.0000000000000007E-2</v>
      </c>
      <c r="C15" s="1">
        <f t="shared" si="14"/>
        <v>0.34</v>
      </c>
    </row>
    <row r="16" spans="1:38" x14ac:dyDescent="0.3">
      <c r="A16" s="2">
        <f>Q3</f>
        <v>18.67202505303845</v>
      </c>
      <c r="B16" s="1">
        <f>C13</f>
        <v>7.0000000000000007E-2</v>
      </c>
      <c r="C16" s="1">
        <f t="shared" si="14"/>
        <v>0.54</v>
      </c>
    </row>
    <row r="17" spans="1:12" x14ac:dyDescent="0.3">
      <c r="A17" s="2">
        <f>Q3</f>
        <v>18.67202505303845</v>
      </c>
      <c r="B17" s="1">
        <f>C14</f>
        <v>0.15000000000000002</v>
      </c>
      <c r="C17" s="1">
        <f t="shared" si="14"/>
        <v>0.74</v>
      </c>
    </row>
    <row r="18" spans="1:12" x14ac:dyDescent="0.3">
      <c r="A18" s="2">
        <f>Q4</f>
        <v>23.120041755064083</v>
      </c>
      <c r="B18" s="1">
        <f>C14</f>
        <v>0.15000000000000002</v>
      </c>
      <c r="C18" s="1">
        <f t="shared" si="14"/>
        <v>0.86</v>
      </c>
    </row>
    <row r="19" spans="1:12" x14ac:dyDescent="0.3">
      <c r="A19" s="2">
        <f>Q4</f>
        <v>23.120041755064083</v>
      </c>
      <c r="B19" s="1">
        <f>C15</f>
        <v>0.34</v>
      </c>
      <c r="C19" s="1">
        <f t="shared" si="14"/>
        <v>0.96</v>
      </c>
    </row>
    <row r="20" spans="1:12" x14ac:dyDescent="0.3">
      <c r="A20" s="2">
        <f>Q5</f>
        <v>27.568058457089716</v>
      </c>
      <c r="B20" s="1">
        <f>C15</f>
        <v>0.34</v>
      </c>
      <c r="C20" s="1">
        <f t="shared" si="14"/>
        <v>1</v>
      </c>
    </row>
    <row r="21" spans="1:12" x14ac:dyDescent="0.3">
      <c r="A21" s="2">
        <f>Q5</f>
        <v>27.568058457089716</v>
      </c>
      <c r="B21" s="2">
        <f>C16</f>
        <v>0.54</v>
      </c>
    </row>
    <row r="22" spans="1:12" x14ac:dyDescent="0.3">
      <c r="A22" s="2">
        <f>Q6</f>
        <v>32.016075159115346</v>
      </c>
      <c r="B22" s="2">
        <f>C16</f>
        <v>0.54</v>
      </c>
      <c r="L22" t="s">
        <v>28</v>
      </c>
    </row>
    <row r="23" spans="1:12" x14ac:dyDescent="0.3">
      <c r="A23" s="2">
        <f>Q6</f>
        <v>32.016075159115346</v>
      </c>
      <c r="B23" s="1">
        <f>C17</f>
        <v>0.74</v>
      </c>
    </row>
    <row r="24" spans="1:12" x14ac:dyDescent="0.3">
      <c r="A24" s="2">
        <f>Q7</f>
        <v>36.464091861140986</v>
      </c>
      <c r="B24" s="1">
        <f>C17</f>
        <v>0.74</v>
      </c>
    </row>
    <row r="25" spans="1:12" x14ac:dyDescent="0.3">
      <c r="A25" s="2">
        <f>Q7</f>
        <v>36.464091861140986</v>
      </c>
      <c r="B25" s="1">
        <f>C18</f>
        <v>0.86</v>
      </c>
    </row>
    <row r="26" spans="1:12" x14ac:dyDescent="0.3">
      <c r="A26" s="2">
        <f>Q8</f>
        <v>40.912108563166612</v>
      </c>
      <c r="B26" s="1">
        <f>C18</f>
        <v>0.86</v>
      </c>
    </row>
    <row r="27" spans="1:12" x14ac:dyDescent="0.3">
      <c r="A27" s="2">
        <f>Q8</f>
        <v>40.912108563166612</v>
      </c>
      <c r="B27" s="1">
        <f>C19</f>
        <v>0.96</v>
      </c>
    </row>
    <row r="28" spans="1:12" x14ac:dyDescent="0.3">
      <c r="A28" s="2">
        <f>Q9</f>
        <v>45.360125265192252</v>
      </c>
      <c r="B28" s="1">
        <f>C19</f>
        <v>0.96</v>
      </c>
    </row>
    <row r="29" spans="1:12" x14ac:dyDescent="0.3">
      <c r="A29" s="2">
        <f>Q9</f>
        <v>45.360125265192252</v>
      </c>
      <c r="B29">
        <v>1</v>
      </c>
    </row>
    <row r="30" spans="1:12" x14ac:dyDescent="0.3">
      <c r="A30">
        <v>55</v>
      </c>
      <c r="B30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Белый Дима</cp:lastModifiedBy>
  <dcterms:created xsi:type="dcterms:W3CDTF">2023-11-13T16:14:32Z</dcterms:created>
  <dcterms:modified xsi:type="dcterms:W3CDTF">2023-11-28T15:10:01Z</dcterms:modified>
</cp:coreProperties>
</file>