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9EDA6DA9-5D21-413A-A96D-631A4CCD5783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Лист2" sheetId="2" r:id="rId1"/>
    <sheet name="Лист3" sheetId="3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D6" i="3"/>
  <c r="B7" i="3" s="1"/>
  <c r="E39" i="3"/>
  <c r="E40" i="3"/>
  <c r="C40" i="3"/>
  <c r="C38" i="3"/>
  <c r="C39" i="3"/>
  <c r="D37" i="3"/>
  <c r="D36" i="3"/>
  <c r="C36" i="3"/>
  <c r="C37" i="3"/>
  <c r="E25" i="3"/>
  <c r="E27" i="3"/>
  <c r="D7" i="3"/>
  <c r="H6" i="3"/>
  <c r="F6" i="3"/>
  <c r="B6" i="3"/>
  <c r="E5" i="3"/>
  <c r="C5" i="3"/>
  <c r="D5" i="3"/>
  <c r="F5" i="3"/>
  <c r="G5" i="3"/>
  <c r="B5" i="3"/>
  <c r="E6" i="2" l="1"/>
  <c r="B10" i="2" s="1"/>
  <c r="J8" i="1"/>
  <c r="B8" i="2"/>
  <c r="B7" i="2"/>
  <c r="I6" i="1"/>
  <c r="J6" i="1"/>
  <c r="I7" i="1"/>
  <c r="J7" i="1"/>
  <c r="C5" i="2"/>
  <c r="D9" i="1" l="1"/>
  <c r="D8" i="1"/>
  <c r="B8" i="1"/>
  <c r="B9" i="1" l="1"/>
</calcChain>
</file>

<file path=xl/sharedStrings.xml><?xml version="1.0" encoding="utf-8"?>
<sst xmlns="http://schemas.openxmlformats.org/spreadsheetml/2006/main" count="76" uniqueCount="59">
  <si>
    <t>Задание 1</t>
  </si>
  <si>
    <t>Среднее значение</t>
  </si>
  <si>
    <t>А</t>
  </si>
  <si>
    <t>Б</t>
  </si>
  <si>
    <t>̅̅̅</t>
  </si>
  <si>
    <t>n</t>
  </si>
  <si>
    <t>x-</t>
  </si>
  <si>
    <t>s^2</t>
  </si>
  <si>
    <t>Fрас</t>
  </si>
  <si>
    <t>Fтаб</t>
  </si>
  <si>
    <t>Sобщ^2</t>
  </si>
  <si>
    <t>Tрасч</t>
  </si>
  <si>
    <t>Tтаб</t>
  </si>
  <si>
    <t>Задание 3</t>
  </si>
  <si>
    <t>Марка 1</t>
  </si>
  <si>
    <t>Марка 3</t>
  </si>
  <si>
    <t>Прочность на сжатие</t>
  </si>
  <si>
    <t>si2</t>
  </si>
  <si>
    <t>fi</t>
  </si>
  <si>
    <t>Si2общ</t>
  </si>
  <si>
    <t>Fтабл</t>
  </si>
  <si>
    <t>Tтабл</t>
  </si>
  <si>
    <t>норма</t>
  </si>
  <si>
    <t>s2</t>
  </si>
  <si>
    <t>X прав</t>
  </si>
  <si>
    <t>X лев</t>
  </si>
  <si>
    <t>alpha=</t>
  </si>
  <si>
    <t>x расчетн</t>
  </si>
  <si>
    <t>сигма</t>
  </si>
  <si>
    <t>_
x</t>
  </si>
  <si>
    <t>Контрол Б</t>
  </si>
  <si>
    <t>Контрол В</t>
  </si>
  <si>
    <t xml:space="preserve">alpha = </t>
  </si>
  <si>
    <t>delta x</t>
  </si>
  <si>
    <t xml:space="preserve">n = </t>
  </si>
  <si>
    <t>x-mean=</t>
  </si>
  <si>
    <t>f=</t>
  </si>
  <si>
    <t>s2=</t>
  </si>
  <si>
    <t>tрасч</t>
  </si>
  <si>
    <t>tтабл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</si>
  <si>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</si>
  <si>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</si>
  <si>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</si>
  <si>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</si>
  <si>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</si>
  <si>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</si>
  <si>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</si>
  <si>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</si>
  <si>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</si>
  <si>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</si>
  <si>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</si>
  <si>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</si>
  <si>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Тип</t>
  </si>
  <si>
    <t>y-</t>
  </si>
  <si>
    <t>Задание2</t>
  </si>
  <si>
    <t>A</t>
  </si>
  <si>
    <t>B</t>
  </si>
  <si>
    <t>Прибор</t>
  </si>
  <si>
    <t>Задание3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</si>
</sst>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7" xfId="0" applyBorder="1"/>
    <xf numFmtId="0" fontId="0" fillId="5" borderId="0" xfId="0" applyFill="1"/>
    <xf numFmtId="0" fontId="0" fillId="6" borderId="4" xfId="0" applyFill="1" applyBorder="1"/>
    <xf numFmtId="0" fontId="1" fillId="6" borderId="4" xfId="0" applyFont="1" applyFill="1" applyBorder="1" applyAlignment="1">
      <alignment wrapText="1"/>
    </xf>
    <xf numFmtId="0" fontId="0" fillId="3" borderId="4" xfId="0" applyFill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2" fillId="0" borderId="0" xfId="0" applyFont="1"/>
    <xf numFmtId="0" fontId="0" fillId="5" borderId="8" xfId="0" applyFill="1" applyBorder="1"/>
    <xf numFmtId="0" fontId="0" fillId="5" borderId="9" xfId="0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7" borderId="4" xfId="0" applyFill="1" applyBorder="1"/>
    <xf numFmtId="0" fontId="0" fillId="7" borderId="0" xfId="0" applyFill="1"/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3" borderId="4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D11" sqref="D11"/>
    </sheetView>
  </sheetViews>
  <sheetFormatPr defaultRowHeight="14.4" x14ac:dyDescent="0.3"/>
  <sheetData>
    <row r="1" spans="1:15" ht="15" thickBot="1" x14ac:dyDescent="0.35">
      <c r="A1" s="3" t="s">
        <v>0</v>
      </c>
      <c r="B1" t="s">
        <v>28</v>
      </c>
      <c r="C1">
        <v>40</v>
      </c>
    </row>
    <row r="2" spans="1:15" x14ac:dyDescent="0.3">
      <c r="A2" s="4" t="s">
        <v>22</v>
      </c>
      <c r="B2" s="5">
        <v>40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x14ac:dyDescent="0.3">
      <c r="A3" s="7">
        <v>42</v>
      </c>
      <c r="B3" s="7">
        <v>40</v>
      </c>
      <c r="C3" s="7">
        <v>42</v>
      </c>
      <c r="D3" s="7">
        <v>46</v>
      </c>
      <c r="E3" s="7">
        <v>43</v>
      </c>
      <c r="F3" s="7">
        <v>42</v>
      </c>
      <c r="G3" s="7">
        <v>41</v>
      </c>
      <c r="H3" s="7">
        <v>39</v>
      </c>
      <c r="I3" s="7">
        <v>41</v>
      </c>
      <c r="J3" s="7">
        <v>40</v>
      </c>
      <c r="K3" s="7">
        <v>39</v>
      </c>
      <c r="L3" s="7">
        <v>41</v>
      </c>
      <c r="M3" s="7">
        <v>43</v>
      </c>
      <c r="N3" s="7">
        <v>44</v>
      </c>
      <c r="O3" s="7">
        <v>38</v>
      </c>
    </row>
    <row r="4" spans="1:15" ht="15" thickBot="1" x14ac:dyDescent="0.35"/>
    <row r="5" spans="1:15" ht="15" thickBot="1" x14ac:dyDescent="0.35">
      <c r="A5" s="31" t="s">
        <v>1</v>
      </c>
      <c r="B5" s="32"/>
      <c r="C5" s="14">
        <f>(A3+B3+C3+D3+E3+F3+G3+H3+I3+J3+K3+L3+M3+N3+O3)/15</f>
        <v>41.4</v>
      </c>
    </row>
    <row r="6" spans="1:15" ht="15" thickBot="1" x14ac:dyDescent="0.35">
      <c r="A6" s="33" t="s">
        <v>5</v>
      </c>
      <c r="B6" s="34"/>
      <c r="C6" s="20">
        <v>15</v>
      </c>
      <c r="D6" s="19" t="s">
        <v>23</v>
      </c>
      <c r="E6" s="20">
        <f>((A3-C5)^2+(B3-C5)^2+(C3-C5)^2+(D3-C5)^2+(E3-C5)^2+(F3-C5)^2+(G3-C5)^2+(H3-C5)^2+(I3-C5)^2+(J3-C5)^2+(K3-C5)^2+(L3-C5)^2+(M3-C5)^2+(N3-C5)^2+(O3-C5)^2)/(C6-1)</f>
        <v>4.3999999999999995</v>
      </c>
      <c r="G6" s="15" t="s">
        <v>26</v>
      </c>
      <c r="H6" s="8">
        <v>0.1</v>
      </c>
    </row>
    <row r="7" spans="1:15" x14ac:dyDescent="0.3">
      <c r="A7" s="25" t="s">
        <v>24</v>
      </c>
      <c r="B7" s="26">
        <f>CHIINV(0.05,14)</f>
        <v>23.68479130484058</v>
      </c>
      <c r="C7" s="16"/>
      <c r="D7" s="16"/>
      <c r="E7" s="16"/>
    </row>
    <row r="8" spans="1:15" x14ac:dyDescent="0.3">
      <c r="A8" s="21" t="s">
        <v>25</v>
      </c>
      <c r="B8" s="22">
        <f>CHIINV(0.95,14)</f>
        <v>6.5706313837893431</v>
      </c>
      <c r="C8" s="16"/>
      <c r="D8" s="16"/>
      <c r="E8" s="16"/>
    </row>
    <row r="9" spans="1:15" x14ac:dyDescent="0.3">
      <c r="A9" s="17"/>
      <c r="B9" s="18"/>
    </row>
    <row r="10" spans="1:15" ht="15" thickBot="1" x14ac:dyDescent="0.35">
      <c r="A10" s="23" t="s">
        <v>27</v>
      </c>
      <c r="B10" s="24">
        <f>((C6-1)*E6)/C1</f>
        <v>1.5399999999999998</v>
      </c>
    </row>
    <row r="11" spans="1:15" x14ac:dyDescent="0.3">
      <c r="K11" s="36"/>
      <c r="L11" s="36"/>
      <c r="M11" s="36"/>
      <c r="N11" s="36"/>
      <c r="O11" s="36"/>
    </row>
    <row r="12" spans="1:15" x14ac:dyDescent="0.3">
      <c r="K12" s="36"/>
      <c r="L12" s="36"/>
      <c r="M12" s="36"/>
      <c r="N12" s="36"/>
      <c r="O12" s="36"/>
    </row>
    <row r="13" spans="1:15" x14ac:dyDescent="0.3">
      <c r="G13" s="35"/>
      <c r="H13" s="35"/>
      <c r="I13" s="35"/>
      <c r="K13" s="36"/>
      <c r="L13" s="36"/>
      <c r="M13" s="36"/>
      <c r="N13" s="36"/>
      <c r="O13" s="36"/>
    </row>
    <row r="14" spans="1:15" x14ac:dyDescent="0.3">
      <c r="G14" s="35"/>
      <c r="H14" s="35"/>
      <c r="I14" s="35"/>
      <c r="K14" s="36"/>
      <c r="L14" s="36"/>
      <c r="M14" s="36"/>
      <c r="N14" s="36"/>
      <c r="O14" s="36"/>
    </row>
    <row r="15" spans="1:15" x14ac:dyDescent="0.3">
      <c r="K15" s="36"/>
      <c r="L15" s="36"/>
      <c r="M15" s="36"/>
      <c r="N15" s="36"/>
      <c r="O15" s="36"/>
    </row>
  </sheetData>
  <mergeCells count="5">
    <mergeCell ref="A5:B5"/>
    <mergeCell ref="A6:B6"/>
    <mergeCell ref="G13:I13"/>
    <mergeCell ref="G14:I14"/>
    <mergeCell ref="K11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topLeftCell="A22" workbookViewId="0">
      <selection activeCell="E40" sqref="E40"/>
    </sheetView>
  </sheetViews>
  <sheetFormatPr defaultRowHeight="14.4" x14ac:dyDescent="0.3"/>
  <cols>
    <col min="1" max="1" width="9.77734375" customWidth="1"/>
    <col min="3" max="3" width="9.88671875" bestFit="1" customWidth="1"/>
  </cols>
  <sheetData>
    <row r="1" spans="1:8" x14ac:dyDescent="0.3">
      <c r="A1" s="28" t="s">
        <v>0</v>
      </c>
      <c r="B1" s="1" t="s">
        <v>4</v>
      </c>
      <c r="C1" t="s">
        <v>32</v>
      </c>
      <c r="D1">
        <v>0.05</v>
      </c>
    </row>
    <row r="3" spans="1:8" x14ac:dyDescent="0.3">
      <c r="A3" s="27" t="s">
        <v>30</v>
      </c>
      <c r="B3" s="27">
        <v>14</v>
      </c>
      <c r="C3" s="27">
        <v>14</v>
      </c>
      <c r="D3" s="27">
        <v>16</v>
      </c>
      <c r="E3" s="28">
        <v>15</v>
      </c>
      <c r="F3" s="28">
        <v>14</v>
      </c>
      <c r="G3" s="28">
        <v>16</v>
      </c>
    </row>
    <row r="4" spans="1:8" x14ac:dyDescent="0.3">
      <c r="A4" s="27" t="s">
        <v>31</v>
      </c>
      <c r="B4" s="27">
        <v>11</v>
      </c>
      <c r="C4" s="27">
        <v>14</v>
      </c>
      <c r="D4" s="27">
        <v>11</v>
      </c>
      <c r="E4" s="28">
        <v>13</v>
      </c>
      <c r="F4" s="28">
        <v>14</v>
      </c>
      <c r="G4" s="28">
        <v>11</v>
      </c>
    </row>
    <row r="5" spans="1:8" x14ac:dyDescent="0.3">
      <c r="A5" s="27" t="s">
        <v>33</v>
      </c>
      <c r="B5" s="27">
        <f>B3-B4</f>
        <v>3</v>
      </c>
      <c r="C5" s="27">
        <f t="shared" ref="C5:G5" si="0">C3-C4</f>
        <v>0</v>
      </c>
      <c r="D5" s="27">
        <f t="shared" si="0"/>
        <v>5</v>
      </c>
      <c r="E5" s="27">
        <f>E3-E4</f>
        <v>2</v>
      </c>
      <c r="F5" s="27">
        <f t="shared" si="0"/>
        <v>0</v>
      </c>
      <c r="G5" s="27">
        <f t="shared" si="0"/>
        <v>5</v>
      </c>
    </row>
    <row r="6" spans="1:8" x14ac:dyDescent="0.3">
      <c r="A6" s="27" t="s">
        <v>34</v>
      </c>
      <c r="B6" s="27">
        <f>COUNT(B5:G5)</f>
        <v>6</v>
      </c>
      <c r="C6" s="27" t="s">
        <v>35</v>
      </c>
      <c r="D6" s="27">
        <f>AVERAGE(B5:G5)</f>
        <v>2.5</v>
      </c>
      <c r="E6" s="28" t="s">
        <v>37</v>
      </c>
      <c r="F6">
        <f>_xlfn.VAR.S(B5:G5)</f>
        <v>5.0999999999999996</v>
      </c>
      <c r="G6" t="s">
        <v>36</v>
      </c>
      <c r="H6">
        <f>B6-1</f>
        <v>5</v>
      </c>
    </row>
    <row r="7" spans="1:8" x14ac:dyDescent="0.3">
      <c r="A7" s="28" t="s">
        <v>38</v>
      </c>
      <c r="B7">
        <f>ABS(D6)/SQRT(F6/B6)</f>
        <v>2.7116307227332022</v>
      </c>
      <c r="C7" t="s">
        <v>39</v>
      </c>
      <c r="D7">
        <f>_xlfn.T.INV.2T(D1,H6)</f>
        <v>2.570581835636315</v>
      </c>
    </row>
    <row r="9" spans="1:8" x14ac:dyDescent="0.3">
      <c r="A9" t="s">
        <v>40</v>
      </c>
    </row>
    <row r="10" spans="1:8" ht="15" thickBot="1" x14ac:dyDescent="0.35"/>
    <row r="11" spans="1:8" x14ac:dyDescent="0.3">
      <c r="A11" s="30"/>
      <c r="B11" s="30" t="s">
        <v>30</v>
      </c>
      <c r="C11" s="30" t="s">
        <v>31</v>
      </c>
    </row>
    <row r="12" spans="1:8" x14ac:dyDescent="0.3">
      <c r="A12" t="s">
        <v>41</v>
      </c>
      <c r="B12">
        <v>14.833333333333334</v>
      </c>
      <c r="C12">
        <v>12.333333333333334</v>
      </c>
    </row>
    <row r="13" spans="1:8" x14ac:dyDescent="0.3">
      <c r="A13" t="s">
        <v>42</v>
      </c>
      <c r="B13">
        <v>0.96666666666666679</v>
      </c>
      <c r="C13">
        <v>2.2666666666666742</v>
      </c>
    </row>
    <row r="14" spans="1:8" x14ac:dyDescent="0.3">
      <c r="A14" t="s">
        <v>43</v>
      </c>
      <c r="B14">
        <v>6</v>
      </c>
      <c r="C14">
        <v>6</v>
      </c>
    </row>
    <row r="15" spans="1:8" x14ac:dyDescent="0.3">
      <c r="A15" t="s">
        <v>44</v>
      </c>
      <c r="B15">
        <v>-0.63052828875546285</v>
      </c>
    </row>
    <row r="16" spans="1:8" x14ac:dyDescent="0.3">
      <c r="A16" t="s">
        <v>45</v>
      </c>
      <c r="B16">
        <v>0</v>
      </c>
    </row>
    <row r="17" spans="1:8" x14ac:dyDescent="0.3">
      <c r="A17" t="s">
        <v>46</v>
      </c>
      <c r="B17">
        <v>5</v>
      </c>
    </row>
    <row r="18" spans="1:8" x14ac:dyDescent="0.3">
      <c r="A18" t="s">
        <v>47</v>
      </c>
      <c r="B18">
        <v>2.7116307227332022</v>
      </c>
    </row>
    <row r="19" spans="1:8" x14ac:dyDescent="0.3">
      <c r="A19" t="s">
        <v>48</v>
      </c>
      <c r="B19">
        <v>2.1096998352762224E-2</v>
      </c>
    </row>
    <row r="20" spans="1:8" x14ac:dyDescent="0.3">
      <c r="A20" t="s">
        <v>49</v>
      </c>
      <c r="B20">
        <v>2.0150483733330233</v>
      </c>
      <c r="D20" s="9" t="s">
        <v>54</v>
      </c>
      <c r="E20" s="1" t="s">
        <v>4</v>
      </c>
    </row>
    <row r="21" spans="1:8" x14ac:dyDescent="0.3">
      <c r="A21" t="s">
        <v>50</v>
      </c>
      <c r="B21">
        <v>4.2193996705524449E-2</v>
      </c>
    </row>
    <row r="22" spans="1:8" ht="15" thickBot="1" x14ac:dyDescent="0.35">
      <c r="A22" s="29" t="s">
        <v>51</v>
      </c>
      <c r="B22" s="29">
        <v>2.570581835636315</v>
      </c>
      <c r="C22" s="29"/>
      <c r="D22" s="10" t="s">
        <v>52</v>
      </c>
      <c r="E22" s="11" t="s">
        <v>53</v>
      </c>
      <c r="F22" s="10" t="s">
        <v>7</v>
      </c>
      <c r="G22" s="10" t="s">
        <v>5</v>
      </c>
      <c r="H22" s="10" t="s">
        <v>18</v>
      </c>
    </row>
    <row r="23" spans="1:8" x14ac:dyDescent="0.3">
      <c r="D23" s="10" t="s">
        <v>2</v>
      </c>
      <c r="E23" s="10">
        <v>75.5</v>
      </c>
      <c r="F23" s="10">
        <v>83.17</v>
      </c>
      <c r="G23" s="10">
        <v>15</v>
      </c>
      <c r="H23" s="10">
        <v>14</v>
      </c>
    </row>
    <row r="24" spans="1:8" x14ac:dyDescent="0.3">
      <c r="D24" s="10" t="s">
        <v>3</v>
      </c>
      <c r="E24" s="10">
        <v>89.3</v>
      </c>
      <c r="F24" s="10">
        <v>128.19999999999999</v>
      </c>
      <c r="G24" s="10">
        <v>20</v>
      </c>
      <c r="H24" s="10">
        <v>19</v>
      </c>
    </row>
    <row r="25" spans="1:8" x14ac:dyDescent="0.3">
      <c r="D25" s="10" t="s">
        <v>10</v>
      </c>
      <c r="E25" s="10">
        <f>((G23-1)*F23+(G24-1)*F24)/(G23+G24-2)</f>
        <v>109.09636363636363</v>
      </c>
      <c r="F25" s="10"/>
      <c r="G25" s="10"/>
      <c r="H25" s="10"/>
    </row>
    <row r="27" spans="1:8" x14ac:dyDescent="0.3">
      <c r="D27" t="s">
        <v>8</v>
      </c>
      <c r="E27">
        <f>F24/F23</f>
        <v>1.5414211855236262</v>
      </c>
      <c r="F27" t="s">
        <v>9</v>
      </c>
      <c r="G27">
        <f>FINV(D1/2,H24,H23)</f>
        <v>2.8607215359970652</v>
      </c>
    </row>
    <row r="32" spans="1:8" x14ac:dyDescent="0.3">
      <c r="A32" t="s">
        <v>55</v>
      </c>
      <c r="B32">
        <v>1.38</v>
      </c>
      <c r="C32">
        <v>9.69</v>
      </c>
      <c r="D32">
        <v>0.39</v>
      </c>
      <c r="E32">
        <v>1.42</v>
      </c>
      <c r="F32">
        <v>0.95</v>
      </c>
      <c r="G32">
        <v>5.94</v>
      </c>
      <c r="H32">
        <v>0.59</v>
      </c>
    </row>
    <row r="33" spans="1:8" x14ac:dyDescent="0.3">
      <c r="A33" t="s">
        <v>56</v>
      </c>
      <c r="B33">
        <v>1.42</v>
      </c>
      <c r="C33">
        <v>10.37</v>
      </c>
      <c r="D33">
        <v>0.39</v>
      </c>
      <c r="E33">
        <v>1.46</v>
      </c>
      <c r="F33">
        <v>0.93</v>
      </c>
      <c r="G33">
        <v>6.15</v>
      </c>
      <c r="H33">
        <v>0.61</v>
      </c>
    </row>
    <row r="34" spans="1:8" x14ac:dyDescent="0.3">
      <c r="B34" t="s">
        <v>58</v>
      </c>
    </row>
    <row r="35" spans="1:8" x14ac:dyDescent="0.3">
      <c r="B35" s="10" t="s">
        <v>57</v>
      </c>
      <c r="C35" s="11" t="s">
        <v>6</v>
      </c>
      <c r="D35" s="10" t="s">
        <v>7</v>
      </c>
      <c r="E35" s="10" t="s">
        <v>5</v>
      </c>
      <c r="F35" s="10" t="s">
        <v>18</v>
      </c>
    </row>
    <row r="36" spans="1:8" x14ac:dyDescent="0.3">
      <c r="B36" s="10" t="s">
        <v>2</v>
      </c>
      <c r="C36" s="10">
        <f>SUM(B32:H32)/E37</f>
        <v>2.9085714285714284</v>
      </c>
      <c r="D36" s="10">
        <f>_xlfn.VAR.S(B32:H32)</f>
        <v>12.547447619047619</v>
      </c>
      <c r="E36" s="10">
        <v>7</v>
      </c>
      <c r="F36" s="10">
        <v>6</v>
      </c>
    </row>
    <row r="37" spans="1:8" x14ac:dyDescent="0.3">
      <c r="B37" s="10" t="s">
        <v>3</v>
      </c>
      <c r="C37" s="10">
        <f>SUM(B33:H33)/E37</f>
        <v>3.0471428571428567</v>
      </c>
      <c r="D37" s="10">
        <f>_xlfn.VAR.S(B33:H33)</f>
        <v>14.316823809523813</v>
      </c>
      <c r="E37" s="10">
        <v>7</v>
      </c>
      <c r="F37" s="10">
        <v>6</v>
      </c>
    </row>
    <row r="38" spans="1:8" x14ac:dyDescent="0.3">
      <c r="B38" s="10" t="s">
        <v>10</v>
      </c>
      <c r="C38" s="10">
        <f>((E36-1)*D36+(E37-1)*D37)/(E36+E37-2)</f>
        <v>13.432135714285716</v>
      </c>
      <c r="D38" s="10"/>
      <c r="E38" s="10"/>
      <c r="F38" s="10"/>
    </row>
    <row r="39" spans="1:8" x14ac:dyDescent="0.3">
      <c r="B39" t="s">
        <v>8</v>
      </c>
      <c r="C39">
        <f>D37/D36</f>
        <v>1.1410148298041267</v>
      </c>
      <c r="D39" t="s">
        <v>9</v>
      </c>
      <c r="E39">
        <f>FINV(D1/2,F36,F37)</f>
        <v>5.819756578960777</v>
      </c>
    </row>
    <row r="40" spans="1:8" x14ac:dyDescent="0.3">
      <c r="B40" t="s">
        <v>11</v>
      </c>
      <c r="C40">
        <f>(C37-C36)/SQRT(C38*((1/E36)+(1/E37)))</f>
        <v>7.0735134044024317E-2</v>
      </c>
      <c r="D40" t="s">
        <v>12</v>
      </c>
      <c r="E40">
        <f>_xlfn.T.INV.2T(0.1,16)</f>
        <v>1.7458836762762506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I6" sqref="I6"/>
    </sheetView>
  </sheetViews>
  <sheetFormatPr defaultRowHeight="14.4" x14ac:dyDescent="0.3"/>
  <cols>
    <col min="1" max="2" width="14.21875" customWidth="1"/>
    <col min="3" max="3" width="11.5546875" customWidth="1"/>
  </cols>
  <sheetData>
    <row r="1" spans="1:11" x14ac:dyDescent="0.3">
      <c r="A1" s="35"/>
      <c r="B1" s="35"/>
    </row>
    <row r="4" spans="1:11" x14ac:dyDescent="0.3">
      <c r="A4" s="9" t="s">
        <v>13</v>
      </c>
    </row>
    <row r="5" spans="1:11" ht="28.8" x14ac:dyDescent="0.3">
      <c r="A5" s="12"/>
      <c r="B5" s="37" t="s">
        <v>16</v>
      </c>
      <c r="C5" s="37"/>
      <c r="D5" s="37"/>
      <c r="E5" s="37"/>
      <c r="F5" s="37"/>
      <c r="H5" s="2" t="s">
        <v>5</v>
      </c>
      <c r="I5" s="13" t="s">
        <v>29</v>
      </c>
      <c r="J5" t="s">
        <v>17</v>
      </c>
      <c r="K5" t="s">
        <v>18</v>
      </c>
    </row>
    <row r="6" spans="1:11" x14ac:dyDescent="0.3">
      <c r="A6" s="12" t="s">
        <v>14</v>
      </c>
      <c r="B6" s="12">
        <v>195</v>
      </c>
      <c r="C6" s="12">
        <v>200</v>
      </c>
      <c r="D6" s="12">
        <v>204</v>
      </c>
      <c r="E6" s="12">
        <v>205</v>
      </c>
      <c r="F6" s="12">
        <v>201</v>
      </c>
      <c r="H6">
        <v>5</v>
      </c>
      <c r="I6">
        <f>AVERAGE(B6:F6)</f>
        <v>201</v>
      </c>
      <c r="J6">
        <f>_xlfn.VAR.S(B6:F6)</f>
        <v>15.5</v>
      </c>
      <c r="K6">
        <v>4</v>
      </c>
    </row>
    <row r="7" spans="1:11" x14ac:dyDescent="0.3">
      <c r="A7" s="12" t="s">
        <v>15</v>
      </c>
      <c r="B7" s="12">
        <v>201</v>
      </c>
      <c r="C7" s="12">
        <v>204</v>
      </c>
      <c r="D7" s="12">
        <v>221</v>
      </c>
      <c r="E7" s="12">
        <v>210</v>
      </c>
      <c r="F7" s="12">
        <v>199</v>
      </c>
      <c r="H7">
        <v>5</v>
      </c>
      <c r="I7">
        <f>AVERAGE(B7:F7)</f>
        <v>207</v>
      </c>
      <c r="J7">
        <f>_xlfn.VAR.S(B7:F7)</f>
        <v>78.5</v>
      </c>
      <c r="K7">
        <v>4</v>
      </c>
    </row>
    <row r="8" spans="1:11" x14ac:dyDescent="0.3">
      <c r="A8" t="s">
        <v>8</v>
      </c>
      <c r="B8">
        <f>J7/J6</f>
        <v>5.064516129032258</v>
      </c>
      <c r="C8" t="s">
        <v>20</v>
      </c>
      <c r="D8">
        <f>_xlfn.T.INV.2T(0.025,4)</f>
        <v>3.4954059325164377</v>
      </c>
      <c r="I8" t="s">
        <v>19</v>
      </c>
      <c r="J8">
        <f>((H6-1)*J6+(H7-1)*J7)/(H6+H7-2)</f>
        <v>47</v>
      </c>
    </row>
    <row r="9" spans="1:11" x14ac:dyDescent="0.3">
      <c r="A9" t="s">
        <v>11</v>
      </c>
      <c r="B9">
        <f>(I7-I6)/SQRT(J6/4+J7/4)</f>
        <v>1.237705495510552</v>
      </c>
      <c r="C9" t="s">
        <v>21</v>
      </c>
      <c r="D9">
        <f>_xlfn.T.INV.2T(0.05,4)</f>
        <v>2.7764451051977934</v>
      </c>
    </row>
  </sheetData>
  <mergeCells count="2">
    <mergeCell ref="A1:B1"/>
    <mergeCell ref="B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2023-12-26T15:49:56Z</dcterms:modified>
</cp:coreProperties>
</file>