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dlad1_stevens_edu/Documents/CS-513/HW_05_CART/"/>
    </mc:Choice>
  </mc:AlternateContent>
  <xr:revisionPtr revIDLastSave="11" documentId="8_{42DF5076-AA55-486E-8948-EF9D0F7E6E02}" xr6:coauthVersionLast="47" xr6:coauthVersionMax="47" xr10:uidLastSave="{6CAA636E-AFC8-43C2-86C1-B50E55EF1DD1}"/>
  <bookViews>
    <workbookView xWindow="-108" yWindow="-108" windowWidth="23256" windowHeight="12456" activeTab="1" xr2:uid="{18384269-8FE6-43DD-AF4D-6ACC9607C691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38" i="3" l="1"/>
  <c r="V38" i="3"/>
  <c r="U38" i="3"/>
  <c r="T38" i="3"/>
  <c r="S38" i="3"/>
  <c r="R38" i="3"/>
  <c r="Q38" i="3"/>
  <c r="P38" i="3"/>
  <c r="Y38" i="3" s="1"/>
  <c r="N38" i="3"/>
  <c r="O38" i="3" s="1"/>
  <c r="Y37" i="3"/>
  <c r="W37" i="3"/>
  <c r="V37" i="3"/>
  <c r="U37" i="3"/>
  <c r="T37" i="3"/>
  <c r="S37" i="3"/>
  <c r="R37" i="3"/>
  <c r="Q37" i="3"/>
  <c r="P37" i="3"/>
  <c r="N37" i="3"/>
  <c r="O37" i="3" s="1"/>
  <c r="X37" i="3" s="1"/>
  <c r="Z37" i="3" s="1"/>
  <c r="W36" i="3"/>
  <c r="V36" i="3"/>
  <c r="U36" i="3"/>
  <c r="Y36" i="3" s="1"/>
  <c r="T36" i="3"/>
  <c r="S36" i="3"/>
  <c r="R36" i="3"/>
  <c r="Q36" i="3"/>
  <c r="P36" i="3"/>
  <c r="N36" i="3"/>
  <c r="O36" i="3" s="1"/>
  <c r="X36" i="3" s="1"/>
  <c r="Z36" i="3" s="1"/>
  <c r="W30" i="3"/>
  <c r="V30" i="3"/>
  <c r="U30" i="3"/>
  <c r="T30" i="3"/>
  <c r="Y30" i="3" s="1"/>
  <c r="S30" i="3"/>
  <c r="R30" i="3"/>
  <c r="Q30" i="3"/>
  <c r="P30" i="3"/>
  <c r="N30" i="3"/>
  <c r="O30" i="3" s="1"/>
  <c r="X30" i="3" s="1"/>
  <c r="W29" i="3"/>
  <c r="V29" i="3"/>
  <c r="U29" i="3"/>
  <c r="T29" i="3"/>
  <c r="S29" i="3"/>
  <c r="R29" i="3"/>
  <c r="Q29" i="3"/>
  <c r="P29" i="3"/>
  <c r="Y29" i="3" s="1"/>
  <c r="O29" i="3"/>
  <c r="X29" i="3" s="1"/>
  <c r="Z29" i="3" s="1"/>
  <c r="W28" i="3"/>
  <c r="V28" i="3"/>
  <c r="U28" i="3"/>
  <c r="T28" i="3"/>
  <c r="S28" i="3"/>
  <c r="R28" i="3"/>
  <c r="Q28" i="3"/>
  <c r="P28" i="3"/>
  <c r="Y28" i="3" s="1"/>
  <c r="N28" i="3"/>
  <c r="O28" i="3" s="1"/>
  <c r="Y22" i="3"/>
  <c r="W22" i="3"/>
  <c r="V22" i="3"/>
  <c r="U22" i="3"/>
  <c r="T22" i="3"/>
  <c r="S22" i="3"/>
  <c r="R22" i="3"/>
  <c r="Q22" i="3"/>
  <c r="P22" i="3"/>
  <c r="N22" i="3"/>
  <c r="O22" i="3" s="1"/>
  <c r="X22" i="3" s="1"/>
  <c r="Z22" i="3" s="1"/>
  <c r="X21" i="3"/>
  <c r="Z21" i="3" s="1"/>
  <c r="W21" i="3"/>
  <c r="V21" i="3"/>
  <c r="U21" i="3"/>
  <c r="Y21" i="3" s="1"/>
  <c r="T21" i="3"/>
  <c r="S21" i="3"/>
  <c r="R21" i="3"/>
  <c r="Q21" i="3"/>
  <c r="P21" i="3"/>
  <c r="O21" i="3"/>
  <c r="X20" i="3"/>
  <c r="W20" i="3"/>
  <c r="V20" i="3"/>
  <c r="U20" i="3"/>
  <c r="T20" i="3"/>
  <c r="Y20" i="3" s="1"/>
  <c r="S20" i="3"/>
  <c r="R20" i="3"/>
  <c r="Q20" i="3"/>
  <c r="P20" i="3"/>
  <c r="O20" i="3"/>
  <c r="N20" i="3"/>
  <c r="W14" i="3"/>
  <c r="V14" i="3"/>
  <c r="U14" i="3"/>
  <c r="T14" i="3"/>
  <c r="S14" i="3"/>
  <c r="R14" i="3"/>
  <c r="Q14" i="3"/>
  <c r="P14" i="3"/>
  <c r="Y14" i="3" s="1"/>
  <c r="O14" i="3"/>
  <c r="X14" i="3" s="1"/>
  <c r="Z14" i="3" s="1"/>
  <c r="W13" i="3"/>
  <c r="V13" i="3"/>
  <c r="U13" i="3"/>
  <c r="T13" i="3"/>
  <c r="S13" i="3"/>
  <c r="R13" i="3"/>
  <c r="Q13" i="3"/>
  <c r="P13" i="3"/>
  <c r="Y13" i="3" s="1"/>
  <c r="N13" i="3"/>
  <c r="W7" i="3"/>
  <c r="Y7" i="3" s="1"/>
  <c r="V7" i="3"/>
  <c r="U7" i="3"/>
  <c r="T7" i="3"/>
  <c r="S7" i="3"/>
  <c r="R7" i="3"/>
  <c r="Q7" i="3"/>
  <c r="P7" i="3"/>
  <c r="N7" i="3"/>
  <c r="O7" i="3" s="1"/>
  <c r="X7" i="3" s="1"/>
  <c r="W6" i="3"/>
  <c r="V6" i="3"/>
  <c r="U6" i="3"/>
  <c r="T6" i="3"/>
  <c r="Y6" i="3" s="1"/>
  <c r="S6" i="3"/>
  <c r="R6" i="3"/>
  <c r="Q6" i="3"/>
  <c r="P6" i="3"/>
  <c r="N6" i="3"/>
  <c r="O6" i="3" s="1"/>
  <c r="X6" i="3" s="1"/>
  <c r="Z6" i="3" s="1"/>
  <c r="X5" i="3"/>
  <c r="W5" i="3"/>
  <c r="V5" i="3"/>
  <c r="U5" i="3"/>
  <c r="T5" i="3"/>
  <c r="Y5" i="3" s="1"/>
  <c r="S5" i="3"/>
  <c r="R5" i="3"/>
  <c r="Q5" i="3"/>
  <c r="P5" i="3"/>
  <c r="O5" i="3"/>
  <c r="N5" i="3"/>
  <c r="Y4" i="3"/>
  <c r="O4" i="3"/>
  <c r="X4" i="3" s="1"/>
  <c r="Z4" i="3" s="1"/>
  <c r="Z20" i="3" l="1"/>
  <c r="Z30" i="3"/>
  <c r="Z5" i="3"/>
  <c r="Z7" i="3"/>
  <c r="X28" i="3"/>
  <c r="Z28" i="3" s="1"/>
  <c r="X38" i="3"/>
  <c r="Z38" i="3" s="1"/>
  <c r="O13" i="3"/>
  <c r="X13" i="3" s="1"/>
  <c r="Z13" i="3" s="1"/>
</calcChain>
</file>

<file path=xl/sharedStrings.xml><?xml version="1.0" encoding="utf-8"?>
<sst xmlns="http://schemas.openxmlformats.org/spreadsheetml/2006/main" count="210" uniqueCount="53">
  <si>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</si>
  <si>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</si>
  <si>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</si>
  <si>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</si>
  <si>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</si>
  <si>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</si>
  <si>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</si>
  <si>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</si>
  <si>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Sales</t>
  </si>
  <si>
    <t>Staff</t>
  </si>
  <si>
    <t>Salary Level</t>
  </si>
  <si>
    <t>&lt;= 50</t>
  </si>
  <si>
    <t>&lt;=30</t>
  </si>
  <si>
    <t>&lt;= 40</t>
  </si>
  <si>
    <t>p(j/tl)</t>
  </si>
  <si>
    <t>p(j/tr)</t>
  </si>
  <si>
    <t>Split</t>
  </si>
  <si>
    <t>PL</t>
  </si>
  <si>
    <t>PR</t>
  </si>
  <si>
    <t>2Pl * PR</t>
  </si>
  <si>
    <t>q(s/t)</t>
  </si>
  <si>
    <t>Over all</t>
  </si>
  <si>
    <t>2Pl * PR * q(s/t)</t>
  </si>
  <si>
    <t>Less than $35,000 Level 1</t>
  </si>
  <si>
    <t>$35,000 to l less than $45,000 Level 2</t>
  </si>
  <si>
    <t>$45,000 to less than $55,000 Level 3</t>
  </si>
  <si>
    <t>Above $55,000 Level 4</t>
  </si>
  <si>
    <t>Level 1</t>
  </si>
  <si>
    <t>Level 2</t>
  </si>
  <si>
    <t>Level 3</t>
  </si>
  <si>
    <t>Level 4</t>
  </si>
  <si>
    <t>Occupation - Service</t>
  </si>
  <si>
    <t>3/11</t>
  </si>
  <si>
    <t>0/3</t>
  </si>
  <si>
    <t>2/8</t>
  </si>
  <si>
    <t>2*3/11*8/11</t>
  </si>
  <si>
    <t>Occupation -Management</t>
  </si>
  <si>
    <t>Occupation - Sales</t>
  </si>
  <si>
    <t>Occupation - Staff</t>
  </si>
  <si>
    <t>Gender - Female</t>
  </si>
  <si>
    <t>0/5</t>
  </si>
  <si>
    <t>2/6</t>
  </si>
  <si>
    <t>0/6</t>
  </si>
  <si>
    <t>Gender - Male</t>
  </si>
  <si>
    <t>Age&lt;=30</t>
  </si>
  <si>
    <t>31&lt;=Age&lt;=40</t>
  </si>
  <si>
    <t>41&lt;=Age&lt;=50</t>
  </si>
  <si>
    <t>Service or Management</t>
  </si>
  <si>
    <t>2/4</t>
  </si>
  <si>
    <t>1/4</t>
  </si>
  <si>
    <t>0/4</t>
  </si>
  <si>
    <t>Service or Sales</t>
  </si>
  <si>
    <t>Service or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</si>
</sst>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249977111117893"/>
      <name val="Calibr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6" fontId="0" fillId="0" borderId="0" xfId="0" applyNumberFormat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5" borderId="1" xfId="0" applyFill="1" applyBorder="1"/>
    <xf numFmtId="0" fontId="0" fillId="0" borderId="1" xfId="0" applyBorder="1" applyAlignment="1">
      <alignment horizontal="center"/>
    </xf>
    <xf numFmtId="13" fontId="0" fillId="0" borderId="1" xfId="0" quotePrefix="1" applyNumberFormat="1" applyBorder="1" applyAlignment="1">
      <alignment horizontal="center"/>
    </xf>
    <xf numFmtId="49" fontId="0" fillId="0" borderId="1" xfId="0" quotePrefix="1" applyNumberFormat="1" applyBorder="1" applyAlignment="1">
      <alignment horizontal="center"/>
    </xf>
    <xf numFmtId="164" fontId="0" fillId="0" borderId="1" xfId="0" applyNumberFormat="1" applyBorder="1"/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2" fillId="6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6" fontId="0" fillId="0" borderId="1" xfId="0" applyNumberFormat="1" applyBorder="1" applyAlignment="1"/>
    <xf numFmtId="0" fontId="0" fillId="7" borderId="1" xfId="0" applyFill="1" applyBorder="1"/>
    <xf numFmtId="0" fontId="0" fillId="7" borderId="1" xfId="0" quotePrefix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 patternType="solid">
          <fgColor indexed="64"/>
          <bgColor theme="3" tint="0.79998168889431442"/>
        </patternFill>
      </fill>
    </dxf>
    <dxf>
      <numFmt numFmtId="10" formatCode="&quot;$&quot;#,##0_);[Red]\(&quot;$&quot;#,##0\)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0" formatCode="&quot;$&quot;#,##0_);[Red]\(&quot;$&quot;#,##0\)"/>
    </dxf>
    <dxf>
      <numFmt numFmtId="10" formatCode="&quot;$&quot;#,##0_);[Red]\(&quot;$&quot;#,##0\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0" formatCode="&quot;$&quot;#,##0_);[Red]\(&quot;$&quot;#,##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5C6995-0702-45F9-AE17-5B554362A969}" name="Table2" displayName="Table2" ref="E10:E21" totalsRowShown="0">
  <autoFilter ref="E10:E21" xr:uid="{8E5C6995-0702-45F9-AE17-5B554362A969}"/>
  <tableColumns count="1">
    <tableColumn id="1" xr3:uid="{99A6BD24-748E-45DB-802F-06D36E64D9F2}" name="Occup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BEAE09-E293-470D-AA9D-8CEFB03ED002}" name="Table3" displayName="Table3" ref="F10:F21" totalsRowShown="0">
  <autoFilter ref="F10:F21" xr:uid="{20BEAE09-E293-470D-AA9D-8CEFB03ED002}"/>
  <tableColumns count="1">
    <tableColumn id="1" xr3:uid="{44CF9D5D-2E13-4A8B-B7DF-059287ED437F}" name="Gender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8F0169-EAF4-489A-881D-ED14B49CA2D3}" name="Table4" displayName="Table4" ref="G10:G21" totalsRowShown="0">
  <autoFilter ref="G10:G21" xr:uid="{898F0169-EAF4-489A-881D-ED14B49CA2D3}"/>
  <tableColumns count="1">
    <tableColumn id="1" xr3:uid="{A91A6351-F3B8-4224-993A-AD4240371266}" name="Ag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B84D7E5-C148-46D7-B38D-43462DCF37C9}" name="Table5" displayName="Table5" ref="H10:J21" totalsRowShown="0">
  <autoFilter ref="H10:J21" xr:uid="{AB84D7E5-C148-46D7-B38D-43462DCF37C9}"/>
  <tableColumns count="3">
    <tableColumn id="1" xr3:uid="{08194A80-3A17-4FC8-ADD0-69A7029520EB}" name="Salary" dataDxfId="4"/>
    <tableColumn id="2" xr3:uid="{5928FC8A-8045-4FC8-BA38-B8CF58885F91}" name="Salary Level" dataDxfId="3"/>
    <tableColumn id="3" xr3:uid="{51C88366-4377-420E-BFC9-49F676A135C4}" name="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AA24C1-3FE6-405A-BD49-B24746E0669A}" name="Table22" displayName="Table22" ref="A1:A12" totalsRowShown="0">
  <autoFilter ref="A1:A12" xr:uid="{1DAA24C1-3FE6-405A-BD49-B24746E0669A}"/>
  <tableColumns count="1">
    <tableColumn id="1" xr3:uid="{46A41DA0-F21F-4CD0-8AF0-4534BECBA132}" name="Occupa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8F8DB0-39DA-448F-9889-F22102CCE3F2}" name="Table37" displayName="Table37" ref="B1:B12" totalsRowShown="0">
  <autoFilter ref="B1:B12" xr:uid="{3F8F8DB0-39DA-448F-9889-F22102CCE3F2}"/>
  <tableColumns count="1">
    <tableColumn id="1" xr3:uid="{7F1A2813-60E7-4ED6-B830-45168344C5D9}" name="Gender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F18060-7C3B-4BEB-9AF2-20FDBB3A4358}" name="Table48" displayName="Table48" ref="C1:C12" totalsRowShown="0">
  <autoFilter ref="C1:C12" xr:uid="{E3F18060-7C3B-4BEB-9AF2-20FDBB3A4358}"/>
  <tableColumns count="1">
    <tableColumn id="1" xr3:uid="{AB01EE32-6603-4F13-B3D7-F1235235FE96}" name="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C738271-7AD6-4399-86A6-A7958367DB69}" name="Table59" displayName="Table59" ref="D1:F12" totalsRowShown="0">
  <autoFilter ref="D1:F12" xr:uid="{4C738271-7AD6-4399-86A6-A7958367DB69}"/>
  <tableColumns count="3">
    <tableColumn id="1" xr3:uid="{1548C458-61DB-4F0B-AF5B-0236FC3110E5}" name="Salary" dataDxfId="2"/>
    <tableColumn id="2" xr3:uid="{A9958530-B3CF-453B-85B0-D07C90737227}" name="Salary Level" dataDxfId="1"/>
    <tableColumn id="3" xr3:uid="{9CF638C1-7661-433D-8746-33DC7B72C4E0}" name="Ag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F22A-6BDC-4B73-8B06-C84E67C528E7}">
  <dimension ref="E10:J21"/>
  <sheetViews>
    <sheetView topLeftCell="A9" workbookViewId="0">
      <selection activeCell="E10" sqref="E10:J21"/>
    </sheetView>
  </sheetViews>
  <sheetFormatPr defaultRowHeight="14.4" x14ac:dyDescent="0.3"/>
  <cols>
    <col min="5" max="5" width="18.88671875" customWidth="1"/>
    <col min="6" max="6" width="9" customWidth="1"/>
    <col min="9" max="9" width="14.5546875" customWidth="1"/>
    <col min="12" max="12" width="18.21875" customWidth="1"/>
    <col min="13" max="13" width="20.109375" customWidth="1"/>
    <col min="14" max="14" width="18.77734375" customWidth="1"/>
  </cols>
  <sheetData>
    <row r="10" spans="5:10" ht="35.4" customHeight="1" x14ac:dyDescent="0.3">
      <c r="E10" t="s">
        <v>0</v>
      </c>
      <c r="F10" t="s">
        <v>1</v>
      </c>
      <c r="G10" t="s">
        <v>2</v>
      </c>
      <c r="H10" t="s">
        <v>3</v>
      </c>
      <c r="I10" t="s">
        <v>10</v>
      </c>
      <c r="J10" t="s">
        <v>2</v>
      </c>
    </row>
    <row r="11" spans="5:10" x14ac:dyDescent="0.3">
      <c r="E11" t="s">
        <v>4</v>
      </c>
      <c r="F11" t="s">
        <v>5</v>
      </c>
      <c r="G11">
        <v>45</v>
      </c>
      <c r="H11" s="1">
        <v>48000</v>
      </c>
      <c r="I11" s="2">
        <v>3</v>
      </c>
      <c r="J11" s="3" t="s">
        <v>11</v>
      </c>
    </row>
    <row r="12" spans="5:10" x14ac:dyDescent="0.3">
      <c r="E12" t="s">
        <v>4</v>
      </c>
      <c r="F12" t="s">
        <v>6</v>
      </c>
      <c r="G12">
        <v>25</v>
      </c>
      <c r="H12" s="1">
        <v>25000</v>
      </c>
      <c r="I12" s="2">
        <v>1</v>
      </c>
      <c r="J12" s="4" t="s">
        <v>12</v>
      </c>
    </row>
    <row r="13" spans="5:10" x14ac:dyDescent="0.3">
      <c r="E13" t="s">
        <v>4</v>
      </c>
      <c r="F13" t="s">
        <v>6</v>
      </c>
      <c r="G13">
        <v>33</v>
      </c>
      <c r="H13" s="1">
        <v>35000</v>
      </c>
      <c r="I13" s="2">
        <v>2</v>
      </c>
      <c r="J13" s="5" t="s">
        <v>13</v>
      </c>
    </row>
    <row r="14" spans="5:10" x14ac:dyDescent="0.3">
      <c r="E14" t="s">
        <v>7</v>
      </c>
      <c r="F14" t="s">
        <v>6</v>
      </c>
      <c r="G14">
        <v>25</v>
      </c>
      <c r="H14" s="1">
        <v>45000</v>
      </c>
      <c r="I14" s="2">
        <v>3</v>
      </c>
      <c r="J14" s="4" t="s">
        <v>12</v>
      </c>
    </row>
    <row r="15" spans="5:10" x14ac:dyDescent="0.3">
      <c r="E15" t="s">
        <v>7</v>
      </c>
      <c r="F15" t="s">
        <v>5</v>
      </c>
      <c r="G15">
        <v>35</v>
      </c>
      <c r="H15" s="1">
        <v>65000</v>
      </c>
      <c r="I15" s="2">
        <v>4</v>
      </c>
      <c r="J15" s="5" t="s">
        <v>13</v>
      </c>
    </row>
    <row r="16" spans="5:10" x14ac:dyDescent="0.3">
      <c r="E16" t="s">
        <v>7</v>
      </c>
      <c r="F16" t="s">
        <v>6</v>
      </c>
      <c r="G16">
        <v>26</v>
      </c>
      <c r="H16" s="1">
        <v>45000</v>
      </c>
      <c r="I16" s="2">
        <v>3</v>
      </c>
      <c r="J16" s="4" t="s">
        <v>12</v>
      </c>
    </row>
    <row r="17" spans="5:10" x14ac:dyDescent="0.3">
      <c r="E17" t="s">
        <v>7</v>
      </c>
      <c r="F17" t="s">
        <v>5</v>
      </c>
      <c r="G17">
        <v>45</v>
      </c>
      <c r="H17" s="1">
        <v>70000</v>
      </c>
      <c r="I17" s="2">
        <v>4</v>
      </c>
      <c r="J17" s="3" t="s">
        <v>11</v>
      </c>
    </row>
    <row r="18" spans="5:10" x14ac:dyDescent="0.3">
      <c r="E18" t="s">
        <v>8</v>
      </c>
      <c r="F18" t="s">
        <v>5</v>
      </c>
      <c r="G18">
        <v>40</v>
      </c>
      <c r="H18" s="1">
        <v>50000</v>
      </c>
      <c r="I18" s="2">
        <v>3</v>
      </c>
      <c r="J18" s="5" t="s">
        <v>13</v>
      </c>
    </row>
    <row r="19" spans="5:10" x14ac:dyDescent="0.3">
      <c r="E19" t="s">
        <v>8</v>
      </c>
      <c r="F19" t="s">
        <v>6</v>
      </c>
      <c r="G19">
        <v>30</v>
      </c>
      <c r="H19" s="1">
        <v>40000</v>
      </c>
      <c r="I19" s="2">
        <v>2</v>
      </c>
      <c r="J19" s="4" t="s">
        <v>12</v>
      </c>
    </row>
    <row r="20" spans="5:10" x14ac:dyDescent="0.3">
      <c r="E20" t="s">
        <v>9</v>
      </c>
      <c r="F20" t="s">
        <v>5</v>
      </c>
      <c r="G20">
        <v>50</v>
      </c>
      <c r="H20" s="1">
        <v>40000</v>
      </c>
      <c r="I20" s="2">
        <v>2</v>
      </c>
      <c r="J20" s="3" t="s">
        <v>11</v>
      </c>
    </row>
    <row r="21" spans="5:10" x14ac:dyDescent="0.3">
      <c r="E21" t="s">
        <v>9</v>
      </c>
      <c r="F21" t="s">
        <v>6</v>
      </c>
      <c r="G21">
        <v>25</v>
      </c>
      <c r="H21" s="1">
        <v>25000</v>
      </c>
      <c r="I21" s="2">
        <v>1</v>
      </c>
      <c r="J21" s="4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1185D-F73A-447F-A920-28518FA780F3}">
  <dimension ref="A1:Z38"/>
  <sheetViews>
    <sheetView tabSelected="1" workbookViewId="0">
      <selection activeCell="E2" sqref="E2"/>
    </sheetView>
  </sheetViews>
  <sheetFormatPr defaultRowHeight="14.4" x14ac:dyDescent="0.3"/>
  <cols>
    <col min="1" max="1" width="15.77734375" customWidth="1"/>
    <col min="2" max="2" width="11.21875" customWidth="1"/>
    <col min="5" max="5" width="14.44140625" customWidth="1"/>
    <col min="13" max="13" width="29.5546875" customWidth="1"/>
    <col min="24" max="24" width="12.6640625" customWidth="1"/>
    <col min="25" max="25" width="11.6640625" customWidth="1"/>
    <col min="26" max="26" width="17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2</v>
      </c>
      <c r="H1" s="16" t="s">
        <v>10</v>
      </c>
      <c r="I1" s="16"/>
      <c r="J1" s="16"/>
      <c r="K1" s="16"/>
      <c r="M1" s="19"/>
      <c r="N1" s="19"/>
      <c r="O1" s="19"/>
      <c r="P1" s="20" t="s">
        <v>14</v>
      </c>
      <c r="Q1" s="20"/>
      <c r="R1" s="20"/>
      <c r="S1" s="20"/>
      <c r="T1" s="21" t="s">
        <v>15</v>
      </c>
      <c r="U1" s="21"/>
      <c r="V1" s="21"/>
      <c r="W1" s="21"/>
      <c r="X1" s="19"/>
      <c r="Y1" s="19"/>
      <c r="Z1" s="19"/>
    </row>
    <row r="2" spans="1:26" x14ac:dyDescent="0.3">
      <c r="A2" t="s">
        <v>4</v>
      </c>
      <c r="B2" t="s">
        <v>5</v>
      </c>
      <c r="C2">
        <v>45</v>
      </c>
      <c r="D2" s="1">
        <v>48000</v>
      </c>
      <c r="E2" s="2">
        <v>3</v>
      </c>
      <c r="F2" s="9" t="s">
        <v>11</v>
      </c>
      <c r="H2" s="17" t="s">
        <v>23</v>
      </c>
      <c r="I2" s="17"/>
      <c r="J2" s="17"/>
      <c r="K2" s="17"/>
      <c r="M2" s="22" t="s">
        <v>16</v>
      </c>
      <c r="N2" s="23" t="s">
        <v>17</v>
      </c>
      <c r="O2" s="22" t="s">
        <v>18</v>
      </c>
      <c r="P2" s="23" t="s">
        <v>27</v>
      </c>
      <c r="Q2" s="23" t="s">
        <v>28</v>
      </c>
      <c r="R2" s="23" t="s">
        <v>29</v>
      </c>
      <c r="S2" s="22" t="s">
        <v>30</v>
      </c>
      <c r="T2" s="23" t="s">
        <v>27</v>
      </c>
      <c r="U2" s="23" t="s">
        <v>28</v>
      </c>
      <c r="V2" s="23" t="s">
        <v>29</v>
      </c>
      <c r="W2" s="22" t="s">
        <v>30</v>
      </c>
      <c r="X2" s="22" t="s">
        <v>19</v>
      </c>
      <c r="Y2" s="22" t="s">
        <v>20</v>
      </c>
      <c r="Z2" s="22" t="s">
        <v>21</v>
      </c>
    </row>
    <row r="3" spans="1:26" x14ac:dyDescent="0.3">
      <c r="A3" t="s">
        <v>4</v>
      </c>
      <c r="B3" t="s">
        <v>6</v>
      </c>
      <c r="C3">
        <v>25</v>
      </c>
      <c r="D3" s="1">
        <v>25000</v>
      </c>
      <c r="E3" s="2">
        <v>1</v>
      </c>
      <c r="F3" s="9" t="s">
        <v>12</v>
      </c>
      <c r="H3" s="18" t="s">
        <v>24</v>
      </c>
      <c r="I3" s="18"/>
      <c r="J3" s="18"/>
      <c r="K3" s="18"/>
      <c r="M3" s="10" t="s">
        <v>31</v>
      </c>
      <c r="N3" s="11" t="s">
        <v>32</v>
      </c>
      <c r="O3" s="11">
        <v>0.72727272727272729</v>
      </c>
      <c r="P3" s="11">
        <v>0.33333333333333331</v>
      </c>
      <c r="Q3" s="11">
        <v>0.33333333333333331</v>
      </c>
      <c r="R3" s="11">
        <v>0.33333333333333331</v>
      </c>
      <c r="S3" s="11" t="s">
        <v>33</v>
      </c>
      <c r="T3" s="11">
        <v>0.125</v>
      </c>
      <c r="U3" s="12" t="s">
        <v>34</v>
      </c>
      <c r="V3" s="11">
        <v>0.375</v>
      </c>
      <c r="W3" s="12" t="s">
        <v>34</v>
      </c>
      <c r="X3" s="11" t="s">
        <v>35</v>
      </c>
      <c r="Y3" s="6"/>
      <c r="Z3" s="7" t="s">
        <v>22</v>
      </c>
    </row>
    <row r="4" spans="1:26" x14ac:dyDescent="0.3">
      <c r="A4" t="s">
        <v>4</v>
      </c>
      <c r="B4" t="s">
        <v>6</v>
      </c>
      <c r="C4">
        <v>33</v>
      </c>
      <c r="D4" s="1">
        <v>35000</v>
      </c>
      <c r="E4" s="2">
        <v>2</v>
      </c>
      <c r="F4" s="9" t="s">
        <v>13</v>
      </c>
      <c r="H4" s="17" t="s">
        <v>25</v>
      </c>
      <c r="I4" s="17"/>
      <c r="J4" s="17"/>
      <c r="K4" s="17"/>
      <c r="M4" s="2"/>
      <c r="N4" s="8">
        <v>0.2727</v>
      </c>
      <c r="O4" s="8">
        <f>1-N4</f>
        <v>0.72730000000000006</v>
      </c>
      <c r="P4" s="8">
        <v>0.33300000000000002</v>
      </c>
      <c r="Q4" s="8">
        <v>0.33300000000000002</v>
      </c>
      <c r="R4" s="8">
        <v>0.33300000000000002</v>
      </c>
      <c r="S4" s="8">
        <v>0</v>
      </c>
      <c r="T4" s="8">
        <v>0.125</v>
      </c>
      <c r="U4" s="8">
        <v>0.25</v>
      </c>
      <c r="V4" s="8">
        <v>0.375</v>
      </c>
      <c r="W4" s="8">
        <v>0.25</v>
      </c>
      <c r="X4" s="8">
        <f>2*N4*O4</f>
        <v>0.39666942000000005</v>
      </c>
      <c r="Y4" s="8">
        <f>ABS(P4-T4)+ABS(Q4-U4)+ABS(R4-V4)+ABS(S4-W4)</f>
        <v>0.58299999999999996</v>
      </c>
      <c r="Z4" s="8">
        <f>X4*Y4</f>
        <v>0.23125827186</v>
      </c>
    </row>
    <row r="5" spans="1:26" x14ac:dyDescent="0.3">
      <c r="A5" t="s">
        <v>7</v>
      </c>
      <c r="B5" t="s">
        <v>6</v>
      </c>
      <c r="C5">
        <v>25</v>
      </c>
      <c r="D5" s="1">
        <v>45000</v>
      </c>
      <c r="E5" s="2">
        <v>3</v>
      </c>
      <c r="F5" s="9" t="s">
        <v>12</v>
      </c>
      <c r="H5" s="17" t="s">
        <v>26</v>
      </c>
      <c r="I5" s="17"/>
      <c r="J5" s="17"/>
      <c r="K5" s="17"/>
      <c r="M5" s="10" t="s">
        <v>36</v>
      </c>
      <c r="N5" s="8">
        <f>4/11</f>
        <v>0.36363636363636365</v>
      </c>
      <c r="O5" s="8">
        <f>1-N5</f>
        <v>0.63636363636363635</v>
      </c>
      <c r="P5" s="8">
        <f>0/4</f>
        <v>0</v>
      </c>
      <c r="Q5" s="8">
        <f>0/4</f>
        <v>0</v>
      </c>
      <c r="R5" s="8">
        <f>2/4</f>
        <v>0.5</v>
      </c>
      <c r="S5" s="8">
        <f>2/4</f>
        <v>0.5</v>
      </c>
      <c r="T5" s="8">
        <f>2/7</f>
        <v>0.2857142857142857</v>
      </c>
      <c r="U5" s="8">
        <f>3/7</f>
        <v>0.42857142857142855</v>
      </c>
      <c r="V5" s="8">
        <f>2/7</f>
        <v>0.2857142857142857</v>
      </c>
      <c r="W5" s="8">
        <f>0/7</f>
        <v>0</v>
      </c>
      <c r="X5" s="8">
        <f t="shared" ref="X5:X7" si="0">2*N5*O5</f>
        <v>0.46280991735537191</v>
      </c>
      <c r="Y5" s="8">
        <f t="shared" ref="Y5:Y7" si="1">ABS(P5-T5)+ABS(Q5-U5)+ABS(R5-V5)+ABS(S5-W5)</f>
        <v>1.4285714285714284</v>
      </c>
      <c r="Z5" s="8">
        <f t="shared" ref="Z5:Z7" si="2">X5*Y5</f>
        <v>0.66115702479338834</v>
      </c>
    </row>
    <row r="6" spans="1:26" x14ac:dyDescent="0.3">
      <c r="A6" t="s">
        <v>7</v>
      </c>
      <c r="B6" t="s">
        <v>5</v>
      </c>
      <c r="C6">
        <v>35</v>
      </c>
      <c r="D6" s="1">
        <v>65000</v>
      </c>
      <c r="E6" s="2">
        <v>4</v>
      </c>
      <c r="F6" s="9" t="s">
        <v>13</v>
      </c>
      <c r="M6" s="10" t="s">
        <v>37</v>
      </c>
      <c r="N6" s="8">
        <f>2/11</f>
        <v>0.18181818181818182</v>
      </c>
      <c r="O6" s="8">
        <f>1-N6</f>
        <v>0.81818181818181812</v>
      </c>
      <c r="P6" s="8">
        <f>0/2</f>
        <v>0</v>
      </c>
      <c r="Q6" s="8">
        <f>1/2</f>
        <v>0.5</v>
      </c>
      <c r="R6" s="8">
        <f>1/2</f>
        <v>0.5</v>
      </c>
      <c r="S6" s="8">
        <f>0/2</f>
        <v>0</v>
      </c>
      <c r="T6" s="8">
        <f>2/9</f>
        <v>0.22222222222222221</v>
      </c>
      <c r="U6" s="8">
        <f>2/9</f>
        <v>0.22222222222222221</v>
      </c>
      <c r="V6" s="8">
        <f>3/9</f>
        <v>0.33333333333333331</v>
      </c>
      <c r="W6" s="8">
        <f>2/9</f>
        <v>0.22222222222222221</v>
      </c>
      <c r="X6" s="8">
        <f t="shared" si="0"/>
        <v>0.2975206611570248</v>
      </c>
      <c r="Y6" s="8">
        <f t="shared" si="1"/>
        <v>0.88888888888888895</v>
      </c>
      <c r="Z6" s="8">
        <f t="shared" si="2"/>
        <v>0.26446280991735538</v>
      </c>
    </row>
    <row r="7" spans="1:26" x14ac:dyDescent="0.3">
      <c r="A7" t="s">
        <v>7</v>
      </c>
      <c r="B7" t="s">
        <v>6</v>
      </c>
      <c r="C7">
        <v>26</v>
      </c>
      <c r="D7" s="1">
        <v>45000</v>
      </c>
      <c r="E7" s="2">
        <v>3</v>
      </c>
      <c r="F7" s="9" t="s">
        <v>12</v>
      </c>
      <c r="M7" s="10" t="s">
        <v>38</v>
      </c>
      <c r="N7" s="8">
        <f>2/11</f>
        <v>0.18181818181818182</v>
      </c>
      <c r="O7" s="8">
        <f>1-N7</f>
        <v>0.81818181818181812</v>
      </c>
      <c r="P7" s="8">
        <f>1/2</f>
        <v>0.5</v>
      </c>
      <c r="Q7" s="8">
        <f>1/2</f>
        <v>0.5</v>
      </c>
      <c r="R7" s="8">
        <f>0/2</f>
        <v>0</v>
      </c>
      <c r="S7" s="8">
        <f>0/2</f>
        <v>0</v>
      </c>
      <c r="T7" s="13">
        <f>1/9</f>
        <v>0.1111111111111111</v>
      </c>
      <c r="U7" s="13">
        <f>2/9</f>
        <v>0.22222222222222221</v>
      </c>
      <c r="V7" s="13">
        <f>4/9</f>
        <v>0.44444444444444442</v>
      </c>
      <c r="W7" s="13">
        <f>2/9</f>
        <v>0.22222222222222221</v>
      </c>
      <c r="X7" s="8">
        <f t="shared" si="0"/>
        <v>0.2975206611570248</v>
      </c>
      <c r="Y7" s="8">
        <f t="shared" si="1"/>
        <v>1.3333333333333335</v>
      </c>
      <c r="Z7" s="8">
        <f t="shared" si="2"/>
        <v>0.39669421487603312</v>
      </c>
    </row>
    <row r="8" spans="1:26" x14ac:dyDescent="0.3">
      <c r="A8" t="s">
        <v>7</v>
      </c>
      <c r="B8" t="s">
        <v>5</v>
      </c>
      <c r="C8">
        <v>45</v>
      </c>
      <c r="D8" s="1">
        <v>70000</v>
      </c>
      <c r="E8" s="2">
        <v>4</v>
      </c>
      <c r="F8" s="9" t="s">
        <v>11</v>
      </c>
    </row>
    <row r="9" spans="1:26" x14ac:dyDescent="0.3">
      <c r="A9" t="s">
        <v>8</v>
      </c>
      <c r="B9" t="s">
        <v>5</v>
      </c>
      <c r="C9">
        <v>40</v>
      </c>
      <c r="D9" s="1">
        <v>50000</v>
      </c>
      <c r="E9" s="2">
        <v>3</v>
      </c>
      <c r="F9" s="9" t="s">
        <v>13</v>
      </c>
    </row>
    <row r="10" spans="1:26" x14ac:dyDescent="0.3">
      <c r="A10" t="s">
        <v>8</v>
      </c>
      <c r="B10" t="s">
        <v>6</v>
      </c>
      <c r="C10">
        <v>30</v>
      </c>
      <c r="D10" s="1">
        <v>40000</v>
      </c>
      <c r="E10" s="2">
        <v>2</v>
      </c>
      <c r="F10" s="9" t="s">
        <v>12</v>
      </c>
      <c r="M10" s="19"/>
      <c r="N10" s="19"/>
      <c r="O10" s="19"/>
      <c r="P10" s="20" t="s">
        <v>14</v>
      </c>
      <c r="Q10" s="20"/>
      <c r="R10" s="20"/>
      <c r="S10" s="20"/>
      <c r="T10" s="21" t="s">
        <v>15</v>
      </c>
      <c r="U10" s="21"/>
      <c r="V10" s="21"/>
      <c r="W10" s="21"/>
      <c r="X10" s="19"/>
      <c r="Y10" s="19"/>
      <c r="Z10" s="19"/>
    </row>
    <row r="11" spans="1:26" x14ac:dyDescent="0.3">
      <c r="A11" t="s">
        <v>9</v>
      </c>
      <c r="B11" t="s">
        <v>5</v>
      </c>
      <c r="C11">
        <v>50</v>
      </c>
      <c r="D11" s="1">
        <v>40000</v>
      </c>
      <c r="E11" s="2">
        <v>2</v>
      </c>
      <c r="F11" s="9" t="s">
        <v>11</v>
      </c>
      <c r="M11" s="22" t="s">
        <v>16</v>
      </c>
      <c r="N11" s="23" t="s">
        <v>17</v>
      </c>
      <c r="O11" s="22" t="s">
        <v>18</v>
      </c>
      <c r="P11" s="23" t="s">
        <v>27</v>
      </c>
      <c r="Q11" s="23" t="s">
        <v>28</v>
      </c>
      <c r="R11" s="23" t="s">
        <v>29</v>
      </c>
      <c r="S11" s="22" t="s">
        <v>30</v>
      </c>
      <c r="T11" s="23" t="s">
        <v>27</v>
      </c>
      <c r="U11" s="23" t="s">
        <v>28</v>
      </c>
      <c r="V11" s="23" t="s">
        <v>29</v>
      </c>
      <c r="W11" s="22" t="s">
        <v>30</v>
      </c>
      <c r="X11" s="22" t="s">
        <v>19</v>
      </c>
      <c r="Y11" s="22" t="s">
        <v>20</v>
      </c>
      <c r="Z11" s="22" t="s">
        <v>21</v>
      </c>
    </row>
    <row r="12" spans="1:26" x14ac:dyDescent="0.3">
      <c r="A12" t="s">
        <v>9</v>
      </c>
      <c r="B12" t="s">
        <v>6</v>
      </c>
      <c r="C12">
        <v>25</v>
      </c>
      <c r="D12" s="1">
        <v>25000</v>
      </c>
      <c r="E12" s="2">
        <v>1</v>
      </c>
      <c r="F12" s="9" t="s">
        <v>12</v>
      </c>
      <c r="M12" s="10" t="s">
        <v>39</v>
      </c>
      <c r="N12" s="11">
        <v>0.45454545454545453</v>
      </c>
      <c r="O12" s="11">
        <v>0.54545454545454541</v>
      </c>
      <c r="P12" s="11" t="s">
        <v>40</v>
      </c>
      <c r="Q12" s="11">
        <v>0.2</v>
      </c>
      <c r="R12" s="11">
        <v>0.4</v>
      </c>
      <c r="S12" s="11">
        <v>0.4</v>
      </c>
      <c r="T12" s="12" t="s">
        <v>41</v>
      </c>
      <c r="U12" s="12" t="s">
        <v>41</v>
      </c>
      <c r="V12" s="12" t="s">
        <v>41</v>
      </c>
      <c r="W12" s="12" t="s">
        <v>42</v>
      </c>
      <c r="X12" s="11" t="s">
        <v>35</v>
      </c>
      <c r="Y12" s="6"/>
      <c r="Z12" s="7" t="s">
        <v>22</v>
      </c>
    </row>
    <row r="13" spans="1:26" x14ac:dyDescent="0.3">
      <c r="M13" s="2"/>
      <c r="N13" s="8">
        <f>5/11</f>
        <v>0.45454545454545453</v>
      </c>
      <c r="O13" s="8">
        <f>1-N13</f>
        <v>0.54545454545454541</v>
      </c>
      <c r="P13" s="8">
        <f>0/5</f>
        <v>0</v>
      </c>
      <c r="Q13" s="8">
        <f>1/5</f>
        <v>0.2</v>
      </c>
      <c r="R13" s="8">
        <f>2/5</f>
        <v>0.4</v>
      </c>
      <c r="S13" s="8">
        <f>2/5</f>
        <v>0.4</v>
      </c>
      <c r="T13" s="8">
        <f>2/6</f>
        <v>0.33333333333333331</v>
      </c>
      <c r="U13" s="8">
        <f>2/6</f>
        <v>0.33333333333333331</v>
      </c>
      <c r="V13" s="8">
        <f>2/6</f>
        <v>0.33333333333333331</v>
      </c>
      <c r="W13" s="8">
        <f>0/6</f>
        <v>0</v>
      </c>
      <c r="X13" s="8">
        <f>2*N13*O13</f>
        <v>0.49586776859504128</v>
      </c>
      <c r="Y13" s="8">
        <f>ABS(P13-T13)+ABS(Q13-U13)+ABS(R13-V13)+ABS(S13-W13)</f>
        <v>0.93333333333333335</v>
      </c>
      <c r="Z13" s="8">
        <f>X13*Y13</f>
        <v>0.46280991735537186</v>
      </c>
    </row>
    <row r="14" spans="1:26" x14ac:dyDescent="0.3">
      <c r="M14" s="10" t="s">
        <v>43</v>
      </c>
      <c r="N14" s="8">
        <v>0.54500000000000004</v>
      </c>
      <c r="O14" s="8">
        <f>1-N14</f>
        <v>0.45499999999999996</v>
      </c>
      <c r="P14" s="8">
        <f>2/6</f>
        <v>0.33333333333333331</v>
      </c>
      <c r="Q14" s="8">
        <f>2/6</f>
        <v>0.33333333333333331</v>
      </c>
      <c r="R14" s="8">
        <f>2/6</f>
        <v>0.33333333333333331</v>
      </c>
      <c r="S14" s="8">
        <f>0/6</f>
        <v>0</v>
      </c>
      <c r="T14" s="8">
        <f>0/5</f>
        <v>0</v>
      </c>
      <c r="U14" s="8">
        <f>1/5</f>
        <v>0.2</v>
      </c>
      <c r="V14" s="8">
        <f>2/5</f>
        <v>0.4</v>
      </c>
      <c r="W14" s="8">
        <f>2/5</f>
        <v>0.4</v>
      </c>
      <c r="X14" s="8">
        <f t="shared" ref="X14" si="3">2*N14*O14</f>
        <v>0.49595</v>
      </c>
      <c r="Y14" s="8">
        <f t="shared" ref="Y14" si="4">ABS(P14-T14)+ABS(Q14-U14)+ABS(R14-V14)+ABS(S14-W14)</f>
        <v>0.93333333333333335</v>
      </c>
      <c r="Z14" s="8">
        <f t="shared" ref="Z14" si="5">X14*Y14</f>
        <v>0.46288666666666667</v>
      </c>
    </row>
    <row r="15" spans="1:26" x14ac:dyDescent="0.3"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">
      <c r="N16" s="14"/>
      <c r="O16" s="14"/>
      <c r="P16" s="14"/>
      <c r="Q16" s="14"/>
      <c r="R16" s="14"/>
      <c r="S16" s="14"/>
      <c r="T16" s="15"/>
      <c r="U16" s="15"/>
      <c r="V16" s="15"/>
      <c r="W16" s="15"/>
      <c r="X16" s="14"/>
      <c r="Y16" s="14"/>
      <c r="Z16" s="14"/>
    </row>
    <row r="17" spans="13:26" x14ac:dyDescent="0.3">
      <c r="M17" s="19"/>
      <c r="N17" s="19"/>
      <c r="O17" s="19"/>
      <c r="P17" s="20" t="s">
        <v>14</v>
      </c>
      <c r="Q17" s="20"/>
      <c r="R17" s="20"/>
      <c r="S17" s="20"/>
      <c r="T17" s="21" t="s">
        <v>15</v>
      </c>
      <c r="U17" s="21"/>
      <c r="V17" s="21"/>
      <c r="W17" s="21"/>
      <c r="X17" s="19"/>
      <c r="Y17" s="19"/>
      <c r="Z17" s="19"/>
    </row>
    <row r="18" spans="13:26" x14ac:dyDescent="0.3">
      <c r="M18" s="22" t="s">
        <v>16</v>
      </c>
      <c r="N18" s="23" t="s">
        <v>17</v>
      </c>
      <c r="O18" s="22" t="s">
        <v>18</v>
      </c>
      <c r="P18" s="23" t="s">
        <v>27</v>
      </c>
      <c r="Q18" s="23" t="s">
        <v>28</v>
      </c>
      <c r="R18" s="23" t="s">
        <v>29</v>
      </c>
      <c r="S18" s="22" t="s">
        <v>30</v>
      </c>
      <c r="T18" s="23" t="s">
        <v>27</v>
      </c>
      <c r="U18" s="23" t="s">
        <v>28</v>
      </c>
      <c r="V18" s="23" t="s">
        <v>29</v>
      </c>
      <c r="W18" s="22" t="s">
        <v>30</v>
      </c>
      <c r="X18" s="22" t="s">
        <v>19</v>
      </c>
      <c r="Y18" s="22" t="s">
        <v>20</v>
      </c>
      <c r="Z18" s="22" t="s">
        <v>21</v>
      </c>
    </row>
    <row r="19" spans="13:26" x14ac:dyDescent="0.3">
      <c r="M19" s="10" t="s">
        <v>44</v>
      </c>
      <c r="N19" s="11">
        <v>0.45454545454545453</v>
      </c>
      <c r="O19" s="11">
        <v>0.54545454545454541</v>
      </c>
      <c r="P19" s="11">
        <v>0.4</v>
      </c>
      <c r="Q19" s="11">
        <v>0.2</v>
      </c>
      <c r="R19" s="11">
        <v>0.4</v>
      </c>
      <c r="S19" s="11" t="s">
        <v>40</v>
      </c>
      <c r="T19" s="11" t="s">
        <v>42</v>
      </c>
      <c r="U19" s="12" t="s">
        <v>41</v>
      </c>
      <c r="V19" s="12" t="s">
        <v>41</v>
      </c>
      <c r="W19" s="12" t="s">
        <v>41</v>
      </c>
      <c r="X19" s="11" t="s">
        <v>35</v>
      </c>
      <c r="Y19" s="6"/>
      <c r="Z19" s="7" t="s">
        <v>22</v>
      </c>
    </row>
    <row r="20" spans="13:26" x14ac:dyDescent="0.3">
      <c r="M20" s="2"/>
      <c r="N20" s="8">
        <f>5/11</f>
        <v>0.45454545454545453</v>
      </c>
      <c r="O20" s="8">
        <f>1-N20</f>
        <v>0.54545454545454541</v>
      </c>
      <c r="P20" s="8">
        <f>2/5</f>
        <v>0.4</v>
      </c>
      <c r="Q20" s="8">
        <f>1/5</f>
        <v>0.2</v>
      </c>
      <c r="R20" s="8">
        <f>2/5</f>
        <v>0.4</v>
      </c>
      <c r="S20" s="8">
        <f>0/5</f>
        <v>0</v>
      </c>
      <c r="T20" s="8">
        <f>0/6</f>
        <v>0</v>
      </c>
      <c r="U20" s="8">
        <f>2/6</f>
        <v>0.33333333333333331</v>
      </c>
      <c r="V20" s="8">
        <f>2/6</f>
        <v>0.33333333333333331</v>
      </c>
      <c r="W20" s="8">
        <f>2/6</f>
        <v>0.33333333333333331</v>
      </c>
      <c r="X20" s="8">
        <f>2*N20*O20</f>
        <v>0.49586776859504128</v>
      </c>
      <c r="Y20" s="8">
        <f>ABS(P20-T20)+ABS(Q20-U20)+ABS(R20-V20)+ABS(S20-W20)</f>
        <v>0.93333333333333335</v>
      </c>
      <c r="Z20" s="8">
        <f>X20*Y20</f>
        <v>0.46280991735537186</v>
      </c>
    </row>
    <row r="21" spans="13:26" x14ac:dyDescent="0.3">
      <c r="M21" s="10" t="s">
        <v>45</v>
      </c>
      <c r="N21" s="8">
        <v>0.27272727272727271</v>
      </c>
      <c r="O21" s="8">
        <f>1-N21</f>
        <v>0.72727272727272729</v>
      </c>
      <c r="P21" s="8">
        <f>0/3</f>
        <v>0</v>
      </c>
      <c r="Q21" s="8">
        <f t="shared" ref="Q21:S22" si="6">1/3</f>
        <v>0.33333333333333331</v>
      </c>
      <c r="R21" s="8">
        <f t="shared" si="6"/>
        <v>0.33333333333333331</v>
      </c>
      <c r="S21" s="8">
        <f t="shared" si="6"/>
        <v>0.33333333333333331</v>
      </c>
      <c r="T21" s="8">
        <f>2/8</f>
        <v>0.25</v>
      </c>
      <c r="U21" s="8">
        <f>2/8</f>
        <v>0.25</v>
      </c>
      <c r="V21" s="8">
        <f>3/8</f>
        <v>0.375</v>
      </c>
      <c r="W21" s="8">
        <f>1/8</f>
        <v>0.125</v>
      </c>
      <c r="X21" s="8">
        <f t="shared" ref="X21:X22" si="7">2*N21*O21</f>
        <v>0.39669421487603301</v>
      </c>
      <c r="Y21" s="8">
        <f t="shared" ref="Y21:Y22" si="8">ABS(P21-T21)+ABS(Q21-U21)+ABS(R21-V21)+ABS(S21-W21)</f>
        <v>0.58333333333333326</v>
      </c>
      <c r="Z21" s="8">
        <f t="shared" ref="Z21:Z22" si="9">X21*Y21</f>
        <v>0.2314049586776859</v>
      </c>
    </row>
    <row r="22" spans="13:26" x14ac:dyDescent="0.3">
      <c r="M22" s="10" t="s">
        <v>46</v>
      </c>
      <c r="N22" s="8">
        <f>3/11</f>
        <v>0.27272727272727271</v>
      </c>
      <c r="O22" s="8">
        <f>1-N22</f>
        <v>0.72727272727272729</v>
      </c>
      <c r="P22" s="8">
        <f>0/3</f>
        <v>0</v>
      </c>
      <c r="Q22" s="8">
        <f t="shared" si="6"/>
        <v>0.33333333333333331</v>
      </c>
      <c r="R22" s="8">
        <f t="shared" si="6"/>
        <v>0.33333333333333331</v>
      </c>
      <c r="S22" s="8">
        <f t="shared" si="6"/>
        <v>0.33333333333333331</v>
      </c>
      <c r="T22" s="8">
        <f>2/8</f>
        <v>0.25</v>
      </c>
      <c r="U22" s="8">
        <f>2/8</f>
        <v>0.25</v>
      </c>
      <c r="V22" s="8">
        <f>3/8</f>
        <v>0.375</v>
      </c>
      <c r="W22" s="8">
        <f>1/8</f>
        <v>0.125</v>
      </c>
      <c r="X22" s="8">
        <f t="shared" si="7"/>
        <v>0.39669421487603301</v>
      </c>
      <c r="Y22" s="8">
        <f t="shared" si="8"/>
        <v>0.58333333333333326</v>
      </c>
      <c r="Z22" s="8">
        <f t="shared" si="9"/>
        <v>0.2314049586776859</v>
      </c>
    </row>
    <row r="23" spans="13:26" x14ac:dyDescent="0.3">
      <c r="N23" s="14"/>
      <c r="O23" s="14"/>
      <c r="P23" s="14"/>
      <c r="Q23" s="14"/>
      <c r="R23" s="14"/>
      <c r="S23" s="14"/>
      <c r="T23" s="15"/>
      <c r="U23" s="15"/>
      <c r="V23" s="15"/>
      <c r="W23" s="15"/>
      <c r="X23" s="14"/>
      <c r="Y23" s="14"/>
      <c r="Z23" s="14"/>
    </row>
    <row r="25" spans="13:26" x14ac:dyDescent="0.3">
      <c r="M25" s="19"/>
      <c r="N25" s="19"/>
      <c r="O25" s="19"/>
      <c r="P25" s="20" t="s">
        <v>14</v>
      </c>
      <c r="Q25" s="20"/>
      <c r="R25" s="20"/>
      <c r="S25" s="20"/>
      <c r="T25" s="21" t="s">
        <v>15</v>
      </c>
      <c r="U25" s="21"/>
      <c r="V25" s="21"/>
      <c r="W25" s="21"/>
      <c r="X25" s="19"/>
      <c r="Y25" s="19"/>
      <c r="Z25" s="19"/>
    </row>
    <row r="26" spans="13:26" x14ac:dyDescent="0.3">
      <c r="M26" s="22" t="s">
        <v>16</v>
      </c>
      <c r="N26" s="23" t="s">
        <v>17</v>
      </c>
      <c r="O26" s="22" t="s">
        <v>18</v>
      </c>
      <c r="P26" s="23" t="s">
        <v>27</v>
      </c>
      <c r="Q26" s="23" t="s">
        <v>28</v>
      </c>
      <c r="R26" s="23" t="s">
        <v>29</v>
      </c>
      <c r="S26" s="22" t="s">
        <v>30</v>
      </c>
      <c r="T26" s="23" t="s">
        <v>27</v>
      </c>
      <c r="U26" s="23" t="s">
        <v>28</v>
      </c>
      <c r="V26" s="23" t="s">
        <v>29</v>
      </c>
      <c r="W26" s="22" t="s">
        <v>30</v>
      </c>
      <c r="X26" s="22" t="s">
        <v>19</v>
      </c>
      <c r="Y26" s="22" t="s">
        <v>20</v>
      </c>
      <c r="Z26" s="22" t="s">
        <v>21</v>
      </c>
    </row>
    <row r="27" spans="13:26" x14ac:dyDescent="0.3">
      <c r="M27" s="10" t="s">
        <v>44</v>
      </c>
      <c r="N27" s="11">
        <v>0.45454545454545453</v>
      </c>
      <c r="O27" s="11">
        <v>0.54545454545454541</v>
      </c>
      <c r="P27" s="11">
        <v>0.4</v>
      </c>
      <c r="Q27" s="11">
        <v>0.2</v>
      </c>
      <c r="R27" s="11">
        <v>0.4</v>
      </c>
      <c r="S27" s="11" t="s">
        <v>40</v>
      </c>
      <c r="T27" s="11" t="s">
        <v>42</v>
      </c>
      <c r="U27" s="12" t="s">
        <v>41</v>
      </c>
      <c r="V27" s="12" t="s">
        <v>41</v>
      </c>
      <c r="W27" s="12" t="s">
        <v>41</v>
      </c>
      <c r="X27" s="11" t="s">
        <v>35</v>
      </c>
      <c r="Y27" s="6"/>
      <c r="Z27" s="7" t="s">
        <v>22</v>
      </c>
    </row>
    <row r="28" spans="13:26" x14ac:dyDescent="0.3">
      <c r="M28" s="2"/>
      <c r="N28" s="8">
        <f>5/11</f>
        <v>0.45454545454545453</v>
      </c>
      <c r="O28" s="8">
        <f>1-N28</f>
        <v>0.54545454545454541</v>
      </c>
      <c r="P28" s="8">
        <f>2/5</f>
        <v>0.4</v>
      </c>
      <c r="Q28" s="8">
        <f>1/5</f>
        <v>0.2</v>
      </c>
      <c r="R28" s="8">
        <f>2/5</f>
        <v>0.4</v>
      </c>
      <c r="S28" s="8">
        <f>0/5</f>
        <v>0</v>
      </c>
      <c r="T28" s="8">
        <f>0/6</f>
        <v>0</v>
      </c>
      <c r="U28" s="8">
        <f>2/6</f>
        <v>0.33333333333333331</v>
      </c>
      <c r="V28" s="8">
        <f>2/6</f>
        <v>0.33333333333333331</v>
      </c>
      <c r="W28" s="8">
        <f>2/6</f>
        <v>0.33333333333333331</v>
      </c>
      <c r="X28" s="8">
        <f>2*N28*O28</f>
        <v>0.49586776859504128</v>
      </c>
      <c r="Y28" s="8">
        <f>ABS(P28-T28)+ABS(Q28-U28)+ABS(R28-V28)+ABS(S28-W28)</f>
        <v>0.93333333333333335</v>
      </c>
      <c r="Z28" s="8">
        <f>X28*Y28</f>
        <v>0.46280991735537186</v>
      </c>
    </row>
    <row r="29" spans="13:26" x14ac:dyDescent="0.3">
      <c r="M29" s="10" t="s">
        <v>45</v>
      </c>
      <c r="N29" s="8">
        <v>0.27272727272727271</v>
      </c>
      <c r="O29" s="8">
        <f>1-N29</f>
        <v>0.72727272727272729</v>
      </c>
      <c r="P29" s="8">
        <f>0/3</f>
        <v>0</v>
      </c>
      <c r="Q29" s="8">
        <f t="shared" ref="Q29:S30" si="10">1/3</f>
        <v>0.33333333333333331</v>
      </c>
      <c r="R29" s="8">
        <f t="shared" si="10"/>
        <v>0.33333333333333331</v>
      </c>
      <c r="S29" s="8">
        <f t="shared" si="10"/>
        <v>0.33333333333333331</v>
      </c>
      <c r="T29" s="8">
        <f>2/8</f>
        <v>0.25</v>
      </c>
      <c r="U29" s="8">
        <f>2/8</f>
        <v>0.25</v>
      </c>
      <c r="V29" s="8">
        <f>3/8</f>
        <v>0.375</v>
      </c>
      <c r="W29" s="8">
        <f>1/8</f>
        <v>0.125</v>
      </c>
      <c r="X29" s="8">
        <f t="shared" ref="X29:X30" si="11">2*N29*O29</f>
        <v>0.39669421487603301</v>
      </c>
      <c r="Y29" s="8">
        <f t="shared" ref="Y29:Y30" si="12">ABS(P29-T29)+ABS(Q29-U29)+ABS(R29-V29)+ABS(S29-W29)</f>
        <v>0.58333333333333326</v>
      </c>
      <c r="Z29" s="8">
        <f t="shared" ref="Z29:Z30" si="13">X29*Y29</f>
        <v>0.2314049586776859</v>
      </c>
    </row>
    <row r="30" spans="13:26" x14ac:dyDescent="0.3">
      <c r="M30" s="10" t="s">
        <v>46</v>
      </c>
      <c r="N30" s="8">
        <f>3/11</f>
        <v>0.27272727272727271</v>
      </c>
      <c r="O30" s="8">
        <f>1-N30</f>
        <v>0.72727272727272729</v>
      </c>
      <c r="P30" s="8">
        <f>0/3</f>
        <v>0</v>
      </c>
      <c r="Q30" s="8">
        <f t="shared" si="10"/>
        <v>0.33333333333333331</v>
      </c>
      <c r="R30" s="8">
        <f t="shared" si="10"/>
        <v>0.33333333333333331</v>
      </c>
      <c r="S30" s="8">
        <f t="shared" si="10"/>
        <v>0.33333333333333331</v>
      </c>
      <c r="T30" s="8">
        <f>2/8</f>
        <v>0.25</v>
      </c>
      <c r="U30" s="8">
        <f>2/8</f>
        <v>0.25</v>
      </c>
      <c r="V30" s="8">
        <f>3/8</f>
        <v>0.375</v>
      </c>
      <c r="W30" s="8">
        <f>1/8</f>
        <v>0.125</v>
      </c>
      <c r="X30" s="8">
        <f t="shared" si="11"/>
        <v>0.39669421487603301</v>
      </c>
      <c r="Y30" s="8">
        <f t="shared" si="12"/>
        <v>0.58333333333333326</v>
      </c>
      <c r="Z30" s="8">
        <f t="shared" si="13"/>
        <v>0.2314049586776859</v>
      </c>
    </row>
    <row r="33" spans="13:26" x14ac:dyDescent="0.3">
      <c r="M33" s="19"/>
      <c r="N33" s="19"/>
      <c r="O33" s="19"/>
      <c r="P33" s="20" t="s">
        <v>14</v>
      </c>
      <c r="Q33" s="20"/>
      <c r="R33" s="20"/>
      <c r="S33" s="20"/>
      <c r="T33" s="21" t="s">
        <v>15</v>
      </c>
      <c r="U33" s="21"/>
      <c r="V33" s="21"/>
      <c r="W33" s="21"/>
      <c r="X33" s="19"/>
      <c r="Y33" s="19"/>
      <c r="Z33" s="19"/>
    </row>
    <row r="34" spans="13:26" x14ac:dyDescent="0.3">
      <c r="M34" s="22" t="s">
        <v>16</v>
      </c>
      <c r="N34" s="23" t="s">
        <v>17</v>
      </c>
      <c r="O34" s="22" t="s">
        <v>18</v>
      </c>
      <c r="P34" s="23" t="s">
        <v>27</v>
      </c>
      <c r="Q34" s="23" t="s">
        <v>28</v>
      </c>
      <c r="R34" s="23" t="s">
        <v>29</v>
      </c>
      <c r="S34" s="22" t="s">
        <v>30</v>
      </c>
      <c r="T34" s="23" t="s">
        <v>27</v>
      </c>
      <c r="U34" s="23" t="s">
        <v>28</v>
      </c>
      <c r="V34" s="23" t="s">
        <v>29</v>
      </c>
      <c r="W34" s="22" t="s">
        <v>30</v>
      </c>
      <c r="X34" s="22" t="s">
        <v>19</v>
      </c>
      <c r="Y34" s="22" t="s">
        <v>20</v>
      </c>
      <c r="Z34" s="22" t="s">
        <v>21</v>
      </c>
    </row>
    <row r="35" spans="13:26" x14ac:dyDescent="0.3">
      <c r="M35" s="10" t="s">
        <v>47</v>
      </c>
      <c r="N35" s="11">
        <v>0.63636363636363635</v>
      </c>
      <c r="O35" s="11">
        <v>0.36363636363636365</v>
      </c>
      <c r="P35" s="11">
        <v>0.14285714285714285</v>
      </c>
      <c r="Q35" s="11">
        <v>0.14285714285714285</v>
      </c>
      <c r="R35" s="11">
        <v>0.42857142857142855</v>
      </c>
      <c r="S35" s="11">
        <v>0.2857142857142857</v>
      </c>
      <c r="T35" s="11">
        <v>0.25</v>
      </c>
      <c r="U35" s="12" t="s">
        <v>48</v>
      </c>
      <c r="V35" s="12" t="s">
        <v>49</v>
      </c>
      <c r="W35" s="12" t="s">
        <v>50</v>
      </c>
      <c r="X35" s="11" t="s">
        <v>35</v>
      </c>
      <c r="Y35" s="6"/>
      <c r="Z35" s="7" t="s">
        <v>22</v>
      </c>
    </row>
    <row r="36" spans="13:26" x14ac:dyDescent="0.3">
      <c r="M36" s="2"/>
      <c r="N36" s="8">
        <f>7/11</f>
        <v>0.63636363636363635</v>
      </c>
      <c r="O36" s="8">
        <f>1-N36</f>
        <v>0.36363636363636365</v>
      </c>
      <c r="P36" s="8">
        <f>1/7</f>
        <v>0.14285714285714285</v>
      </c>
      <c r="Q36" s="8">
        <f>1/7</f>
        <v>0.14285714285714285</v>
      </c>
      <c r="R36" s="8">
        <f>3/7</f>
        <v>0.42857142857142855</v>
      </c>
      <c r="S36" s="8">
        <f>2/7</f>
        <v>0.2857142857142857</v>
      </c>
      <c r="T36" s="8">
        <f>1/4</f>
        <v>0.25</v>
      </c>
      <c r="U36" s="8">
        <f>2/4</f>
        <v>0.5</v>
      </c>
      <c r="V36" s="8">
        <f>1/4</f>
        <v>0.25</v>
      </c>
      <c r="W36" s="8">
        <f>0/4</f>
        <v>0</v>
      </c>
      <c r="X36" s="8">
        <f>2*N36*O36</f>
        <v>0.46280991735537191</v>
      </c>
      <c r="Y36" s="8">
        <f>ABS(P36-T36)+ABS(Q36-U36)+ABS(R36-V36)+ABS(S36-W36)</f>
        <v>0.92857142857142849</v>
      </c>
      <c r="Z36" s="8">
        <f>X36*Y36</f>
        <v>0.42975206611570244</v>
      </c>
    </row>
    <row r="37" spans="13:26" x14ac:dyDescent="0.3">
      <c r="M37" s="10" t="s">
        <v>51</v>
      </c>
      <c r="N37" s="8">
        <f>5/11</f>
        <v>0.45454545454545453</v>
      </c>
      <c r="O37" s="8">
        <f>1-N37</f>
        <v>0.54545454545454541</v>
      </c>
      <c r="P37" s="8">
        <f>1/5</f>
        <v>0.2</v>
      </c>
      <c r="Q37" s="8">
        <f>2/5</f>
        <v>0.4</v>
      </c>
      <c r="R37" s="8">
        <f>2/5</f>
        <v>0.4</v>
      </c>
      <c r="S37" s="8">
        <f>0/5</f>
        <v>0</v>
      </c>
      <c r="T37" s="8">
        <f>1/6</f>
        <v>0.16666666666666666</v>
      </c>
      <c r="U37" s="8">
        <f>1/6</f>
        <v>0.16666666666666666</v>
      </c>
      <c r="V37" s="8">
        <f>2/6</f>
        <v>0.33333333333333331</v>
      </c>
      <c r="W37" s="8">
        <f>2/6</f>
        <v>0.33333333333333331</v>
      </c>
      <c r="X37" s="8">
        <f t="shared" ref="X37:X38" si="14">2*N37*O37</f>
        <v>0.49586776859504128</v>
      </c>
      <c r="Y37" s="8">
        <f t="shared" ref="Y37:Y38" si="15">ABS(P37-T37)+ABS(Q37-U37)+ABS(R37-V37)+ABS(S37-W37)</f>
        <v>0.66666666666666674</v>
      </c>
      <c r="Z37" s="8">
        <f t="shared" ref="Z37:Z38" si="16">X37*Y37</f>
        <v>0.33057851239669422</v>
      </c>
    </row>
    <row r="38" spans="13:26" x14ac:dyDescent="0.3">
      <c r="M38" s="10" t="s">
        <v>52</v>
      </c>
      <c r="N38" s="8">
        <f>5/11</f>
        <v>0.45454545454545453</v>
      </c>
      <c r="O38" s="8">
        <f>1-N38</f>
        <v>0.54545454545454541</v>
      </c>
      <c r="P38" s="8">
        <f>2/5</f>
        <v>0.4</v>
      </c>
      <c r="Q38" s="8">
        <f>2/5</f>
        <v>0.4</v>
      </c>
      <c r="R38" s="8">
        <f>1/5</f>
        <v>0.2</v>
      </c>
      <c r="S38" s="8">
        <f>0/5</f>
        <v>0</v>
      </c>
      <c r="T38" s="8">
        <f>0/6</f>
        <v>0</v>
      </c>
      <c r="U38" s="8">
        <f>1/6</f>
        <v>0.16666666666666666</v>
      </c>
      <c r="V38" s="8">
        <f>3/6</f>
        <v>0.5</v>
      </c>
      <c r="W38" s="8">
        <f>2/6</f>
        <v>0.33333333333333331</v>
      </c>
      <c r="X38" s="8">
        <f t="shared" si="14"/>
        <v>0.49586776859504128</v>
      </c>
      <c r="Y38" s="8">
        <f t="shared" si="15"/>
        <v>1.2666666666666666</v>
      </c>
      <c r="Z38" s="8">
        <f t="shared" si="16"/>
        <v>0.62809917355371891</v>
      </c>
    </row>
  </sheetData>
  <mergeCells count="15">
    <mergeCell ref="H1:K1"/>
    <mergeCell ref="P25:S25"/>
    <mergeCell ref="T25:W25"/>
    <mergeCell ref="P33:S33"/>
    <mergeCell ref="T33:W33"/>
    <mergeCell ref="H2:K2"/>
    <mergeCell ref="H3:K3"/>
    <mergeCell ref="H4:K4"/>
    <mergeCell ref="H5:K5"/>
    <mergeCell ref="P1:S1"/>
    <mergeCell ref="T1:W1"/>
    <mergeCell ref="P10:S10"/>
    <mergeCell ref="T10:W10"/>
    <mergeCell ref="P17:S17"/>
    <mergeCell ref="T17:W17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Dimpal Narendrakumar Lad</dc:creator>
  <cp:lastModifiedBy>Dimpal Narendrakumar Lad</cp:lastModifiedBy>
  <dcterms:created xsi:type="dcterms:W3CDTF">2024-04-02T02:22:24Z</dcterms:created>
  <dcterms:modified xsi:type="dcterms:W3CDTF">2024-04-03T02:23:20Z</dcterms:modified>
</cp:coreProperties>
</file>