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na Khaled\Desktop\Woody-Walk Esraa, Dina\Excel\"/>
    </mc:Choice>
  </mc:AlternateContent>
  <bookViews>
    <workbookView xWindow="0" yWindow="0" windowWidth="20490" windowHeight="7650"/>
  </bookViews>
  <sheets>
    <sheet name="Summary Report" sheetId="7" r:id="rId1"/>
    <sheet name="Q1 Expenses" sheetId="1" r:id="rId2"/>
    <sheet name="Q2 Expenses" sheetId="2" r:id="rId3"/>
    <sheet name="Q3 Expenses" sheetId="3" r:id="rId4"/>
    <sheet name="Q4 Expenses" sheetId="4" r:id="rId5"/>
    <sheet name="Annual Expenses" sheetId="5" r:id="rId6"/>
    <sheet name="Revenues" sheetId="6" r:id="rId7"/>
    <sheet name="Employees" sheetId="8" r:id="rId8"/>
    <sheet name="Search" sheetId="9" r:id="rId9"/>
  </sheets>
  <definedNames>
    <definedName name="_xlnm._FilterDatabase" localSheetId="5" hidden="1">'Annual Expenses'!$A$1:$B$1</definedName>
    <definedName name="_xlnm._FilterDatabase" localSheetId="7" hidden="1">Employees!$A$1:$F$1</definedName>
    <definedName name="_xlnm._FilterDatabase" localSheetId="1" hidden="1">'Q1 Expenses'!$A$1:$B$1</definedName>
    <definedName name="_xlnm._FilterDatabase" localSheetId="2" hidden="1">'Q2 Expenses'!$A$1:$B$1</definedName>
    <definedName name="_xlnm._FilterDatabase" localSheetId="3" hidden="1">'Q3 Expenses'!$A$1:$B$1</definedName>
    <definedName name="_xlnm._FilterDatabase" localSheetId="4" hidden="1">'Q4 Expenses'!$A$1:$B$1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9" l="1"/>
  <c r="F4" i="9"/>
  <c r="E4" i="9"/>
  <c r="D4" i="9"/>
  <c r="C4" i="9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" i="8"/>
  <c r="J14" i="8"/>
  <c r="J15" i="8"/>
  <c r="J16" i="8"/>
  <c r="J13" i="8"/>
  <c r="K14" i="8"/>
  <c r="K15" i="8"/>
  <c r="K16" i="8"/>
  <c r="K13" i="8"/>
  <c r="I14" i="8"/>
  <c r="I15" i="8"/>
  <c r="I16" i="8"/>
  <c r="I13" i="8"/>
  <c r="J10" i="8"/>
  <c r="J9" i="8"/>
  <c r="J8" i="8"/>
  <c r="J7" i="8"/>
  <c r="J6" i="8"/>
  <c r="J5" i="8"/>
  <c r="J4" i="8"/>
  <c r="J3" i="8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C4" i="7" l="1"/>
  <c r="D4" i="7"/>
  <c r="E4" i="7"/>
  <c r="F4" i="7"/>
  <c r="B4" i="7"/>
  <c r="F3" i="7"/>
  <c r="E3" i="7"/>
  <c r="D3" i="7"/>
  <c r="C3" i="7"/>
  <c r="B3" i="7"/>
  <c r="F2" i="7"/>
  <c r="E2" i="7"/>
  <c r="D2" i="7"/>
  <c r="C2" i="7"/>
  <c r="B2" i="7"/>
  <c r="L6" i="7"/>
  <c r="L5" i="7"/>
  <c r="L4" i="7"/>
  <c r="L3" i="7"/>
  <c r="L2" i="7"/>
  <c r="B8" i="6"/>
  <c r="B6" i="6"/>
  <c r="B11" i="5"/>
  <c r="B3" i="5"/>
  <c r="B4" i="5"/>
  <c r="B5" i="5"/>
  <c r="B6" i="5"/>
  <c r="B7" i="5"/>
  <c r="B8" i="5"/>
  <c r="B9" i="5"/>
  <c r="B2" i="5"/>
  <c r="H10" i="4"/>
  <c r="F6" i="4"/>
  <c r="F5" i="4"/>
  <c r="F4" i="4"/>
  <c r="F3" i="4"/>
  <c r="F2" i="4"/>
  <c r="B9" i="4"/>
  <c r="F8" i="3"/>
  <c r="F6" i="3"/>
  <c r="F5" i="3"/>
  <c r="F4" i="3"/>
  <c r="F3" i="3"/>
  <c r="F2" i="3"/>
  <c r="B9" i="3"/>
  <c r="F8" i="2"/>
  <c r="F3" i="2"/>
  <c r="F6" i="2"/>
  <c r="F2" i="2"/>
  <c r="F4" i="2"/>
  <c r="F5" i="2"/>
  <c r="B9" i="2"/>
  <c r="F8" i="1"/>
  <c r="F6" i="1"/>
  <c r="F5" i="1"/>
  <c r="F4" i="1"/>
  <c r="F3" i="1"/>
  <c r="F2" i="1"/>
  <c r="B9" i="1"/>
</calcChain>
</file>

<file path=xl/sharedStrings.xml><?xml version="1.0" encoding="utf-8"?>
<sst xmlns="http://schemas.openxmlformats.org/spreadsheetml/2006/main" count="173" uniqueCount="74">
  <si>
    <t>Expense Name</t>
  </si>
  <si>
    <t>Amount</t>
  </si>
  <si>
    <t>Salaries and Wages</t>
  </si>
  <si>
    <t>Utilities</t>
  </si>
  <si>
    <t>Office Supplies</t>
  </si>
  <si>
    <t>Advertising</t>
  </si>
  <si>
    <t>Rent</t>
  </si>
  <si>
    <t>Taxes</t>
  </si>
  <si>
    <t>Quarter</t>
  </si>
  <si>
    <t>Quarter1</t>
  </si>
  <si>
    <t>Quarter2</t>
  </si>
  <si>
    <t>Quarter3</t>
  </si>
  <si>
    <t>Quarter4</t>
  </si>
  <si>
    <t>Total</t>
  </si>
  <si>
    <t>Q1</t>
  </si>
  <si>
    <t>Q2</t>
  </si>
  <si>
    <t>Q3</t>
  </si>
  <si>
    <t>Q4</t>
  </si>
  <si>
    <t>Revenues</t>
  </si>
  <si>
    <t>Expenses</t>
  </si>
  <si>
    <t>Net Profit</t>
  </si>
  <si>
    <t>Quarter 1</t>
  </si>
  <si>
    <t>Quarter 2</t>
  </si>
  <si>
    <t>Quarter 3</t>
  </si>
  <si>
    <t>Quarter 4</t>
  </si>
  <si>
    <t>Quarter Analysis</t>
  </si>
  <si>
    <t>Total Expenses</t>
  </si>
  <si>
    <t>Average of Expenses</t>
  </si>
  <si>
    <t>Lowest Expense</t>
  </si>
  <si>
    <t>Highest Expense</t>
  </si>
  <si>
    <t>Number of Expense</t>
  </si>
  <si>
    <t>Product Cost</t>
  </si>
  <si>
    <t>ID</t>
  </si>
  <si>
    <t>Name</t>
  </si>
  <si>
    <t>Salary</t>
  </si>
  <si>
    <t>Bonus</t>
  </si>
  <si>
    <t>Emp1</t>
  </si>
  <si>
    <t>Emp2</t>
  </si>
  <si>
    <t>Emp3</t>
  </si>
  <si>
    <t>Emp4</t>
  </si>
  <si>
    <t>Emp5</t>
  </si>
  <si>
    <t>Emp6</t>
  </si>
  <si>
    <t>Emp7</t>
  </si>
  <si>
    <t>Emp8</t>
  </si>
  <si>
    <t>Emp9</t>
  </si>
  <si>
    <t>Emp10</t>
  </si>
  <si>
    <t>Emp11</t>
  </si>
  <si>
    <t>Emp12</t>
  </si>
  <si>
    <t>Emp13</t>
  </si>
  <si>
    <t>Emp14</t>
  </si>
  <si>
    <t>Emp15</t>
  </si>
  <si>
    <t>Emp16</t>
  </si>
  <si>
    <t>Salesperson</t>
  </si>
  <si>
    <t>Marketer</t>
  </si>
  <si>
    <t>Worker</t>
  </si>
  <si>
    <t>Job</t>
  </si>
  <si>
    <t>Emp17</t>
  </si>
  <si>
    <t>Emp18</t>
  </si>
  <si>
    <t>Emp19</t>
  </si>
  <si>
    <t>Graphic Designer</t>
  </si>
  <si>
    <t>Lowest Salary</t>
  </si>
  <si>
    <t>Highest Salary</t>
  </si>
  <si>
    <t>Statistics</t>
  </si>
  <si>
    <t>Total Salaries</t>
  </si>
  <si>
    <t>Average Salaries</t>
  </si>
  <si>
    <t>Number of employees</t>
  </si>
  <si>
    <t>Rewards</t>
  </si>
  <si>
    <t>Employees' salary more than 6000</t>
  </si>
  <si>
    <t>No. of emp. Who got rewards</t>
  </si>
  <si>
    <t>No. of emp. Who didn't get rewards</t>
  </si>
  <si>
    <t>Bonus %</t>
  </si>
  <si>
    <t>Average of salary</t>
  </si>
  <si>
    <t>No. of employees</t>
  </si>
  <si>
    <t>Total salaries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</si>
</sst>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[$EGP]\ * #,##0.00_);_([$EGP]\ * \(#,##0.00\);_([$EGP]\ * &quot;-&quot;??_);_(@_)"/>
    <numFmt numFmtId="165" formatCode="[$EGP]\ 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65">
    <xf numFmtId="0" fontId="0" fillId="0" borderId="0" xfId="0"/>
    <xf numFmtId="0" fontId="0" fillId="0" borderId="0" xfId="0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8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4" fontId="0" fillId="0" borderId="12" xfId="0" applyNumberForma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0" fillId="0" borderId="14" xfId="0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1" fillId="0" borderId="11" xfId="0" applyFont="1" applyBorder="1"/>
    <xf numFmtId="0" fontId="3" fillId="0" borderId="9" xfId="0" applyFont="1" applyBorder="1" applyAlignment="1">
      <alignment vertical="center"/>
    </xf>
    <xf numFmtId="164" fontId="3" fillId="0" borderId="12" xfId="0" applyNumberFormat="1" applyFont="1" applyBorder="1" applyAlignment="1">
      <alignment horizontal="center" vertical="center"/>
    </xf>
    <xf numFmtId="164" fontId="0" fillId="0" borderId="9" xfId="0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3" borderId="5" xfId="1" applyFont="1" applyFill="1" applyBorder="1" applyAlignment="1">
      <alignment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165" fontId="5" fillId="3" borderId="1" xfId="0" applyNumberFormat="1" applyFont="1" applyFill="1" applyBorder="1" applyAlignment="1">
      <alignment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" xfId="0" applyFont="1" applyFill="1" applyBorder="1"/>
    <xf numFmtId="165" fontId="5" fillId="3" borderId="1" xfId="0" applyNumberFormat="1" applyFont="1" applyFill="1" applyBorder="1"/>
    <xf numFmtId="165" fontId="0" fillId="0" borderId="12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1" fillId="0" borderId="14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5" borderId="1" xfId="0" applyFill="1" applyBorder="1"/>
    <xf numFmtId="165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9" fontId="0" fillId="5" borderId="1" xfId="0" applyNumberForma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center" textRotation="90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</cellXfs>
  <cellStyles count="2">
    <cellStyle name="20% - Accent2" xfId="1" builtinId="3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Summary Report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'Summary Report'!$A$2</c:f>
              <c:strCache>
                <c:ptCount val="1"/>
                <c:pt idx="0">
                  <c:v>Revenues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'Summary Report'!$B$1:$F$1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Total</c:v>
                </c:pt>
              </c:strCache>
            </c:strRef>
          </c:cat>
          <c:val>
            <c:numRef>
              <c:f>'Summary Report'!$B$2:$F$2</c:f>
              <c:numCache>
                <c:formatCode>[$EGP]\ #,##0.00</c:formatCode>
                <c:ptCount val="5"/>
                <c:pt idx="0">
                  <c:v>100000</c:v>
                </c:pt>
                <c:pt idx="1">
                  <c:v>102000</c:v>
                </c:pt>
                <c:pt idx="2">
                  <c:v>250000</c:v>
                </c:pt>
                <c:pt idx="3">
                  <c:v>250000</c:v>
                </c:pt>
                <c:pt idx="4">
                  <c:v>702000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2-45D5-92D3-48DE3FD12B57}"/>
            </c:ext>
          </c:extLst>
        </c:ser>
        <c:ser>
          <c:idx val="1"/>
          <c:order val="1"/>
          <c:tx>
            <c:strRef>
              <c:f>'Summary Report'!$A$3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'Summary Report'!$B$1:$F$1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Total</c:v>
                </c:pt>
              </c:strCache>
            </c:strRef>
          </c:cat>
          <c:val>
            <c:numRef>
              <c:f>'Summary Report'!$B$3:$F$3</c:f>
              <c:numCache>
                <c:formatCode>[$EGP]\ #,##0.00</c:formatCode>
                <c:ptCount val="5"/>
                <c:pt idx="0">
                  <c:v>489000</c:v>
                </c:pt>
                <c:pt idx="1">
                  <c:v>427000</c:v>
                </c:pt>
                <c:pt idx="2">
                  <c:v>536780</c:v>
                </c:pt>
                <c:pt idx="3">
                  <c:v>593500</c:v>
                </c:pt>
                <c:pt idx="4">
                  <c:v>2046280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32-45D5-92D3-48DE3FD12B57}"/>
            </c:ext>
          </c:extLst>
        </c:ser>
        <c:ser>
          <c:idx val="2"/>
          <c:order val="2"/>
          <c:tx>
            <c:strRef>
              <c:f>'Summary Report'!$A$4</c:f>
              <c:strCache>
                <c:ptCount val="1"/>
                <c:pt idx="0">
                  <c:v>Net Profit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'Summary Report'!$B$1:$F$1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Total</c:v>
                </c:pt>
              </c:strCache>
            </c:strRef>
          </c:cat>
          <c:val>
            <c:numRef>
              <c:f>'Summary Report'!$B$4:$F$4</c:f>
              <c:numCache>
                <c:formatCode>[$EGP]\ #,##0.00</c:formatCode>
                <c:ptCount val="5"/>
                <c:pt idx="0">
                  <c:v>-389000</c:v>
                </c:pt>
                <c:pt idx="1">
                  <c:v>-325000</c:v>
                </c:pt>
                <c:pt idx="2">
                  <c:v>-286780</c:v>
                </c:pt>
                <c:pt idx="3">
                  <c:v>-343500</c:v>
                </c:pt>
                <c:pt idx="4">
                  <c:v>-1344280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32-45D5-92D3-48DE3FD12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872309424"/>
        <c:axId val="1872302352"/>
        <c:axId val="0"/>
      </c:bar3DChart>
      <c:catAx>
        <c:axId val="187230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302352"/>
        <c:crosses val="autoZero"/>
        <c:auto val="1"/>
        <c:lblAlgn val="ctr"/>
        <c:lblOffset val="100"/>
        <c:noMultiLvlLbl val="0"/>
      </c:catAx>
      <c:valAx>
        <c:axId val="18723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EGP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30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64500019636724"/>
          <c:y val="0.2600685331000292"/>
          <c:w val="0.14057296558130733"/>
          <c:h val="0.595487751531058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Revenues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Report'!$A$2</c:f>
              <c:strCache>
                <c:ptCount val="1"/>
                <c:pt idx="0">
                  <c:v>Revenues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9C9-41F1-9278-105DDF4BC024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9C9-41F1-9278-105DDF4BC024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9C9-41F1-9278-105DDF4BC024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9C9-41F1-9278-105DDF4BC024}"/>
              </c:ext>
            </c:extLst>
          </c:dPt>
          <c:dLbls>
            <c:delete val="1"/>
          </c:dLbls>
          <c:cat>
            <c:strRef>
              <c:f>'Summary Report'!$B$1:$E$1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'Summary Report'!$B$2:$E$2</c:f>
              <c:numCache>
                <c:formatCode>[$EGP]\ #,##0.00</c:formatCode>
                <c:ptCount val="4"/>
                <c:pt idx="0">
                  <c:v>100000</c:v>
                </c:pt>
                <c:pt idx="1">
                  <c:v>102000</c:v>
                </c:pt>
                <c:pt idx="2">
                  <c:v>250000</c:v>
                </c:pt>
                <c:pt idx="3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9-41F1-9278-105DDF4BC0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32063648"/>
        <c:axId val="1932039520"/>
      </c:barChart>
      <c:catAx>
        <c:axId val="193206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039520"/>
        <c:crosses val="autoZero"/>
        <c:auto val="1"/>
        <c:lblAlgn val="ctr"/>
        <c:lblOffset val="100"/>
        <c:noMultiLvlLbl val="0"/>
      </c:catAx>
      <c:valAx>
        <c:axId val="19320395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EGP]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0636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u="sng"/>
              <a:t>Expenses Q1</a:t>
            </a:r>
          </a:p>
        </c:rich>
      </c:tx>
      <c:layout>
        <c:manualLayout>
          <c:xMode val="edge"/>
          <c:yMode val="edge"/>
          <c:x val="0.3979517339093675"/>
          <c:y val="7.102106831240691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923350289178445E-2"/>
          <c:y val="0.16700432716180744"/>
          <c:w val="0.54469049775857659"/>
          <c:h val="0.8317571114421508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42E-44B5-BA72-7C1014B50A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42E-44B5-BA72-7C1014B50A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DD4-40B3-9F3B-7A8FD71963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DD4-40B3-9F3B-7A8FD719633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DD4-40B3-9F3B-7A8FD719633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DD4-40B3-9F3B-7A8FD719633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DD4-40B3-9F3B-7A8FD719633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42E-44B5-BA72-7C1014B50A03}"/>
              </c:ext>
            </c:extLst>
          </c:dPt>
          <c:dLbls>
            <c:dLbl>
              <c:idx val="0"/>
              <c:layout>
                <c:manualLayout>
                  <c:x val="-9.2774022716187024E-2"/>
                  <c:y val="0.1931148471305951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42E-44B5-BA72-7C1014B50A03}"/>
                </c:ext>
              </c:extLst>
            </c:dLbl>
            <c:dLbl>
              <c:idx val="1"/>
              <c:layout>
                <c:manualLayout>
                  <c:x val="-0.13591824030845701"/>
                  <c:y val="-2.452011066184294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42E-44B5-BA72-7C1014B50A03}"/>
                </c:ext>
              </c:extLst>
            </c:dLbl>
            <c:dLbl>
              <c:idx val="7"/>
              <c:layout>
                <c:manualLayout>
                  <c:x val="0.18900787401574803"/>
                  <c:y val="-2.055841668440093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42E-44B5-BA72-7C1014B50A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'Q1 Expenses'!$A$2:$A$9</c:f>
              <c:strCache>
                <c:ptCount val="8"/>
                <c:pt idx="0">
                  <c:v>Product Cost</c:v>
                </c:pt>
                <c:pt idx="1">
                  <c:v>Salaries and Wages</c:v>
                </c:pt>
                <c:pt idx="2">
                  <c:v>Utilities</c:v>
                </c:pt>
                <c:pt idx="3">
                  <c:v>Advertising</c:v>
                </c:pt>
                <c:pt idx="4">
                  <c:v>Office Supplies</c:v>
                </c:pt>
                <c:pt idx="5">
                  <c:v>Rent</c:v>
                </c:pt>
                <c:pt idx="6">
                  <c:v>Taxes</c:v>
                </c:pt>
                <c:pt idx="7">
                  <c:v>Total</c:v>
                </c:pt>
              </c:strCache>
            </c:strRef>
          </c:cat>
          <c:val>
            <c:numRef>
              <c:f>'Q1 Expenses'!$B$2:$B$9</c:f>
              <c:numCache>
                <c:formatCode>_([$EGP]\ * #,##0.00_);_([$EGP]\ * \(#,##0.00\);_([$EGP]\ * "-"??_);_(@_)</c:formatCode>
                <c:ptCount val="8"/>
                <c:pt idx="0">
                  <c:v>150000</c:v>
                </c:pt>
                <c:pt idx="1">
                  <c:v>250000</c:v>
                </c:pt>
                <c:pt idx="2">
                  <c:v>4000</c:v>
                </c:pt>
                <c:pt idx="3">
                  <c:v>20000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489000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E-44B5-BA72-7C1014B50A03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430251085870899"/>
          <c:y val="0.20990820742001848"/>
          <c:w val="0.28153819710589273"/>
          <c:h val="0.53333673831311623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b="1" u="sng">
                <a:solidFill>
                  <a:schemeClr val="tx1"/>
                </a:solidFill>
              </a:rPr>
              <a:t>Expenses Q2</a:t>
            </a:r>
          </a:p>
        </c:rich>
      </c:tx>
      <c:layout>
        <c:manualLayout>
          <c:xMode val="edge"/>
          <c:yMode val="edge"/>
          <c:x val="0.3498055555555555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0405676835305767"/>
          <c:y val="0.17052759227881323"/>
          <c:w val="0.49982449798565598"/>
          <c:h val="0.48495431741918338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C18E-484F-B5A5-85F1E0FE6A27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C18E-484F-B5A5-85F1E0FE6A2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C18E-484F-B5A5-85F1E0FE6A27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C18E-484F-B5A5-85F1E0FE6A2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C18E-484F-B5A5-85F1E0FE6A27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C18E-484F-B5A5-85F1E0FE6A27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C18E-484F-B5A5-85F1E0FE6A27}"/>
              </c:ext>
            </c:extLst>
          </c:dPt>
          <c:cat>
            <c:strRef>
              <c:f>'Q2 Expenses'!$A$2:$A$9</c:f>
              <c:strCache>
                <c:ptCount val="8"/>
                <c:pt idx="0">
                  <c:v>Product Cost</c:v>
                </c:pt>
                <c:pt idx="1">
                  <c:v>Salaries and Wages</c:v>
                </c:pt>
                <c:pt idx="2">
                  <c:v>Utilities</c:v>
                </c:pt>
                <c:pt idx="3">
                  <c:v>Advertising</c:v>
                </c:pt>
                <c:pt idx="4">
                  <c:v>Office Supplies</c:v>
                </c:pt>
                <c:pt idx="5">
                  <c:v>Rent</c:v>
                </c:pt>
                <c:pt idx="6">
                  <c:v>Taxes</c:v>
                </c:pt>
                <c:pt idx="7">
                  <c:v>Total</c:v>
                </c:pt>
              </c:strCache>
            </c:strRef>
          </c:cat>
          <c:val>
            <c:numRef>
              <c:f>'Q2 Expenses'!$B$2:$B$9</c:f>
              <c:numCache>
                <c:formatCode>_([$EGP]\ * #,##0.00_);_([$EGP]\ * \(#,##0.00\);_([$EGP]\ * "-"??_);_(@_)</c:formatCode>
                <c:ptCount val="8"/>
                <c:pt idx="0">
                  <c:v>100000</c:v>
                </c:pt>
                <c:pt idx="1">
                  <c:v>250000</c:v>
                </c:pt>
                <c:pt idx="2">
                  <c:v>4000</c:v>
                </c:pt>
                <c:pt idx="3">
                  <c:v>11000</c:v>
                </c:pt>
                <c:pt idx="4">
                  <c:v>2000</c:v>
                </c:pt>
                <c:pt idx="5">
                  <c:v>10000</c:v>
                </c:pt>
                <c:pt idx="6">
                  <c:v>50000</c:v>
                </c:pt>
                <c:pt idx="7">
                  <c:v>427000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E-484F-B5A5-85F1E0FE6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4501744"/>
        <c:axId val="1764502576"/>
        <c:axId val="0"/>
      </c:bar3DChart>
      <c:catAx>
        <c:axId val="176450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502576"/>
        <c:crosses val="autoZero"/>
        <c:auto val="1"/>
        <c:lblAlgn val="ctr"/>
        <c:lblOffset val="100"/>
        <c:noMultiLvlLbl val="0"/>
      </c:catAx>
      <c:valAx>
        <c:axId val="176450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[$EGP]\ * #,##0.00_);_([$EGP]\ * \(#,##0.00\);_([$EGP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50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679407589021426"/>
          <c:y val="0.13645540209113202"/>
          <c:w val="0.29320592410978569"/>
          <c:h val="0.81238959884112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chemeClr val="accent1">
            <a:lumMod val="5000"/>
            <a:lumOff val="95000"/>
          </a:schemeClr>
        </a:gs>
        <a:gs pos="100000">
          <a:schemeClr val="accent1">
            <a:lumMod val="45000"/>
            <a:lumOff val="55000"/>
          </a:schemeClr>
        </a:gs>
        <a:gs pos="100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u="sng"/>
              <a:t>Expenses Q3</a:t>
            </a:r>
          </a:p>
        </c:rich>
      </c:tx>
      <c:layout>
        <c:manualLayout>
          <c:xMode val="edge"/>
          <c:yMode val="edge"/>
          <c:x val="0.36635404650851766"/>
          <c:y val="7.3198535368264137E-2"/>
        </c:manualLayout>
      </c:layout>
      <c:overlay val="0"/>
      <c:spPr>
        <a:gradFill>
          <a:gsLst>
            <a:gs pos="100000">
              <a:schemeClr val="accent1">
                <a:lumMod val="5000"/>
                <a:lumOff val="95000"/>
              </a:schemeClr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55F-4316-B450-5266900D9F7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55F-4316-B450-5266900D9F7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55F-4316-B450-5266900D9F79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55F-4316-B450-5266900D9F79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55F-4316-B450-5266900D9F79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55F-4316-B450-5266900D9F79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455F-4316-B450-5266900D9F79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455F-4316-B450-5266900D9F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'Q3 Expenses'!$A$2:$A$9</c:f>
              <c:strCache>
                <c:ptCount val="8"/>
                <c:pt idx="0">
                  <c:v>Product Cost</c:v>
                </c:pt>
                <c:pt idx="1">
                  <c:v>Salaries and Wages</c:v>
                </c:pt>
                <c:pt idx="2">
                  <c:v>Utilities</c:v>
                </c:pt>
                <c:pt idx="3">
                  <c:v>Advertising</c:v>
                </c:pt>
                <c:pt idx="4">
                  <c:v>Office Supplies</c:v>
                </c:pt>
                <c:pt idx="5">
                  <c:v>Rent</c:v>
                </c:pt>
                <c:pt idx="6">
                  <c:v>Taxes</c:v>
                </c:pt>
                <c:pt idx="7">
                  <c:v>Total</c:v>
                </c:pt>
              </c:strCache>
            </c:strRef>
          </c:cat>
          <c:val>
            <c:numRef>
              <c:f>'Q3 Expenses'!$B$2:$B$9</c:f>
              <c:numCache>
                <c:formatCode>_([$EGP]\ * #,##0.00_);_([$EGP]\ * \(#,##0.00\);_([$EGP]\ * "-"??_);_(@_)</c:formatCode>
                <c:ptCount val="8"/>
                <c:pt idx="0">
                  <c:v>200000</c:v>
                </c:pt>
                <c:pt idx="1">
                  <c:v>250000</c:v>
                </c:pt>
                <c:pt idx="2">
                  <c:v>1000</c:v>
                </c:pt>
                <c:pt idx="3">
                  <c:v>25000</c:v>
                </c:pt>
                <c:pt idx="4">
                  <c:v>780</c:v>
                </c:pt>
                <c:pt idx="5">
                  <c:v>10000</c:v>
                </c:pt>
                <c:pt idx="6">
                  <c:v>50000</c:v>
                </c:pt>
                <c:pt idx="7">
                  <c:v>536780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5-412C-BB42-4580BA48570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416169316415047"/>
          <c:y val="0.12098603415313826"/>
          <c:w val="0.25917169728783901"/>
          <c:h val="0.69976806090728016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Expenses Q4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gradFill>
          <a:gsLst>
            <a:gs pos="100000">
              <a:schemeClr val="accent1">
                <a:lumMod val="5000"/>
                <a:lumOff val="95000"/>
              </a:schemeClr>
            </a:gs>
            <a:gs pos="100000">
              <a:schemeClr val="accent1">
                <a:lumMod val="45000"/>
                <a:lumOff val="55000"/>
              </a:schemeClr>
            </a:gs>
            <a:gs pos="0">
              <a:schemeClr val="accent2">
                <a:lumMod val="20000"/>
                <a:lumOff val="80000"/>
              </a:schemeClr>
            </a:gs>
            <a:gs pos="61000">
              <a:schemeClr val="bg1"/>
            </a:gs>
          </a:gsLst>
          <a:lin ang="5400000" scaled="1"/>
        </a:gradFill>
        <a:ln>
          <a:noFill/>
        </a:ln>
        <a:effectLst/>
        <a:sp3d/>
      </c:spPr>
    </c:sideWall>
    <c:backWall>
      <c:thickness val="0"/>
      <c:spPr>
        <a:gradFill>
          <a:gsLst>
            <a:gs pos="100000">
              <a:schemeClr val="accent1">
                <a:lumMod val="5000"/>
                <a:lumOff val="95000"/>
              </a:schemeClr>
            </a:gs>
            <a:gs pos="100000">
              <a:schemeClr val="accent1">
                <a:lumMod val="45000"/>
                <a:lumOff val="55000"/>
              </a:schemeClr>
            </a:gs>
            <a:gs pos="0">
              <a:schemeClr val="accent2">
                <a:lumMod val="20000"/>
                <a:lumOff val="80000"/>
              </a:schemeClr>
            </a:gs>
            <a:gs pos="61000">
              <a:schemeClr val="bg1"/>
            </a:gs>
          </a:gsLst>
          <a:lin ang="5400000" scaled="1"/>
        </a:gradFill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073465974481898"/>
          <c:y val="0.19432888597258677"/>
          <c:w val="0.60599634036281735"/>
          <c:h val="0.50580125400991538"/>
        </c:manualLayout>
      </c:layout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  <a:sp3d>
                <a:contourClr>
                  <a:srgbClr val="FF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7BB-4233-B69C-E8A37553715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27BB-4233-B69C-E8A375537151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27BB-4233-B69C-E8A375537151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27BB-4233-B69C-E8A375537151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27BB-4233-B69C-E8A375537151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27BB-4233-B69C-E8A375537151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27BB-4233-B69C-E8A375537151}"/>
              </c:ext>
            </c:extLst>
          </c:dPt>
          <c:cat>
            <c:strRef>
              <c:f>'Q4 Expenses'!$A$2:$A$9</c:f>
              <c:strCache>
                <c:ptCount val="8"/>
                <c:pt idx="0">
                  <c:v>Product Cost</c:v>
                </c:pt>
                <c:pt idx="1">
                  <c:v>Salaries and Wages</c:v>
                </c:pt>
                <c:pt idx="2">
                  <c:v>Utilities</c:v>
                </c:pt>
                <c:pt idx="3">
                  <c:v>Advertising</c:v>
                </c:pt>
                <c:pt idx="4">
                  <c:v>Office Supplies</c:v>
                </c:pt>
                <c:pt idx="5">
                  <c:v>Rent</c:v>
                </c:pt>
                <c:pt idx="6">
                  <c:v>Taxes</c:v>
                </c:pt>
                <c:pt idx="7">
                  <c:v>Total</c:v>
                </c:pt>
              </c:strCache>
            </c:strRef>
          </c:cat>
          <c:val>
            <c:numRef>
              <c:f>'Q4 Expenses'!$B$2:$B$9</c:f>
              <c:numCache>
                <c:formatCode>_([$EGP]\ * #,##0.00_);_([$EGP]\ * \(#,##0.00\);_([$EGP]\ * "-"??_);_(@_)</c:formatCode>
                <c:ptCount val="8"/>
                <c:pt idx="0">
                  <c:v>245000</c:v>
                </c:pt>
                <c:pt idx="1">
                  <c:v>250000</c:v>
                </c:pt>
                <c:pt idx="2">
                  <c:v>3000</c:v>
                </c:pt>
                <c:pt idx="3">
                  <c:v>34500</c:v>
                </c:pt>
                <c:pt idx="4">
                  <c:v>1000</c:v>
                </c:pt>
                <c:pt idx="5">
                  <c:v>10000</c:v>
                </c:pt>
                <c:pt idx="6">
                  <c:v>50000</c:v>
                </c:pt>
                <c:pt idx="7">
                  <c:v>593500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BB-4233-B69C-E8A375537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72829184"/>
        <c:axId val="1872828768"/>
        <c:axId val="1874055616"/>
      </c:bar3DChart>
      <c:catAx>
        <c:axId val="187282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8768"/>
        <c:crosses val="autoZero"/>
        <c:auto val="1"/>
        <c:lblAlgn val="ctr"/>
        <c:lblOffset val="100"/>
        <c:noMultiLvlLbl val="0"/>
      </c:catAx>
      <c:valAx>
        <c:axId val="18728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EGP]\ * #,##0.00_);_([$EGP]\ * \(#,##0.00\);_([$EGP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184"/>
        <c:crosses val="autoZero"/>
        <c:crossBetween val="between"/>
      </c:valAx>
      <c:serAx>
        <c:axId val="1874055616"/>
        <c:scaling>
          <c:orientation val="minMax"/>
        </c:scaling>
        <c:delete val="1"/>
        <c:axPos val="b"/>
        <c:majorTickMark val="none"/>
        <c:minorTickMark val="none"/>
        <c:tickLblPos val="nextTo"/>
        <c:crossAx val="1872828768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85423549185684"/>
          <c:y val="6.0125036453776613E-2"/>
          <c:w val="0.20252746797817464"/>
          <c:h val="0.884263633712452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chemeClr val="accent1">
            <a:lumMod val="5000"/>
            <a:lumOff val="95000"/>
          </a:schemeClr>
        </a:gs>
        <a:gs pos="100000">
          <a:schemeClr val="accent1">
            <a:lumMod val="45000"/>
            <a:lumOff val="55000"/>
          </a:schemeClr>
        </a:gs>
        <a:gs pos="0">
          <a:schemeClr val="accent2">
            <a:lumMod val="20000"/>
            <a:lumOff val="80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Annual Expenses</a:t>
            </a:r>
          </a:p>
        </c:rich>
      </c:tx>
      <c:layout>
        <c:manualLayout>
          <c:xMode val="edge"/>
          <c:yMode val="edge"/>
          <c:x val="0.48564164105155311"/>
          <c:y val="5.27704631667707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78058023495726E-2"/>
          <c:y val="0.1095802906059711"/>
          <c:w val="0.5397329010344295"/>
          <c:h val="0.8904197093940289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297-4D1D-AC57-0BA2022E43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297-4D1D-AC57-0BA2022E43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297-4D1D-AC57-0BA2022E43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297-4D1D-AC57-0BA2022E43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297-4D1D-AC57-0BA2022E43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297-4D1D-AC57-0BA2022E43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297-4D1D-AC57-0BA2022E43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297-4D1D-AC57-0BA2022E434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  <c15:layout/>
              </c:ext>
            </c:extLst>
          </c:dLbls>
          <c:cat>
            <c:strRef>
              <c:f>'Annual Expenses'!$A$2:$A$9</c:f>
              <c:strCache>
                <c:ptCount val="8"/>
                <c:pt idx="0">
                  <c:v>Product Cost</c:v>
                </c:pt>
                <c:pt idx="1">
                  <c:v>Salaries and Wages</c:v>
                </c:pt>
                <c:pt idx="2">
                  <c:v>Utilities</c:v>
                </c:pt>
                <c:pt idx="3">
                  <c:v>Advertising</c:v>
                </c:pt>
                <c:pt idx="4">
                  <c:v>Office Supplies</c:v>
                </c:pt>
                <c:pt idx="5">
                  <c:v>Rent</c:v>
                </c:pt>
                <c:pt idx="6">
                  <c:v>Taxes</c:v>
                </c:pt>
                <c:pt idx="7">
                  <c:v>Total</c:v>
                </c:pt>
              </c:strCache>
            </c:strRef>
          </c:cat>
          <c:val>
            <c:numRef>
              <c:f>'Annual Expenses'!$B$2:$B$9</c:f>
              <c:numCache>
                <c:formatCode>_([$EGP]\ * #,##0.00_);_([$EGP]\ * \(#,##0.00\);_([$EGP]\ * "-"??_);_(@_)</c:formatCode>
                <c:ptCount val="8"/>
                <c:pt idx="0">
                  <c:v>695000</c:v>
                </c:pt>
                <c:pt idx="1">
                  <c:v>1000000</c:v>
                </c:pt>
                <c:pt idx="2">
                  <c:v>12000</c:v>
                </c:pt>
                <c:pt idx="3">
                  <c:v>90500</c:v>
                </c:pt>
                <c:pt idx="4">
                  <c:v>8780</c:v>
                </c:pt>
                <c:pt idx="5">
                  <c:v>40000</c:v>
                </c:pt>
                <c:pt idx="6">
                  <c:v>200000</c:v>
                </c:pt>
                <c:pt idx="7">
                  <c:v>2046280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E-4ADB-AC91-CF7A8B784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069238003003631"/>
          <c:y val="0.23196676762768931"/>
          <c:w val="0.23335396578101533"/>
          <c:h val="0.6450373326788503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2000" u="sng"/>
              <a:t>Revenues</a:t>
            </a:r>
          </a:p>
        </c:rich>
      </c:tx>
      <c:layout>
        <c:manualLayout>
          <c:xMode val="edge"/>
          <c:yMode val="edge"/>
          <c:x val="0.39425000000000004"/>
          <c:y val="0.16666666666666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843-45E2-8A75-4151DB37C03C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843-45E2-8A75-4151DB37C03C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843-45E2-8A75-4151DB37C03C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843-45E2-8A75-4151DB37C0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Revenues!$A$2:$A$6</c:f>
              <c:strCache>
                <c:ptCount val="5"/>
                <c:pt idx="0">
                  <c:v>Quarter1</c:v>
                </c:pt>
                <c:pt idx="1">
                  <c:v>Quarter2</c:v>
                </c:pt>
                <c:pt idx="2">
                  <c:v>Quarter3</c:v>
                </c:pt>
                <c:pt idx="3">
                  <c:v>Quarter4</c:v>
                </c:pt>
                <c:pt idx="4">
                  <c:v>Total</c:v>
                </c:pt>
              </c:strCache>
            </c:strRef>
          </c:cat>
          <c:val>
            <c:numRef>
              <c:f>Revenues!$B$2:$B$6</c:f>
              <c:numCache>
                <c:formatCode>[$EGP]\ #,##0.00</c:formatCode>
                <c:ptCount val="5"/>
                <c:pt idx="0">
                  <c:v>100000</c:v>
                </c:pt>
                <c:pt idx="1">
                  <c:v>102000</c:v>
                </c:pt>
                <c:pt idx="2">
                  <c:v>250000</c:v>
                </c:pt>
                <c:pt idx="3">
                  <c:v>250000</c:v>
                </c:pt>
                <c:pt idx="4">
                  <c:v>702000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3-45E2-8A75-4151DB37C03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872814624"/>
        <c:axId val="1872826272"/>
      </c:barChart>
      <c:catAx>
        <c:axId val="187281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6272"/>
        <c:crosses val="autoZero"/>
        <c:auto val="1"/>
        <c:lblAlgn val="ctr"/>
        <c:lblOffset val="100"/>
        <c:noMultiLvlLbl val="0"/>
      </c:catAx>
      <c:valAx>
        <c:axId val="18728262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EGP]\ #,##0.00" sourceLinked="1"/>
        <c:majorTickMark val="none"/>
        <c:minorTickMark val="none"/>
        <c:tickLblPos val="nextTo"/>
        <c:crossAx val="187281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u="sng"/>
              <a:t>Statistics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7.5995552639253422E-2"/>
          <c:w val="0.79866419923316057"/>
          <c:h val="0.9240044473607466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7AE-42CB-9480-B3CF76F0E8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7AE-42CB-9480-B3CF76F0E8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7AE-42CB-9480-B3CF76F0E82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7AE-42CB-9480-B3CF76F0E82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7AE-42CB-9480-B3CF76F0E82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7AE-42CB-9480-B3CF76F0E82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7AE-42CB-9480-B3CF76F0E82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7AE-42CB-9480-B3CF76F0E82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Employees!$I$3:$I$10</c:f>
              <c:strCache>
                <c:ptCount val="8"/>
                <c:pt idx="0">
                  <c:v>Total Salaries</c:v>
                </c:pt>
                <c:pt idx="1">
                  <c:v>Average Salaries</c:v>
                </c:pt>
                <c:pt idx="2">
                  <c:v>Lowest Salary</c:v>
                </c:pt>
                <c:pt idx="3">
                  <c:v>Highest Salary</c:v>
                </c:pt>
                <c:pt idx="4">
                  <c:v>Number of employees</c:v>
                </c:pt>
                <c:pt idx="5">
                  <c:v>Employees' salary more than 6000</c:v>
                </c:pt>
                <c:pt idx="6">
                  <c:v>No. of emp. Who got rewards</c:v>
                </c:pt>
                <c:pt idx="7">
                  <c:v>No. of emp. Who didn't get rewards</c:v>
                </c:pt>
              </c:strCache>
            </c:strRef>
          </c:cat>
          <c:val>
            <c:numRef>
              <c:f>Employees!$J$3:$J$10</c:f>
              <c:numCache>
                <c:formatCode>[$EGP]\ #,##0.00</c:formatCode>
                <c:ptCount val="8"/>
                <c:pt idx="0">
                  <c:v>100500</c:v>
                </c:pt>
                <c:pt idx="1">
                  <c:v>5289.4736842105267</c:v>
                </c:pt>
                <c:pt idx="2">
                  <c:v>4500</c:v>
                </c:pt>
                <c:pt idx="3">
                  <c:v>7000</c:v>
                </c:pt>
                <c:pt idx="4" formatCode="#,##0">
                  <c:v>19</c:v>
                </c:pt>
                <c:pt idx="5" formatCode="#,##0">
                  <c:v>1</c:v>
                </c:pt>
                <c:pt idx="6" formatCode="#,##0">
                  <c:v>10</c:v>
                </c:pt>
                <c:pt idx="7" formatCode="#,##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2-4959-9C17-C99C37C32910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287000415270683"/>
          <c:y val="4.3781350247885681E-2"/>
          <c:w val="0.30480028706089152"/>
          <c:h val="0.9282473024205307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28575</xdr:rowOff>
    </xdr:from>
    <xdr:to>
      <xdr:col>6</xdr:col>
      <xdr:colOff>28574</xdr:colOff>
      <xdr:row>17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85725</xdr:colOff>
      <xdr:row>6</xdr:row>
      <xdr:rowOff>47625</xdr:rowOff>
    </xdr:from>
    <xdr:to>
      <xdr:col>12</xdr:col>
      <xdr:colOff>47625</xdr:colOff>
      <xdr:row>14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0</xdr:row>
      <xdr:rowOff>0</xdr:rowOff>
    </xdr:from>
    <xdr:to>
      <xdr:col>15</xdr:col>
      <xdr:colOff>504825</xdr:colOff>
      <xdr:row>11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</xdr:colOff>
      <xdr:row>0</xdr:row>
      <xdr:rowOff>0</xdr:rowOff>
    </xdr:from>
    <xdr:to>
      <xdr:col>3</xdr:col>
      <xdr:colOff>3105149</xdr:colOff>
      <xdr:row>10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0</xdr:rowOff>
    </xdr:from>
    <xdr:to>
      <xdr:col>15</xdr:col>
      <xdr:colOff>542925</xdr:colOff>
      <xdr:row>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0</xdr:row>
      <xdr:rowOff>0</xdr:rowOff>
    </xdr:from>
    <xdr:to>
      <xdr:col>13</xdr:col>
      <xdr:colOff>9526</xdr:colOff>
      <xdr:row>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0</xdr:rowOff>
    </xdr:from>
    <xdr:to>
      <xdr:col>6</xdr:col>
      <xdr:colOff>76200</xdr:colOff>
      <xdr:row>13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0</xdr:rowOff>
    </xdr:from>
    <xdr:to>
      <xdr:col>5</xdr:col>
      <xdr:colOff>171450</xdr:colOff>
      <xdr:row>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28575</xdr:rowOff>
    </xdr:from>
    <xdr:to>
      <xdr:col>11</xdr:col>
      <xdr:colOff>0</xdr:colOff>
      <xdr:row>30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showGridLines="0" tabSelected="1" workbookViewId="0">
      <selection activeCell="N12" sqref="N12"/>
    </sheetView>
  </sheetViews>
  <sheetFormatPr defaultRowHeight="15" x14ac:dyDescent="0.25"/>
  <cols>
    <col min="1" max="1" width="14.28515625" customWidth="1"/>
    <col min="2" max="2" width="15.7109375" customWidth="1"/>
    <col min="3" max="3" width="16.85546875" customWidth="1"/>
    <col min="4" max="4" width="16.7109375" customWidth="1"/>
    <col min="5" max="5" width="16.28515625" customWidth="1"/>
    <col min="6" max="6" width="16.7109375" customWidth="1"/>
    <col min="7" max="7" width="1.42578125" customWidth="1"/>
    <col min="10" max="10" width="11.140625" customWidth="1"/>
    <col min="11" max="11" width="11" customWidth="1"/>
    <col min="12" max="12" width="31.28515625" customWidth="1"/>
  </cols>
  <sheetData>
    <row r="1" spans="1:12" s="1" customFormat="1" ht="24" customHeight="1" x14ac:dyDescent="0.25">
      <c r="A1" s="37" t="s">
        <v>8</v>
      </c>
      <c r="B1" s="37" t="s">
        <v>14</v>
      </c>
      <c r="C1" s="37" t="s">
        <v>15</v>
      </c>
      <c r="D1" s="37" t="s">
        <v>16</v>
      </c>
      <c r="E1" s="37" t="s">
        <v>17</v>
      </c>
      <c r="F1" s="37" t="s">
        <v>13</v>
      </c>
      <c r="H1" s="58" t="s">
        <v>0</v>
      </c>
      <c r="I1" s="58"/>
      <c r="J1" s="58"/>
      <c r="K1" s="37"/>
      <c r="L1" s="37" t="s">
        <v>31</v>
      </c>
    </row>
    <row r="2" spans="1:12" s="1" customFormat="1" ht="24" customHeight="1" x14ac:dyDescent="0.25">
      <c r="A2" s="37" t="s">
        <v>18</v>
      </c>
      <c r="B2" s="38">
        <f>Revenues!B2</f>
        <v>100000</v>
      </c>
      <c r="C2" s="38">
        <f>Revenues!B3</f>
        <v>102000</v>
      </c>
      <c r="D2" s="38">
        <f>Revenues!B4</f>
        <v>250000</v>
      </c>
      <c r="E2" s="38">
        <f>Revenues!B5</f>
        <v>250000</v>
      </c>
      <c r="F2" s="38">
        <f>SUM(B2:E2)</f>
        <v>702000</v>
      </c>
      <c r="H2" s="57" t="s">
        <v>21</v>
      </c>
      <c r="I2" s="57"/>
      <c r="J2" s="57"/>
      <c r="K2" s="55" t="s">
        <v>1</v>
      </c>
      <c r="L2" s="38">
        <f>'Q1 Expenses'!B2</f>
        <v>150000</v>
      </c>
    </row>
    <row r="3" spans="1:12" s="1" customFormat="1" ht="24" customHeight="1" x14ac:dyDescent="0.25">
      <c r="A3" s="37" t="s">
        <v>19</v>
      </c>
      <c r="B3" s="38">
        <f>'Q1 Expenses'!F2</f>
        <v>489000</v>
      </c>
      <c r="C3" s="38">
        <f>'Q2 Expenses'!F2</f>
        <v>427000</v>
      </c>
      <c r="D3" s="38">
        <f>'Q3 Expenses'!F2</f>
        <v>536780</v>
      </c>
      <c r="E3" s="38">
        <f>'Q4 Expenses'!F2</f>
        <v>593500</v>
      </c>
      <c r="F3" s="38">
        <f>SUM(B3:E3)</f>
        <v>2046280</v>
      </c>
      <c r="H3" s="57" t="s">
        <v>22</v>
      </c>
      <c r="I3" s="57"/>
      <c r="J3" s="57"/>
      <c r="K3" s="55"/>
      <c r="L3" s="38">
        <f>'Q2 Expenses'!B2</f>
        <v>100000</v>
      </c>
    </row>
    <row r="4" spans="1:12" s="1" customFormat="1" ht="24" customHeight="1" x14ac:dyDescent="0.25">
      <c r="A4" s="37" t="s">
        <v>20</v>
      </c>
      <c r="B4" s="39">
        <f>B2-B3</f>
        <v>-389000</v>
      </c>
      <c r="C4" s="39">
        <f t="shared" ref="C4:F4" si="0">C2-C3</f>
        <v>-325000</v>
      </c>
      <c r="D4" s="39">
        <f t="shared" si="0"/>
        <v>-286780</v>
      </c>
      <c r="E4" s="39">
        <f t="shared" si="0"/>
        <v>-343500</v>
      </c>
      <c r="F4" s="39">
        <f t="shared" si="0"/>
        <v>-1344280</v>
      </c>
      <c r="H4" s="57" t="s">
        <v>23</v>
      </c>
      <c r="I4" s="57"/>
      <c r="J4" s="57"/>
      <c r="K4" s="55"/>
      <c r="L4" s="38">
        <f>'Q3 Expenses'!B2</f>
        <v>200000</v>
      </c>
    </row>
    <row r="5" spans="1:12" ht="24" customHeight="1" x14ac:dyDescent="0.25">
      <c r="H5" s="57" t="s">
        <v>24</v>
      </c>
      <c r="I5" s="57"/>
      <c r="J5" s="57"/>
      <c r="K5" s="55"/>
      <c r="L5" s="38">
        <f>'Q4 Expenses'!B2</f>
        <v>245000</v>
      </c>
    </row>
    <row r="6" spans="1:12" x14ac:dyDescent="0.25">
      <c r="H6" s="56" t="s">
        <v>13</v>
      </c>
      <c r="I6" s="56"/>
      <c r="J6" s="56"/>
      <c r="K6" s="32"/>
      <c r="L6" s="40">
        <f>SUM(L2:L5)</f>
        <v>695000</v>
      </c>
    </row>
  </sheetData>
  <mergeCells count="7">
    <mergeCell ref="K2:K5"/>
    <mergeCell ref="H6:J6"/>
    <mergeCell ref="H2:J2"/>
    <mergeCell ref="H3:J3"/>
    <mergeCell ref="H1:J1"/>
    <mergeCell ref="H4:J4"/>
    <mergeCell ref="H5:J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showGridLines="0" workbookViewId="0">
      <selection activeCell="E8" sqref="E8"/>
    </sheetView>
  </sheetViews>
  <sheetFormatPr defaultRowHeight="26.25" customHeight="1" x14ac:dyDescent="0.25"/>
  <cols>
    <col min="1" max="1" width="24.140625" style="1" bestFit="1" customWidth="1"/>
    <col min="2" max="2" width="22.85546875" style="1" customWidth="1"/>
    <col min="3" max="3" width="2.85546875" style="1" customWidth="1"/>
    <col min="4" max="4" width="9.140625" style="1" hidden="1" customWidth="1"/>
    <col min="5" max="5" width="23.85546875" style="1" customWidth="1"/>
    <col min="6" max="6" width="21.85546875" style="1" customWidth="1"/>
    <col min="7" max="16384" width="9.140625" style="1"/>
  </cols>
  <sheetData>
    <row r="1" spans="1:6" ht="26.25" customHeight="1" thickBot="1" x14ac:dyDescent="0.3">
      <c r="A1" s="25" t="s">
        <v>0</v>
      </c>
      <c r="B1" s="26" t="s">
        <v>1</v>
      </c>
      <c r="E1" s="59" t="s">
        <v>25</v>
      </c>
      <c r="F1" s="60"/>
    </row>
    <row r="2" spans="1:6" ht="26.25" customHeight="1" x14ac:dyDescent="0.25">
      <c r="A2" s="5" t="s">
        <v>31</v>
      </c>
      <c r="B2" s="22">
        <v>150000</v>
      </c>
      <c r="E2" s="12" t="s">
        <v>26</v>
      </c>
      <c r="F2" s="9">
        <f>SUM(B2:B8)</f>
        <v>489000</v>
      </c>
    </row>
    <row r="3" spans="1:6" ht="26.25" customHeight="1" x14ac:dyDescent="0.25">
      <c r="A3" s="3" t="s">
        <v>2</v>
      </c>
      <c r="B3" s="20">
        <v>250000</v>
      </c>
      <c r="E3" s="13" t="s">
        <v>27</v>
      </c>
      <c r="F3" s="10">
        <f>AVERAGE(B2:B8)</f>
        <v>69857.142857142855</v>
      </c>
    </row>
    <row r="4" spans="1:6" ht="26.25" customHeight="1" x14ac:dyDescent="0.25">
      <c r="A4" s="3" t="s">
        <v>3</v>
      </c>
      <c r="B4" s="20">
        <v>4000</v>
      </c>
      <c r="E4" s="13" t="s">
        <v>28</v>
      </c>
      <c r="F4" s="10">
        <f>MIN(B2:B8)</f>
        <v>4000</v>
      </c>
    </row>
    <row r="5" spans="1:6" ht="26.25" customHeight="1" x14ac:dyDescent="0.25">
      <c r="A5" s="3" t="s">
        <v>5</v>
      </c>
      <c r="B5" s="20">
        <v>20000</v>
      </c>
      <c r="E5" s="13" t="s">
        <v>29</v>
      </c>
      <c r="F5" s="10">
        <f>MAX(B2:B8)</f>
        <v>250000</v>
      </c>
    </row>
    <row r="6" spans="1:6" ht="26.25" customHeight="1" thickBot="1" x14ac:dyDescent="0.3">
      <c r="A6" s="3" t="s">
        <v>4</v>
      </c>
      <c r="B6" s="20">
        <v>5000</v>
      </c>
      <c r="E6" s="14" t="s">
        <v>30</v>
      </c>
      <c r="F6" s="11">
        <f>COUNT(B2:B8)</f>
        <v>7</v>
      </c>
    </row>
    <row r="7" spans="1:6" ht="26.25" customHeight="1" x14ac:dyDescent="0.25">
      <c r="A7" s="3" t="s">
        <v>6</v>
      </c>
      <c r="B7" s="20">
        <v>10000</v>
      </c>
    </row>
    <row r="8" spans="1:6" ht="26.25" customHeight="1" x14ac:dyDescent="0.25">
      <c r="A8" s="3" t="s">
        <v>7</v>
      </c>
      <c r="B8" s="20">
        <v>50000</v>
      </c>
      <c r="E8" s="29" t="s">
        <v>31</v>
      </c>
      <c r="F8" s="30">
        <f>VLOOKUP(E8,A2:B9,2,0)</f>
        <v>150000</v>
      </c>
    </row>
    <row r="9" spans="1:6" ht="26.25" customHeight="1" thickBot="1" x14ac:dyDescent="0.3">
      <c r="A9" s="6" t="s">
        <v>13</v>
      </c>
      <c r="B9" s="23">
        <f>SUM(B2:B8)</f>
        <v>489000</v>
      </c>
    </row>
  </sheetData>
  <autoFilter ref="A1:B1"/>
  <mergeCells count="1">
    <mergeCell ref="E1:F1"/>
  </mergeCells>
  <dataValidations count="1">
    <dataValidation type="list" allowBlank="1" showInputMessage="1" showErrorMessage="1" sqref="E8">
      <formula1>$A$2:$A$9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showGridLines="0" workbookViewId="0">
      <selection activeCell="E8" sqref="E8"/>
    </sheetView>
  </sheetViews>
  <sheetFormatPr defaultRowHeight="26.25" customHeight="1" x14ac:dyDescent="0.25"/>
  <cols>
    <col min="1" max="1" width="24.140625" style="1" bestFit="1" customWidth="1"/>
    <col min="2" max="2" width="22.85546875" style="1" customWidth="1"/>
    <col min="3" max="3" width="25.85546875" style="1" customWidth="1"/>
    <col min="4" max="4" width="47.140625" style="1" customWidth="1"/>
    <col min="5" max="6" width="21.85546875" style="1" customWidth="1"/>
    <col min="7" max="10" width="9.140625" style="1" customWidth="1"/>
    <col min="11" max="16384" width="9.140625" style="1"/>
  </cols>
  <sheetData>
    <row r="1" spans="1:6" ht="26.25" customHeight="1" thickBot="1" x14ac:dyDescent="0.3">
      <c r="A1" s="27" t="s">
        <v>0</v>
      </c>
      <c r="B1" s="28" t="s">
        <v>1</v>
      </c>
      <c r="E1" s="61" t="s">
        <v>25</v>
      </c>
      <c r="F1" s="62"/>
    </row>
    <row r="2" spans="1:6" ht="26.25" customHeight="1" x14ac:dyDescent="0.25">
      <c r="A2" s="5" t="s">
        <v>31</v>
      </c>
      <c r="B2" s="22">
        <v>100000</v>
      </c>
      <c r="E2" s="12" t="s">
        <v>26</v>
      </c>
      <c r="F2" s="9">
        <f>SUM(B2:B8)</f>
        <v>427000</v>
      </c>
    </row>
    <row r="3" spans="1:6" ht="26.25" customHeight="1" x14ac:dyDescent="0.25">
      <c r="A3" s="3" t="s">
        <v>2</v>
      </c>
      <c r="B3" s="20">
        <v>250000</v>
      </c>
      <c r="E3" s="13" t="s">
        <v>27</v>
      </c>
      <c r="F3" s="10">
        <f>AVERAGE(B2:B8)</f>
        <v>61000</v>
      </c>
    </row>
    <row r="4" spans="1:6" ht="26.25" customHeight="1" x14ac:dyDescent="0.25">
      <c r="A4" s="3" t="s">
        <v>3</v>
      </c>
      <c r="B4" s="20">
        <v>4000</v>
      </c>
      <c r="E4" s="13" t="s">
        <v>28</v>
      </c>
      <c r="F4" s="10">
        <f>MIN(B2:B8)</f>
        <v>2000</v>
      </c>
    </row>
    <row r="5" spans="1:6" ht="26.25" customHeight="1" x14ac:dyDescent="0.25">
      <c r="A5" s="3" t="s">
        <v>5</v>
      </c>
      <c r="B5" s="20">
        <v>11000</v>
      </c>
      <c r="E5" s="13" t="s">
        <v>29</v>
      </c>
      <c r="F5" s="10">
        <f>MAX(B2:B8)</f>
        <v>250000</v>
      </c>
    </row>
    <row r="6" spans="1:6" ht="26.25" customHeight="1" thickBot="1" x14ac:dyDescent="0.3">
      <c r="A6" s="3" t="s">
        <v>4</v>
      </c>
      <c r="B6" s="20">
        <v>2000</v>
      </c>
      <c r="E6" s="14" t="s">
        <v>30</v>
      </c>
      <c r="F6" s="11">
        <f>COUNT(B2:B8)</f>
        <v>7</v>
      </c>
    </row>
    <row r="7" spans="1:6" ht="26.25" customHeight="1" x14ac:dyDescent="0.25">
      <c r="A7" s="3" t="s">
        <v>6</v>
      </c>
      <c r="B7" s="20">
        <v>10000</v>
      </c>
    </row>
    <row r="8" spans="1:6" ht="26.25" customHeight="1" x14ac:dyDescent="0.25">
      <c r="A8" s="3" t="s">
        <v>7</v>
      </c>
      <c r="B8" s="20">
        <v>50000</v>
      </c>
      <c r="E8" s="29" t="s">
        <v>2</v>
      </c>
      <c r="F8" s="30">
        <f>VLOOKUP(E8,A2:B9,2,0)</f>
        <v>250000</v>
      </c>
    </row>
    <row r="9" spans="1:6" ht="26.25" customHeight="1" thickBot="1" x14ac:dyDescent="0.3">
      <c r="A9" s="6" t="s">
        <v>13</v>
      </c>
      <c r="B9" s="23">
        <f>SUM(B2:B8)</f>
        <v>427000</v>
      </c>
    </row>
  </sheetData>
  <autoFilter ref="A1:B1"/>
  <mergeCells count="1">
    <mergeCell ref="E1:F1"/>
  </mergeCells>
  <dataValidations count="1">
    <dataValidation type="list" allowBlank="1" showInputMessage="1" showErrorMessage="1" sqref="E8">
      <formula1>$A$2:$A$9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showGridLines="0" workbookViewId="0">
      <selection activeCell="E8" sqref="E8"/>
    </sheetView>
  </sheetViews>
  <sheetFormatPr defaultRowHeight="26.25" customHeight="1" x14ac:dyDescent="0.25"/>
  <cols>
    <col min="1" max="1" width="24.140625" style="1" bestFit="1" customWidth="1"/>
    <col min="2" max="2" width="22.85546875" style="1" customWidth="1"/>
    <col min="3" max="3" width="0.42578125" style="1" customWidth="1"/>
    <col min="4" max="4" width="1.85546875" style="1" customWidth="1"/>
    <col min="5" max="6" width="21.85546875" style="1" customWidth="1"/>
    <col min="7" max="16384" width="9.140625" style="1"/>
  </cols>
  <sheetData>
    <row r="1" spans="1:6" ht="26.25" customHeight="1" thickBot="1" x14ac:dyDescent="0.3">
      <c r="A1" s="27" t="s">
        <v>0</v>
      </c>
      <c r="B1" s="28" t="s">
        <v>1</v>
      </c>
      <c r="E1" s="63" t="s">
        <v>25</v>
      </c>
      <c r="F1" s="64"/>
    </row>
    <row r="2" spans="1:6" ht="26.25" customHeight="1" x14ac:dyDescent="0.25">
      <c r="A2" s="5" t="s">
        <v>31</v>
      </c>
      <c r="B2" s="22">
        <v>200000</v>
      </c>
      <c r="E2" s="12" t="s">
        <v>26</v>
      </c>
      <c r="F2" s="9">
        <f>SUM(B2:B8)</f>
        <v>536780</v>
      </c>
    </row>
    <row r="3" spans="1:6" ht="26.25" customHeight="1" x14ac:dyDescent="0.25">
      <c r="A3" s="3" t="s">
        <v>2</v>
      </c>
      <c r="B3" s="20">
        <v>250000</v>
      </c>
      <c r="E3" s="13" t="s">
        <v>27</v>
      </c>
      <c r="F3" s="10">
        <f>AVERAGE(B2:B8)</f>
        <v>76682.857142857145</v>
      </c>
    </row>
    <row r="4" spans="1:6" ht="26.25" customHeight="1" x14ac:dyDescent="0.25">
      <c r="A4" s="3" t="s">
        <v>3</v>
      </c>
      <c r="B4" s="20">
        <v>1000</v>
      </c>
      <c r="E4" s="13" t="s">
        <v>28</v>
      </c>
      <c r="F4" s="10">
        <f>MIN(B2:B8)</f>
        <v>780</v>
      </c>
    </row>
    <row r="5" spans="1:6" ht="26.25" customHeight="1" x14ac:dyDescent="0.25">
      <c r="A5" s="3" t="s">
        <v>5</v>
      </c>
      <c r="B5" s="20">
        <v>25000</v>
      </c>
      <c r="E5" s="13" t="s">
        <v>29</v>
      </c>
      <c r="F5" s="10">
        <f>MAX(B2:B8)</f>
        <v>250000</v>
      </c>
    </row>
    <row r="6" spans="1:6" ht="26.25" customHeight="1" thickBot="1" x14ac:dyDescent="0.3">
      <c r="A6" s="3" t="s">
        <v>4</v>
      </c>
      <c r="B6" s="20">
        <v>780</v>
      </c>
      <c r="E6" s="14" t="s">
        <v>30</v>
      </c>
      <c r="F6" s="11">
        <f>COUNT(B2:B8)</f>
        <v>7</v>
      </c>
    </row>
    <row r="7" spans="1:6" ht="26.25" customHeight="1" x14ac:dyDescent="0.25">
      <c r="A7" s="3" t="s">
        <v>6</v>
      </c>
      <c r="B7" s="20">
        <v>10000</v>
      </c>
    </row>
    <row r="8" spans="1:6" ht="26.25" customHeight="1" x14ac:dyDescent="0.25">
      <c r="A8" s="3" t="s">
        <v>7</v>
      </c>
      <c r="B8" s="20">
        <v>50000</v>
      </c>
      <c r="E8" s="29" t="s">
        <v>3</v>
      </c>
      <c r="F8" s="30">
        <f>VLOOKUP(E8,A2:B9,2,0)</f>
        <v>1000</v>
      </c>
    </row>
    <row r="9" spans="1:6" ht="26.25" customHeight="1" thickBot="1" x14ac:dyDescent="0.3">
      <c r="A9" s="4" t="s">
        <v>13</v>
      </c>
      <c r="B9" s="21">
        <f>SUM(B2:B8)</f>
        <v>536780</v>
      </c>
    </row>
  </sheetData>
  <autoFilter ref="A1:B1"/>
  <mergeCells count="1">
    <mergeCell ref="E1:F1"/>
  </mergeCells>
  <dataValidations count="1">
    <dataValidation type="list" allowBlank="1" showInputMessage="1" showErrorMessage="1" sqref="E8">
      <formula1>$A$2:$A$9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GridLines="0" workbookViewId="0">
      <selection activeCell="G10" sqref="G10"/>
    </sheetView>
  </sheetViews>
  <sheetFormatPr defaultRowHeight="26.25" customHeight="1" x14ac:dyDescent="0.25"/>
  <cols>
    <col min="1" max="1" width="24.140625" style="1" bestFit="1" customWidth="1"/>
    <col min="2" max="2" width="22.85546875" style="1" customWidth="1"/>
    <col min="3" max="3" width="2.42578125" style="1" customWidth="1"/>
    <col min="4" max="4" width="9.140625" style="1" hidden="1" customWidth="1"/>
    <col min="5" max="6" width="21.85546875" style="1" customWidth="1"/>
    <col min="7" max="7" width="21.7109375" style="1" customWidth="1"/>
    <col min="8" max="8" width="19.7109375" style="1" customWidth="1"/>
    <col min="9" max="16384" width="9.140625" style="1"/>
  </cols>
  <sheetData>
    <row r="1" spans="1:8" ht="26.25" customHeight="1" thickBot="1" x14ac:dyDescent="0.3">
      <c r="A1" s="27" t="s">
        <v>0</v>
      </c>
      <c r="B1" s="28" t="s">
        <v>1</v>
      </c>
      <c r="E1" s="63" t="s">
        <v>25</v>
      </c>
      <c r="F1" s="64"/>
    </row>
    <row r="2" spans="1:8" ht="26.25" customHeight="1" x14ac:dyDescent="0.25">
      <c r="A2" s="2" t="s">
        <v>31</v>
      </c>
      <c r="B2" s="19">
        <v>245000</v>
      </c>
      <c r="E2" s="12" t="s">
        <v>26</v>
      </c>
      <c r="F2" s="9">
        <f>SUM(B2:B8)</f>
        <v>593500</v>
      </c>
    </row>
    <row r="3" spans="1:8" ht="26.25" customHeight="1" x14ac:dyDescent="0.25">
      <c r="A3" s="3" t="s">
        <v>2</v>
      </c>
      <c r="B3" s="20">
        <v>250000</v>
      </c>
      <c r="E3" s="13" t="s">
        <v>27</v>
      </c>
      <c r="F3" s="10">
        <f>AVERAGE(B2:B8)</f>
        <v>84785.71428571429</v>
      </c>
    </row>
    <row r="4" spans="1:8" ht="26.25" customHeight="1" x14ac:dyDescent="0.25">
      <c r="A4" s="3" t="s">
        <v>3</v>
      </c>
      <c r="B4" s="20">
        <v>3000</v>
      </c>
      <c r="E4" s="13" t="s">
        <v>28</v>
      </c>
      <c r="F4" s="10">
        <f>MIN(B2:B8)</f>
        <v>1000</v>
      </c>
    </row>
    <row r="5" spans="1:8" ht="26.25" customHeight="1" x14ac:dyDescent="0.25">
      <c r="A5" s="3" t="s">
        <v>5</v>
      </c>
      <c r="B5" s="20">
        <v>34500</v>
      </c>
      <c r="E5" s="13" t="s">
        <v>29</v>
      </c>
      <c r="F5" s="10">
        <f>MAX(B2:B8)</f>
        <v>250000</v>
      </c>
    </row>
    <row r="6" spans="1:8" ht="26.25" customHeight="1" thickBot="1" x14ac:dyDescent="0.3">
      <c r="A6" s="3" t="s">
        <v>4</v>
      </c>
      <c r="B6" s="20">
        <v>1000</v>
      </c>
      <c r="E6" s="14" t="s">
        <v>30</v>
      </c>
      <c r="F6" s="11">
        <f>COUNT(B2:B8)</f>
        <v>7</v>
      </c>
    </row>
    <row r="7" spans="1:8" ht="26.25" customHeight="1" x14ac:dyDescent="0.25">
      <c r="A7" s="3" t="s">
        <v>6</v>
      </c>
      <c r="B7" s="20">
        <v>10000</v>
      </c>
    </row>
    <row r="8" spans="1:8" ht="26.25" customHeight="1" x14ac:dyDescent="0.25">
      <c r="A8" s="3" t="s">
        <v>7</v>
      </c>
      <c r="B8" s="20">
        <v>50000</v>
      </c>
    </row>
    <row r="9" spans="1:8" ht="26.25" customHeight="1" thickBot="1" x14ac:dyDescent="0.3">
      <c r="A9" s="4" t="s">
        <v>13</v>
      </c>
      <c r="B9" s="21">
        <f>SUM(B2:B8)</f>
        <v>593500</v>
      </c>
    </row>
    <row r="10" spans="1:8" ht="26.25" customHeight="1" x14ac:dyDescent="0.25">
      <c r="G10" s="29" t="s">
        <v>4</v>
      </c>
      <c r="H10" s="30">
        <f>VLOOKUP(G10,A2:B9,2,0)</f>
        <v>1000</v>
      </c>
    </row>
  </sheetData>
  <autoFilter ref="A1:B1"/>
  <mergeCells count="1">
    <mergeCell ref="E1:F1"/>
  </mergeCells>
  <dataValidations count="1">
    <dataValidation type="list" allowBlank="1" showInputMessage="1" showErrorMessage="1" sqref="G10">
      <formula1>$A$2:$A$9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showGridLines="0" workbookViewId="0">
      <selection activeCell="A11" sqref="A11"/>
    </sheetView>
  </sheetViews>
  <sheetFormatPr defaultColWidth="26.7109375" defaultRowHeight="21.75" customHeight="1" x14ac:dyDescent="0.25"/>
  <sheetData>
    <row r="1" spans="1:2" ht="21.75" customHeight="1" thickBot="1" x14ac:dyDescent="0.3">
      <c r="A1" s="28" t="s">
        <v>0</v>
      </c>
      <c r="B1" s="31" t="s">
        <v>1</v>
      </c>
    </row>
    <row r="2" spans="1:2" ht="21.75" customHeight="1" x14ac:dyDescent="0.25">
      <c r="A2" s="17" t="s">
        <v>31</v>
      </c>
      <c r="B2" s="18">
        <f>SUM('Q4 Expenses'!B2,'Q3 Expenses'!B2,'Q2 Expenses'!B2,'Q1 Expenses'!B2)</f>
        <v>695000</v>
      </c>
    </row>
    <row r="3" spans="1:2" ht="21.75" customHeight="1" x14ac:dyDescent="0.25">
      <c r="A3" s="15" t="s">
        <v>2</v>
      </c>
      <c r="B3" s="18">
        <f>SUM('Q4 Expenses'!B3,'Q3 Expenses'!B3,'Q2 Expenses'!B3,'Q1 Expenses'!B3)</f>
        <v>1000000</v>
      </c>
    </row>
    <row r="4" spans="1:2" ht="21.75" customHeight="1" x14ac:dyDescent="0.25">
      <c r="A4" s="15" t="s">
        <v>3</v>
      </c>
      <c r="B4" s="18">
        <f>SUM('Q4 Expenses'!B4,'Q3 Expenses'!B4,'Q2 Expenses'!B4,'Q1 Expenses'!B4)</f>
        <v>12000</v>
      </c>
    </row>
    <row r="5" spans="1:2" ht="21.75" customHeight="1" x14ac:dyDescent="0.25">
      <c r="A5" s="15" t="s">
        <v>5</v>
      </c>
      <c r="B5" s="18">
        <f>SUM('Q4 Expenses'!B5,'Q3 Expenses'!B5,'Q2 Expenses'!B5,'Q1 Expenses'!B5)</f>
        <v>90500</v>
      </c>
    </row>
    <row r="6" spans="1:2" ht="21.75" customHeight="1" x14ac:dyDescent="0.25">
      <c r="A6" s="15" t="s">
        <v>4</v>
      </c>
      <c r="B6" s="18">
        <f>SUM('Q4 Expenses'!B6,'Q3 Expenses'!B6,'Q2 Expenses'!B6,'Q1 Expenses'!B6)</f>
        <v>8780</v>
      </c>
    </row>
    <row r="7" spans="1:2" ht="21.75" customHeight="1" x14ac:dyDescent="0.25">
      <c r="A7" s="15" t="s">
        <v>6</v>
      </c>
      <c r="B7" s="18">
        <f>SUM('Q4 Expenses'!B7,'Q3 Expenses'!B7,'Q2 Expenses'!B7,'Q1 Expenses'!B7)</f>
        <v>40000</v>
      </c>
    </row>
    <row r="8" spans="1:2" ht="21.75" customHeight="1" x14ac:dyDescent="0.25">
      <c r="A8" s="15" t="s">
        <v>7</v>
      </c>
      <c r="B8" s="18">
        <f>SUM('Q4 Expenses'!B8,'Q3 Expenses'!B8,'Q2 Expenses'!B8,'Q1 Expenses'!B8)</f>
        <v>200000</v>
      </c>
    </row>
    <row r="9" spans="1:2" ht="21.75" customHeight="1" thickBot="1" x14ac:dyDescent="0.3">
      <c r="A9" s="16" t="s">
        <v>13</v>
      </c>
      <c r="B9" s="18">
        <f>SUM('Q4 Expenses'!B9,'Q3 Expenses'!B9,'Q2 Expenses'!B9,'Q1 Expenses'!B9)</f>
        <v>2046280</v>
      </c>
    </row>
    <row r="11" spans="1:2" ht="21.75" customHeight="1" x14ac:dyDescent="0.25">
      <c r="A11" s="32" t="s">
        <v>7</v>
      </c>
      <c r="B11" s="33">
        <f>VLOOKUP(A11,A2:B9,2,0)</f>
        <v>200000</v>
      </c>
    </row>
  </sheetData>
  <autoFilter ref="A1:B1"/>
  <dataValidations count="1">
    <dataValidation type="list" allowBlank="1" showInputMessage="1" showErrorMessage="1" sqref="A11">
      <formula1>$A$2:$A$9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showGridLines="0" workbookViewId="0">
      <selection activeCell="A8" sqref="A8"/>
    </sheetView>
  </sheetViews>
  <sheetFormatPr defaultColWidth="23.140625" defaultRowHeight="27" customHeight="1" x14ac:dyDescent="0.25"/>
  <cols>
    <col min="1" max="16384" width="23.140625" style="1"/>
  </cols>
  <sheetData>
    <row r="1" spans="1:2" ht="27" customHeight="1" thickBot="1" x14ac:dyDescent="0.3">
      <c r="A1" s="28" t="s">
        <v>8</v>
      </c>
      <c r="B1" s="31" t="s">
        <v>1</v>
      </c>
    </row>
    <row r="2" spans="1:2" ht="27" customHeight="1" x14ac:dyDescent="0.25">
      <c r="A2" s="24" t="s">
        <v>9</v>
      </c>
      <c r="B2" s="34">
        <v>100000</v>
      </c>
    </row>
    <row r="3" spans="1:2" ht="27" customHeight="1" x14ac:dyDescent="0.25">
      <c r="A3" s="7" t="s">
        <v>10</v>
      </c>
      <c r="B3" s="35">
        <v>102000</v>
      </c>
    </row>
    <row r="4" spans="1:2" ht="27" customHeight="1" x14ac:dyDescent="0.25">
      <c r="A4" s="7" t="s">
        <v>11</v>
      </c>
      <c r="B4" s="35">
        <v>250000</v>
      </c>
    </row>
    <row r="5" spans="1:2" ht="27" customHeight="1" x14ac:dyDescent="0.25">
      <c r="A5" s="7" t="s">
        <v>12</v>
      </c>
      <c r="B5" s="35">
        <v>250000</v>
      </c>
    </row>
    <row r="6" spans="1:2" ht="27" customHeight="1" thickBot="1" x14ac:dyDescent="0.3">
      <c r="A6" s="8" t="s">
        <v>13</v>
      </c>
      <c r="B6" s="36">
        <f>SUM(B2:B5)</f>
        <v>702000</v>
      </c>
    </row>
    <row r="8" spans="1:2" ht="27" customHeight="1" x14ac:dyDescent="0.25">
      <c r="A8" s="29" t="s">
        <v>10</v>
      </c>
      <c r="B8" s="30">
        <f>VLOOKUP(A8,A2:B6,2,0)</f>
        <v>102000</v>
      </c>
    </row>
  </sheetData>
  <dataValidations count="1">
    <dataValidation type="list" allowBlank="1" showInputMessage="1" showErrorMessage="1" sqref="A8">
      <formula1>$A$2:$A$6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D16" sqref="D16"/>
    </sheetView>
  </sheetViews>
  <sheetFormatPr defaultRowHeight="15" x14ac:dyDescent="0.25"/>
  <cols>
    <col min="1" max="1" width="6.5703125" customWidth="1"/>
    <col min="2" max="2" width="14.7109375" customWidth="1"/>
    <col min="3" max="3" width="15.5703125" customWidth="1"/>
    <col min="4" max="4" width="16.5703125" customWidth="1"/>
    <col min="5" max="5" width="15.85546875" customWidth="1"/>
    <col min="6" max="6" width="19.28515625" customWidth="1"/>
    <col min="7" max="7" width="2" customWidth="1"/>
    <col min="8" max="8" width="15.7109375" customWidth="1"/>
    <col min="9" max="9" width="31.7109375" customWidth="1"/>
    <col min="10" max="10" width="24.5703125" customWidth="1"/>
    <col min="11" max="11" width="21" customWidth="1"/>
    <col min="12" max="12" width="9.140625" customWidth="1"/>
  </cols>
  <sheetData>
    <row r="1" spans="1:11" ht="15.75" x14ac:dyDescent="0.25">
      <c r="A1" s="53" t="s">
        <v>32</v>
      </c>
      <c r="B1" s="53" t="s">
        <v>33</v>
      </c>
      <c r="C1" s="53" t="s">
        <v>55</v>
      </c>
      <c r="D1" s="53" t="s">
        <v>34</v>
      </c>
      <c r="E1" s="53" t="s">
        <v>66</v>
      </c>
      <c r="F1" s="53" t="s">
        <v>35</v>
      </c>
    </row>
    <row r="2" spans="1:11" ht="15.75" x14ac:dyDescent="0.25">
      <c r="A2" s="43">
        <v>1</v>
      </c>
      <c r="B2" s="43" t="s">
        <v>36</v>
      </c>
      <c r="C2" s="43" t="s">
        <v>53</v>
      </c>
      <c r="D2" s="42">
        <v>6000</v>
      </c>
      <c r="E2" s="42">
        <v>400</v>
      </c>
      <c r="F2" s="42">
        <f>D2*$K$7</f>
        <v>900</v>
      </c>
      <c r="I2" s="54" t="s">
        <v>62</v>
      </c>
      <c r="J2" s="54" t="s">
        <v>1</v>
      </c>
    </row>
    <row r="3" spans="1:11" x14ac:dyDescent="0.25">
      <c r="A3" s="43">
        <f>A2+1</f>
        <v>2</v>
      </c>
      <c r="B3" s="43" t="s">
        <v>37</v>
      </c>
      <c r="C3" s="43" t="s">
        <v>52</v>
      </c>
      <c r="D3" s="42">
        <v>5500</v>
      </c>
      <c r="E3" s="42">
        <v>300</v>
      </c>
      <c r="F3" s="42">
        <f t="shared" ref="F3:F20" si="0">D3*$K$7</f>
        <v>825</v>
      </c>
      <c r="I3" s="45" t="s">
        <v>63</v>
      </c>
      <c r="J3" s="42">
        <f>SUM(D2:D20)</f>
        <v>100500</v>
      </c>
    </row>
    <row r="4" spans="1:11" x14ac:dyDescent="0.25">
      <c r="A4" s="43">
        <f t="shared" ref="A4:A20" si="1">A3+1</f>
        <v>3</v>
      </c>
      <c r="B4" s="43" t="s">
        <v>38</v>
      </c>
      <c r="C4" s="43" t="s">
        <v>53</v>
      </c>
      <c r="D4" s="42">
        <v>6000</v>
      </c>
      <c r="E4" s="42"/>
      <c r="F4" s="42">
        <f t="shared" si="0"/>
        <v>900</v>
      </c>
      <c r="I4" s="45" t="s">
        <v>64</v>
      </c>
      <c r="J4" s="42">
        <f>AVERAGE(D2:D20)</f>
        <v>5289.4736842105267</v>
      </c>
    </row>
    <row r="5" spans="1:11" x14ac:dyDescent="0.25">
      <c r="A5" s="43">
        <f t="shared" si="1"/>
        <v>4</v>
      </c>
      <c r="B5" s="43" t="s">
        <v>39</v>
      </c>
      <c r="C5" s="43" t="s">
        <v>54</v>
      </c>
      <c r="D5" s="42">
        <v>4500</v>
      </c>
      <c r="E5" s="42"/>
      <c r="F5" s="42">
        <f t="shared" si="0"/>
        <v>675</v>
      </c>
      <c r="I5" s="45" t="s">
        <v>60</v>
      </c>
      <c r="J5" s="42">
        <f>MIN(D2:D20)</f>
        <v>4500</v>
      </c>
    </row>
    <row r="6" spans="1:11" ht="15.75" x14ac:dyDescent="0.25">
      <c r="A6" s="43">
        <f t="shared" si="1"/>
        <v>5</v>
      </c>
      <c r="B6" s="43" t="s">
        <v>40</v>
      </c>
      <c r="C6" s="43" t="s">
        <v>54</v>
      </c>
      <c r="D6" s="42">
        <v>4500</v>
      </c>
      <c r="E6" s="42">
        <v>500</v>
      </c>
      <c r="F6" s="42">
        <f t="shared" si="0"/>
        <v>675</v>
      </c>
      <c r="I6" s="45" t="s">
        <v>61</v>
      </c>
      <c r="J6" s="42">
        <f>MAX(D2:D20)</f>
        <v>7000</v>
      </c>
      <c r="K6" s="53" t="s">
        <v>70</v>
      </c>
    </row>
    <row r="7" spans="1:11" x14ac:dyDescent="0.25">
      <c r="A7" s="43">
        <f t="shared" si="1"/>
        <v>6</v>
      </c>
      <c r="B7" s="43" t="s">
        <v>41</v>
      </c>
      <c r="C7" s="43" t="s">
        <v>52</v>
      </c>
      <c r="D7" s="42">
        <v>5000</v>
      </c>
      <c r="E7" s="42"/>
      <c r="F7" s="42">
        <f t="shared" si="0"/>
        <v>750</v>
      </c>
      <c r="I7" s="45" t="s">
        <v>65</v>
      </c>
      <c r="J7" s="41">
        <f>COUNTA(B2:B20)</f>
        <v>19</v>
      </c>
      <c r="K7" s="48">
        <v>0.15</v>
      </c>
    </row>
    <row r="8" spans="1:11" x14ac:dyDescent="0.25">
      <c r="A8" s="43">
        <f t="shared" si="1"/>
        <v>7</v>
      </c>
      <c r="B8" s="43" t="s">
        <v>42</v>
      </c>
      <c r="C8" s="43" t="s">
        <v>54</v>
      </c>
      <c r="D8" s="42">
        <v>4500</v>
      </c>
      <c r="E8" s="42">
        <v>700</v>
      </c>
      <c r="F8" s="42">
        <f t="shared" si="0"/>
        <v>675</v>
      </c>
      <c r="I8" s="45" t="s">
        <v>67</v>
      </c>
      <c r="J8" s="41">
        <f>COUNTIF(D2:D20,"&gt;6000")</f>
        <v>1</v>
      </c>
    </row>
    <row r="9" spans="1:11" x14ac:dyDescent="0.25">
      <c r="A9" s="43">
        <f t="shared" si="1"/>
        <v>8</v>
      </c>
      <c r="B9" s="43" t="s">
        <v>43</v>
      </c>
      <c r="C9" s="43" t="s">
        <v>54</v>
      </c>
      <c r="D9" s="42">
        <v>4500</v>
      </c>
      <c r="E9" s="42">
        <v>500</v>
      </c>
      <c r="F9" s="42">
        <f t="shared" si="0"/>
        <v>675</v>
      </c>
      <c r="I9" s="45" t="s">
        <v>68</v>
      </c>
      <c r="J9" s="41">
        <f>COUNTA(E2:E20)</f>
        <v>10</v>
      </c>
    </row>
    <row r="10" spans="1:11" x14ac:dyDescent="0.25">
      <c r="A10" s="43">
        <f t="shared" si="1"/>
        <v>9</v>
      </c>
      <c r="B10" s="43" t="s">
        <v>44</v>
      </c>
      <c r="C10" s="43" t="s">
        <v>53</v>
      </c>
      <c r="D10" s="42">
        <v>6000</v>
      </c>
      <c r="E10" s="42">
        <v>400</v>
      </c>
      <c r="F10" s="42">
        <f t="shared" si="0"/>
        <v>900</v>
      </c>
      <c r="I10" s="45" t="s">
        <v>69</v>
      </c>
      <c r="J10" s="41">
        <f>COUNTBLANK(E2:E20)</f>
        <v>9</v>
      </c>
    </row>
    <row r="11" spans="1:11" x14ac:dyDescent="0.25">
      <c r="A11" s="43">
        <f t="shared" si="1"/>
        <v>10</v>
      </c>
      <c r="B11" s="43" t="s">
        <v>45</v>
      </c>
      <c r="C11" s="43" t="s">
        <v>54</v>
      </c>
      <c r="D11" s="42">
        <v>4500</v>
      </c>
      <c r="E11" s="42"/>
      <c r="F11" s="42">
        <f t="shared" si="0"/>
        <v>675</v>
      </c>
      <c r="I11" s="44"/>
      <c r="J11" s="44"/>
    </row>
    <row r="12" spans="1:11" ht="15.75" x14ac:dyDescent="0.25">
      <c r="A12" s="43">
        <f t="shared" si="1"/>
        <v>11</v>
      </c>
      <c r="B12" s="43" t="s">
        <v>46</v>
      </c>
      <c r="C12" s="43" t="s">
        <v>53</v>
      </c>
      <c r="D12" s="42">
        <v>6000</v>
      </c>
      <c r="E12" s="42">
        <v>600</v>
      </c>
      <c r="F12" s="42">
        <f t="shared" si="0"/>
        <v>900</v>
      </c>
      <c r="H12" s="52" t="s">
        <v>55</v>
      </c>
      <c r="I12" s="52" t="s">
        <v>73</v>
      </c>
      <c r="J12" s="52" t="s">
        <v>72</v>
      </c>
      <c r="K12" s="52" t="s">
        <v>71</v>
      </c>
    </row>
    <row r="13" spans="1:11" x14ac:dyDescent="0.25">
      <c r="A13" s="43">
        <f t="shared" si="1"/>
        <v>12</v>
      </c>
      <c r="B13" s="43" t="s">
        <v>47</v>
      </c>
      <c r="C13" s="43" t="s">
        <v>54</v>
      </c>
      <c r="D13" s="42">
        <v>4500</v>
      </c>
      <c r="E13" s="42"/>
      <c r="F13" s="42">
        <f t="shared" si="0"/>
        <v>675</v>
      </c>
      <c r="H13" s="45" t="s">
        <v>53</v>
      </c>
      <c r="I13" s="46">
        <f>SUMIF($C$2:$C$20,H13,$D$2:$D$20)</f>
        <v>36000</v>
      </c>
      <c r="J13" s="47">
        <f>COUNTIF($C$2:$C$20,H13)</f>
        <v>6</v>
      </c>
      <c r="K13" s="47">
        <f>AVERAGEIF($C$2:$C$20,H13,$D$2:$D$20)</f>
        <v>6000</v>
      </c>
    </row>
    <row r="14" spans="1:11" x14ac:dyDescent="0.25">
      <c r="A14" s="43">
        <f t="shared" si="1"/>
        <v>13</v>
      </c>
      <c r="B14" s="43" t="s">
        <v>48</v>
      </c>
      <c r="C14" s="43" t="s">
        <v>52</v>
      </c>
      <c r="D14" s="42">
        <v>5500</v>
      </c>
      <c r="E14" s="42"/>
      <c r="F14" s="42">
        <f t="shared" si="0"/>
        <v>825</v>
      </c>
      <c r="H14" s="45" t="s">
        <v>52</v>
      </c>
      <c r="I14" s="46">
        <f t="shared" ref="I14:I16" si="2">SUMIF($C$2:$C$20,H14,$D$2:$D$20)</f>
        <v>21500</v>
      </c>
      <c r="J14" s="47">
        <f t="shared" ref="J14:J16" si="3">COUNTIF($C$2:$C$20,H14)</f>
        <v>4</v>
      </c>
      <c r="K14" s="47">
        <f t="shared" ref="K14:K16" si="4">AVERAGEIF($C$2:$C$20,H14,$D$2:$D$20)</f>
        <v>5375</v>
      </c>
    </row>
    <row r="15" spans="1:11" x14ac:dyDescent="0.25">
      <c r="A15" s="43">
        <f t="shared" si="1"/>
        <v>14</v>
      </c>
      <c r="B15" s="43" t="s">
        <v>49</v>
      </c>
      <c r="C15" s="43" t="s">
        <v>52</v>
      </c>
      <c r="D15" s="42">
        <v>5500</v>
      </c>
      <c r="E15" s="42">
        <v>550</v>
      </c>
      <c r="F15" s="42">
        <f t="shared" si="0"/>
        <v>825</v>
      </c>
      <c r="H15" s="45" t="s">
        <v>54</v>
      </c>
      <c r="I15" s="46">
        <f t="shared" si="2"/>
        <v>31500</v>
      </c>
      <c r="J15" s="47">
        <f t="shared" si="3"/>
        <v>7</v>
      </c>
      <c r="K15" s="47">
        <f t="shared" si="4"/>
        <v>4500</v>
      </c>
    </row>
    <row r="16" spans="1:11" x14ac:dyDescent="0.25">
      <c r="A16" s="43">
        <f t="shared" si="1"/>
        <v>15</v>
      </c>
      <c r="B16" s="43" t="s">
        <v>50</v>
      </c>
      <c r="C16" s="43" t="s">
        <v>53</v>
      </c>
      <c r="D16" s="42">
        <v>6000</v>
      </c>
      <c r="E16" s="42">
        <v>300</v>
      </c>
      <c r="F16" s="42">
        <f t="shared" si="0"/>
        <v>900</v>
      </c>
      <c r="H16" s="45" t="s">
        <v>59</v>
      </c>
      <c r="I16" s="46">
        <f t="shared" si="2"/>
        <v>11500</v>
      </c>
      <c r="J16" s="47">
        <f t="shared" si="3"/>
        <v>2</v>
      </c>
      <c r="K16" s="47">
        <f t="shared" si="4"/>
        <v>5750</v>
      </c>
    </row>
    <row r="17" spans="1:6" x14ac:dyDescent="0.25">
      <c r="A17" s="43">
        <f t="shared" si="1"/>
        <v>16</v>
      </c>
      <c r="B17" s="43" t="s">
        <v>51</v>
      </c>
      <c r="C17" s="43" t="s">
        <v>59</v>
      </c>
      <c r="D17" s="42">
        <v>7000</v>
      </c>
      <c r="E17" s="42"/>
      <c r="F17" s="42">
        <f t="shared" si="0"/>
        <v>1050</v>
      </c>
    </row>
    <row r="18" spans="1:6" x14ac:dyDescent="0.25">
      <c r="A18" s="43">
        <f t="shared" si="1"/>
        <v>17</v>
      </c>
      <c r="B18" s="43" t="s">
        <v>56</v>
      </c>
      <c r="C18" s="43" t="s">
        <v>54</v>
      </c>
      <c r="D18" s="42">
        <v>4500</v>
      </c>
      <c r="E18" s="42"/>
      <c r="F18" s="42">
        <f t="shared" si="0"/>
        <v>675</v>
      </c>
    </row>
    <row r="19" spans="1:6" x14ac:dyDescent="0.25">
      <c r="A19" s="43">
        <f t="shared" si="1"/>
        <v>18</v>
      </c>
      <c r="B19" s="43" t="s">
        <v>57</v>
      </c>
      <c r="C19" s="43" t="s">
        <v>59</v>
      </c>
      <c r="D19" s="42">
        <v>4500</v>
      </c>
      <c r="E19" s="42">
        <v>400</v>
      </c>
      <c r="F19" s="42">
        <f t="shared" si="0"/>
        <v>675</v>
      </c>
    </row>
    <row r="20" spans="1:6" x14ac:dyDescent="0.25">
      <c r="A20" s="43">
        <f t="shared" si="1"/>
        <v>19</v>
      </c>
      <c r="B20" s="43" t="s">
        <v>58</v>
      </c>
      <c r="C20" s="43" t="s">
        <v>53</v>
      </c>
      <c r="D20" s="42">
        <v>6000</v>
      </c>
      <c r="E20" s="42"/>
      <c r="F20" s="42">
        <f t="shared" si="0"/>
        <v>900</v>
      </c>
    </row>
  </sheetData>
  <autoFilter ref="A1:F1"/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"/>
  <sheetViews>
    <sheetView workbookViewId="0">
      <selection activeCell="B4" sqref="B4"/>
    </sheetView>
  </sheetViews>
  <sheetFormatPr defaultRowHeight="15" x14ac:dyDescent="0.25"/>
  <cols>
    <col min="2" max="2" width="12.85546875" customWidth="1"/>
    <col min="3" max="3" width="20.7109375" customWidth="1"/>
    <col min="4" max="4" width="16.85546875" customWidth="1"/>
    <col min="5" max="5" width="26.42578125" customWidth="1"/>
    <col min="6" max="6" width="26.140625" customWidth="1"/>
    <col min="7" max="7" width="18.85546875" customWidth="1"/>
  </cols>
  <sheetData>
    <row r="3" spans="2:7" ht="39.75" customHeight="1" x14ac:dyDescent="0.25">
      <c r="B3" s="50" t="s">
        <v>32</v>
      </c>
      <c r="C3" s="50" t="s">
        <v>33</v>
      </c>
      <c r="D3" s="50" t="s">
        <v>55</v>
      </c>
      <c r="E3" s="50" t="s">
        <v>34</v>
      </c>
      <c r="F3" s="50" t="s">
        <v>35</v>
      </c>
      <c r="G3" s="50" t="s">
        <v>66</v>
      </c>
    </row>
    <row r="4" spans="2:7" ht="50.25" customHeight="1" x14ac:dyDescent="0.25">
      <c r="B4" s="49">
        <v>3</v>
      </c>
      <c r="C4" s="49" t="str">
        <f>VLOOKUP(B4,Employees!$A$2:$F$20,2,0)</f>
        <v>Emp3</v>
      </c>
      <c r="D4" s="49" t="str">
        <f>VLOOKUP(B4,Employees!$A$2:$F$20,3,0)</f>
        <v>Marketer</v>
      </c>
      <c r="E4" s="51">
        <f>VLOOKUP(B4,Employees!$A$2:$F$20,4,0)</f>
        <v>6000</v>
      </c>
      <c r="F4" s="51">
        <f>VLOOKUP(B4,Employees!$A$2:$F$20,6,0)</f>
        <v>900</v>
      </c>
      <c r="G4" s="49">
        <f>VLOOKUP(B4,Employees!$A$2:$F$20,5,0)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 Report</vt:lpstr>
      <vt:lpstr>Q1 Expenses</vt:lpstr>
      <vt:lpstr>Q2 Expenses</vt:lpstr>
      <vt:lpstr>Q3 Expenses</vt:lpstr>
      <vt:lpstr>Q4 Expenses</vt:lpstr>
      <vt:lpstr>Annual Expenses</vt:lpstr>
      <vt:lpstr>Revenues</vt:lpstr>
      <vt:lpstr>Employees</vt:lpstr>
      <vt:lpstr>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Helmy</dc:creator>
  <cp:lastModifiedBy>Dina Khaled</cp:lastModifiedBy>
  <dcterms:created xsi:type="dcterms:W3CDTF">2018-11-13T09:54:59Z</dcterms:created>
  <dcterms:modified xsi:type="dcterms:W3CDTF">2020-05-20T13:23:56Z</dcterms:modified>
</cp:coreProperties>
</file>