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Operations\Business Analysis and Research\Housing Report\2016\State of Housing Templates 2016\SoH Datasheets 16\"/>
    </mc:Choice>
  </mc:AlternateContent>
  <bookViews>
    <workbookView xWindow="0" yWindow="0" windowWidth="28800" windowHeight="14010" firstSheet="5" activeTab="6"/>
  </bookViews>
  <sheets>
    <sheet name="Population,HH,Income" sheetId="1" r:id="rId1"/>
    <sheet name="Housing Stock,Production" sheetId="3" r:id="rId2"/>
    <sheet name="Rental Affordability" sheetId="4" r:id="rId3"/>
    <sheet name="Homeownership Affordability " sheetId="5" r:id="rId4"/>
    <sheet name="Neighborhood Profiles" sheetId="2" r:id="rId5"/>
    <sheet name="Policy Targets" sheetId="6" r:id="rId6"/>
    <sheet name="Case Studies" sheetId="9" r:id="rId7"/>
    <sheet name="Unit Production" sheetId="14" r:id="rId8"/>
    <sheet name="Loan Portfolio" sheetId="8" r:id="rId9"/>
    <sheet name="Homelessness" sheetId="15" r:id="rId10"/>
    <sheet name="Summary of Bureau Budget" sheetId="10" r:id="rId11"/>
    <sheet name="Bureau Rev Forecast" sheetId="11" r:id="rId12"/>
    <sheet name="Tax Increment Rev" sheetId="12" r:id="rId13"/>
    <sheet name="Tax Increment Expenditure" sheetId="13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6" i="9" l="1"/>
  <c r="G255" i="9"/>
  <c r="G254" i="9"/>
  <c r="G253" i="9"/>
  <c r="G252" i="9"/>
  <c r="G251" i="9"/>
  <c r="G250" i="9"/>
  <c r="E249" i="9"/>
  <c r="E245" i="9" s="1"/>
  <c r="D249" i="9"/>
  <c r="F248" i="9"/>
  <c r="D248" i="9"/>
  <c r="G247" i="9"/>
  <c r="G246" i="9"/>
  <c r="F245" i="9"/>
  <c r="C245" i="9"/>
  <c r="B245" i="9"/>
  <c r="G196" i="9"/>
  <c r="G195" i="9"/>
  <c r="G194" i="9"/>
  <c r="G193" i="9"/>
  <c r="B192" i="9"/>
  <c r="G192" i="9" s="1"/>
  <c r="G191" i="9"/>
  <c r="E190" i="9"/>
  <c r="D190" i="9"/>
  <c r="G190" i="9" s="1"/>
  <c r="D189" i="9"/>
  <c r="B189" i="9"/>
  <c r="G188" i="9"/>
  <c r="G187" i="9"/>
  <c r="G186" i="9"/>
  <c r="F185" i="9"/>
  <c r="E185" i="9"/>
  <c r="D185" i="9"/>
  <c r="C185" i="9"/>
  <c r="G132" i="9"/>
  <c r="G131" i="9"/>
  <c r="G130" i="9"/>
  <c r="G129" i="9"/>
  <c r="B128" i="9"/>
  <c r="G128" i="9" s="1"/>
  <c r="G127" i="9"/>
  <c r="E126" i="9"/>
  <c r="D126" i="9"/>
  <c r="C126" i="9"/>
  <c r="B126" i="9"/>
  <c r="E125" i="9"/>
  <c r="G125" i="9" s="1"/>
  <c r="D125" i="9"/>
  <c r="B125" i="9"/>
  <c r="F124" i="9"/>
  <c r="E124" i="9"/>
  <c r="E121" i="9" s="1"/>
  <c r="G123" i="9"/>
  <c r="F122" i="9"/>
  <c r="E122" i="9"/>
  <c r="D122" i="9"/>
  <c r="D121" i="9" s="1"/>
  <c r="C122" i="9"/>
  <c r="B122" i="9"/>
  <c r="G71" i="9"/>
  <c r="G70" i="9"/>
  <c r="G69" i="9"/>
  <c r="G68" i="9"/>
  <c r="G67" i="9"/>
  <c r="G66" i="9"/>
  <c r="G65" i="9"/>
  <c r="G64" i="9"/>
  <c r="G63" i="9"/>
  <c r="G62" i="9"/>
  <c r="G61" i="9"/>
  <c r="G60" i="9"/>
  <c r="D5" i="9"/>
  <c r="E5" i="9"/>
  <c r="G6" i="9"/>
  <c r="E7" i="9"/>
  <c r="F7" i="9"/>
  <c r="F4" i="9" s="1"/>
  <c r="B8" i="9"/>
  <c r="C8" i="9"/>
  <c r="D8" i="9"/>
  <c r="E8" i="9"/>
  <c r="B9" i="9"/>
  <c r="C9" i="9"/>
  <c r="D9" i="9"/>
  <c r="E9" i="9"/>
  <c r="G10" i="9"/>
  <c r="B11" i="9"/>
  <c r="G11" i="9" s="1"/>
  <c r="G12" i="9"/>
  <c r="G13" i="9"/>
  <c r="G14" i="9"/>
  <c r="G15" i="9"/>
  <c r="G5" i="9" l="1"/>
  <c r="C121" i="9"/>
  <c r="G9" i="9"/>
  <c r="G124" i="9"/>
  <c r="G126" i="9"/>
  <c r="B4" i="9"/>
  <c r="E4" i="9"/>
  <c r="B121" i="9"/>
  <c r="F121" i="9"/>
  <c r="B185" i="9"/>
  <c r="G185" i="9" s="1"/>
  <c r="G189" i="9"/>
  <c r="G248" i="9"/>
  <c r="C4" i="9"/>
  <c r="G8" i="9"/>
  <c r="G7" i="9"/>
  <c r="G249" i="9"/>
  <c r="D245" i="9"/>
  <c r="G245" i="9" s="1"/>
  <c r="G122" i="9"/>
  <c r="D4" i="9"/>
  <c r="G121" i="9" l="1"/>
  <c r="G4" i="9"/>
  <c r="C10" i="12"/>
  <c r="E32" i="13" l="1"/>
  <c r="D32" i="13"/>
  <c r="D11" i="11" l="1"/>
  <c r="D10" i="11"/>
  <c r="D31" i="10"/>
  <c r="D26" i="10"/>
  <c r="D16" i="10"/>
  <c r="D18" i="10" s="1"/>
  <c r="D33" i="10" l="1"/>
  <c r="C4" i="8"/>
  <c r="B4" i="8"/>
  <c r="H31" i="13" l="1"/>
  <c r="G31" i="13"/>
  <c r="F31" i="13"/>
  <c r="E31" i="13"/>
  <c r="D31" i="13"/>
  <c r="H28" i="13"/>
  <c r="G28" i="13"/>
  <c r="F28" i="13"/>
  <c r="E28" i="13"/>
  <c r="D28" i="13"/>
  <c r="H25" i="13"/>
  <c r="G25" i="13"/>
  <c r="F25" i="13"/>
  <c r="E25" i="13"/>
  <c r="D25" i="13"/>
  <c r="H22" i="13"/>
  <c r="G22" i="13"/>
  <c r="F22" i="13"/>
  <c r="E22" i="13"/>
  <c r="D22" i="13"/>
  <c r="H19" i="13"/>
  <c r="G19" i="13"/>
  <c r="F19" i="13"/>
  <c r="E19" i="13"/>
  <c r="D19" i="13"/>
  <c r="H16" i="13"/>
  <c r="G16" i="13"/>
  <c r="F16" i="13"/>
  <c r="D16" i="13"/>
  <c r="H13" i="13"/>
  <c r="G13" i="13"/>
  <c r="F13" i="13"/>
  <c r="E13" i="13"/>
  <c r="D13" i="13"/>
  <c r="H10" i="13"/>
  <c r="G10" i="13"/>
  <c r="F10" i="13"/>
  <c r="E10" i="13"/>
  <c r="D10" i="13"/>
  <c r="H7" i="13"/>
  <c r="G7" i="13"/>
  <c r="F7" i="13"/>
  <c r="E7" i="13"/>
  <c r="D7" i="13"/>
  <c r="I32" i="13"/>
  <c r="C31" i="13"/>
  <c r="C28" i="13"/>
  <c r="C25" i="13"/>
  <c r="C22" i="13"/>
  <c r="C19" i="13"/>
  <c r="C16" i="13"/>
  <c r="C13" i="13"/>
  <c r="C10" i="13"/>
  <c r="C7" i="13"/>
  <c r="I6" i="13"/>
  <c r="I8" i="13"/>
  <c r="I9" i="13"/>
  <c r="I11" i="13"/>
  <c r="I12" i="13"/>
  <c r="I14" i="13"/>
  <c r="I15" i="13"/>
  <c r="I17" i="13"/>
  <c r="I18" i="13"/>
  <c r="I20" i="13"/>
  <c r="I21" i="13"/>
  <c r="I23" i="13"/>
  <c r="I24" i="13"/>
  <c r="I26" i="13"/>
  <c r="I27" i="13"/>
  <c r="I29" i="13"/>
  <c r="I30" i="13"/>
  <c r="I5" i="13"/>
  <c r="I22" i="13" l="1"/>
  <c r="I31" i="13"/>
  <c r="I28" i="13"/>
  <c r="I25" i="13"/>
  <c r="I19" i="13"/>
  <c r="I16" i="13"/>
  <c r="I13" i="13"/>
  <c r="I7" i="13"/>
  <c r="C32" i="13"/>
  <c r="I10" i="13"/>
  <c r="H110" i="6"/>
  <c r="G110" i="6"/>
  <c r="F110" i="6"/>
  <c r="E110" i="6"/>
  <c r="D110" i="6"/>
  <c r="C110" i="6"/>
  <c r="B110" i="6"/>
  <c r="H98" i="6"/>
  <c r="G98" i="6"/>
  <c r="F98" i="6"/>
  <c r="E98" i="6"/>
  <c r="D98" i="6"/>
  <c r="C98" i="6"/>
  <c r="B98" i="6"/>
  <c r="H86" i="6"/>
  <c r="G86" i="6"/>
  <c r="F86" i="6"/>
  <c r="E86" i="6"/>
  <c r="D86" i="6"/>
  <c r="C86" i="6"/>
  <c r="B86" i="6"/>
  <c r="H74" i="6"/>
  <c r="G74" i="6"/>
  <c r="F74" i="6"/>
  <c r="E74" i="6"/>
  <c r="D74" i="6"/>
  <c r="C74" i="6"/>
  <c r="B74" i="6"/>
  <c r="H62" i="6"/>
  <c r="G62" i="6"/>
  <c r="F62" i="6"/>
  <c r="E62" i="6"/>
  <c r="D62" i="6"/>
  <c r="C62" i="6"/>
  <c r="B62" i="6"/>
  <c r="H50" i="6"/>
  <c r="G50" i="6"/>
  <c r="F50" i="6"/>
  <c r="E50" i="6"/>
  <c r="D50" i="6"/>
  <c r="C50" i="6"/>
  <c r="B50" i="6"/>
  <c r="H38" i="6"/>
  <c r="G38" i="6"/>
  <c r="F38" i="6"/>
  <c r="E38" i="6"/>
  <c r="D38" i="6"/>
  <c r="C38" i="6"/>
  <c r="B38" i="6"/>
  <c r="H26" i="6"/>
  <c r="G26" i="6"/>
  <c r="F26" i="6"/>
  <c r="E26" i="6"/>
  <c r="D26" i="6"/>
  <c r="C26" i="6"/>
  <c r="B26" i="6"/>
  <c r="H14" i="6"/>
  <c r="G14" i="6"/>
  <c r="F14" i="6"/>
  <c r="E14" i="6"/>
  <c r="D14" i="6"/>
  <c r="C14" i="6"/>
  <c r="B14" i="6"/>
  <c r="M12" i="8" l="1"/>
  <c r="D12" i="8"/>
  <c r="E5" i="8"/>
  <c r="E4" i="8"/>
  <c r="E3" i="8"/>
  <c r="C5" i="8"/>
  <c r="B5" i="8"/>
  <c r="G117" i="6" l="1"/>
  <c r="G113" i="6"/>
  <c r="G104" i="6"/>
  <c r="G103" i="6"/>
  <c r="G101" i="6"/>
  <c r="G91" i="6"/>
  <c r="G89" i="6"/>
  <c r="G53" i="6"/>
  <c r="G33" i="6"/>
  <c r="G29" i="6"/>
  <c r="G20" i="6"/>
  <c r="G17" i="6"/>
  <c r="D146" i="1" l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74" i="1" l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</calcChain>
</file>

<file path=xl/comments1.xml><?xml version="1.0" encoding="utf-8"?>
<comments xmlns="http://schemas.openxmlformats.org/spreadsheetml/2006/main">
  <authors>
    <author>Stewart, Paul</author>
  </authors>
  <commentList>
    <comment ref="D10" authorId="0" shapeId="0">
      <text>
        <r>
          <rPr>
            <sz val="9"/>
            <color indexed="81"/>
            <rFont val="Tahoma"/>
            <family val="2"/>
          </rPr>
          <t>Revised Budget amount less Fall BMP DP HC_002</t>
        </r>
      </text>
    </comment>
    <comment ref="D11" authorId="0" shapeId="0">
      <text>
        <r>
          <rPr>
            <sz val="9"/>
            <color indexed="81"/>
            <rFont val="Tahoma"/>
            <family val="2"/>
          </rPr>
          <t>overall fund 100 expenditures less non-GF revenues less GF 1-time above</t>
        </r>
      </text>
    </comment>
  </commentList>
</comments>
</file>

<file path=xl/sharedStrings.xml><?xml version="1.0" encoding="utf-8"?>
<sst xmlns="http://schemas.openxmlformats.org/spreadsheetml/2006/main" count="1245" uniqueCount="435">
  <si>
    <t>Population</t>
  </si>
  <si>
    <t>2000 Census</t>
  </si>
  <si>
    <t>2010 Census</t>
  </si>
  <si>
    <t>Total Population</t>
  </si>
  <si>
    <t>White</t>
  </si>
  <si>
    <t>African American</t>
  </si>
  <si>
    <t>Asian</t>
  </si>
  <si>
    <t>Hawaiian -Pacific Islander</t>
  </si>
  <si>
    <t>Hispanic-Latino</t>
  </si>
  <si>
    <t>Native American</t>
  </si>
  <si>
    <t>Total Households</t>
  </si>
  <si>
    <t>Households with Children</t>
  </si>
  <si>
    <t>Population Growth by Neighborhood, 2000-2015</t>
  </si>
  <si>
    <t>122nd-Division</t>
  </si>
  <si>
    <t>Belmont-Hawthorne-Division</t>
  </si>
  <si>
    <t>Centennial-Glenfair-Wilkes</t>
  </si>
  <si>
    <t>Central City</t>
  </si>
  <si>
    <t>Forest Park-Northwest Hills</t>
  </si>
  <si>
    <t>Gateway</t>
  </si>
  <si>
    <t>Hayden Island</t>
  </si>
  <si>
    <t>Hillsdale-Multnomah-Barbur</t>
  </si>
  <si>
    <t>Hollywood</t>
  </si>
  <si>
    <t>Interstate Corridor</t>
  </si>
  <si>
    <t>Lents-Foster</t>
  </si>
  <si>
    <t>MLK-Alberta</t>
  </si>
  <si>
    <t>Montavilla</t>
  </si>
  <si>
    <t>Northwest</t>
  </si>
  <si>
    <t>Parkrose-Argay</t>
  </si>
  <si>
    <t>Pleasant Valley</t>
  </si>
  <si>
    <t>Raleigh Hills</t>
  </si>
  <si>
    <t>Roseway-Cully</t>
  </si>
  <si>
    <t>Sellwood-Moreland-Brooklyn</t>
  </si>
  <si>
    <t>South Portland-Marquam Hill</t>
  </si>
  <si>
    <t>St. Johns</t>
  </si>
  <si>
    <t>Tryon Creek-Riverdale</t>
  </si>
  <si>
    <t>West Portland</t>
  </si>
  <si>
    <t>Woodstock</t>
  </si>
  <si>
    <t>Change in Population</t>
  </si>
  <si>
    <t>Number of Households</t>
  </si>
  <si>
    <t>Single Households</t>
  </si>
  <si>
    <t>Source: U.S. Census Bureau- 2000 Decennial Census, 2014 5-year ACS</t>
  </si>
  <si>
    <t>Source: U.S. Census Bureau- 2015 1-year ACS</t>
  </si>
  <si>
    <t>Household Growth by Neighborhood, 2000-2014</t>
  </si>
  <si>
    <t>Households Added</t>
  </si>
  <si>
    <t>Hawaiian-Pacific Islander</t>
  </si>
  <si>
    <t>Homeowners</t>
  </si>
  <si>
    <t>Renters</t>
  </si>
  <si>
    <t>Homeownership Rate by Race &amp; Ethnicity</t>
  </si>
  <si>
    <t>MLK Alberta</t>
  </si>
  <si>
    <t>Hayden Island-Bridgeton</t>
  </si>
  <si>
    <t>122nd Division</t>
  </si>
  <si>
    <t xml:space="preserve">Pleasant Valley </t>
  </si>
  <si>
    <t>Individuals Experiencing Homelessness by Race &amp; Ethnicity</t>
  </si>
  <si>
    <t>Source: 2015 Point-In-Time Count of Homelessness in Portland/Multnomah County Oregon</t>
  </si>
  <si>
    <t>Geographic Distribution of Unsheltered Populations of Color, 2015</t>
  </si>
  <si>
    <t>East County</t>
  </si>
  <si>
    <t>Gresham</t>
  </si>
  <si>
    <t>Outer East Portland</t>
  </si>
  <si>
    <t>SE Portland</t>
  </si>
  <si>
    <t>Central NE Portland</t>
  </si>
  <si>
    <t>Inner NE Portland</t>
  </si>
  <si>
    <t>North Portland</t>
  </si>
  <si>
    <t>NW Portland</t>
  </si>
  <si>
    <t>SW Portland</t>
  </si>
  <si>
    <t>Downtown-Old Town-Pearl</t>
  </si>
  <si>
    <t>Source: Multnomah County, Portland Tax Lot Data 2015</t>
  </si>
  <si>
    <t>Source: City of Portland, Bureau of Development Services, 2015</t>
  </si>
  <si>
    <t>Average Household Profile</t>
  </si>
  <si>
    <t>Portlanders</t>
  </si>
  <si>
    <t>Households</t>
  </si>
  <si>
    <t>Household Size</t>
  </si>
  <si>
    <t>Household with Children</t>
  </si>
  <si>
    <t>Median Income</t>
  </si>
  <si>
    <t>Maximum Monthly Housing Considered Affordable</t>
  </si>
  <si>
    <t>Median Income for Homeowners</t>
  </si>
  <si>
    <t>Median Income for Renters</t>
  </si>
  <si>
    <t>Poverty Rate</t>
  </si>
  <si>
    <t>Portland Rental Affordability: Average Neighborhood Rent by Unit Type</t>
  </si>
  <si>
    <t>Neighborhood</t>
  </si>
  <si>
    <t>Studio</t>
  </si>
  <si>
    <t>1-Bedroom</t>
  </si>
  <si>
    <t>2-Bedroom</t>
  </si>
  <si>
    <t>3-Bedroom</t>
  </si>
  <si>
    <t>South Portland-Maraquam Hill</t>
  </si>
  <si>
    <t>Tryon Crreek-South Terwilliger</t>
  </si>
  <si>
    <t>###</t>
  </si>
  <si>
    <t>Monthly Homeownership Cost</t>
  </si>
  <si>
    <t>Homeownership Affordability</t>
  </si>
  <si>
    <t>Population &amp; Income</t>
  </si>
  <si>
    <t>TOTAL</t>
  </si>
  <si>
    <t>Households Total</t>
  </si>
  <si>
    <t xml:space="preserve">White </t>
  </si>
  <si>
    <t>Single-Person Households</t>
  </si>
  <si>
    <t xml:space="preserve">Black </t>
  </si>
  <si>
    <t>Households with Childern</t>
  </si>
  <si>
    <t>Foreign-Born Individuals</t>
  </si>
  <si>
    <t>Persons Exp. Disabilities</t>
  </si>
  <si>
    <t>Persons 65 and Older</t>
  </si>
  <si>
    <t xml:space="preserve">Native American  </t>
  </si>
  <si>
    <t>*(2014$)</t>
  </si>
  <si>
    <t>Housing Stock &amp; Production</t>
  </si>
  <si>
    <t>Housing Units: Total Units</t>
  </si>
  <si>
    <t>Housing Units: Single-Family</t>
  </si>
  <si>
    <t xml:space="preserve">Housing Units: Multifamily </t>
  </si>
  <si>
    <t>Regulated Affrodable Hosuing Units</t>
  </si>
  <si>
    <t>City Funded Regulated Affordable Housing Units</t>
  </si>
  <si>
    <t>New Residentital Permits: Total Units</t>
  </si>
  <si>
    <t>New Residential Permits: Single-Family Units</t>
  </si>
  <si>
    <t>New Residential Permits: Multifamily Units</t>
  </si>
  <si>
    <t>Rental</t>
  </si>
  <si>
    <t xml:space="preserve">Housing Market </t>
  </si>
  <si>
    <t xml:space="preserve">Studio </t>
  </si>
  <si>
    <t>1-BR</t>
  </si>
  <si>
    <t>2-BR</t>
  </si>
  <si>
    <t>3-BR</t>
  </si>
  <si>
    <t>Homeownership</t>
  </si>
  <si>
    <t>Homeownership Rates</t>
  </si>
  <si>
    <t>Multifamily Rental Unit Survey Sample</t>
  </si>
  <si>
    <t>Average Monthly Rent</t>
  </si>
  <si>
    <t>Rental Unit Vacancy Rate</t>
  </si>
  <si>
    <t>Black</t>
  </si>
  <si>
    <t>Housing Affordablility</t>
  </si>
  <si>
    <t>Avg. Portland Household</t>
  </si>
  <si>
    <t>Hawaiian Pacific Islander</t>
  </si>
  <si>
    <t>3-Person Extremely Low-Income</t>
  </si>
  <si>
    <t>3-Person Low-Income</t>
  </si>
  <si>
    <t>3-Person Moderate-Income</t>
  </si>
  <si>
    <t xml:space="preserve">Couple with Famly </t>
  </si>
  <si>
    <t>Latino</t>
  </si>
  <si>
    <t>Senior</t>
  </si>
  <si>
    <t>Single Mother</t>
  </si>
  <si>
    <t>Foreign-Born</t>
  </si>
  <si>
    <t>No Net Loss Rental Housing Units, 0-60% MFI</t>
  </si>
  <si>
    <t>Regulated Units</t>
  </si>
  <si>
    <t>Market Units</t>
  </si>
  <si>
    <t>Total Units</t>
  </si>
  <si>
    <t>Central Eastside</t>
  </si>
  <si>
    <t>Downtown</t>
  </si>
  <si>
    <t>Goose Hollow</t>
  </si>
  <si>
    <t>Llyod District</t>
  </si>
  <si>
    <t>River District</t>
  </si>
  <si>
    <t>South Waterfront</t>
  </si>
  <si>
    <t>Central City No Net Loss</t>
  </si>
  <si>
    <t xml:space="preserve">Housinig Units: Single-Family </t>
  </si>
  <si>
    <t>Housing Units: Multifamily</t>
  </si>
  <si>
    <t>Regulated Affordable Housing Units: Total Units</t>
  </si>
  <si>
    <t>0-30% Regulated Units</t>
  </si>
  <si>
    <t>31-50% Regulated Units</t>
  </si>
  <si>
    <t>51-60% Regulated Units</t>
  </si>
  <si>
    <t>61-80% Regulated Units</t>
  </si>
  <si>
    <t>Downtown Waterfront</t>
  </si>
  <si>
    <t>Gateway Regional Center</t>
  </si>
  <si>
    <t>Lents Town Center</t>
  </si>
  <si>
    <t>North Macadam</t>
  </si>
  <si>
    <t>Oregon Convention Center</t>
  </si>
  <si>
    <t>South Park Blocks</t>
  </si>
  <si>
    <t>30% AMI</t>
  </si>
  <si>
    <t>40%AMI</t>
  </si>
  <si>
    <t>50%AMI</t>
  </si>
  <si>
    <t>60%AMI</t>
  </si>
  <si>
    <t>80%AMI</t>
  </si>
  <si>
    <t>Total</t>
  </si>
  <si>
    <t>Basic Financing</t>
  </si>
  <si>
    <t>Section 8 Project</t>
  </si>
  <si>
    <t>Tax Abatement</t>
  </si>
  <si>
    <t>4% Tax Credits</t>
  </si>
  <si>
    <t>9% Tax Credits</t>
  </si>
  <si>
    <t>4% Tax Credits and Section 8</t>
  </si>
  <si>
    <t>9% Tax Credits and Section 8</t>
  </si>
  <si>
    <t>4% Tax Credits and Tax Abatement</t>
  </si>
  <si>
    <t>9% Tax Credits and Tax Abatement</t>
  </si>
  <si>
    <t>4% Tax Credits, Section 8, and Tax Abatement</t>
  </si>
  <si>
    <t>9% Tax Credits, Section 8, and Tax Abatement</t>
  </si>
  <si>
    <t>City Regulated Rental Units by Financing Structure*</t>
  </si>
  <si>
    <t>*Expressed as a percentage of average median income</t>
  </si>
  <si>
    <t>AMI= Average median income</t>
  </si>
  <si>
    <t>Asset Portfolio</t>
  </si>
  <si>
    <t>City Regulated Rental Unit Production</t>
  </si>
  <si>
    <t>40% AMI</t>
  </si>
  <si>
    <t>50% AMI</t>
  </si>
  <si>
    <t>60% AMI</t>
  </si>
  <si>
    <t>80% AMI</t>
  </si>
  <si>
    <t>Note: Regulated affordable units added to asset portfolio totals when constrution is complete</t>
  </si>
  <si>
    <t>New Construction</t>
  </si>
  <si>
    <t>0-30% AMI</t>
  </si>
  <si>
    <t>Mixed Income</t>
  </si>
  <si>
    <t>Homeownership Loans by Financing Instrument</t>
  </si>
  <si>
    <t>51-80% AMI</t>
  </si>
  <si>
    <t>81%+ AMI</t>
  </si>
  <si>
    <t>Below 50% AMI</t>
  </si>
  <si>
    <t>Total Homeownership Loans</t>
  </si>
  <si>
    <t>Home Buyer Asistance Loan</t>
  </si>
  <si>
    <t>Home Repair Loan</t>
  </si>
  <si>
    <t>Homeownership Production</t>
  </si>
  <si>
    <t>Home Buyer Assistance Loan</t>
  </si>
  <si>
    <t xml:space="preserve">Home Repair Loan </t>
  </si>
  <si>
    <t>Home Repair Grant</t>
  </si>
  <si>
    <t>Lead Hazard Reduction Grant</t>
  </si>
  <si>
    <t>Mortgage Credit Certificates</t>
  </si>
  <si>
    <t>SDC Exemption Program</t>
  </si>
  <si>
    <t>Homeownership Tax Exemption</t>
  </si>
  <si>
    <t>African, Middle Eastern or Slavic</t>
  </si>
  <si>
    <t>Lead Hazard Reduction</t>
  </si>
  <si>
    <t>Mortgage Credit Certificate</t>
  </si>
  <si>
    <t>SDC Exemption</t>
  </si>
  <si>
    <t>See complete data sheet labeled 'Homeownership Affordability Datasheet'</t>
  </si>
  <si>
    <t>See complete datasheet labeled "Neighborhood Profiles Datasheets"</t>
  </si>
  <si>
    <t>Project Type</t>
  </si>
  <si>
    <t>Location(including URA)</t>
  </si>
  <si>
    <t>Units by Income</t>
  </si>
  <si>
    <t>Market Rate</t>
  </si>
  <si>
    <t>*AMI = Area Median Income</t>
  </si>
  <si>
    <t>Financing</t>
  </si>
  <si>
    <t>Total Project Cost</t>
  </si>
  <si>
    <t>Portland Housing Bureau</t>
  </si>
  <si>
    <t>Project Partners</t>
  </si>
  <si>
    <t>2124 N Williams, Interstate URA</t>
  </si>
  <si>
    <r>
      <t>Bridge Housing,</t>
    </r>
    <r>
      <rPr>
        <i/>
        <sz val="10"/>
        <color rgb="FF000000"/>
        <rFont val="Calibri"/>
        <family val="2"/>
        <scheme val="minor"/>
      </rPr>
      <t xml:space="preserve"> Sponsor</t>
    </r>
  </si>
  <si>
    <r>
      <t xml:space="preserve">Ankrom Moisan, </t>
    </r>
    <r>
      <rPr>
        <i/>
        <sz val="10"/>
        <color rgb="FF000000"/>
        <rFont val="Calibri"/>
        <family val="2"/>
        <scheme val="minor"/>
      </rPr>
      <t>Architect</t>
    </r>
  </si>
  <si>
    <r>
      <t xml:space="preserve">Pinnacle, </t>
    </r>
    <r>
      <rPr>
        <i/>
        <sz val="10"/>
        <color rgb="FF000000"/>
        <rFont val="Calibri"/>
        <family val="2"/>
        <scheme val="minor"/>
      </rPr>
      <t>Property Manager</t>
    </r>
  </si>
  <si>
    <t>12020 SE Gladstone &amp; 9110 NE Hassalo St.</t>
  </si>
  <si>
    <t>HOME/CDBG/General</t>
  </si>
  <si>
    <t>6431 NE MLK Blvd, Interstate URA</t>
  </si>
  <si>
    <t>$ 4,500,00</t>
  </si>
  <si>
    <r>
      <t xml:space="preserve">PCRI, </t>
    </r>
    <r>
      <rPr>
        <i/>
        <sz val="10"/>
        <color rgb="FF000000"/>
        <rFont val="Calibri"/>
        <family val="2"/>
        <scheme val="minor"/>
      </rPr>
      <t>Sponsor</t>
    </r>
  </si>
  <si>
    <r>
      <t xml:space="preserve">Merryman Barnes, </t>
    </r>
    <r>
      <rPr>
        <i/>
        <sz val="10"/>
        <color rgb="FF000000"/>
        <rFont val="Calibri"/>
        <family val="2"/>
        <scheme val="minor"/>
      </rPr>
      <t>Architect</t>
    </r>
  </si>
  <si>
    <r>
      <t xml:space="preserve">Colas, </t>
    </r>
    <r>
      <rPr>
        <i/>
        <sz val="10"/>
        <color rgb="FF000000"/>
        <rFont val="Calibri"/>
        <family val="2"/>
        <scheme val="minor"/>
      </rPr>
      <t>Construction Firm</t>
    </r>
  </si>
  <si>
    <r>
      <t xml:space="preserve">Cascade, </t>
    </r>
    <r>
      <rPr>
        <i/>
        <sz val="10"/>
        <color rgb="FF000000"/>
        <rFont val="Calibri"/>
        <family val="2"/>
        <scheme val="minor"/>
      </rPr>
      <t>Property Management</t>
    </r>
  </si>
  <si>
    <r>
      <t>Home Forward,</t>
    </r>
    <r>
      <rPr>
        <i/>
        <sz val="10"/>
        <color rgb="FF000000"/>
        <rFont val="Calibri"/>
        <family val="2"/>
        <scheme val="minor"/>
      </rPr>
      <t xml:space="preserve"> Sponsor</t>
    </r>
  </si>
  <si>
    <r>
      <t xml:space="preserve">MWA, </t>
    </r>
    <r>
      <rPr>
        <i/>
        <sz val="10"/>
        <color rgb="FF000000"/>
        <rFont val="Calibri"/>
        <family val="2"/>
        <scheme val="minor"/>
      </rPr>
      <t xml:space="preserve">Architect </t>
    </r>
    <r>
      <rPr>
        <sz val="10"/>
        <color rgb="FF000000"/>
        <rFont val="Calibri"/>
        <family val="2"/>
        <scheme val="minor"/>
      </rPr>
      <t xml:space="preserve"> </t>
    </r>
  </si>
  <si>
    <r>
      <t xml:space="preserve">LMC, </t>
    </r>
    <r>
      <rPr>
        <i/>
        <sz val="10"/>
        <color rgb="FF000000"/>
        <rFont val="Calibri"/>
        <family val="2"/>
        <scheme val="minor"/>
      </rPr>
      <t>Construction Firm</t>
    </r>
  </si>
  <si>
    <r>
      <t>Quantum,</t>
    </r>
    <r>
      <rPr>
        <i/>
        <sz val="10"/>
        <color rgb="FF000000"/>
        <rFont val="Calibri"/>
        <family val="2"/>
        <scheme val="minor"/>
      </rPr>
      <t xml:space="preserve"> Property Management</t>
    </r>
  </si>
  <si>
    <t>1010 NE Grand, Oregon Convention Center URA</t>
  </si>
  <si>
    <r>
      <t xml:space="preserve">Home Forward, </t>
    </r>
    <r>
      <rPr>
        <i/>
        <sz val="10"/>
        <color rgb="FF000000"/>
        <rFont val="Calibri"/>
        <family val="2"/>
        <scheme val="minor"/>
      </rPr>
      <t>Sponsor</t>
    </r>
  </si>
  <si>
    <r>
      <t xml:space="preserve">Lever Architecture, </t>
    </r>
    <r>
      <rPr>
        <i/>
        <sz val="10"/>
        <color rgb="FF000000"/>
        <rFont val="Calibri"/>
        <family val="2"/>
        <scheme val="minor"/>
      </rPr>
      <t>Consultant</t>
    </r>
  </si>
  <si>
    <r>
      <t xml:space="preserve">LRS Architects, </t>
    </r>
    <r>
      <rPr>
        <i/>
        <sz val="10"/>
        <color rgb="FF000000"/>
        <rFont val="Calibri"/>
        <family val="2"/>
        <scheme val="minor"/>
      </rPr>
      <t>Architect</t>
    </r>
  </si>
  <si>
    <r>
      <t xml:space="preserve">O’Neill/Walsh, </t>
    </r>
    <r>
      <rPr>
        <i/>
        <sz val="10"/>
        <color rgb="FF000000"/>
        <rFont val="Calibri"/>
        <family val="2"/>
        <scheme val="minor"/>
      </rPr>
      <t>Construction Firm</t>
    </r>
  </si>
  <si>
    <t>Units by Type</t>
  </si>
  <si>
    <t>4-Bedroom</t>
  </si>
  <si>
    <t>Analysis Area</t>
  </si>
  <si>
    <t>Homeownership Rate 2000</t>
  </si>
  <si>
    <t>Homeownership Rate 2014</t>
  </si>
  <si>
    <t>Change in Rate</t>
  </si>
  <si>
    <t>Change in Rate of Homeownership by Neighborhood, 2000-2014</t>
  </si>
  <si>
    <t>Non-White Population by Neigbhorhood, 2014</t>
  </si>
  <si>
    <t>Multifamily Unit Permits &amp; Production, 2000-2015</t>
  </si>
  <si>
    <t>Permits</t>
  </si>
  <si>
    <t>Production</t>
  </si>
  <si>
    <t>Single-Family Unit Permits by Neighborhood, 2015</t>
  </si>
  <si>
    <t>Single-Family Unit Production by Neighborhood, 2015</t>
  </si>
  <si>
    <t>Multifamily Unit Permits by Neighborhood, 2015</t>
  </si>
  <si>
    <t>Multifamily Unit Production by Neighborhood, 2015</t>
  </si>
  <si>
    <t>Single-Family Unit Permits &amp; Productions, 2000-2015</t>
  </si>
  <si>
    <t>Portland Housing Stock Annual Unit Production, 2000-2015</t>
  </si>
  <si>
    <t>Single Family</t>
  </si>
  <si>
    <t>Multi-Family</t>
  </si>
  <si>
    <t>Portland Housing Stock Total Units, 2000-2015</t>
  </si>
  <si>
    <t>2015 Median Home Sales Price</t>
  </si>
  <si>
    <t>Change in Racial Diversity by Neighborhood, 2000-14</t>
  </si>
  <si>
    <t>No change</t>
  </si>
  <si>
    <t>See complete data sheet labeled 'Rental Affordability Datasheet'</t>
  </si>
  <si>
    <t>NA</t>
  </si>
  <si>
    <t>NC</t>
  </si>
  <si>
    <t>P</t>
  </si>
  <si>
    <t>N/A</t>
  </si>
  <si>
    <t>81+% AMI</t>
  </si>
  <si>
    <t>na</t>
  </si>
  <si>
    <t>2016*</t>
  </si>
  <si>
    <t>*Production pipeline, Fall 2016</t>
  </si>
  <si>
    <t>Summary of Bureau Budget</t>
  </si>
  <si>
    <t>Actual</t>
  </si>
  <si>
    <t>FY 2013-14</t>
  </si>
  <si>
    <t>FY 2014-15</t>
  </si>
  <si>
    <t>FY 2015-16</t>
  </si>
  <si>
    <t>Adopted</t>
  </si>
  <si>
    <t>Actual*</t>
  </si>
  <si>
    <t>Resources</t>
  </si>
  <si>
    <t>External</t>
  </si>
  <si>
    <t>Charges for Services</t>
  </si>
  <si>
    <t>Intergovernmental</t>
  </si>
  <si>
    <t>Bond &amp; Note</t>
  </si>
  <si>
    <t>Miscellaneous</t>
  </si>
  <si>
    <t>Total External Revenues</t>
  </si>
  <si>
    <t>Internal Revenue</t>
  </si>
  <si>
    <t>General Fund Discretionary</t>
  </si>
  <si>
    <t>Fund Transfers- Revenue</t>
  </si>
  <si>
    <t>Ingeragency Revenue</t>
  </si>
  <si>
    <t>Total Internal Revenue</t>
  </si>
  <si>
    <t>Beginning Fund Balance</t>
  </si>
  <si>
    <t>TOTAL RESOURCES</t>
  </si>
  <si>
    <t>Requirements</t>
  </si>
  <si>
    <t>Bureau Expenditures</t>
  </si>
  <si>
    <t>Personnel Services</t>
  </si>
  <si>
    <t>External Materials &amp; Services</t>
  </si>
  <si>
    <t>Internal Materials &amp; Services</t>
  </si>
  <si>
    <t>Total Bureau Expenditures</t>
  </si>
  <si>
    <t>Fund Expenditures</t>
  </si>
  <si>
    <t>Debt Services</t>
  </si>
  <si>
    <t>Contingency</t>
  </si>
  <si>
    <t>Fund Transfers- Expense</t>
  </si>
  <si>
    <t>Total Fun Expenditures</t>
  </si>
  <si>
    <t>Ending Fund Balance</t>
  </si>
  <si>
    <t>TOTAL REQUIREMENTS</t>
  </si>
  <si>
    <t>Programs</t>
  </si>
  <si>
    <t>Administration &amp; Support</t>
  </si>
  <si>
    <t>Economic Opportunity</t>
  </si>
  <si>
    <t>Homeowner Access &amp; Rentention</t>
  </si>
  <si>
    <t>Housing Access &amp; Stabilization</t>
  </si>
  <si>
    <t xml:space="preserve">Housing Production &amp; Preservation </t>
  </si>
  <si>
    <t>TOTAL PROGRAMS</t>
  </si>
  <si>
    <t>*Unaudited</t>
  </si>
  <si>
    <t>Bureau Revenue Forecast</t>
  </si>
  <si>
    <t>Tax Increment Financing</t>
  </si>
  <si>
    <t>Federal: CDBG</t>
  </si>
  <si>
    <t>Federal: HOME</t>
  </si>
  <si>
    <t>Federal: Other</t>
  </si>
  <si>
    <t>Housing Investment Fund</t>
  </si>
  <si>
    <t>General Fund One-time</t>
  </si>
  <si>
    <t>General Fund Ongoing</t>
  </si>
  <si>
    <t>Tax Increment Revenue</t>
  </si>
  <si>
    <t>FY 2016-17</t>
  </si>
  <si>
    <t>Cumulative Housing</t>
  </si>
  <si>
    <t>Cumulative Set-Aside Base</t>
  </si>
  <si>
    <t>Percent of Set-Aside Base</t>
  </si>
  <si>
    <t>Interstate</t>
  </si>
  <si>
    <t>Convention Center</t>
  </si>
  <si>
    <t>Education</t>
  </si>
  <si>
    <t>Total Percent of Set-Aside Base</t>
  </si>
  <si>
    <t>Tax Increment Expenditure</t>
  </si>
  <si>
    <t xml:space="preserve">0-30% </t>
  </si>
  <si>
    <t xml:space="preserve">Rental </t>
  </si>
  <si>
    <t xml:space="preserve">31-60% </t>
  </si>
  <si>
    <t xml:space="preserve">Ownership </t>
  </si>
  <si>
    <t>Facilities</t>
  </si>
  <si>
    <t>Other</t>
  </si>
  <si>
    <t>Community</t>
  </si>
  <si>
    <t>61-100%</t>
  </si>
  <si>
    <t>31-60%</t>
  </si>
  <si>
    <t>2006-2010</t>
  </si>
  <si>
    <t>2010-2015</t>
  </si>
  <si>
    <t>District Total</t>
  </si>
  <si>
    <t>City Regulated Rental Unit Production Pipeline</t>
  </si>
  <si>
    <t>30% MFI</t>
  </si>
  <si>
    <t>50% MFI</t>
  </si>
  <si>
    <t>60% MFI</t>
  </si>
  <si>
    <t>80% MFI</t>
  </si>
  <si>
    <t>Market*</t>
  </si>
  <si>
    <t>Construction</t>
  </si>
  <si>
    <t>9101 Foster</t>
  </si>
  <si>
    <t>Hazelwood Plaza</t>
  </si>
  <si>
    <t>Hill Park</t>
  </si>
  <si>
    <t>Mississippi Avenue Apts</t>
  </si>
  <si>
    <t>NAYA Generations</t>
  </si>
  <si>
    <t>North Hollow Apts</t>
  </si>
  <si>
    <t>St Francis Park</t>
  </si>
  <si>
    <t>Pre-Development</t>
  </si>
  <si>
    <t>14th &amp; Glisan</t>
  </si>
  <si>
    <t>14th and NW Raleigh St</t>
  </si>
  <si>
    <t>72nd and Foster</t>
  </si>
  <si>
    <t xml:space="preserve">Block 45   </t>
  </si>
  <si>
    <t>Cathedral Flats</t>
  </si>
  <si>
    <t>Gladstone Square/ Multnomah Manor</t>
  </si>
  <si>
    <t>Grant Warehouse</t>
  </si>
  <si>
    <t xml:space="preserve">Interstate   </t>
  </si>
  <si>
    <t xml:space="preserve">King Parks  </t>
  </si>
  <si>
    <t>KOTI – Block 290</t>
  </si>
  <si>
    <t>Koz 16th &amp; Marshall</t>
  </si>
  <si>
    <t>Koz 4th &amp; Grant</t>
  </si>
  <si>
    <t>KOZ SW Yamhill</t>
  </si>
  <si>
    <t>N Williams Center</t>
  </si>
  <si>
    <t>New Meadows</t>
  </si>
  <si>
    <t>NW 17th &amp; Kearney</t>
  </si>
  <si>
    <t>NW 17th &amp; Pettygrove</t>
  </si>
  <si>
    <t>Oliver Station</t>
  </si>
  <si>
    <t>Powell Apartments</t>
  </si>
  <si>
    <t>Redwood Apartments</t>
  </si>
  <si>
    <t>Riverplace Parcel 3</t>
  </si>
  <si>
    <t>Stark I &amp; II</t>
  </si>
  <si>
    <t>The Henry</t>
  </si>
  <si>
    <t>Vancouver Avenue Apts</t>
  </si>
  <si>
    <t>Woody Guthrie</t>
  </si>
  <si>
    <t xml:space="preserve">Note:Regulated affordable unites added to asset portfolio totals when construction is complete </t>
  </si>
  <si>
    <t>NC=New Construction</t>
  </si>
  <si>
    <t>*Market rate rental units received no public subsidy</t>
  </si>
  <si>
    <t>P= Preservation &amp; Rehabilitation</t>
  </si>
  <si>
    <t>Homelessness</t>
  </si>
  <si>
    <t>Short Term</t>
  </si>
  <si>
    <t>Permenant</t>
  </si>
  <si>
    <t>Transitional</t>
  </si>
  <si>
    <t>Shelter Beds</t>
  </si>
  <si>
    <t>Rent Assistance</t>
  </si>
  <si>
    <t>Supportive Housing</t>
  </si>
  <si>
    <t>Housing Units</t>
  </si>
  <si>
    <t>Emergency/Winter Shelter</t>
  </si>
  <si>
    <t>Services by Program</t>
  </si>
  <si>
    <t>Median Household Income by Housing Tenure (2014 Adjusted $)</t>
  </si>
  <si>
    <t>2014 Estimates</t>
  </si>
  <si>
    <t xml:space="preserve">Source: U.S. Census Bureau- 2000 Decennial Census, 2010 Decennial Census, 2014 5-year ACS Estimates </t>
  </si>
  <si>
    <t>2014 ACS</t>
  </si>
  <si>
    <t>Median Household Income by Race &amp; Ethnicity (2014 Adjusted $)</t>
  </si>
  <si>
    <t>Housing Bond</t>
  </si>
  <si>
    <t>Construction Excise Tax</t>
  </si>
  <si>
    <t>FY 2015-16*</t>
  </si>
  <si>
    <t>FY 2021-22*</t>
  </si>
  <si>
    <t>Note: FY 2015-16 data reflects FY 2005-06 through 2015-16</t>
  </si>
  <si>
    <t>Note: FY 2021-22 data reflects FY 2016-17 through 2021-22</t>
  </si>
  <si>
    <t>Asset Portfolio: All Buildings</t>
  </si>
  <si>
    <t>Fig. 1.1</t>
  </si>
  <si>
    <t xml:space="preserve">Fig. 1.2 </t>
  </si>
  <si>
    <t>Fig 1.3</t>
  </si>
  <si>
    <t>Fig.  1.4</t>
  </si>
  <si>
    <t>Fig. 1.5</t>
  </si>
  <si>
    <t>Fig. 1.6</t>
  </si>
  <si>
    <t>Fig. 1.7</t>
  </si>
  <si>
    <t>Fig. 1.8</t>
  </si>
  <si>
    <t>Fig. 1.9</t>
  </si>
  <si>
    <t>Fig. 1.10</t>
  </si>
  <si>
    <t>Fig. 1.11</t>
  </si>
  <si>
    <t>Fig. 1.12</t>
  </si>
  <si>
    <t>Fig. 1.13</t>
  </si>
  <si>
    <t>Fig. 1.14</t>
  </si>
  <si>
    <t>Fig. 1.15</t>
  </si>
  <si>
    <t>Fig. 1.16</t>
  </si>
  <si>
    <t>Fig. 1.17</t>
  </si>
  <si>
    <t>Fig. 1.18</t>
  </si>
  <si>
    <t>Fig. 1.19</t>
  </si>
  <si>
    <t>Fig. 1.20</t>
  </si>
  <si>
    <t>Est. Completion</t>
  </si>
  <si>
    <t>-</t>
  </si>
  <si>
    <t>Square Manor</t>
  </si>
  <si>
    <t>King Parks</t>
  </si>
  <si>
    <t>Total Affordable Units</t>
  </si>
  <si>
    <t>North Williams Center</t>
  </si>
  <si>
    <t>0-30% Area Median Income</t>
  </si>
  <si>
    <t>NE Grand/Block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</si>
</sst>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_([$$-409]* #,##0_);_([$$-409]* \(#,##0\);_([$$-409]* &quot;-&quot;??_);_(@_)"/>
    <numFmt numFmtId="168" formatCode="_([$$-409]* #,##0.00_);_([$$-409]* \(#,##0.00\);_([$$-409]* &quot;-&quot;??_);_(@_)"/>
    <numFmt numFmtId="169" formatCode="&quot;$&quot;#,##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6">
    <xf numFmtId="0" fontId="0" fillId="0" borderId="0" xfId="0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Alignment="1">
      <alignment vertical="top"/>
    </xf>
    <xf numFmtId="0" fontId="4" fillId="0" borderId="0" xfId="0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vertical="top"/>
    </xf>
    <xf numFmtId="0" fontId="5" fillId="0" borderId="0" xfId="0" applyFont="1" applyFill="1" applyBorder="1" applyAlignment="1">
      <alignment horizontal="left" indent="1"/>
    </xf>
    <xf numFmtId="164" fontId="5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vertical="top"/>
    </xf>
    <xf numFmtId="0" fontId="5" fillId="0" borderId="0" xfId="0" applyFont="1" applyFill="1" applyBorder="1" applyAlignment="1">
      <alignment horizontal="left"/>
    </xf>
    <xf numFmtId="10" fontId="4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top"/>
    </xf>
    <xf numFmtId="0" fontId="5" fillId="0" borderId="0" xfId="0" applyFont="1" applyFill="1" applyBorder="1" applyAlignment="1">
      <alignment horizontal="left" indent="2"/>
    </xf>
    <xf numFmtId="0" fontId="5" fillId="0" borderId="0" xfId="0" applyFont="1" applyBorder="1" applyAlignment="1"/>
    <xf numFmtId="165" fontId="4" fillId="0" borderId="0" xfId="2" applyNumberFormat="1" applyFont="1" applyFill="1" applyBorder="1" applyAlignment="1">
      <alignment horizontal="right"/>
    </xf>
    <xf numFmtId="164" fontId="5" fillId="0" borderId="0" xfId="1" applyNumberFormat="1" applyFont="1" applyFill="1" applyBorder="1" applyAlignment="1">
      <alignment horizontal="right"/>
    </xf>
    <xf numFmtId="9" fontId="4" fillId="0" borderId="0" xfId="2" applyFont="1" applyFill="1" applyBorder="1" applyAlignment="1">
      <alignment horizontal="right"/>
    </xf>
    <xf numFmtId="10" fontId="7" fillId="0" borderId="0" xfId="0" applyNumberFormat="1" applyFont="1" applyFill="1" applyBorder="1" applyAlignment="1">
      <alignment horizontal="right"/>
    </xf>
    <xf numFmtId="10" fontId="7" fillId="0" borderId="0" xfId="2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 indent="2"/>
    </xf>
    <xf numFmtId="164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 indent="1"/>
    </xf>
    <xf numFmtId="10" fontId="8" fillId="0" borderId="0" xfId="0" applyNumberFormat="1" applyFont="1" applyFill="1" applyBorder="1" applyAlignment="1">
      <alignment horizontal="right"/>
    </xf>
    <xf numFmtId="10" fontId="8" fillId="0" borderId="0" xfId="2" applyNumberFormat="1" applyFont="1" applyFill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0" fontId="5" fillId="0" borderId="0" xfId="0" applyFont="1" applyAlignment="1"/>
    <xf numFmtId="0" fontId="9" fillId="0" borderId="0" xfId="0" applyFont="1" applyAlignment="1">
      <alignment vertical="top"/>
    </xf>
    <xf numFmtId="164" fontId="9" fillId="0" borderId="0" xfId="0" applyNumberFormat="1" applyFont="1" applyFill="1" applyBorder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/>
    <xf numFmtId="4" fontId="11" fillId="0" borderId="0" xfId="0" applyNumberFormat="1" applyFont="1"/>
    <xf numFmtId="0" fontId="13" fillId="0" borderId="0" xfId="0" applyFont="1"/>
    <xf numFmtId="4" fontId="12" fillId="0" borderId="0" xfId="0" applyNumberFormat="1" applyFont="1"/>
    <xf numFmtId="1" fontId="11" fillId="0" borderId="0" xfId="0" applyNumberFormat="1" applyFont="1"/>
    <xf numFmtId="1" fontId="14" fillId="0" borderId="0" xfId="2" applyNumberFormat="1" applyFont="1"/>
    <xf numFmtId="0" fontId="8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166" fontId="4" fillId="0" borderId="0" xfId="3" applyNumberFormat="1" applyFont="1" applyFill="1" applyBorder="1" applyAlignment="1">
      <alignment horizontal="right"/>
    </xf>
    <xf numFmtId="166" fontId="5" fillId="0" borderId="0" xfId="3" applyNumberFormat="1" applyFont="1" applyFill="1" applyBorder="1" applyAlignment="1">
      <alignment horizontal="right"/>
    </xf>
    <xf numFmtId="167" fontId="11" fillId="0" borderId="0" xfId="3" applyNumberFormat="1" applyFont="1" applyFill="1"/>
    <xf numFmtId="0" fontId="3" fillId="0" borderId="0" xfId="0" applyFont="1" applyAlignment="1"/>
    <xf numFmtId="0" fontId="8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/>
    <xf numFmtId="0" fontId="5" fillId="2" borderId="0" xfId="0" applyFont="1" applyFill="1" applyAlignment="1">
      <alignment vertical="top"/>
    </xf>
    <xf numFmtId="0" fontId="5" fillId="2" borderId="0" xfId="0" applyFont="1" applyFill="1" applyAlignment="1"/>
    <xf numFmtId="0" fontId="5" fillId="2" borderId="0" xfId="0" applyFont="1" applyFill="1" applyBorder="1" applyAlignment="1"/>
    <xf numFmtId="0" fontId="6" fillId="2" borderId="0" xfId="0" applyFont="1" applyFill="1" applyAlignment="1">
      <alignment vertical="top"/>
    </xf>
    <xf numFmtId="165" fontId="4" fillId="2" borderId="0" xfId="2" applyNumberFormat="1" applyFont="1" applyFill="1" applyBorder="1" applyAlignment="1">
      <alignment horizontal="right"/>
    </xf>
    <xf numFmtId="164" fontId="5" fillId="2" borderId="0" xfId="1" applyNumberFormat="1" applyFont="1" applyFill="1" applyBorder="1" applyAlignment="1">
      <alignment horizontal="right"/>
    </xf>
    <xf numFmtId="10" fontId="4" fillId="2" borderId="0" xfId="0" applyNumberFormat="1" applyFont="1" applyFill="1" applyBorder="1" applyAlignment="1">
      <alignment horizontal="right"/>
    </xf>
    <xf numFmtId="10" fontId="4" fillId="2" borderId="0" xfId="2" applyNumberFormat="1" applyFont="1" applyFill="1" applyBorder="1" applyAlignment="1">
      <alignment horizontal="right"/>
    </xf>
    <xf numFmtId="0" fontId="11" fillId="0" borderId="0" xfId="0" applyFont="1" applyBorder="1"/>
    <xf numFmtId="0" fontId="14" fillId="0" borderId="0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/>
    <xf numFmtId="0" fontId="2" fillId="0" borderId="0" xfId="0" applyFont="1"/>
    <xf numFmtId="0" fontId="12" fillId="2" borderId="0" xfId="0" applyFont="1" applyFill="1"/>
    <xf numFmtId="0" fontId="2" fillId="0" borderId="0" xfId="0" applyFont="1" applyFill="1"/>
    <xf numFmtId="0" fontId="2" fillId="0" borderId="0" xfId="0" applyFont="1" applyAlignment="1"/>
    <xf numFmtId="0" fontId="12" fillId="0" borderId="0" xfId="0" applyFont="1" applyFill="1"/>
    <xf numFmtId="0" fontId="0" fillId="0" borderId="0" xfId="0" applyFill="1"/>
    <xf numFmtId="0" fontId="15" fillId="0" borderId="0" xfId="0" applyFont="1"/>
    <xf numFmtId="0" fontId="0" fillId="0" borderId="0" xfId="0" applyFont="1"/>
    <xf numFmtId="0" fontId="14" fillId="0" borderId="2" xfId="0" applyFont="1" applyBorder="1"/>
    <xf numFmtId="0" fontId="14" fillId="0" borderId="3" xfId="0" applyFont="1" applyBorder="1"/>
    <xf numFmtId="0" fontId="14" fillId="0" borderId="2" xfId="0" applyFont="1" applyFill="1" applyBorder="1"/>
    <xf numFmtId="0" fontId="11" fillId="0" borderId="1" xfId="0" applyFont="1" applyBorder="1"/>
    <xf numFmtId="0" fontId="14" fillId="0" borderId="0" xfId="0" applyFont="1"/>
    <xf numFmtId="0" fontId="11" fillId="0" borderId="2" xfId="0" applyFont="1" applyBorder="1"/>
    <xf numFmtId="0" fontId="16" fillId="0" borderId="0" xfId="0" applyFont="1"/>
    <xf numFmtId="0" fontId="0" fillId="0" borderId="0" xfId="0" applyBorder="1"/>
    <xf numFmtId="0" fontId="2" fillId="0" borderId="1" xfId="0" applyFont="1" applyBorder="1"/>
    <xf numFmtId="0" fontId="14" fillId="0" borderId="1" xfId="0" applyFont="1" applyBorder="1"/>
    <xf numFmtId="0" fontId="12" fillId="0" borderId="1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10" fillId="2" borderId="0" xfId="0" applyFont="1" applyFill="1"/>
    <xf numFmtId="0" fontId="11" fillId="2" borderId="0" xfId="0" applyFont="1" applyFill="1"/>
    <xf numFmtId="0" fontId="0" fillId="2" borderId="0" xfId="0" applyFill="1" applyBorder="1"/>
    <xf numFmtId="0" fontId="2" fillId="0" borderId="0" xfId="0" applyFont="1" applyBorder="1"/>
    <xf numFmtId="0" fontId="10" fillId="0" borderId="0" xfId="0" applyFont="1" applyBorder="1"/>
    <xf numFmtId="0" fontId="10" fillId="0" borderId="0" xfId="0" applyFont="1" applyFill="1"/>
    <xf numFmtId="0" fontId="0" fillId="0" borderId="0" xfId="0" applyFont="1" applyFill="1"/>
    <xf numFmtId="0" fontId="17" fillId="0" borderId="0" xfId="0" applyFont="1" applyFill="1"/>
    <xf numFmtId="0" fontId="0" fillId="0" borderId="0" xfId="0" applyFill="1" applyAlignment="1">
      <alignment horizontal="center"/>
    </xf>
    <xf numFmtId="0" fontId="18" fillId="2" borderId="0" xfId="0" applyFont="1" applyFill="1"/>
    <xf numFmtId="0" fontId="19" fillId="0" borderId="0" xfId="0" applyFont="1" applyAlignment="1">
      <alignment horizontal="left" vertical="center"/>
    </xf>
    <xf numFmtId="44" fontId="0" fillId="0" borderId="0" xfId="3" applyFont="1" applyFill="1"/>
    <xf numFmtId="168" fontId="0" fillId="0" borderId="0" xfId="3" applyNumberFormat="1" applyFont="1" applyFill="1"/>
    <xf numFmtId="167" fontId="0" fillId="0" borderId="0" xfId="3" applyNumberFormat="1" applyFont="1" applyFill="1"/>
    <xf numFmtId="166" fontId="0" fillId="0" borderId="0" xfId="3" applyNumberFormat="1" applyFont="1" applyFill="1"/>
    <xf numFmtId="0" fontId="20" fillId="0" borderId="0" xfId="0" applyFont="1" applyAlignment="1">
      <alignment horizontal="left" vertical="center"/>
    </xf>
    <xf numFmtId="0" fontId="0" fillId="0" borderId="0" xfId="0" applyFill="1" applyAlignment="1">
      <alignment horizontal="center" wrapText="1"/>
    </xf>
    <xf numFmtId="0" fontId="11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4" fontId="5" fillId="0" borderId="0" xfId="0" applyNumberFormat="1" applyFont="1" applyAlignment="1">
      <alignment vertical="top"/>
    </xf>
    <xf numFmtId="10" fontId="7" fillId="0" borderId="0" xfId="0" applyNumberFormat="1" applyFont="1" applyFill="1" applyBorder="1" applyAlignment="1">
      <alignment horizontal="center"/>
    </xf>
    <xf numFmtId="10" fontId="7" fillId="0" borderId="0" xfId="0" applyNumberFormat="1" applyFont="1" applyFill="1" applyBorder="1" applyAlignment="1"/>
    <xf numFmtId="166" fontId="0" fillId="0" borderId="0" xfId="3" applyNumberFormat="1" applyFont="1"/>
    <xf numFmtId="167" fontId="16" fillId="0" borderId="0" xfId="3" applyNumberFormat="1" applyFont="1" applyFill="1"/>
    <xf numFmtId="10" fontId="16" fillId="0" borderId="0" xfId="2" applyNumberFormat="1" applyFont="1" applyFill="1" applyBorder="1" applyAlignment="1">
      <alignment horizontal="right"/>
    </xf>
    <xf numFmtId="0" fontId="11" fillId="0" borderId="0" xfId="0" applyFont="1" applyFill="1"/>
    <xf numFmtId="0" fontId="11" fillId="0" borderId="1" xfId="0" applyFont="1" applyFill="1" applyBorder="1"/>
    <xf numFmtId="169" fontId="0" fillId="0" borderId="0" xfId="0" applyNumberFormat="1" applyFill="1"/>
    <xf numFmtId="165" fontId="0" fillId="0" borderId="0" xfId="0" applyNumberFormat="1" applyFill="1"/>
    <xf numFmtId="9" fontId="0" fillId="0" borderId="0" xfId="2" applyFont="1"/>
    <xf numFmtId="9" fontId="0" fillId="0" borderId="1" xfId="2" applyFont="1" applyBorder="1"/>
    <xf numFmtId="9" fontId="0" fillId="0" borderId="0" xfId="2" applyFont="1" applyBorder="1"/>
    <xf numFmtId="9" fontId="0" fillId="0" borderId="0" xfId="0" applyNumberFormat="1"/>
    <xf numFmtId="0" fontId="11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11" fillId="0" borderId="0" xfId="1" applyNumberFormat="1" applyFont="1"/>
    <xf numFmtId="1" fontId="8" fillId="0" borderId="0" xfId="2" applyNumberFormat="1" applyFont="1" applyFill="1" applyBorder="1" applyAlignment="1">
      <alignment horizontal="right"/>
    </xf>
    <xf numFmtId="0" fontId="21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9" xfId="0" applyFont="1" applyBorder="1"/>
    <xf numFmtId="0" fontId="2" fillId="0" borderId="4" xfId="0" applyFont="1" applyBorder="1"/>
    <xf numFmtId="0" fontId="0" fillId="0" borderId="0" xfId="0" applyFont="1" applyBorder="1"/>
    <xf numFmtId="0" fontId="2" fillId="0" borderId="11" xfId="0" applyFont="1" applyBorder="1"/>
    <xf numFmtId="0" fontId="10" fillId="0" borderId="2" xfId="0" applyFont="1" applyBorder="1"/>
    <xf numFmtId="166" fontId="0" fillId="0" borderId="9" xfId="3" applyNumberFormat="1" applyFont="1" applyBorder="1"/>
    <xf numFmtId="166" fontId="0" fillId="0" borderId="10" xfId="3" applyNumberFormat="1" applyFont="1" applyBorder="1"/>
    <xf numFmtId="166" fontId="0" fillId="0" borderId="0" xfId="3" applyNumberFormat="1" applyFont="1" applyBorder="1"/>
    <xf numFmtId="166" fontId="0" fillId="0" borderId="1" xfId="3" applyNumberFormat="1" applyFont="1" applyBorder="1"/>
    <xf numFmtId="166" fontId="0" fillId="0" borderId="2" xfId="3" applyNumberFormat="1" applyFont="1" applyBorder="1"/>
    <xf numFmtId="166" fontId="0" fillId="0" borderId="3" xfId="3" applyNumberFormat="1" applyFont="1" applyBorder="1"/>
    <xf numFmtId="166" fontId="0" fillId="0" borderId="6" xfId="3" applyNumberFormat="1" applyFont="1" applyBorder="1"/>
    <xf numFmtId="166" fontId="0" fillId="0" borderId="7" xfId="3" applyNumberFormat="1" applyFont="1" applyBorder="1"/>
    <xf numFmtId="0" fontId="0" fillId="3" borderId="0" xfId="0" applyFill="1"/>
    <xf numFmtId="0" fontId="11" fillId="3" borderId="0" xfId="0" applyFont="1" applyFill="1"/>
    <xf numFmtId="0" fontId="2" fillId="0" borderId="0" xfId="0" applyFont="1" applyAlignment="1">
      <alignment horizontal="center"/>
    </xf>
    <xf numFmtId="0" fontId="2" fillId="0" borderId="3" xfId="0" applyFont="1" applyFill="1" applyBorder="1"/>
    <xf numFmtId="0" fontId="2" fillId="0" borderId="2" xfId="0" applyFont="1" applyFill="1" applyBorder="1"/>
    <xf numFmtId="0" fontId="0" fillId="0" borderId="1" xfId="0" applyFill="1" applyBorder="1"/>
    <xf numFmtId="0" fontId="0" fillId="0" borderId="0" xfId="0" applyFill="1" applyBorder="1"/>
    <xf numFmtId="164" fontId="0" fillId="0" borderId="0" xfId="1" applyNumberFormat="1" applyFont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 applyFill="1"/>
    <xf numFmtId="164" fontId="14" fillId="0" borderId="0" xfId="1" applyNumberFormat="1" applyFont="1"/>
    <xf numFmtId="0" fontId="22" fillId="0" borderId="0" xfId="0" applyFont="1"/>
    <xf numFmtId="0" fontId="5" fillId="0" borderId="0" xfId="0" applyFont="1" applyFill="1" applyAlignment="1"/>
    <xf numFmtId="164" fontId="5" fillId="0" borderId="0" xfId="0" applyNumberFormat="1" applyFont="1" applyAlignment="1">
      <alignment vertical="top"/>
    </xf>
    <xf numFmtId="0" fontId="3" fillId="4" borderId="0" xfId="0" applyFont="1" applyFill="1" applyBorder="1" applyAlignment="1"/>
    <xf numFmtId="164" fontId="4" fillId="4" borderId="0" xfId="1" applyNumberFormat="1" applyFont="1" applyFill="1" applyBorder="1" applyAlignment="1">
      <alignment horizontal="right"/>
    </xf>
    <xf numFmtId="164" fontId="5" fillId="4" borderId="0" xfId="0" applyNumberFormat="1" applyFont="1" applyFill="1" applyBorder="1" applyAlignment="1">
      <alignment horizontal="right"/>
    </xf>
    <xf numFmtId="3" fontId="5" fillId="4" borderId="0" xfId="0" applyNumberFormat="1" applyFont="1" applyFill="1" applyAlignment="1">
      <alignment vertical="top"/>
    </xf>
    <xf numFmtId="3" fontId="11" fillId="0" borderId="0" xfId="0" applyNumberFormat="1" applyFont="1"/>
    <xf numFmtId="0" fontId="5" fillId="0" borderId="0" xfId="0" applyFont="1" applyFill="1" applyBorder="1" applyAlignment="1"/>
    <xf numFmtId="166" fontId="23" fillId="0" borderId="0" xfId="3" applyNumberFormat="1" applyFont="1"/>
    <xf numFmtId="166" fontId="8" fillId="0" borderId="0" xfId="3" applyNumberFormat="1" applyFont="1" applyFill="1" applyBorder="1"/>
    <xf numFmtId="164" fontId="11" fillId="4" borderId="0" xfId="1" applyNumberFormat="1" applyFont="1" applyFill="1"/>
    <xf numFmtId="164" fontId="12" fillId="4" borderId="0" xfId="1" applyNumberFormat="1" applyFont="1" applyFill="1"/>
    <xf numFmtId="164" fontId="14" fillId="4" borderId="0" xfId="1" applyNumberFormat="1" applyFont="1" applyFill="1"/>
    <xf numFmtId="0" fontId="13" fillId="0" borderId="0" xfId="0" applyFont="1" applyFill="1"/>
    <xf numFmtId="166" fontId="11" fillId="0" borderId="0" xfId="3" applyNumberFormat="1" applyFont="1" applyFill="1"/>
    <xf numFmtId="166" fontId="8" fillId="0" borderId="0" xfId="3" applyNumberFormat="1" applyFont="1" applyFill="1"/>
    <xf numFmtId="167" fontId="8" fillId="0" borderId="0" xfId="3" applyNumberFormat="1" applyFont="1" applyFill="1"/>
    <xf numFmtId="0" fontId="5" fillId="0" borderId="0" xfId="0" applyFont="1" applyFill="1" applyAlignment="1">
      <alignment vertical="top"/>
    </xf>
    <xf numFmtId="164" fontId="0" fillId="0" borderId="0" xfId="1" applyNumberFormat="1" applyFont="1" applyFill="1"/>
    <xf numFmtId="0" fontId="3" fillId="0" borderId="0" xfId="0" applyFont="1" applyFill="1" applyAlignment="1"/>
    <xf numFmtId="1" fontId="5" fillId="0" borderId="0" xfId="0" applyNumberFormat="1" applyFont="1" applyFill="1" applyBorder="1" applyAlignment="1"/>
    <xf numFmtId="1" fontId="8" fillId="0" borderId="0" xfId="0" applyNumberFormat="1" applyFont="1" applyFill="1" applyBorder="1" applyAlignment="1"/>
    <xf numFmtId="166" fontId="8" fillId="4" borderId="0" xfId="3" applyNumberFormat="1" applyFont="1" applyFill="1" applyBorder="1" applyAlignment="1">
      <alignment vertical="center"/>
    </xf>
    <xf numFmtId="166" fontId="0" fillId="4" borderId="0" xfId="3" applyNumberFormat="1" applyFont="1" applyFill="1"/>
    <xf numFmtId="166" fontId="8" fillId="4" borderId="0" xfId="3" applyNumberFormat="1" applyFont="1" applyFill="1" applyBorder="1"/>
    <xf numFmtId="9" fontId="8" fillId="4" borderId="0" xfId="2" applyFont="1" applyFill="1" applyBorder="1"/>
    <xf numFmtId="9" fontId="0" fillId="4" borderId="0" xfId="2" applyFont="1" applyFill="1"/>
    <xf numFmtId="0" fontId="2" fillId="4" borderId="0" xfId="0" applyFont="1" applyFill="1"/>
    <xf numFmtId="166" fontId="0" fillId="4" borderId="9" xfId="3" applyNumberFormat="1" applyFont="1" applyFill="1" applyBorder="1"/>
    <xf numFmtId="166" fontId="0" fillId="4" borderId="0" xfId="3" applyNumberFormat="1" applyFont="1" applyFill="1" applyBorder="1"/>
    <xf numFmtId="166" fontId="0" fillId="4" borderId="2" xfId="3" applyNumberFormat="1" applyFont="1" applyFill="1" applyBorder="1"/>
    <xf numFmtId="166" fontId="23" fillId="4" borderId="9" xfId="3" applyNumberFormat="1" applyFont="1" applyFill="1" applyBorder="1"/>
    <xf numFmtId="166" fontId="23" fillId="4" borderId="0" xfId="3" applyNumberFormat="1" applyFont="1" applyFill="1" applyBorder="1"/>
    <xf numFmtId="166" fontId="23" fillId="4" borderId="2" xfId="3" applyNumberFormat="1" applyFont="1" applyFill="1" applyBorder="1"/>
    <xf numFmtId="166" fontId="0" fillId="4" borderId="6" xfId="3" applyNumberFormat="1" applyFont="1" applyFill="1" applyBorder="1"/>
    <xf numFmtId="0" fontId="0" fillId="4" borderId="0" xfId="0" applyFill="1"/>
    <xf numFmtId="164" fontId="0" fillId="4" borderId="0" xfId="1" applyNumberFormat="1" applyFont="1" applyFill="1"/>
    <xf numFmtId="9" fontId="5" fillId="0" borderId="0" xfId="2" applyFont="1" applyFill="1" applyBorder="1" applyAlignment="1"/>
    <xf numFmtId="2" fontId="11" fillId="0" borderId="0" xfId="2" applyNumberFormat="1" applyFont="1" applyFill="1"/>
    <xf numFmtId="0" fontId="0" fillId="0" borderId="0" xfId="0" applyFill="1" applyAlignment="1">
      <alignment horizontal="center"/>
    </xf>
    <xf numFmtId="0" fontId="0" fillId="5" borderId="0" xfId="0" applyFill="1"/>
    <xf numFmtId="0" fontId="2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Fill="1"/>
    <xf numFmtId="0" fontId="25" fillId="2" borderId="0" xfId="0" applyFon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3"/>
  <sheetViews>
    <sheetView workbookViewId="0">
      <selection activeCell="A220" sqref="A220"/>
    </sheetView>
  </sheetViews>
  <sheetFormatPr defaultColWidth="9.140625" defaultRowHeight="12.75" x14ac:dyDescent="0.2"/>
  <cols>
    <col min="1" max="1" width="35.140625" style="27" customWidth="1"/>
    <col min="2" max="3" width="11.7109375" style="15" bestFit="1" customWidth="1"/>
    <col min="4" max="4" width="17.7109375" style="15" customWidth="1"/>
    <col min="5" max="5" width="17.7109375" style="10" customWidth="1"/>
    <col min="6" max="16384" width="9.140625" style="10"/>
  </cols>
  <sheetData>
    <row r="1" spans="1:6" s="47" customFormat="1" x14ac:dyDescent="0.2">
      <c r="A1" s="48" t="s">
        <v>407</v>
      </c>
      <c r="B1" s="49"/>
      <c r="C1" s="49"/>
      <c r="D1" s="49"/>
    </row>
    <row r="2" spans="1:6" s="4" customFormat="1" ht="15" x14ac:dyDescent="0.25">
      <c r="A2" s="1" t="s">
        <v>0</v>
      </c>
      <c r="B2" s="2" t="s">
        <v>1</v>
      </c>
      <c r="C2" s="3" t="s">
        <v>2</v>
      </c>
      <c r="D2" s="158" t="s">
        <v>398</v>
      </c>
    </row>
    <row r="3" spans="1:6" s="7" customFormat="1" x14ac:dyDescent="0.2">
      <c r="A3" s="5" t="s">
        <v>3</v>
      </c>
      <c r="B3" s="6">
        <v>529121</v>
      </c>
      <c r="C3" s="6">
        <v>583776</v>
      </c>
      <c r="D3" s="159">
        <v>602568</v>
      </c>
    </row>
    <row r="4" spans="1:6" x14ac:dyDescent="0.2">
      <c r="A4" s="8" t="s">
        <v>4</v>
      </c>
      <c r="B4" s="9">
        <v>430350</v>
      </c>
      <c r="C4" s="9">
        <v>468194</v>
      </c>
      <c r="D4" s="160">
        <v>466065</v>
      </c>
    </row>
    <row r="5" spans="1:6" x14ac:dyDescent="0.2">
      <c r="A5" s="8" t="s">
        <v>5</v>
      </c>
      <c r="B5" s="9">
        <v>41589</v>
      </c>
      <c r="C5" s="9">
        <v>45545</v>
      </c>
      <c r="D5" s="160">
        <v>36597</v>
      </c>
      <c r="F5" s="157"/>
    </row>
    <row r="6" spans="1:6" x14ac:dyDescent="0.2">
      <c r="A6" s="8" t="s">
        <v>6</v>
      </c>
      <c r="B6" s="9">
        <v>39485</v>
      </c>
      <c r="C6" s="9">
        <v>51854</v>
      </c>
      <c r="D6" s="160">
        <v>45340</v>
      </c>
    </row>
    <row r="7" spans="1:6" x14ac:dyDescent="0.2">
      <c r="A7" s="8" t="s">
        <v>7</v>
      </c>
      <c r="B7" s="9">
        <v>3658</v>
      </c>
      <c r="C7" s="9">
        <v>5229</v>
      </c>
      <c r="D7" s="161">
        <v>3123</v>
      </c>
    </row>
    <row r="8" spans="1:6" x14ac:dyDescent="0.2">
      <c r="A8" s="8" t="s">
        <v>8</v>
      </c>
      <c r="B8" s="9">
        <v>36058</v>
      </c>
      <c r="C8" s="9">
        <v>54840</v>
      </c>
      <c r="D8" s="160">
        <v>58078</v>
      </c>
    </row>
    <row r="9" spans="1:6" x14ac:dyDescent="0.2">
      <c r="A9" s="8" t="s">
        <v>9</v>
      </c>
      <c r="B9" s="9">
        <v>12125</v>
      </c>
      <c r="C9" s="9">
        <v>14262</v>
      </c>
      <c r="D9" s="160">
        <v>4763</v>
      </c>
    </row>
    <row r="10" spans="1:6" s="28" customFormat="1" x14ac:dyDescent="0.2">
      <c r="A10" s="28" t="s">
        <v>397</v>
      </c>
      <c r="B10" s="29"/>
      <c r="C10" s="29"/>
      <c r="D10" s="29"/>
    </row>
    <row r="11" spans="1:6" x14ac:dyDescent="0.2">
      <c r="A11" s="11"/>
      <c r="B11" s="9"/>
      <c r="C11" s="9"/>
      <c r="D11" s="9"/>
    </row>
    <row r="12" spans="1:6" s="47" customFormat="1" x14ac:dyDescent="0.2">
      <c r="A12" s="49" t="s">
        <v>408</v>
      </c>
      <c r="B12" s="53"/>
      <c r="C12" s="53"/>
      <c r="D12" s="54"/>
    </row>
    <row r="13" spans="1:6" ht="15" x14ac:dyDescent="0.25">
      <c r="A13" s="3" t="s">
        <v>12</v>
      </c>
      <c r="B13" s="9"/>
      <c r="C13" s="9"/>
      <c r="D13" s="9"/>
    </row>
    <row r="14" spans="1:6" customFormat="1" ht="15" x14ac:dyDescent="0.25">
      <c r="A14" s="31"/>
      <c r="B14" s="34">
        <v>2000</v>
      </c>
      <c r="C14" s="34">
        <v>2014</v>
      </c>
      <c r="D14" s="34" t="s">
        <v>37</v>
      </c>
    </row>
    <row r="15" spans="1:6" customFormat="1" ht="15" x14ac:dyDescent="0.25">
      <c r="A15" s="31" t="s">
        <v>13</v>
      </c>
      <c r="B15" s="31">
        <v>17965</v>
      </c>
      <c r="C15" s="31">
        <v>22700</v>
      </c>
      <c r="D15" s="33">
        <f>C15-B15</f>
        <v>4735</v>
      </c>
    </row>
    <row r="16" spans="1:6" customFormat="1" ht="15" x14ac:dyDescent="0.25">
      <c r="A16" s="31" t="s">
        <v>14</v>
      </c>
      <c r="B16" s="31">
        <v>26866</v>
      </c>
      <c r="C16" s="31">
        <v>29142</v>
      </c>
      <c r="D16" s="33">
        <f t="shared" ref="D16:D38" si="0">C16-B16</f>
        <v>2276</v>
      </c>
    </row>
    <row r="17" spans="1:4" customFormat="1" ht="15" x14ac:dyDescent="0.25">
      <c r="A17" s="31" t="s">
        <v>15</v>
      </c>
      <c r="B17" s="31">
        <v>25002</v>
      </c>
      <c r="C17" s="31">
        <v>29932</v>
      </c>
      <c r="D17" s="33">
        <f t="shared" si="0"/>
        <v>4930</v>
      </c>
    </row>
    <row r="18" spans="1:4" customFormat="1" ht="15" x14ac:dyDescent="0.25">
      <c r="A18" s="31" t="s">
        <v>16</v>
      </c>
      <c r="B18" s="31">
        <v>25801</v>
      </c>
      <c r="C18" s="31">
        <v>34310</v>
      </c>
      <c r="D18" s="33">
        <f t="shared" si="0"/>
        <v>8509</v>
      </c>
    </row>
    <row r="19" spans="1:4" customFormat="1" ht="15" x14ac:dyDescent="0.25">
      <c r="A19" s="31" t="s">
        <v>17</v>
      </c>
      <c r="B19" s="31">
        <v>6046</v>
      </c>
      <c r="C19" s="31">
        <v>9232</v>
      </c>
      <c r="D19" s="33">
        <f t="shared" si="0"/>
        <v>3186</v>
      </c>
    </row>
    <row r="20" spans="1:4" customFormat="1" ht="15" x14ac:dyDescent="0.25">
      <c r="A20" s="31" t="s">
        <v>18</v>
      </c>
      <c r="B20" s="31">
        <v>42431</v>
      </c>
      <c r="C20" s="31">
        <v>51384</v>
      </c>
      <c r="D20" s="33">
        <f t="shared" si="0"/>
        <v>8953</v>
      </c>
    </row>
    <row r="21" spans="1:4" customFormat="1" ht="15" x14ac:dyDescent="0.25">
      <c r="A21" s="31" t="s">
        <v>19</v>
      </c>
      <c r="B21" s="31">
        <v>6115</v>
      </c>
      <c r="C21" s="31">
        <v>6561</v>
      </c>
      <c r="D21" s="33">
        <f t="shared" si="0"/>
        <v>446</v>
      </c>
    </row>
    <row r="22" spans="1:4" customFormat="1" ht="15" x14ac:dyDescent="0.25">
      <c r="A22" s="31" t="s">
        <v>20</v>
      </c>
      <c r="B22" s="31">
        <v>18079</v>
      </c>
      <c r="C22" s="31">
        <v>20361</v>
      </c>
      <c r="D22" s="33">
        <f t="shared" si="0"/>
        <v>2282</v>
      </c>
    </row>
    <row r="23" spans="1:4" customFormat="1" ht="15" x14ac:dyDescent="0.25">
      <c r="A23" s="31" t="s">
        <v>21</v>
      </c>
      <c r="B23" s="31">
        <v>29487</v>
      </c>
      <c r="C23" s="31">
        <v>32038</v>
      </c>
      <c r="D23" s="33">
        <f t="shared" si="0"/>
        <v>2551</v>
      </c>
    </row>
    <row r="24" spans="1:4" customFormat="1" ht="15" x14ac:dyDescent="0.25">
      <c r="A24" s="31" t="s">
        <v>22</v>
      </c>
      <c r="B24" s="31">
        <v>39928</v>
      </c>
      <c r="C24" s="31">
        <v>43668</v>
      </c>
      <c r="D24" s="33">
        <f t="shared" si="0"/>
        <v>3740</v>
      </c>
    </row>
    <row r="25" spans="1:4" customFormat="1" ht="15" x14ac:dyDescent="0.25">
      <c r="A25" s="31" t="s">
        <v>23</v>
      </c>
      <c r="B25" s="31">
        <v>43813</v>
      </c>
      <c r="C25" s="31">
        <v>48613</v>
      </c>
      <c r="D25" s="33">
        <f t="shared" si="0"/>
        <v>4800</v>
      </c>
    </row>
    <row r="26" spans="1:4" customFormat="1" ht="15" x14ac:dyDescent="0.25">
      <c r="A26" s="31" t="s">
        <v>24</v>
      </c>
      <c r="B26" s="31">
        <v>33611</v>
      </c>
      <c r="C26" s="31">
        <v>34473</v>
      </c>
      <c r="D26" s="33">
        <f t="shared" si="0"/>
        <v>862</v>
      </c>
    </row>
    <row r="27" spans="1:4" customFormat="1" ht="15" x14ac:dyDescent="0.25">
      <c r="A27" s="31" t="s">
        <v>25</v>
      </c>
      <c r="B27" s="31">
        <v>34989</v>
      </c>
      <c r="C27" s="31">
        <v>37193</v>
      </c>
      <c r="D27" s="33">
        <f t="shared" si="0"/>
        <v>2204</v>
      </c>
    </row>
    <row r="28" spans="1:4" customFormat="1" ht="15" x14ac:dyDescent="0.25">
      <c r="A28" s="31" t="s">
        <v>26</v>
      </c>
      <c r="B28" s="31">
        <v>16802</v>
      </c>
      <c r="C28" s="31">
        <v>21443</v>
      </c>
      <c r="D28" s="33">
        <f t="shared" si="0"/>
        <v>4641</v>
      </c>
    </row>
    <row r="29" spans="1:4" customFormat="1" ht="15" x14ac:dyDescent="0.25">
      <c r="A29" s="31" t="s">
        <v>27</v>
      </c>
      <c r="B29" s="31">
        <v>12298</v>
      </c>
      <c r="C29" s="31">
        <v>13234</v>
      </c>
      <c r="D29" s="33">
        <f t="shared" si="0"/>
        <v>936</v>
      </c>
    </row>
    <row r="30" spans="1:4" customFormat="1" ht="15" x14ac:dyDescent="0.25">
      <c r="A30" s="31" t="s">
        <v>28</v>
      </c>
      <c r="B30" s="31">
        <v>10761</v>
      </c>
      <c r="C30" s="31">
        <v>15720</v>
      </c>
      <c r="D30" s="33">
        <f t="shared" si="0"/>
        <v>4959</v>
      </c>
    </row>
    <row r="31" spans="1:4" customFormat="1" ht="15" x14ac:dyDescent="0.25">
      <c r="A31" s="31" t="s">
        <v>29</v>
      </c>
      <c r="B31" s="31">
        <v>13742</v>
      </c>
      <c r="C31" s="31">
        <v>14407</v>
      </c>
      <c r="D31" s="33">
        <f t="shared" si="0"/>
        <v>665</v>
      </c>
    </row>
    <row r="32" spans="1:4" customFormat="1" ht="15" x14ac:dyDescent="0.25">
      <c r="A32" s="31" t="s">
        <v>30</v>
      </c>
      <c r="B32" s="31">
        <v>34622</v>
      </c>
      <c r="C32" s="31">
        <v>37541</v>
      </c>
      <c r="D32" s="33">
        <f t="shared" si="0"/>
        <v>2919</v>
      </c>
    </row>
    <row r="33" spans="1:4" customFormat="1" ht="15" x14ac:dyDescent="0.25">
      <c r="A33" s="31" t="s">
        <v>31</v>
      </c>
      <c r="B33" s="31">
        <v>16027</v>
      </c>
      <c r="C33" s="31">
        <v>17406</v>
      </c>
      <c r="D33" s="33">
        <f t="shared" si="0"/>
        <v>1379</v>
      </c>
    </row>
    <row r="34" spans="1:4" customFormat="1" ht="15" x14ac:dyDescent="0.25">
      <c r="A34" s="31" t="s">
        <v>32</v>
      </c>
      <c r="B34" s="31">
        <v>9890</v>
      </c>
      <c r="C34" s="31">
        <v>13875</v>
      </c>
      <c r="D34" s="33">
        <f t="shared" si="0"/>
        <v>3985</v>
      </c>
    </row>
    <row r="35" spans="1:4" customFormat="1" ht="15" x14ac:dyDescent="0.25">
      <c r="A35" s="31" t="s">
        <v>33</v>
      </c>
      <c r="B35" s="31">
        <v>25585</v>
      </c>
      <c r="C35" s="31">
        <v>29676</v>
      </c>
      <c r="D35" s="33">
        <f t="shared" si="0"/>
        <v>4091</v>
      </c>
    </row>
    <row r="36" spans="1:4" customFormat="1" ht="15" x14ac:dyDescent="0.25">
      <c r="A36" s="31" t="s">
        <v>34</v>
      </c>
      <c r="B36" s="31">
        <v>10258</v>
      </c>
      <c r="C36" s="31">
        <v>10643</v>
      </c>
      <c r="D36" s="33">
        <f t="shared" si="0"/>
        <v>385</v>
      </c>
    </row>
    <row r="37" spans="1:4" customFormat="1" ht="15" x14ac:dyDescent="0.25">
      <c r="A37" s="31" t="s">
        <v>35</v>
      </c>
      <c r="B37" s="31">
        <v>12726</v>
      </c>
      <c r="C37" s="31">
        <v>13465</v>
      </c>
      <c r="D37" s="33">
        <f t="shared" si="0"/>
        <v>739</v>
      </c>
    </row>
    <row r="38" spans="1:4" customFormat="1" ht="15" x14ac:dyDescent="0.25">
      <c r="A38" s="31" t="s">
        <v>36</v>
      </c>
      <c r="B38" s="31">
        <v>23529</v>
      </c>
      <c r="C38" s="31">
        <v>25200</v>
      </c>
      <c r="D38" s="33">
        <f t="shared" si="0"/>
        <v>1671</v>
      </c>
    </row>
    <row r="39" spans="1:4" s="30" customFormat="1" ht="15" x14ac:dyDescent="0.25">
      <c r="A39" s="32" t="s">
        <v>40</v>
      </c>
      <c r="B39" s="32"/>
      <c r="C39" s="32"/>
      <c r="D39" s="35"/>
    </row>
    <row r="40" spans="1:4" x14ac:dyDescent="0.2">
      <c r="A40" s="14"/>
      <c r="B40" s="17"/>
      <c r="C40" s="17"/>
      <c r="D40" s="17"/>
    </row>
    <row r="41" spans="1:4" s="47" customFormat="1" x14ac:dyDescent="0.2">
      <c r="A41" s="49" t="s">
        <v>409</v>
      </c>
      <c r="B41" s="52"/>
      <c r="C41" s="52"/>
      <c r="D41" s="52"/>
    </row>
    <row r="42" spans="1:4" ht="15" x14ac:dyDescent="0.25">
      <c r="A42" s="3" t="s">
        <v>38</v>
      </c>
      <c r="B42" s="12"/>
      <c r="C42" s="12"/>
      <c r="D42" s="18"/>
    </row>
    <row r="43" spans="1:4" x14ac:dyDescent="0.2">
      <c r="A43" s="31" t="s">
        <v>10</v>
      </c>
      <c r="B43" s="162">
        <v>255958</v>
      </c>
      <c r="C43" s="9"/>
      <c r="D43" s="9"/>
    </row>
    <row r="44" spans="1:4" x14ac:dyDescent="0.2">
      <c r="A44" s="31" t="s">
        <v>39</v>
      </c>
      <c r="B44" s="15">
        <v>88101</v>
      </c>
      <c r="C44" s="9"/>
      <c r="D44" s="9"/>
    </row>
    <row r="45" spans="1:4" x14ac:dyDescent="0.2">
      <c r="A45" s="31" t="s">
        <v>11</v>
      </c>
      <c r="B45" s="36">
        <v>59842</v>
      </c>
      <c r="C45" s="16"/>
      <c r="D45" s="16"/>
    </row>
    <row r="46" spans="1:4" x14ac:dyDescent="0.2">
      <c r="A46" s="32" t="s">
        <v>41</v>
      </c>
      <c r="B46" s="9"/>
      <c r="C46" s="9"/>
      <c r="D46" s="10"/>
    </row>
    <row r="47" spans="1:4" x14ac:dyDescent="0.2">
      <c r="A47" s="14"/>
      <c r="B47" s="9"/>
      <c r="C47" s="9"/>
      <c r="D47" s="10"/>
    </row>
    <row r="48" spans="1:4" s="47" customFormat="1" x14ac:dyDescent="0.2">
      <c r="A48" s="49" t="s">
        <v>410</v>
      </c>
      <c r="B48" s="51"/>
      <c r="C48" s="51"/>
      <c r="D48" s="51"/>
    </row>
    <row r="49" spans="1:4" ht="15" x14ac:dyDescent="0.25">
      <c r="A49" s="3" t="s">
        <v>42</v>
      </c>
      <c r="B49" s="9"/>
      <c r="C49" s="9"/>
      <c r="D49" s="9"/>
    </row>
    <row r="50" spans="1:4" x14ac:dyDescent="0.2">
      <c r="A50" s="31"/>
      <c r="B50" s="34">
        <v>2000</v>
      </c>
      <c r="C50" s="34">
        <v>2014</v>
      </c>
      <c r="D50" s="34" t="s">
        <v>43</v>
      </c>
    </row>
    <row r="51" spans="1:4" x14ac:dyDescent="0.2">
      <c r="A51" s="31" t="s">
        <v>13</v>
      </c>
      <c r="B51" s="31">
        <v>6241</v>
      </c>
      <c r="C51" s="31">
        <v>7635</v>
      </c>
      <c r="D51" s="37">
        <f>C51-B51</f>
        <v>1394</v>
      </c>
    </row>
    <row r="52" spans="1:4" x14ac:dyDescent="0.2">
      <c r="A52" s="31" t="s">
        <v>14</v>
      </c>
      <c r="B52" s="31">
        <v>12606</v>
      </c>
      <c r="C52" s="31">
        <v>13311</v>
      </c>
      <c r="D52" s="37">
        <f t="shared" ref="D52:D74" si="1">C52-B52</f>
        <v>705</v>
      </c>
    </row>
    <row r="53" spans="1:4" x14ac:dyDescent="0.2">
      <c r="A53" s="31" t="s">
        <v>15</v>
      </c>
      <c r="B53" s="31">
        <v>9065</v>
      </c>
      <c r="C53" s="31">
        <v>9851</v>
      </c>
      <c r="D53" s="37">
        <f t="shared" si="1"/>
        <v>786</v>
      </c>
    </row>
    <row r="54" spans="1:4" x14ac:dyDescent="0.2">
      <c r="A54" s="31" t="s">
        <v>16</v>
      </c>
      <c r="B54" s="31">
        <v>15752</v>
      </c>
      <c r="C54" s="31">
        <v>21028</v>
      </c>
      <c r="D54" s="37">
        <f t="shared" si="1"/>
        <v>5276</v>
      </c>
    </row>
    <row r="55" spans="1:4" x14ac:dyDescent="0.2">
      <c r="A55" s="31" t="s">
        <v>17</v>
      </c>
      <c r="B55" s="31">
        <v>2303</v>
      </c>
      <c r="C55" s="31">
        <v>3562</v>
      </c>
      <c r="D55" s="37">
        <f t="shared" si="1"/>
        <v>1259</v>
      </c>
    </row>
    <row r="56" spans="1:4" x14ac:dyDescent="0.2">
      <c r="A56" s="31" t="s">
        <v>18</v>
      </c>
      <c r="B56" s="31">
        <v>16496</v>
      </c>
      <c r="C56" s="31">
        <v>18630</v>
      </c>
      <c r="D56" s="37">
        <f t="shared" si="1"/>
        <v>2134</v>
      </c>
    </row>
    <row r="57" spans="1:4" x14ac:dyDescent="0.2">
      <c r="A57" s="31" t="s">
        <v>19</v>
      </c>
      <c r="B57" s="31">
        <v>2324</v>
      </c>
      <c r="C57" s="31">
        <v>2540</v>
      </c>
      <c r="D57" s="37">
        <f t="shared" si="1"/>
        <v>216</v>
      </c>
    </row>
    <row r="58" spans="1:4" x14ac:dyDescent="0.2">
      <c r="A58" s="31" t="s">
        <v>20</v>
      </c>
      <c r="B58" s="31">
        <v>8412</v>
      </c>
      <c r="C58" s="31">
        <v>9170</v>
      </c>
      <c r="D58" s="37">
        <f t="shared" si="1"/>
        <v>758</v>
      </c>
    </row>
    <row r="59" spans="1:4" x14ac:dyDescent="0.2">
      <c r="A59" s="31" t="s">
        <v>21</v>
      </c>
      <c r="B59" s="31">
        <v>14069</v>
      </c>
      <c r="C59" s="31">
        <v>14502</v>
      </c>
      <c r="D59" s="37">
        <f t="shared" si="1"/>
        <v>433</v>
      </c>
    </row>
    <row r="60" spans="1:4" x14ac:dyDescent="0.2">
      <c r="A60" s="31" t="s">
        <v>22</v>
      </c>
      <c r="B60" s="31">
        <v>15835</v>
      </c>
      <c r="C60" s="31">
        <v>17794</v>
      </c>
      <c r="D60" s="37">
        <f t="shared" si="1"/>
        <v>1959</v>
      </c>
    </row>
    <row r="61" spans="1:4" x14ac:dyDescent="0.2">
      <c r="A61" s="31" t="s">
        <v>23</v>
      </c>
      <c r="B61" s="31">
        <v>16556</v>
      </c>
      <c r="C61" s="31">
        <v>18585</v>
      </c>
      <c r="D61" s="37">
        <f t="shared" si="1"/>
        <v>2029</v>
      </c>
    </row>
    <row r="62" spans="1:4" x14ac:dyDescent="0.2">
      <c r="A62" s="31" t="s">
        <v>24</v>
      </c>
      <c r="B62" s="31">
        <v>13112</v>
      </c>
      <c r="C62" s="31">
        <v>13657</v>
      </c>
      <c r="D62" s="37">
        <f t="shared" si="1"/>
        <v>545</v>
      </c>
    </row>
    <row r="63" spans="1:4" x14ac:dyDescent="0.2">
      <c r="A63" s="31" t="s">
        <v>25</v>
      </c>
      <c r="B63" s="31">
        <v>14288</v>
      </c>
      <c r="C63" s="31">
        <v>15492</v>
      </c>
      <c r="D63" s="37">
        <f t="shared" si="1"/>
        <v>1204</v>
      </c>
    </row>
    <row r="64" spans="1:4" s="13" customFormat="1" ht="15" x14ac:dyDescent="0.2">
      <c r="A64" s="31" t="s">
        <v>26</v>
      </c>
      <c r="B64" s="31">
        <v>10207</v>
      </c>
      <c r="C64" s="31">
        <v>12452</v>
      </c>
      <c r="D64" s="37">
        <f t="shared" si="1"/>
        <v>2245</v>
      </c>
    </row>
    <row r="65" spans="1:4" s="7" customFormat="1" x14ac:dyDescent="0.2">
      <c r="A65" s="31" t="s">
        <v>27</v>
      </c>
      <c r="B65" s="31">
        <v>5071</v>
      </c>
      <c r="C65" s="31">
        <v>5242</v>
      </c>
      <c r="D65" s="37">
        <f t="shared" si="1"/>
        <v>171</v>
      </c>
    </row>
    <row r="66" spans="1:4" hidden="1" x14ac:dyDescent="0.2">
      <c r="A66" s="31" t="s">
        <v>28</v>
      </c>
      <c r="B66" s="31">
        <v>3742</v>
      </c>
      <c r="C66" s="31">
        <v>5107</v>
      </c>
      <c r="D66" s="37">
        <f t="shared" si="1"/>
        <v>1365</v>
      </c>
    </row>
    <row r="67" spans="1:4" hidden="1" x14ac:dyDescent="0.2">
      <c r="A67" s="31" t="s">
        <v>29</v>
      </c>
      <c r="B67" s="31">
        <v>5709</v>
      </c>
      <c r="C67" s="31">
        <v>6010</v>
      </c>
      <c r="D67" s="37">
        <f t="shared" si="1"/>
        <v>301</v>
      </c>
    </row>
    <row r="68" spans="1:4" x14ac:dyDescent="0.2">
      <c r="A68" s="31" t="s">
        <v>30</v>
      </c>
      <c r="B68" s="31">
        <v>13547</v>
      </c>
      <c r="C68" s="31">
        <v>15132</v>
      </c>
      <c r="D68" s="37">
        <f>C68-B68</f>
        <v>1585</v>
      </c>
    </row>
    <row r="69" spans="1:4" hidden="1" x14ac:dyDescent="0.2">
      <c r="A69" s="31" t="s">
        <v>31</v>
      </c>
      <c r="B69" s="31">
        <v>7728</v>
      </c>
      <c r="C69" s="31">
        <v>8316</v>
      </c>
      <c r="D69" s="37">
        <f t="shared" si="1"/>
        <v>588</v>
      </c>
    </row>
    <row r="70" spans="1:4" hidden="1" x14ac:dyDescent="0.2">
      <c r="A70" s="31" t="s">
        <v>32</v>
      </c>
      <c r="B70" s="31">
        <v>5258</v>
      </c>
      <c r="C70" s="31">
        <v>7224</v>
      </c>
      <c r="D70" s="37">
        <f t="shared" si="1"/>
        <v>1966</v>
      </c>
    </row>
    <row r="71" spans="1:4" x14ac:dyDescent="0.2">
      <c r="A71" s="31" t="s">
        <v>33</v>
      </c>
      <c r="B71" s="31">
        <v>9193</v>
      </c>
      <c r="C71" s="31">
        <v>10685</v>
      </c>
      <c r="D71" s="37">
        <f t="shared" si="1"/>
        <v>1492</v>
      </c>
    </row>
    <row r="72" spans="1:4" hidden="1" x14ac:dyDescent="0.2">
      <c r="A72" s="31" t="s">
        <v>34</v>
      </c>
      <c r="B72" s="31">
        <v>3638</v>
      </c>
      <c r="C72" s="31">
        <v>3707</v>
      </c>
      <c r="D72" s="37">
        <f t="shared" si="1"/>
        <v>69</v>
      </c>
    </row>
    <row r="73" spans="1:4" hidden="1" x14ac:dyDescent="0.2">
      <c r="A73" s="31" t="s">
        <v>35</v>
      </c>
      <c r="B73" s="31">
        <v>5444</v>
      </c>
      <c r="C73" s="31">
        <v>5753</v>
      </c>
      <c r="D73" s="37">
        <f t="shared" si="1"/>
        <v>309</v>
      </c>
    </row>
    <row r="74" spans="1:4" x14ac:dyDescent="0.2">
      <c r="A74" s="31" t="s">
        <v>36</v>
      </c>
      <c r="B74" s="31">
        <v>9887</v>
      </c>
      <c r="C74" s="31">
        <v>10573</v>
      </c>
      <c r="D74" s="37">
        <f t="shared" si="1"/>
        <v>686</v>
      </c>
    </row>
    <row r="75" spans="1:4" hidden="1" x14ac:dyDescent="0.2">
      <c r="A75" s="21"/>
      <c r="B75" s="22"/>
      <c r="C75" s="22"/>
      <c r="D75" s="22"/>
    </row>
    <row r="76" spans="1:4" hidden="1" x14ac:dyDescent="0.2">
      <c r="A76" s="21"/>
      <c r="B76" s="22"/>
      <c r="C76" s="22"/>
      <c r="D76" s="22"/>
    </row>
    <row r="77" spans="1:4" x14ac:dyDescent="0.2">
      <c r="A77" s="8"/>
      <c r="B77" s="24"/>
      <c r="C77" s="24"/>
      <c r="D77" s="26"/>
    </row>
    <row r="78" spans="1:4" hidden="1" x14ac:dyDescent="0.2">
      <c r="A78" s="21"/>
      <c r="B78" s="22"/>
      <c r="C78" s="22"/>
      <c r="D78" s="22"/>
    </row>
    <row r="79" spans="1:4" hidden="1" x14ac:dyDescent="0.2">
      <c r="A79" s="21"/>
      <c r="B79" s="22"/>
      <c r="C79" s="22"/>
      <c r="D79" s="22"/>
    </row>
    <row r="80" spans="1:4" x14ac:dyDescent="0.2">
      <c r="A80" s="8"/>
      <c r="B80" s="33">
        <v>226483</v>
      </c>
      <c r="C80" s="33">
        <v>255958</v>
      </c>
      <c r="D80" s="25"/>
    </row>
    <row r="81" spans="1:5" hidden="1" x14ac:dyDescent="0.2">
      <c r="A81" s="21"/>
      <c r="B81" s="22"/>
      <c r="C81" s="22"/>
      <c r="D81" s="22"/>
    </row>
    <row r="82" spans="1:5" hidden="1" x14ac:dyDescent="0.2">
      <c r="A82" s="21"/>
      <c r="B82" s="22"/>
      <c r="C82" s="22"/>
      <c r="D82" s="22"/>
    </row>
    <row r="83" spans="1:5" x14ac:dyDescent="0.2">
      <c r="A83" s="32" t="s">
        <v>40</v>
      </c>
      <c r="B83" s="24"/>
      <c r="C83" s="24"/>
      <c r="D83" s="25"/>
    </row>
    <row r="84" spans="1:5" hidden="1" x14ac:dyDescent="0.2">
      <c r="A84" s="21"/>
      <c r="B84" s="22"/>
      <c r="C84" s="22"/>
      <c r="D84" s="22"/>
    </row>
    <row r="85" spans="1:5" hidden="1" x14ac:dyDescent="0.2">
      <c r="A85" s="21"/>
      <c r="B85" s="22"/>
      <c r="C85" s="22"/>
      <c r="D85" s="22"/>
    </row>
    <row r="86" spans="1:5" x14ac:dyDescent="0.2">
      <c r="A86" s="21"/>
      <c r="B86" s="22"/>
      <c r="C86" s="22"/>
      <c r="D86" s="22"/>
    </row>
    <row r="87" spans="1:5" s="50" customFormat="1" ht="15" x14ac:dyDescent="0.25">
      <c r="A87" s="44" t="s">
        <v>411</v>
      </c>
      <c r="B87" s="45"/>
      <c r="C87" s="46"/>
      <c r="D87" s="46"/>
    </row>
    <row r="88" spans="1:5" s="7" customFormat="1" ht="15" x14ac:dyDescent="0.25">
      <c r="A88" s="39" t="s">
        <v>395</v>
      </c>
      <c r="B88" s="19"/>
      <c r="C88" s="19"/>
      <c r="D88" s="20"/>
    </row>
    <row r="89" spans="1:5" x14ac:dyDescent="0.2">
      <c r="A89" s="23"/>
      <c r="B89" s="34">
        <v>2000</v>
      </c>
      <c r="C89" s="34">
        <v>2010</v>
      </c>
      <c r="D89" s="34" t="s">
        <v>396</v>
      </c>
    </row>
    <row r="90" spans="1:5" x14ac:dyDescent="0.2">
      <c r="A90" s="38" t="s">
        <v>3</v>
      </c>
      <c r="B90" s="41">
        <v>54420</v>
      </c>
      <c r="C90" s="41">
        <v>48831</v>
      </c>
      <c r="D90" s="41">
        <v>53230</v>
      </c>
      <c r="E90" s="40"/>
    </row>
    <row r="91" spans="1:5" x14ac:dyDescent="0.2">
      <c r="A91" s="27" t="s">
        <v>45</v>
      </c>
      <c r="B91" s="41">
        <v>72984</v>
      </c>
      <c r="C91" s="41">
        <v>69916</v>
      </c>
      <c r="D91" s="41">
        <v>77664</v>
      </c>
      <c r="E91" s="41"/>
    </row>
    <row r="92" spans="1:5" x14ac:dyDescent="0.2">
      <c r="A92" s="27" t="s">
        <v>46</v>
      </c>
      <c r="B92" s="41">
        <v>36153</v>
      </c>
      <c r="C92" s="41">
        <v>29205</v>
      </c>
      <c r="D92" s="41">
        <v>32874</v>
      </c>
      <c r="E92" s="41"/>
    </row>
    <row r="94" spans="1:5" x14ac:dyDescent="0.2">
      <c r="A94" s="28" t="s">
        <v>397</v>
      </c>
    </row>
    <row r="96" spans="1:5" s="47" customFormat="1" ht="15" x14ac:dyDescent="0.25">
      <c r="A96" s="44" t="s">
        <v>412</v>
      </c>
      <c r="B96" s="45"/>
      <c r="C96" s="46"/>
      <c r="D96" s="46"/>
    </row>
    <row r="97" spans="1:4" ht="15" x14ac:dyDescent="0.25">
      <c r="A97" s="39" t="s">
        <v>399</v>
      </c>
      <c r="B97" s="19"/>
      <c r="C97" s="19"/>
      <c r="D97" s="20"/>
    </row>
    <row r="98" spans="1:4" x14ac:dyDescent="0.2">
      <c r="A98" s="23"/>
      <c r="B98" s="34">
        <v>2000</v>
      </c>
      <c r="C98" s="34">
        <v>2010</v>
      </c>
      <c r="D98" s="169" t="s">
        <v>396</v>
      </c>
    </row>
    <row r="99" spans="1:4" x14ac:dyDescent="0.2">
      <c r="A99" s="38" t="s">
        <v>4</v>
      </c>
      <c r="B99" s="41">
        <v>56109.9</v>
      </c>
      <c r="C99" s="41">
        <v>51802</v>
      </c>
      <c r="D99" s="170">
        <v>57006</v>
      </c>
    </row>
    <row r="100" spans="1:4" x14ac:dyDescent="0.2">
      <c r="A100" s="27" t="s">
        <v>5</v>
      </c>
      <c r="B100" s="41">
        <v>36665.699999999997</v>
      </c>
      <c r="C100" s="41">
        <v>26449</v>
      </c>
      <c r="D100" s="171">
        <v>27441</v>
      </c>
    </row>
    <row r="101" spans="1:4" x14ac:dyDescent="0.2">
      <c r="A101" s="27" t="s">
        <v>6</v>
      </c>
      <c r="B101" s="41">
        <v>57598.01</v>
      </c>
      <c r="C101" s="41">
        <v>51823</v>
      </c>
      <c r="D101" s="171">
        <v>53377</v>
      </c>
    </row>
    <row r="102" spans="1:4" x14ac:dyDescent="0.2">
      <c r="A102" s="27" t="s">
        <v>44</v>
      </c>
      <c r="B102" s="41">
        <v>52915.87</v>
      </c>
      <c r="C102" s="41">
        <v>33013</v>
      </c>
      <c r="D102" s="172">
        <v>27717</v>
      </c>
    </row>
    <row r="103" spans="1:4" x14ac:dyDescent="0.2">
      <c r="A103" s="27" t="s">
        <v>8</v>
      </c>
      <c r="B103" s="41">
        <v>43792.4</v>
      </c>
      <c r="C103" s="41">
        <v>36963</v>
      </c>
      <c r="D103" s="171">
        <v>36312</v>
      </c>
    </row>
    <row r="104" spans="1:4" x14ac:dyDescent="0.2">
      <c r="A104" s="27" t="s">
        <v>9</v>
      </c>
      <c r="B104" s="41">
        <v>41222.03</v>
      </c>
      <c r="C104" s="41">
        <v>34741</v>
      </c>
      <c r="D104" s="171">
        <v>27134</v>
      </c>
    </row>
    <row r="105" spans="1:4" x14ac:dyDescent="0.2">
      <c r="D105" s="163"/>
    </row>
    <row r="106" spans="1:4" x14ac:dyDescent="0.2">
      <c r="A106" s="28" t="s">
        <v>397</v>
      </c>
      <c r="D106" s="163"/>
    </row>
    <row r="107" spans="1:4" x14ac:dyDescent="0.2">
      <c r="D107" s="163"/>
    </row>
    <row r="108" spans="1:4" s="47" customFormat="1" ht="15" x14ac:dyDescent="0.25">
      <c r="A108" s="44" t="s">
        <v>413</v>
      </c>
      <c r="B108" s="45"/>
      <c r="C108" s="46"/>
      <c r="D108" s="3"/>
    </row>
    <row r="109" spans="1:4" ht="15" x14ac:dyDescent="0.25">
      <c r="A109" s="39" t="s">
        <v>47</v>
      </c>
      <c r="B109" s="19"/>
      <c r="C109" s="19"/>
      <c r="D109" s="20"/>
    </row>
    <row r="110" spans="1:4" x14ac:dyDescent="0.2">
      <c r="A110" s="23"/>
      <c r="B110" s="34">
        <v>2000</v>
      </c>
      <c r="C110" s="34">
        <v>2010</v>
      </c>
      <c r="D110" s="169" t="s">
        <v>396</v>
      </c>
    </row>
    <row r="111" spans="1:4" x14ac:dyDescent="0.2">
      <c r="A111" s="38" t="s">
        <v>4</v>
      </c>
      <c r="B111" s="24">
        <v>0.58579999999999999</v>
      </c>
      <c r="C111" s="24">
        <v>0.56440000000000001</v>
      </c>
      <c r="D111" s="24">
        <v>0.55410000000000004</v>
      </c>
    </row>
    <row r="112" spans="1:4" x14ac:dyDescent="0.2">
      <c r="A112" s="156" t="s">
        <v>5</v>
      </c>
      <c r="B112" s="24">
        <v>0.3821</v>
      </c>
      <c r="C112" s="24">
        <v>0.3241</v>
      </c>
      <c r="D112" s="24">
        <v>0.2994</v>
      </c>
    </row>
    <row r="113" spans="1:4" x14ac:dyDescent="0.2">
      <c r="A113" s="156" t="s">
        <v>6</v>
      </c>
      <c r="B113" s="24">
        <v>0.56840000000000002</v>
      </c>
      <c r="C113" s="24">
        <v>0.60040000000000004</v>
      </c>
      <c r="D113" s="24">
        <v>0.57069999999999999</v>
      </c>
    </row>
    <row r="114" spans="1:4" x14ac:dyDescent="0.2">
      <c r="A114" s="156" t="s">
        <v>44</v>
      </c>
      <c r="B114" s="24">
        <v>0.2737</v>
      </c>
      <c r="C114" s="24">
        <v>0.27650000000000002</v>
      </c>
      <c r="D114" s="24">
        <v>0.3201</v>
      </c>
    </row>
    <row r="115" spans="1:4" x14ac:dyDescent="0.2">
      <c r="A115" s="156" t="s">
        <v>8</v>
      </c>
      <c r="B115" s="24">
        <v>0.30420000000000003</v>
      </c>
      <c r="C115" s="24">
        <v>0.3427</v>
      </c>
      <c r="D115" s="24">
        <v>0.31530000000000002</v>
      </c>
    </row>
    <row r="116" spans="1:4" x14ac:dyDescent="0.2">
      <c r="A116" s="156" t="s">
        <v>9</v>
      </c>
      <c r="B116" s="24">
        <v>0.33689999999999998</v>
      </c>
      <c r="C116" s="24">
        <v>0.32190000000000002</v>
      </c>
      <c r="D116" s="24">
        <v>0.32550000000000001</v>
      </c>
    </row>
    <row r="117" spans="1:4" x14ac:dyDescent="0.2">
      <c r="D117" s="163"/>
    </row>
    <row r="118" spans="1:4" x14ac:dyDescent="0.2">
      <c r="A118" s="28" t="s">
        <v>397</v>
      </c>
      <c r="D118" s="163"/>
    </row>
    <row r="119" spans="1:4" x14ac:dyDescent="0.2">
      <c r="D119" s="163"/>
    </row>
    <row r="120" spans="1:4" s="47" customFormat="1" x14ac:dyDescent="0.2">
      <c r="A120" s="48" t="s">
        <v>414</v>
      </c>
      <c r="B120" s="49"/>
      <c r="C120" s="49"/>
      <c r="D120" s="163"/>
    </row>
    <row r="121" spans="1:4" ht="15" x14ac:dyDescent="0.25">
      <c r="A121" s="43" t="s">
        <v>243</v>
      </c>
    </row>
    <row r="122" spans="1:4" ht="38.25" x14ac:dyDescent="0.2">
      <c r="A122" s="98" t="s">
        <v>239</v>
      </c>
      <c r="B122" s="99" t="s">
        <v>240</v>
      </c>
      <c r="C122" s="99" t="s">
        <v>241</v>
      </c>
      <c r="D122" s="106" t="s">
        <v>242</v>
      </c>
    </row>
    <row r="123" spans="1:4" x14ac:dyDescent="0.2">
      <c r="A123" s="10" t="s">
        <v>16</v>
      </c>
      <c r="B123" s="100">
        <v>11.934992381919756</v>
      </c>
      <c r="C123" s="100">
        <v>20</v>
      </c>
      <c r="D123" s="194">
        <f t="shared" ref="D123:D146" si="2">C123-B123</f>
        <v>8.0650076180802444</v>
      </c>
    </row>
    <row r="124" spans="1:4" x14ac:dyDescent="0.2">
      <c r="A124" s="10" t="s">
        <v>26</v>
      </c>
      <c r="B124" s="100">
        <v>29.901048300186147</v>
      </c>
      <c r="C124" s="100">
        <v>34.07</v>
      </c>
      <c r="D124" s="194">
        <f t="shared" si="2"/>
        <v>4.1689516998138529</v>
      </c>
    </row>
    <row r="125" spans="1:4" x14ac:dyDescent="0.2">
      <c r="A125" s="10" t="s">
        <v>14</v>
      </c>
      <c r="B125" s="100">
        <v>46.874504204347133</v>
      </c>
      <c r="C125" s="100">
        <v>48.82</v>
      </c>
      <c r="D125" s="194">
        <f t="shared" si="2"/>
        <v>1.9454957956528673</v>
      </c>
    </row>
    <row r="126" spans="1:4" x14ac:dyDescent="0.2">
      <c r="A126" s="10" t="s">
        <v>31</v>
      </c>
      <c r="B126" s="100">
        <v>47.657867494824011</v>
      </c>
      <c r="C126" s="100">
        <v>47.34</v>
      </c>
      <c r="D126" s="194">
        <f t="shared" si="2"/>
        <v>-0.31786749482400722</v>
      </c>
    </row>
    <row r="127" spans="1:4" x14ac:dyDescent="0.2">
      <c r="A127" s="10" t="s">
        <v>24</v>
      </c>
      <c r="B127" s="100">
        <v>69.562233068944479</v>
      </c>
      <c r="C127" s="100">
        <v>69.22</v>
      </c>
      <c r="D127" s="194">
        <f t="shared" si="2"/>
        <v>-0.34223306894448058</v>
      </c>
    </row>
    <row r="128" spans="1:4" x14ac:dyDescent="0.2">
      <c r="A128" s="10" t="s">
        <v>34</v>
      </c>
      <c r="B128" s="100">
        <v>88.372732270478281</v>
      </c>
      <c r="C128" s="100">
        <v>88.02</v>
      </c>
      <c r="D128" s="194">
        <f t="shared" si="2"/>
        <v>-0.3527322704782847</v>
      </c>
    </row>
    <row r="129" spans="1:4" x14ac:dyDescent="0.2">
      <c r="A129" s="10" t="s">
        <v>21</v>
      </c>
      <c r="B129" s="100">
        <v>53.756485890965962</v>
      </c>
      <c r="C129" s="100">
        <v>52.98</v>
      </c>
      <c r="D129" s="194">
        <f t="shared" si="2"/>
        <v>-0.7764858909659651</v>
      </c>
    </row>
    <row r="130" spans="1:4" x14ac:dyDescent="0.2">
      <c r="A130" s="10" t="s">
        <v>29</v>
      </c>
      <c r="B130" s="100">
        <v>73.497985636713963</v>
      </c>
      <c r="C130" s="100">
        <v>72.56</v>
      </c>
      <c r="D130" s="194">
        <f t="shared" si="2"/>
        <v>-0.93798563671396096</v>
      </c>
    </row>
    <row r="131" spans="1:4" x14ac:dyDescent="0.2">
      <c r="A131" s="10" t="s">
        <v>49</v>
      </c>
      <c r="B131" s="100">
        <v>75.774526678141143</v>
      </c>
      <c r="C131" s="100">
        <v>74.72</v>
      </c>
      <c r="D131" s="194">
        <f t="shared" si="2"/>
        <v>-1.0545266781411442</v>
      </c>
    </row>
    <row r="132" spans="1:4" x14ac:dyDescent="0.2">
      <c r="A132" s="10" t="s">
        <v>20</v>
      </c>
      <c r="B132" s="100">
        <v>60.068949120304325</v>
      </c>
      <c r="C132" s="100">
        <v>58.63</v>
      </c>
      <c r="D132" s="194">
        <f t="shared" si="2"/>
        <v>-1.4389491203043221</v>
      </c>
    </row>
    <row r="133" spans="1:4" x14ac:dyDescent="0.2">
      <c r="A133" s="10" t="s">
        <v>35</v>
      </c>
      <c r="B133" s="100">
        <v>72.336517266715646</v>
      </c>
      <c r="C133" s="100">
        <v>69.459999999999994</v>
      </c>
      <c r="D133" s="194">
        <f t="shared" si="2"/>
        <v>-2.876517266715652</v>
      </c>
    </row>
    <row r="134" spans="1:4" x14ac:dyDescent="0.2">
      <c r="A134" s="10" t="s">
        <v>25</v>
      </c>
      <c r="B134" s="100">
        <v>59.168533034714436</v>
      </c>
      <c r="C134" s="100">
        <v>56.09</v>
      </c>
      <c r="D134" s="194">
        <f t="shared" si="2"/>
        <v>-3.0785330347144324</v>
      </c>
    </row>
    <row r="135" spans="1:4" x14ac:dyDescent="0.2">
      <c r="A135" s="10" t="s">
        <v>23</v>
      </c>
      <c r="B135" s="100">
        <v>61.011113795602796</v>
      </c>
      <c r="C135" s="100">
        <v>57.9</v>
      </c>
      <c r="D135" s="194">
        <f t="shared" si="2"/>
        <v>-3.1111137956027974</v>
      </c>
    </row>
    <row r="136" spans="1:4" x14ac:dyDescent="0.2">
      <c r="A136" s="10" t="s">
        <v>36</v>
      </c>
      <c r="B136" s="100">
        <v>57.257004146859515</v>
      </c>
      <c r="C136" s="100">
        <v>53.77</v>
      </c>
      <c r="D136" s="194">
        <f t="shared" si="2"/>
        <v>-3.4870041468595119</v>
      </c>
    </row>
    <row r="137" spans="1:4" x14ac:dyDescent="0.2">
      <c r="A137" s="10" t="s">
        <v>30</v>
      </c>
      <c r="B137" s="100">
        <v>67.166162249944634</v>
      </c>
      <c r="C137" s="100">
        <v>63.29</v>
      </c>
      <c r="D137" s="194">
        <f t="shared" si="2"/>
        <v>-3.8761622499446347</v>
      </c>
    </row>
    <row r="138" spans="1:4" x14ac:dyDescent="0.2">
      <c r="A138" s="10" t="s">
        <v>22</v>
      </c>
      <c r="B138" s="100">
        <v>60.189453741711404</v>
      </c>
      <c r="C138" s="100">
        <v>56.08</v>
      </c>
      <c r="D138" s="194">
        <f t="shared" si="2"/>
        <v>-4.1094537417114054</v>
      </c>
    </row>
    <row r="139" spans="1:4" x14ac:dyDescent="0.2">
      <c r="A139" s="10" t="s">
        <v>33</v>
      </c>
      <c r="B139" s="100">
        <v>56.194930925704341</v>
      </c>
      <c r="C139" s="100">
        <v>52</v>
      </c>
      <c r="D139" s="194">
        <f t="shared" si="2"/>
        <v>-4.194930925704341</v>
      </c>
    </row>
    <row r="140" spans="1:4" x14ac:dyDescent="0.2">
      <c r="A140" s="10" t="s">
        <v>27</v>
      </c>
      <c r="B140" s="100">
        <v>57.661210806547032</v>
      </c>
      <c r="C140" s="100">
        <v>53.32</v>
      </c>
      <c r="D140" s="194">
        <f t="shared" si="2"/>
        <v>-4.3412108065470321</v>
      </c>
    </row>
    <row r="141" spans="1:4" x14ac:dyDescent="0.2">
      <c r="A141" s="10" t="s">
        <v>15</v>
      </c>
      <c r="B141" s="100">
        <v>58.234969663541087</v>
      </c>
      <c r="C141" s="100">
        <v>53.73</v>
      </c>
      <c r="D141" s="194">
        <f t="shared" si="2"/>
        <v>-4.5049696635410896</v>
      </c>
    </row>
    <row r="142" spans="1:4" x14ac:dyDescent="0.2">
      <c r="A142" s="10" t="s">
        <v>32</v>
      </c>
      <c r="B142" s="100">
        <v>51.768733358691527</v>
      </c>
      <c r="C142" s="100">
        <v>46.11</v>
      </c>
      <c r="D142" s="194">
        <f t="shared" si="2"/>
        <v>-5.6587333586915278</v>
      </c>
    </row>
    <row r="143" spans="1:4" x14ac:dyDescent="0.2">
      <c r="A143" s="10" t="s">
        <v>13</v>
      </c>
      <c r="B143" s="100">
        <v>58.56433263900017</v>
      </c>
      <c r="C143" s="100">
        <v>50.32</v>
      </c>
      <c r="D143" s="194">
        <f t="shared" si="2"/>
        <v>-8.2443326390001701</v>
      </c>
    </row>
    <row r="144" spans="1:4" x14ac:dyDescent="0.2">
      <c r="A144" s="10" t="s">
        <v>17</v>
      </c>
      <c r="B144" s="100">
        <v>90.534085974815468</v>
      </c>
      <c r="C144" s="100">
        <v>82.17</v>
      </c>
      <c r="D144" s="194">
        <f t="shared" si="2"/>
        <v>-8.3640859748154668</v>
      </c>
    </row>
    <row r="145" spans="1:4" x14ac:dyDescent="0.2">
      <c r="A145" s="10" t="s">
        <v>28</v>
      </c>
      <c r="B145" s="100">
        <v>75.761624799572417</v>
      </c>
      <c r="C145" s="100">
        <v>64.62</v>
      </c>
      <c r="D145" s="194">
        <f t="shared" si="2"/>
        <v>-11.141624799572412</v>
      </c>
    </row>
    <row r="146" spans="1:4" x14ac:dyDescent="0.2">
      <c r="A146" s="10" t="s">
        <v>18</v>
      </c>
      <c r="B146" s="100">
        <v>62.942531522793409</v>
      </c>
      <c r="C146" s="100">
        <v>51.03</v>
      </c>
      <c r="D146" s="194">
        <f t="shared" si="2"/>
        <v>-11.912531522793408</v>
      </c>
    </row>
    <row r="147" spans="1:4" x14ac:dyDescent="0.2">
      <c r="D147" s="163"/>
    </row>
    <row r="148" spans="1:4" x14ac:dyDescent="0.2">
      <c r="A148" s="32" t="s">
        <v>40</v>
      </c>
      <c r="D148" s="163"/>
    </row>
    <row r="150" spans="1:4" s="47" customFormat="1" x14ac:dyDescent="0.2">
      <c r="A150" s="48" t="s">
        <v>415</v>
      </c>
      <c r="B150" s="49"/>
      <c r="C150" s="49"/>
      <c r="D150" s="49"/>
    </row>
    <row r="151" spans="1:4" ht="15" x14ac:dyDescent="0.25">
      <c r="A151" s="43" t="s">
        <v>244</v>
      </c>
    </row>
    <row r="152" spans="1:4" x14ac:dyDescent="0.2">
      <c r="A152" s="27" t="s">
        <v>27</v>
      </c>
      <c r="B152" s="193">
        <v>0.44597249508840864</v>
      </c>
    </row>
    <row r="153" spans="1:4" x14ac:dyDescent="0.2">
      <c r="A153" s="27" t="s">
        <v>15</v>
      </c>
      <c r="B153" s="193">
        <v>0.38507283175197116</v>
      </c>
    </row>
    <row r="154" spans="1:4" x14ac:dyDescent="0.2">
      <c r="A154" s="27" t="s">
        <v>33</v>
      </c>
      <c r="B154" s="193">
        <v>0.3843509906995552</v>
      </c>
    </row>
    <row r="155" spans="1:4" x14ac:dyDescent="0.2">
      <c r="A155" s="27" t="s">
        <v>50</v>
      </c>
      <c r="B155" s="193">
        <v>0.38427312775330397</v>
      </c>
    </row>
    <row r="156" spans="1:4" x14ac:dyDescent="0.2">
      <c r="A156" s="27" t="s">
        <v>18</v>
      </c>
      <c r="B156" s="193">
        <v>0.37912579791374745</v>
      </c>
    </row>
    <row r="157" spans="1:4" x14ac:dyDescent="0.2">
      <c r="A157" s="27" t="s">
        <v>51</v>
      </c>
      <c r="B157" s="193">
        <v>0.35693384223918573</v>
      </c>
    </row>
    <row r="158" spans="1:4" x14ac:dyDescent="0.2">
      <c r="A158" s="27" t="s">
        <v>23</v>
      </c>
      <c r="B158" s="193">
        <v>0.34902186657889867</v>
      </c>
    </row>
    <row r="159" spans="1:4" x14ac:dyDescent="0.2">
      <c r="A159" s="27" t="s">
        <v>30</v>
      </c>
      <c r="B159" s="193">
        <v>0.34397059215257986</v>
      </c>
    </row>
    <row r="160" spans="1:4" x14ac:dyDescent="0.2">
      <c r="A160" s="27" t="s">
        <v>49</v>
      </c>
      <c r="B160" s="193">
        <v>0.34232586495960982</v>
      </c>
    </row>
    <row r="161" spans="1:2" x14ac:dyDescent="0.2">
      <c r="A161" s="27" t="s">
        <v>22</v>
      </c>
      <c r="B161" s="193">
        <v>0.33806088159715358</v>
      </c>
    </row>
    <row r="162" spans="1:2" x14ac:dyDescent="0.2">
      <c r="A162" s="27" t="s">
        <v>48</v>
      </c>
      <c r="B162" s="193">
        <v>0.28042235952774636</v>
      </c>
    </row>
    <row r="163" spans="1:2" x14ac:dyDescent="0.2">
      <c r="A163" s="27" t="s">
        <v>25</v>
      </c>
      <c r="B163" s="193">
        <v>0.2727932675503455</v>
      </c>
    </row>
    <row r="164" spans="1:2" x14ac:dyDescent="0.2">
      <c r="A164" s="27" t="s">
        <v>17</v>
      </c>
      <c r="B164" s="193">
        <v>0.24198440207972272</v>
      </c>
    </row>
    <row r="165" spans="1:2" x14ac:dyDescent="0.2">
      <c r="A165" s="27" t="s">
        <v>16</v>
      </c>
      <c r="B165" s="193">
        <v>0.22166012801982243</v>
      </c>
    </row>
    <row r="166" spans="1:2" x14ac:dyDescent="0.2">
      <c r="A166" s="27" t="s">
        <v>32</v>
      </c>
      <c r="B166" s="193">
        <v>0.19992792792792793</v>
      </c>
    </row>
    <row r="167" spans="1:2" x14ac:dyDescent="0.2">
      <c r="A167" s="27" t="s">
        <v>26</v>
      </c>
      <c r="B167" s="193">
        <v>0.19605465653126894</v>
      </c>
    </row>
    <row r="168" spans="1:2" x14ac:dyDescent="0.2">
      <c r="A168" s="27" t="s">
        <v>36</v>
      </c>
      <c r="B168" s="193">
        <v>0.1930952380952381</v>
      </c>
    </row>
    <row r="169" spans="1:2" x14ac:dyDescent="0.2">
      <c r="A169" s="27" t="s">
        <v>14</v>
      </c>
      <c r="B169" s="193">
        <v>0.1613821975156132</v>
      </c>
    </row>
    <row r="170" spans="1:2" x14ac:dyDescent="0.2">
      <c r="A170" s="27" t="s">
        <v>31</v>
      </c>
      <c r="B170" s="193">
        <v>0.157934045731357</v>
      </c>
    </row>
    <row r="171" spans="1:2" x14ac:dyDescent="0.2">
      <c r="A171" s="27" t="s">
        <v>29</v>
      </c>
      <c r="B171" s="193">
        <v>0.14027903102658429</v>
      </c>
    </row>
    <row r="172" spans="1:2" x14ac:dyDescent="0.2">
      <c r="A172" s="27" t="s">
        <v>21</v>
      </c>
      <c r="B172" s="193">
        <v>0.13895998501779136</v>
      </c>
    </row>
    <row r="173" spans="1:2" x14ac:dyDescent="0.2">
      <c r="A173" s="27" t="s">
        <v>20</v>
      </c>
      <c r="B173" s="193">
        <v>0.13280290751927704</v>
      </c>
    </row>
    <row r="174" spans="1:2" x14ac:dyDescent="0.2">
      <c r="A174" s="27" t="s">
        <v>34</v>
      </c>
      <c r="B174" s="193">
        <v>0.12092455134830404</v>
      </c>
    </row>
    <row r="175" spans="1:2" x14ac:dyDescent="0.2">
      <c r="A175" s="27" t="s">
        <v>35</v>
      </c>
      <c r="B175" s="193">
        <v>0.11510791366906475</v>
      </c>
    </row>
    <row r="176" spans="1:2" x14ac:dyDescent="0.2">
      <c r="B176" s="163"/>
    </row>
    <row r="177" spans="1:4" x14ac:dyDescent="0.2">
      <c r="A177" s="32" t="s">
        <v>40</v>
      </c>
    </row>
    <row r="179" spans="1:4" s="47" customFormat="1" x14ac:dyDescent="0.2">
      <c r="A179" s="48" t="s">
        <v>416</v>
      </c>
      <c r="B179" s="49"/>
      <c r="C179" s="49"/>
      <c r="D179" s="49"/>
    </row>
    <row r="180" spans="1:4" ht="15" x14ac:dyDescent="0.25">
      <c r="A180" s="43" t="s">
        <v>258</v>
      </c>
    </row>
    <row r="181" spans="1:4" ht="15" x14ac:dyDescent="0.25">
      <c r="A181" s="27" t="s">
        <v>50</v>
      </c>
      <c r="B181" s="182">
        <v>0.17712505562972852</v>
      </c>
    </row>
    <row r="182" spans="1:4" ht="15" x14ac:dyDescent="0.25">
      <c r="A182" s="27" t="s">
        <v>14</v>
      </c>
      <c r="B182" s="182">
        <v>0.1651627593186035</v>
      </c>
    </row>
    <row r="183" spans="1:4" ht="15" x14ac:dyDescent="0.25">
      <c r="A183" s="27" t="s">
        <v>15</v>
      </c>
      <c r="B183" s="182">
        <v>0.13179487179487179</v>
      </c>
    </row>
    <row r="184" spans="1:4" ht="15" x14ac:dyDescent="0.25">
      <c r="A184" s="27" t="s">
        <v>16</v>
      </c>
      <c r="B184" s="182">
        <v>0.11485288904643744</v>
      </c>
    </row>
    <row r="185" spans="1:4" ht="15" x14ac:dyDescent="0.25">
      <c r="A185" s="27" t="s">
        <v>17</v>
      </c>
      <c r="B185" s="182">
        <v>9.0492277992277992E-2</v>
      </c>
    </row>
    <row r="186" spans="1:4" ht="15" x14ac:dyDescent="0.25">
      <c r="A186" s="27" t="s">
        <v>18</v>
      </c>
      <c r="B186" s="182">
        <v>8.9960897372170862E-2</v>
      </c>
    </row>
    <row r="187" spans="1:4" ht="15" x14ac:dyDescent="0.25">
      <c r="A187" s="27" t="s">
        <v>49</v>
      </c>
      <c r="B187" s="182">
        <v>7.6087234750556745E-2</v>
      </c>
    </row>
    <row r="188" spans="1:4" ht="15" x14ac:dyDescent="0.25">
      <c r="A188" s="27" t="s">
        <v>20</v>
      </c>
      <c r="B188" s="182">
        <v>6.2709030100334448E-2</v>
      </c>
    </row>
    <row r="189" spans="1:4" ht="15" x14ac:dyDescent="0.25">
      <c r="A189" s="27" t="s">
        <v>21</v>
      </c>
      <c r="B189" s="182">
        <v>5.9567021000777806E-2</v>
      </c>
    </row>
    <row r="190" spans="1:4" ht="15" x14ac:dyDescent="0.25">
      <c r="A190" s="27" t="s">
        <v>22</v>
      </c>
      <c r="B190" s="182">
        <v>5.06801007556675E-2</v>
      </c>
    </row>
    <row r="191" spans="1:4" ht="15" x14ac:dyDescent="0.25">
      <c r="A191" s="27" t="s">
        <v>23</v>
      </c>
      <c r="B191" s="182">
        <v>4.3817855190189804E-2</v>
      </c>
    </row>
    <row r="192" spans="1:4" ht="15" x14ac:dyDescent="0.25">
      <c r="A192" s="27" t="s">
        <v>48</v>
      </c>
      <c r="B192" s="182">
        <v>4.2619873928748497E-2</v>
      </c>
    </row>
    <row r="193" spans="1:4" ht="15" x14ac:dyDescent="0.25">
      <c r="A193" s="27" t="s">
        <v>25</v>
      </c>
      <c r="B193" s="182">
        <v>3.6090225563909777E-2</v>
      </c>
    </row>
    <row r="194" spans="1:4" ht="15" x14ac:dyDescent="0.25">
      <c r="A194" s="27" t="s">
        <v>26</v>
      </c>
      <c r="B194" s="182">
        <v>3.4640206818308629E-2</v>
      </c>
    </row>
    <row r="195" spans="1:4" ht="15" x14ac:dyDescent="0.25">
      <c r="A195" s="27" t="s">
        <v>27</v>
      </c>
      <c r="B195" s="182">
        <v>3.2682085907197241E-2</v>
      </c>
    </row>
    <row r="196" spans="1:4" ht="15" x14ac:dyDescent="0.25">
      <c r="A196" s="27" t="s">
        <v>51</v>
      </c>
      <c r="B196" s="182">
        <v>2.9786450662739324E-2</v>
      </c>
    </row>
    <row r="197" spans="1:4" ht="15" x14ac:dyDescent="0.25">
      <c r="A197" s="27" t="s">
        <v>29</v>
      </c>
      <c r="B197" s="182">
        <v>2.4985139686942739E-2</v>
      </c>
    </row>
    <row r="198" spans="1:4" ht="15" x14ac:dyDescent="0.25">
      <c r="A198" s="27" t="s">
        <v>30</v>
      </c>
      <c r="B198" s="182">
        <v>2.0427236315086781E-2</v>
      </c>
    </row>
    <row r="199" spans="1:4" ht="15" x14ac:dyDescent="0.25">
      <c r="A199" s="27" t="s">
        <v>31</v>
      </c>
      <c r="B199" s="182">
        <v>1.8740829665199413E-2</v>
      </c>
    </row>
    <row r="200" spans="1:4" ht="15" x14ac:dyDescent="0.25">
      <c r="A200" s="27" t="s">
        <v>32</v>
      </c>
      <c r="B200" s="182">
        <v>1.8016457940817909E-2</v>
      </c>
    </row>
    <row r="201" spans="1:4" ht="15" x14ac:dyDescent="0.25">
      <c r="A201" s="27" t="s">
        <v>33</v>
      </c>
      <c r="B201" s="182">
        <v>1.7183555036364321E-2</v>
      </c>
    </row>
    <row r="202" spans="1:4" ht="15" x14ac:dyDescent="0.25">
      <c r="A202" s="27" t="s">
        <v>34</v>
      </c>
      <c r="B202" s="182">
        <v>1.2809839167455062E-2</v>
      </c>
    </row>
    <row r="203" spans="1:4" ht="15" x14ac:dyDescent="0.25">
      <c r="A203" s="27" t="s">
        <v>35</v>
      </c>
      <c r="B203" s="182">
        <v>-7.1292284266822065E-3</v>
      </c>
    </row>
    <row r="204" spans="1:4" ht="15" x14ac:dyDescent="0.25">
      <c r="A204" s="27" t="s">
        <v>36</v>
      </c>
      <c r="B204" s="182">
        <v>-2.4298682683775854E-2</v>
      </c>
    </row>
    <row r="206" spans="1:4" x14ac:dyDescent="0.2">
      <c r="A206" s="32" t="s">
        <v>40</v>
      </c>
    </row>
    <row r="208" spans="1:4" s="47" customFormat="1" ht="15" x14ac:dyDescent="0.25">
      <c r="A208" s="44" t="s">
        <v>417</v>
      </c>
      <c r="B208" s="45"/>
      <c r="C208" s="46"/>
      <c r="D208" s="46"/>
    </row>
    <row r="209" spans="1:4" ht="15" x14ac:dyDescent="0.25">
      <c r="A209" s="39" t="s">
        <v>52</v>
      </c>
      <c r="B209" s="19"/>
      <c r="C209" s="19"/>
      <c r="D209" s="20"/>
    </row>
    <row r="210" spans="1:4" x14ac:dyDescent="0.2">
      <c r="A210" s="23"/>
      <c r="B210" s="34">
        <v>2013</v>
      </c>
      <c r="C210" s="34">
        <v>2015</v>
      </c>
      <c r="D210" s="34"/>
    </row>
    <row r="211" spans="1:4" x14ac:dyDescent="0.2">
      <c r="A211" s="38" t="s">
        <v>4</v>
      </c>
      <c r="B211" s="41"/>
      <c r="C211" s="41"/>
      <c r="D211" s="104" t="s">
        <v>259</v>
      </c>
    </row>
    <row r="212" spans="1:4" x14ac:dyDescent="0.2">
      <c r="A212" s="27" t="s">
        <v>5</v>
      </c>
      <c r="B212" s="41"/>
      <c r="C212" s="41"/>
      <c r="D212" s="42"/>
    </row>
    <row r="213" spans="1:4" x14ac:dyDescent="0.2">
      <c r="A213" s="27" t="s">
        <v>6</v>
      </c>
      <c r="B213" s="41"/>
      <c r="C213" s="41"/>
      <c r="D213" s="42"/>
    </row>
    <row r="214" spans="1:4" x14ac:dyDescent="0.2">
      <c r="A214" s="27" t="s">
        <v>44</v>
      </c>
      <c r="B214" s="41"/>
      <c r="C214" s="41"/>
      <c r="D214" s="42"/>
    </row>
    <row r="215" spans="1:4" x14ac:dyDescent="0.2">
      <c r="A215" s="27" t="s">
        <v>8</v>
      </c>
      <c r="B215" s="41"/>
      <c r="C215" s="41"/>
      <c r="D215" s="41"/>
    </row>
    <row r="216" spans="1:4" x14ac:dyDescent="0.2">
      <c r="A216" s="27" t="s">
        <v>9</v>
      </c>
      <c r="B216" s="41"/>
      <c r="C216" s="41"/>
      <c r="D216" s="41"/>
    </row>
    <row r="218" spans="1:4" x14ac:dyDescent="0.2">
      <c r="A218" s="32" t="s">
        <v>53</v>
      </c>
    </row>
    <row r="220" spans="1:4" s="47" customFormat="1" ht="15" x14ac:dyDescent="0.25">
      <c r="A220" s="44" t="s">
        <v>418</v>
      </c>
      <c r="B220" s="45"/>
      <c r="C220" s="46"/>
      <c r="D220" s="46"/>
    </row>
    <row r="221" spans="1:4" ht="15" x14ac:dyDescent="0.25">
      <c r="A221" s="39" t="s">
        <v>54</v>
      </c>
      <c r="B221" s="19"/>
      <c r="C221" s="19"/>
      <c r="D221" s="20"/>
    </row>
    <row r="222" spans="1:4" x14ac:dyDescent="0.2">
      <c r="A222" s="38" t="s">
        <v>55</v>
      </c>
      <c r="B222" s="41"/>
      <c r="C222" s="41"/>
      <c r="D222" s="104" t="s">
        <v>259</v>
      </c>
    </row>
    <row r="223" spans="1:4" x14ac:dyDescent="0.2">
      <c r="A223" s="27" t="s">
        <v>56</v>
      </c>
      <c r="B223" s="41"/>
      <c r="C223" s="41"/>
      <c r="D223" s="42"/>
    </row>
    <row r="224" spans="1:4" x14ac:dyDescent="0.2">
      <c r="A224" s="27" t="s">
        <v>57</v>
      </c>
      <c r="B224" s="41"/>
      <c r="C224" s="41"/>
      <c r="D224" s="42"/>
    </row>
    <row r="225" spans="1:4" x14ac:dyDescent="0.2">
      <c r="A225" s="27" t="s">
        <v>58</v>
      </c>
      <c r="B225" s="41"/>
      <c r="C225" s="41"/>
      <c r="D225" s="42"/>
    </row>
    <row r="226" spans="1:4" x14ac:dyDescent="0.2">
      <c r="A226" s="27" t="s">
        <v>59</v>
      </c>
      <c r="B226" s="41"/>
      <c r="C226" s="41"/>
      <c r="D226" s="41"/>
    </row>
    <row r="227" spans="1:4" x14ac:dyDescent="0.2">
      <c r="A227" s="27" t="s">
        <v>60</v>
      </c>
      <c r="B227" s="41"/>
      <c r="C227" s="41"/>
      <c r="D227" s="41"/>
    </row>
    <row r="228" spans="1:4" x14ac:dyDescent="0.2">
      <c r="A228" s="27" t="s">
        <v>61</v>
      </c>
      <c r="B228" s="41"/>
      <c r="C228" s="41"/>
      <c r="D228" s="41"/>
    </row>
    <row r="229" spans="1:4" x14ac:dyDescent="0.2">
      <c r="A229" s="27" t="s">
        <v>62</v>
      </c>
      <c r="B229" s="41"/>
      <c r="C229" s="41"/>
      <c r="D229" s="41"/>
    </row>
    <row r="230" spans="1:4" x14ac:dyDescent="0.2">
      <c r="A230" s="27" t="s">
        <v>63</v>
      </c>
      <c r="B230" s="41"/>
      <c r="C230" s="41"/>
      <c r="D230" s="41"/>
    </row>
    <row r="231" spans="1:4" x14ac:dyDescent="0.2">
      <c r="A231" s="27" t="s">
        <v>64</v>
      </c>
      <c r="B231" s="41"/>
      <c r="C231" s="41"/>
      <c r="D231" s="41"/>
    </row>
    <row r="233" spans="1:4" x14ac:dyDescent="0.2">
      <c r="A233" s="32" t="s">
        <v>53</v>
      </c>
    </row>
  </sheetData>
  <sortState ref="A181:A204">
    <sortCondition ref="A20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39" sqref="D39"/>
    </sheetView>
  </sheetViews>
  <sheetFormatPr defaultColWidth="9.140625" defaultRowHeight="15" x14ac:dyDescent="0.25"/>
  <cols>
    <col min="1" max="1" width="25" style="65" customWidth="1"/>
    <col min="2" max="16384" width="9.140625" style="65"/>
  </cols>
  <sheetData>
    <row r="1" spans="1:13" x14ac:dyDescent="0.25">
      <c r="A1" s="65" t="s">
        <v>385</v>
      </c>
    </row>
    <row r="3" spans="1:13" x14ac:dyDescent="0.25">
      <c r="B3" s="203" t="s">
        <v>386</v>
      </c>
      <c r="C3" s="203"/>
      <c r="D3" s="203"/>
      <c r="E3" s="203" t="s">
        <v>387</v>
      </c>
      <c r="F3" s="203"/>
      <c r="G3" s="203"/>
      <c r="H3" s="203" t="s">
        <v>388</v>
      </c>
      <c r="I3" s="203"/>
      <c r="J3" s="203"/>
      <c r="K3" s="203" t="s">
        <v>389</v>
      </c>
      <c r="L3" s="203"/>
      <c r="M3" s="203"/>
    </row>
    <row r="4" spans="1:13" x14ac:dyDescent="0.25">
      <c r="B4" s="203" t="s">
        <v>390</v>
      </c>
      <c r="C4" s="203"/>
      <c r="D4" s="203"/>
      <c r="E4" s="203" t="s">
        <v>391</v>
      </c>
      <c r="F4" s="203"/>
      <c r="G4" s="203"/>
      <c r="H4" s="203" t="s">
        <v>392</v>
      </c>
      <c r="I4" s="203"/>
      <c r="J4" s="203"/>
      <c r="K4" s="203" t="s">
        <v>393</v>
      </c>
      <c r="L4" s="203"/>
      <c r="M4" s="203"/>
    </row>
    <row r="5" spans="1:13" s="62" customFormat="1" x14ac:dyDescent="0.25">
      <c r="A5" s="145" t="s">
        <v>394</v>
      </c>
      <c r="B5" s="146">
        <v>2013</v>
      </c>
      <c r="C5" s="146">
        <v>2014</v>
      </c>
      <c r="D5" s="145">
        <v>2015</v>
      </c>
      <c r="E5" s="146">
        <v>2013</v>
      </c>
      <c r="F5" s="146">
        <v>2014</v>
      </c>
      <c r="G5" s="145">
        <v>2015</v>
      </c>
      <c r="H5" s="146">
        <v>2013</v>
      </c>
      <c r="I5" s="146">
        <v>2014</v>
      </c>
      <c r="J5" s="145">
        <v>2015</v>
      </c>
      <c r="K5" s="146">
        <v>2013</v>
      </c>
      <c r="L5" s="146">
        <v>2014</v>
      </c>
      <c r="M5" s="145">
        <v>2015</v>
      </c>
    </row>
    <row r="6" spans="1:13" x14ac:dyDescent="0.25">
      <c r="A6" s="147" t="s">
        <v>89</v>
      </c>
      <c r="B6" s="65">
        <v>5560</v>
      </c>
      <c r="C6" s="65">
        <v>4814</v>
      </c>
      <c r="D6" s="147">
        <v>4062</v>
      </c>
      <c r="E6" s="65">
        <v>2716</v>
      </c>
      <c r="F6" s="148">
        <v>2685</v>
      </c>
      <c r="G6" s="147">
        <v>3996</v>
      </c>
      <c r="H6" s="65">
        <v>3306</v>
      </c>
      <c r="I6" s="65">
        <v>2897</v>
      </c>
      <c r="J6" s="147">
        <v>1910</v>
      </c>
      <c r="K6" s="65">
        <v>3051</v>
      </c>
      <c r="L6" s="148">
        <v>3592</v>
      </c>
      <c r="M6" s="147">
        <v>4692</v>
      </c>
    </row>
    <row r="7" spans="1:13" x14ac:dyDescent="0.25">
      <c r="A7" s="147" t="s">
        <v>91</v>
      </c>
      <c r="B7" s="65">
        <v>1736</v>
      </c>
      <c r="C7" s="65">
        <v>1436</v>
      </c>
      <c r="D7" s="147">
        <v>2365</v>
      </c>
      <c r="E7" s="65">
        <v>1549</v>
      </c>
      <c r="F7" s="148">
        <v>1496</v>
      </c>
      <c r="G7" s="147">
        <v>2879</v>
      </c>
      <c r="H7" s="65">
        <v>1732</v>
      </c>
      <c r="I7" s="65">
        <v>1629</v>
      </c>
      <c r="J7" s="147">
        <v>1473</v>
      </c>
      <c r="K7" s="65">
        <v>1663</v>
      </c>
      <c r="L7" s="65">
        <v>1889</v>
      </c>
      <c r="M7" s="147">
        <v>3301</v>
      </c>
    </row>
    <row r="8" spans="1:13" x14ac:dyDescent="0.25">
      <c r="A8" s="147" t="s">
        <v>120</v>
      </c>
      <c r="B8" s="65">
        <v>1574</v>
      </c>
      <c r="C8" s="65">
        <v>1483</v>
      </c>
      <c r="D8" s="147">
        <v>1274</v>
      </c>
      <c r="E8" s="65">
        <v>597</v>
      </c>
      <c r="F8" s="148">
        <v>658</v>
      </c>
      <c r="G8" s="147">
        <v>1057</v>
      </c>
      <c r="H8" s="65">
        <v>689</v>
      </c>
      <c r="I8" s="65">
        <v>690</v>
      </c>
      <c r="J8" s="147">
        <v>413</v>
      </c>
      <c r="K8" s="65">
        <v>705</v>
      </c>
      <c r="L8" s="65">
        <v>979</v>
      </c>
      <c r="M8" s="147">
        <v>1169</v>
      </c>
    </row>
    <row r="9" spans="1:13" x14ac:dyDescent="0.25">
      <c r="A9" s="147" t="s">
        <v>6</v>
      </c>
      <c r="B9" s="65">
        <v>151</v>
      </c>
      <c r="C9" s="65">
        <v>146</v>
      </c>
      <c r="D9" s="147">
        <v>201</v>
      </c>
      <c r="E9" s="65">
        <v>52</v>
      </c>
      <c r="F9" s="148">
        <v>50</v>
      </c>
      <c r="G9" s="147">
        <v>82</v>
      </c>
      <c r="H9" s="65">
        <v>43</v>
      </c>
      <c r="I9" s="65">
        <v>57</v>
      </c>
      <c r="J9" s="147">
        <v>33</v>
      </c>
      <c r="K9" s="65">
        <v>56</v>
      </c>
      <c r="L9" s="65">
        <v>101</v>
      </c>
      <c r="M9" s="147">
        <v>110</v>
      </c>
    </row>
    <row r="10" spans="1:13" x14ac:dyDescent="0.25">
      <c r="A10" s="147" t="s">
        <v>8</v>
      </c>
      <c r="B10" s="65">
        <v>1660</v>
      </c>
      <c r="C10" s="65">
        <v>199</v>
      </c>
      <c r="D10" s="147">
        <v>1289</v>
      </c>
      <c r="E10" s="65">
        <v>331</v>
      </c>
      <c r="F10" s="148">
        <v>54</v>
      </c>
      <c r="G10" s="147">
        <v>497</v>
      </c>
      <c r="H10" s="65">
        <v>371</v>
      </c>
      <c r="I10" s="65">
        <v>67</v>
      </c>
      <c r="J10" s="147">
        <v>162</v>
      </c>
      <c r="K10" s="65">
        <v>343</v>
      </c>
      <c r="L10" s="65">
        <v>218</v>
      </c>
      <c r="M10" s="147">
        <v>562</v>
      </c>
    </row>
    <row r="11" spans="1:13" x14ac:dyDescent="0.25">
      <c r="A11" s="147" t="s">
        <v>44</v>
      </c>
      <c r="B11" s="65">
        <v>292</v>
      </c>
      <c r="C11" s="65">
        <v>199</v>
      </c>
      <c r="D11" s="147">
        <v>148</v>
      </c>
      <c r="E11" s="65">
        <v>44</v>
      </c>
      <c r="F11" s="148">
        <v>54</v>
      </c>
      <c r="G11" s="147">
        <v>95</v>
      </c>
      <c r="H11" s="65">
        <v>70</v>
      </c>
      <c r="I11" s="65">
        <v>67</v>
      </c>
      <c r="J11" s="147">
        <v>26</v>
      </c>
      <c r="K11" s="65">
        <v>112</v>
      </c>
      <c r="L11" s="65">
        <v>218</v>
      </c>
      <c r="M11" s="147">
        <v>198</v>
      </c>
    </row>
    <row r="12" spans="1:13" x14ac:dyDescent="0.25">
      <c r="A12" s="147" t="s">
        <v>9</v>
      </c>
      <c r="B12" s="65">
        <v>488</v>
      </c>
      <c r="C12" s="65">
        <v>487</v>
      </c>
      <c r="D12" s="147">
        <v>512</v>
      </c>
      <c r="E12" s="65">
        <v>298</v>
      </c>
      <c r="F12" s="148">
        <v>292</v>
      </c>
      <c r="G12" s="147">
        <v>520</v>
      </c>
      <c r="H12" s="65">
        <v>264</v>
      </c>
      <c r="I12" s="65">
        <v>343</v>
      </c>
      <c r="J12" s="147">
        <v>190</v>
      </c>
      <c r="K12" s="65">
        <v>297</v>
      </c>
      <c r="L12" s="65">
        <v>426</v>
      </c>
      <c r="M12" s="147">
        <v>640</v>
      </c>
    </row>
  </sheetData>
  <mergeCells count="8">
    <mergeCell ref="B3:D3"/>
    <mergeCell ref="E3:G3"/>
    <mergeCell ref="H3:J3"/>
    <mergeCell ref="K3:M3"/>
    <mergeCell ref="B4:D4"/>
    <mergeCell ref="E4:G4"/>
    <mergeCell ref="H4:J4"/>
    <mergeCell ref="K4:M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H37" sqref="H37"/>
    </sheetView>
  </sheetViews>
  <sheetFormatPr defaultRowHeight="15" x14ac:dyDescent="0.25"/>
  <cols>
    <col min="1" max="1" width="37.7109375" customWidth="1"/>
    <col min="2" max="5" width="16.140625" style="149" customWidth="1"/>
  </cols>
  <sheetData>
    <row r="1" spans="1:5" x14ac:dyDescent="0.25">
      <c r="A1" t="s">
        <v>269</v>
      </c>
    </row>
    <row r="3" spans="1:5" x14ac:dyDescent="0.25">
      <c r="B3" s="150" t="s">
        <v>270</v>
      </c>
      <c r="C3" s="150" t="s">
        <v>270</v>
      </c>
      <c r="D3" s="150" t="s">
        <v>275</v>
      </c>
      <c r="E3" s="150" t="s">
        <v>274</v>
      </c>
    </row>
    <row r="4" spans="1:5" x14ac:dyDescent="0.25">
      <c r="B4" s="150" t="s">
        <v>271</v>
      </c>
      <c r="C4" s="150" t="s">
        <v>272</v>
      </c>
      <c r="D4" s="150" t="s">
        <v>273</v>
      </c>
      <c r="E4" s="150" t="s">
        <v>320</v>
      </c>
    </row>
    <row r="5" spans="1:5" ht="15.75" x14ac:dyDescent="0.25">
      <c r="A5" s="125" t="s">
        <v>276</v>
      </c>
      <c r="B5" s="151"/>
      <c r="C5" s="151"/>
      <c r="D5" s="151"/>
      <c r="E5" s="151"/>
    </row>
    <row r="6" spans="1:5" x14ac:dyDescent="0.25">
      <c r="A6" s="72" t="s">
        <v>277</v>
      </c>
      <c r="B6" s="123"/>
      <c r="C6" s="123"/>
      <c r="D6" s="123"/>
      <c r="E6" s="123"/>
    </row>
    <row r="7" spans="1:5" x14ac:dyDescent="0.25">
      <c r="A7" s="31" t="s">
        <v>278</v>
      </c>
      <c r="B7" s="123">
        <v>350337</v>
      </c>
      <c r="C7" s="123">
        <v>515911</v>
      </c>
      <c r="D7" s="166">
        <v>657587</v>
      </c>
      <c r="E7" s="166">
        <v>541800</v>
      </c>
    </row>
    <row r="8" spans="1:5" x14ac:dyDescent="0.25">
      <c r="A8" s="31" t="s">
        <v>279</v>
      </c>
      <c r="B8" s="123">
        <v>26789294</v>
      </c>
      <c r="C8" s="123">
        <v>37442139</v>
      </c>
      <c r="D8" s="166">
        <v>40209161</v>
      </c>
      <c r="E8" s="166">
        <v>81213329</v>
      </c>
    </row>
    <row r="9" spans="1:5" x14ac:dyDescent="0.25">
      <c r="A9" s="31" t="s">
        <v>280</v>
      </c>
      <c r="B9" s="123">
        <v>0</v>
      </c>
      <c r="C9" s="123">
        <v>3515000</v>
      </c>
      <c r="D9" s="166">
        <v>0</v>
      </c>
      <c r="E9" s="166">
        <v>14400000</v>
      </c>
    </row>
    <row r="10" spans="1:5" x14ac:dyDescent="0.25">
      <c r="A10" s="31" t="s">
        <v>281</v>
      </c>
      <c r="B10" s="123">
        <v>8183211</v>
      </c>
      <c r="C10" s="123">
        <v>15261239</v>
      </c>
      <c r="D10" s="166">
        <v>5757593</v>
      </c>
      <c r="E10" s="166">
        <v>2909674</v>
      </c>
    </row>
    <row r="11" spans="1:5" x14ac:dyDescent="0.25">
      <c r="A11" s="32" t="s">
        <v>282</v>
      </c>
      <c r="B11" s="152">
        <v>35322842</v>
      </c>
      <c r="C11" s="152">
        <v>56734289</v>
      </c>
      <c r="D11" s="167">
        <v>46624341</v>
      </c>
      <c r="E11" s="167">
        <v>99064803</v>
      </c>
    </row>
    <row r="12" spans="1:5" x14ac:dyDescent="0.25">
      <c r="A12" s="72" t="s">
        <v>283</v>
      </c>
      <c r="B12" s="123"/>
      <c r="C12" s="123"/>
      <c r="D12" s="166"/>
      <c r="E12" s="166"/>
    </row>
    <row r="13" spans="1:5" x14ac:dyDescent="0.25">
      <c r="A13" s="31" t="s">
        <v>284</v>
      </c>
      <c r="B13" s="123">
        <v>10793770</v>
      </c>
      <c r="C13" s="123">
        <v>13127076</v>
      </c>
      <c r="D13" s="166">
        <v>19399479</v>
      </c>
      <c r="E13" s="166">
        <v>28625144</v>
      </c>
    </row>
    <row r="14" spans="1:5" x14ac:dyDescent="0.25">
      <c r="A14" s="31" t="s">
        <v>285</v>
      </c>
      <c r="B14" s="123">
        <v>55012</v>
      </c>
      <c r="C14" s="123">
        <v>1070000</v>
      </c>
      <c r="D14" s="166">
        <v>2674554</v>
      </c>
      <c r="E14" s="166">
        <v>1200000</v>
      </c>
    </row>
    <row r="15" spans="1:5" x14ac:dyDescent="0.25">
      <c r="A15" s="74" t="s">
        <v>286</v>
      </c>
      <c r="B15" s="123">
        <v>76891</v>
      </c>
      <c r="C15" s="123">
        <v>79701</v>
      </c>
      <c r="D15" s="166">
        <v>51054.34</v>
      </c>
      <c r="E15" s="166">
        <v>100964</v>
      </c>
    </row>
    <row r="16" spans="1:5" x14ac:dyDescent="0.25">
      <c r="A16" s="32" t="s">
        <v>287</v>
      </c>
      <c r="B16" s="152">
        <v>10925673</v>
      </c>
      <c r="C16" s="152">
        <v>14276777</v>
      </c>
      <c r="D16" s="167">
        <f>SUM(D13:D15)</f>
        <v>22125087.34</v>
      </c>
      <c r="E16" s="167">
        <v>29926108</v>
      </c>
    </row>
    <row r="17" spans="1:6" x14ac:dyDescent="0.25">
      <c r="A17" s="31" t="s">
        <v>288</v>
      </c>
      <c r="B17" s="123">
        <v>4690343</v>
      </c>
      <c r="C17" s="123">
        <v>10001301</v>
      </c>
      <c r="D17" s="166">
        <v>1641174</v>
      </c>
      <c r="E17" s="166">
        <v>12455619</v>
      </c>
    </row>
    <row r="18" spans="1:6" s="60" customFormat="1" x14ac:dyDescent="0.25">
      <c r="A18" s="72" t="s">
        <v>289</v>
      </c>
      <c r="B18" s="154">
        <v>50938858</v>
      </c>
      <c r="C18" s="154">
        <v>81012367</v>
      </c>
      <c r="D18" s="168">
        <f>D11+D16+D17+1</f>
        <v>70390603.340000004</v>
      </c>
      <c r="E18" s="168">
        <v>141446530</v>
      </c>
    </row>
    <row r="19" spans="1:6" x14ac:dyDescent="0.25">
      <c r="A19" s="31"/>
      <c r="B19" s="123"/>
      <c r="C19" s="123"/>
      <c r="D19" s="166"/>
      <c r="E19" s="166"/>
    </row>
    <row r="20" spans="1:6" x14ac:dyDescent="0.25">
      <c r="A20" s="31"/>
      <c r="B20" s="123"/>
      <c r="C20" s="123"/>
      <c r="D20" s="166"/>
      <c r="E20" s="166"/>
    </row>
    <row r="21" spans="1:6" x14ac:dyDescent="0.25">
      <c r="A21" s="67" t="s">
        <v>290</v>
      </c>
      <c r="B21" s="123"/>
      <c r="C21" s="123"/>
      <c r="D21" s="166"/>
      <c r="E21" s="166"/>
    </row>
    <row r="22" spans="1:6" x14ac:dyDescent="0.25">
      <c r="A22" s="72" t="s">
        <v>291</v>
      </c>
      <c r="B22" s="123"/>
      <c r="C22" s="123"/>
      <c r="D22" s="166"/>
      <c r="E22" s="166"/>
    </row>
    <row r="23" spans="1:6" x14ac:dyDescent="0.25">
      <c r="A23" s="31" t="s">
        <v>292</v>
      </c>
      <c r="B23" s="123">
        <v>5495241</v>
      </c>
      <c r="C23" s="123">
        <v>5727573</v>
      </c>
      <c r="D23" s="166">
        <v>6477638</v>
      </c>
      <c r="E23" s="166">
        <v>6986371</v>
      </c>
    </row>
    <row r="24" spans="1:6" x14ac:dyDescent="0.25">
      <c r="A24" s="31" t="s">
        <v>293</v>
      </c>
      <c r="B24" s="123">
        <v>31900148</v>
      </c>
      <c r="C24" s="123">
        <v>51263561</v>
      </c>
      <c r="D24" s="166">
        <v>57212798</v>
      </c>
      <c r="E24" s="166">
        <v>128571853</v>
      </c>
    </row>
    <row r="25" spans="1:6" x14ac:dyDescent="0.25">
      <c r="A25" s="31" t="s">
        <v>294</v>
      </c>
      <c r="B25" s="123">
        <v>1024341</v>
      </c>
      <c r="C25" s="123">
        <v>1144488</v>
      </c>
      <c r="D25" s="166">
        <v>1532598</v>
      </c>
      <c r="E25" s="166">
        <v>1502511</v>
      </c>
    </row>
    <row r="26" spans="1:6" x14ac:dyDescent="0.25">
      <c r="A26" s="32" t="s">
        <v>295</v>
      </c>
      <c r="B26" s="152">
        <v>38419730</v>
      </c>
      <c r="C26" s="152">
        <v>58135622</v>
      </c>
      <c r="D26" s="167">
        <f>SUM(D23:D25)</f>
        <v>65223034</v>
      </c>
      <c r="E26" s="167">
        <v>137060735</v>
      </c>
      <c r="F26" s="30"/>
    </row>
    <row r="27" spans="1:6" x14ac:dyDescent="0.25">
      <c r="A27" s="72" t="s">
        <v>296</v>
      </c>
      <c r="B27" s="123"/>
      <c r="C27" s="123"/>
      <c r="D27" s="166"/>
      <c r="E27" s="166"/>
    </row>
    <row r="28" spans="1:6" x14ac:dyDescent="0.25">
      <c r="A28" s="31" t="s">
        <v>297</v>
      </c>
      <c r="B28" s="123">
        <v>1430346</v>
      </c>
      <c r="C28" s="123">
        <v>1381301</v>
      </c>
      <c r="D28" s="166">
        <v>1513414</v>
      </c>
      <c r="E28" s="166">
        <v>2759769</v>
      </c>
    </row>
    <row r="29" spans="1:6" x14ac:dyDescent="0.25">
      <c r="A29" s="31" t="s">
        <v>298</v>
      </c>
      <c r="B29" s="123">
        <v>0</v>
      </c>
      <c r="C29" s="123">
        <v>0</v>
      </c>
      <c r="D29" s="166">
        <v>2891500</v>
      </c>
      <c r="E29" s="166">
        <v>1112675</v>
      </c>
    </row>
    <row r="30" spans="1:6" x14ac:dyDescent="0.25">
      <c r="A30" s="31" t="s">
        <v>299</v>
      </c>
      <c r="B30" s="123">
        <v>1087481</v>
      </c>
      <c r="C30" s="123">
        <v>624487</v>
      </c>
      <c r="D30" s="166">
        <v>762654</v>
      </c>
      <c r="E30" s="166">
        <v>513351</v>
      </c>
    </row>
    <row r="31" spans="1:6" x14ac:dyDescent="0.25">
      <c r="A31" s="155" t="s">
        <v>300</v>
      </c>
      <c r="B31" s="152">
        <v>2517827</v>
      </c>
      <c r="C31" s="152">
        <v>2005788</v>
      </c>
      <c r="D31" s="167">
        <f>SUM(D28:D30)</f>
        <v>5167568</v>
      </c>
      <c r="E31" s="167">
        <v>4385795</v>
      </c>
    </row>
    <row r="32" spans="1:6" x14ac:dyDescent="0.25">
      <c r="A32" s="31" t="s">
        <v>301</v>
      </c>
      <c r="B32" s="123">
        <v>10001301</v>
      </c>
      <c r="C32" s="123">
        <v>20870957</v>
      </c>
      <c r="D32" s="166">
        <v>0</v>
      </c>
      <c r="E32" s="166">
        <v>0</v>
      </c>
    </row>
    <row r="33" spans="1:5" s="60" customFormat="1" x14ac:dyDescent="0.25">
      <c r="A33" s="72" t="s">
        <v>302</v>
      </c>
      <c r="B33" s="154">
        <v>50938858</v>
      </c>
      <c r="C33" s="154">
        <v>81012367</v>
      </c>
      <c r="D33" s="168">
        <f>D26+D31+D32</f>
        <v>70390602</v>
      </c>
      <c r="E33" s="168">
        <v>141446530</v>
      </c>
    </row>
    <row r="34" spans="1:5" x14ac:dyDescent="0.25">
      <c r="A34" s="31"/>
      <c r="B34" s="123"/>
      <c r="C34" s="123"/>
      <c r="D34" s="166"/>
      <c r="E34" s="166"/>
    </row>
    <row r="35" spans="1:5" x14ac:dyDescent="0.25">
      <c r="A35" s="31"/>
      <c r="B35" s="123"/>
      <c r="C35" s="123"/>
      <c r="D35" s="166"/>
      <c r="E35" s="166"/>
    </row>
    <row r="36" spans="1:5" x14ac:dyDescent="0.25">
      <c r="A36" s="67" t="s">
        <v>303</v>
      </c>
      <c r="B36" s="123"/>
      <c r="C36" s="123"/>
      <c r="D36" s="166"/>
      <c r="E36" s="166"/>
    </row>
    <row r="37" spans="1:5" x14ac:dyDescent="0.25">
      <c r="A37" s="31" t="s">
        <v>304</v>
      </c>
      <c r="B37" s="123">
        <v>5561582</v>
      </c>
      <c r="C37" s="123">
        <v>6047872</v>
      </c>
      <c r="D37" s="166">
        <v>6640069</v>
      </c>
      <c r="E37" s="166">
        <v>6966939</v>
      </c>
    </row>
    <row r="38" spans="1:5" x14ac:dyDescent="0.25">
      <c r="A38" s="31" t="s">
        <v>305</v>
      </c>
      <c r="B38" s="123">
        <v>2412778</v>
      </c>
      <c r="C38" s="123">
        <v>2271157</v>
      </c>
      <c r="D38" s="166">
        <v>2176531</v>
      </c>
      <c r="E38" s="166">
        <v>2132200</v>
      </c>
    </row>
    <row r="39" spans="1:5" x14ac:dyDescent="0.25">
      <c r="A39" s="31" t="s">
        <v>306</v>
      </c>
      <c r="B39" s="123">
        <v>5959405</v>
      </c>
      <c r="C39" s="123">
        <v>5672514</v>
      </c>
      <c r="D39" s="166">
        <v>10315691</v>
      </c>
      <c r="E39" s="166">
        <v>11000352</v>
      </c>
    </row>
    <row r="40" spans="1:5" x14ac:dyDescent="0.25">
      <c r="A40" s="31" t="s">
        <v>307</v>
      </c>
      <c r="B40" s="123">
        <v>13818034</v>
      </c>
      <c r="C40" s="123">
        <v>15924277</v>
      </c>
      <c r="D40" s="166">
        <v>20884641</v>
      </c>
      <c r="E40" s="166">
        <v>28615182</v>
      </c>
    </row>
    <row r="41" spans="1:5" x14ac:dyDescent="0.25">
      <c r="A41" s="31" t="s">
        <v>308</v>
      </c>
      <c r="B41" s="123">
        <v>10667931</v>
      </c>
      <c r="C41" s="123">
        <v>28219802</v>
      </c>
      <c r="D41" s="166">
        <v>25206102</v>
      </c>
      <c r="E41" s="166">
        <v>88346062</v>
      </c>
    </row>
    <row r="42" spans="1:5" s="60" customFormat="1" x14ac:dyDescent="0.25">
      <c r="A42" s="72" t="s">
        <v>309</v>
      </c>
      <c r="B42" s="154">
        <v>38419730</v>
      </c>
      <c r="C42" s="154">
        <v>58135622</v>
      </c>
      <c r="D42" s="168">
        <v>65223034</v>
      </c>
      <c r="E42" s="168">
        <v>137060735</v>
      </c>
    </row>
    <row r="43" spans="1:5" x14ac:dyDescent="0.25">
      <c r="A43" s="31"/>
      <c r="B43" s="123"/>
      <c r="C43" s="123"/>
      <c r="D43" s="123"/>
      <c r="E43" s="123"/>
    </row>
    <row r="44" spans="1:5" x14ac:dyDescent="0.25">
      <c r="A44" s="31" t="s">
        <v>310</v>
      </c>
      <c r="B44" s="123"/>
      <c r="C44" s="123"/>
      <c r="D44" s="123"/>
      <c r="E44" s="123"/>
    </row>
    <row r="45" spans="1:5" x14ac:dyDescent="0.25">
      <c r="A45" s="31"/>
      <c r="B45" s="123"/>
      <c r="C45" s="123"/>
      <c r="D45" s="123"/>
      <c r="E45" s="123"/>
    </row>
    <row r="46" spans="1:5" x14ac:dyDescent="0.25">
      <c r="A46" s="31"/>
      <c r="B46" s="123"/>
      <c r="C46" s="123"/>
      <c r="D46" s="123"/>
      <c r="E46" s="123"/>
    </row>
    <row r="47" spans="1:5" x14ac:dyDescent="0.25">
      <c r="A47" s="31"/>
      <c r="B47" s="123"/>
      <c r="C47" s="123"/>
      <c r="D47" s="123"/>
      <c r="E47" s="123"/>
    </row>
    <row r="48" spans="1:5" x14ac:dyDescent="0.25">
      <c r="A48" s="31"/>
      <c r="B48" s="123"/>
      <c r="C48" s="123"/>
      <c r="D48" s="123"/>
      <c r="E48" s="123"/>
    </row>
    <row r="49" spans="1:5" x14ac:dyDescent="0.25">
      <c r="A49" s="31"/>
      <c r="B49" s="123"/>
      <c r="C49" s="123"/>
      <c r="D49" s="123"/>
      <c r="E49" s="1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G30" sqref="G30"/>
    </sheetView>
  </sheetViews>
  <sheetFormatPr defaultRowHeight="15" x14ac:dyDescent="0.25"/>
  <cols>
    <col min="1" max="1" width="33" customWidth="1"/>
    <col min="2" max="5" width="18.5703125" customWidth="1"/>
  </cols>
  <sheetData>
    <row r="1" spans="1:5" x14ac:dyDescent="0.25">
      <c r="A1" t="s">
        <v>311</v>
      </c>
    </row>
    <row r="3" spans="1:5" x14ac:dyDescent="0.25">
      <c r="B3" s="144" t="s">
        <v>270</v>
      </c>
      <c r="C3" s="144" t="s">
        <v>270</v>
      </c>
      <c r="D3" s="144" t="s">
        <v>270</v>
      </c>
      <c r="E3" s="144" t="s">
        <v>274</v>
      </c>
    </row>
    <row r="4" spans="1:5" x14ac:dyDescent="0.25">
      <c r="B4" s="144" t="s">
        <v>271</v>
      </c>
      <c r="C4" s="144" t="s">
        <v>272</v>
      </c>
      <c r="D4" s="144" t="s">
        <v>273</v>
      </c>
      <c r="E4" s="144" t="s">
        <v>320</v>
      </c>
    </row>
    <row r="5" spans="1:5" x14ac:dyDescent="0.25">
      <c r="A5" t="s">
        <v>312</v>
      </c>
      <c r="B5" s="103">
        <v>11097585</v>
      </c>
      <c r="C5" s="103">
        <v>22368089</v>
      </c>
      <c r="D5" s="103">
        <v>15712530</v>
      </c>
      <c r="E5" s="103">
        <v>85219321</v>
      </c>
    </row>
    <row r="6" spans="1:5" x14ac:dyDescent="0.25">
      <c r="A6" t="s">
        <v>313</v>
      </c>
      <c r="B6" s="103">
        <v>8071736</v>
      </c>
      <c r="C6" s="103">
        <v>14390482</v>
      </c>
      <c r="D6" s="103">
        <v>9730245</v>
      </c>
      <c r="E6" s="103">
        <v>11640779</v>
      </c>
    </row>
    <row r="7" spans="1:5" x14ac:dyDescent="0.25">
      <c r="A7" t="s">
        <v>314</v>
      </c>
      <c r="B7" s="103">
        <v>3334440</v>
      </c>
      <c r="C7" s="103">
        <v>3269749</v>
      </c>
      <c r="D7" s="103">
        <v>5088444</v>
      </c>
      <c r="E7" s="103">
        <v>4362982</v>
      </c>
    </row>
    <row r="8" spans="1:5" x14ac:dyDescent="0.25">
      <c r="A8" t="s">
        <v>315</v>
      </c>
      <c r="B8" s="103">
        <v>4190387</v>
      </c>
      <c r="C8" s="103">
        <v>4422663</v>
      </c>
      <c r="D8" s="103">
        <v>3505191</v>
      </c>
      <c r="E8" s="103">
        <v>4199936</v>
      </c>
    </row>
    <row r="9" spans="1:5" x14ac:dyDescent="0.25">
      <c r="A9" t="s">
        <v>316</v>
      </c>
      <c r="B9" s="103">
        <v>1924653</v>
      </c>
      <c r="C9" s="103">
        <v>2673136</v>
      </c>
      <c r="D9" s="103">
        <v>2263729</v>
      </c>
      <c r="E9" s="103">
        <v>19578983</v>
      </c>
    </row>
    <row r="10" spans="1:5" x14ac:dyDescent="0.25">
      <c r="A10" t="s">
        <v>317</v>
      </c>
      <c r="B10" s="103">
        <v>524654</v>
      </c>
      <c r="C10" s="103">
        <v>1192501</v>
      </c>
      <c r="D10" s="164">
        <f>6626985-684072</f>
        <v>5942913</v>
      </c>
      <c r="E10" s="103">
        <v>9846302</v>
      </c>
    </row>
    <row r="11" spans="1:5" x14ac:dyDescent="0.25">
      <c r="A11" t="s">
        <v>318</v>
      </c>
      <c r="B11" s="103">
        <v>10124808</v>
      </c>
      <c r="C11" s="103">
        <v>11630960</v>
      </c>
      <c r="D11" s="164">
        <f>12107968-267796</f>
        <v>11840172</v>
      </c>
      <c r="E11" s="103">
        <v>16499241</v>
      </c>
    </row>
    <row r="12" spans="1:5" s="191" customFormat="1" x14ac:dyDescent="0.25">
      <c r="A12" s="191" t="s">
        <v>400</v>
      </c>
      <c r="B12" s="192"/>
      <c r="C12" s="192"/>
      <c r="D12" s="192"/>
      <c r="E12" s="179">
        <v>50000000</v>
      </c>
    </row>
    <row r="13" spans="1:5" s="191" customFormat="1" x14ac:dyDescent="0.25">
      <c r="A13" s="191" t="s">
        <v>401</v>
      </c>
      <c r="E13" s="179">
        <v>2689200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H20" sqref="H20"/>
    </sheetView>
  </sheetViews>
  <sheetFormatPr defaultRowHeight="15" x14ac:dyDescent="0.25"/>
  <cols>
    <col min="1" max="1" width="25.28515625" customWidth="1"/>
    <col min="2" max="2" width="27.5703125" customWidth="1"/>
    <col min="3" max="4" width="17.85546875" customWidth="1"/>
  </cols>
  <sheetData>
    <row r="1" spans="1:4" x14ac:dyDescent="0.25">
      <c r="A1" t="s">
        <v>319</v>
      </c>
    </row>
    <row r="2" spans="1:4" x14ac:dyDescent="0.25">
      <c r="A2" s="60"/>
    </row>
    <row r="3" spans="1:4" x14ac:dyDescent="0.25">
      <c r="A3" s="60"/>
      <c r="C3" s="60" t="s">
        <v>270</v>
      </c>
      <c r="D3" s="60" t="s">
        <v>274</v>
      </c>
    </row>
    <row r="4" spans="1:4" x14ac:dyDescent="0.25">
      <c r="A4" s="60"/>
      <c r="C4" s="60" t="s">
        <v>402</v>
      </c>
      <c r="D4" s="60" t="s">
        <v>403</v>
      </c>
    </row>
    <row r="5" spans="1:4" x14ac:dyDescent="0.25">
      <c r="A5" s="60" t="s">
        <v>136</v>
      </c>
      <c r="B5" t="s">
        <v>321</v>
      </c>
      <c r="C5" s="178">
        <v>5486646.709999999</v>
      </c>
      <c r="D5" s="179">
        <v>15223452.709999999</v>
      </c>
    </row>
    <row r="6" spans="1:4" x14ac:dyDescent="0.25">
      <c r="A6" s="60"/>
      <c r="B6" t="s">
        <v>322</v>
      </c>
      <c r="C6" s="180">
        <v>42894008.305599995</v>
      </c>
      <c r="D6" s="179">
        <v>69003435.732571125</v>
      </c>
    </row>
    <row r="7" spans="1:4" x14ac:dyDescent="0.25">
      <c r="A7" s="60"/>
      <c r="B7" s="30" t="s">
        <v>323</v>
      </c>
      <c r="C7" s="181">
        <v>0.13</v>
      </c>
      <c r="D7" s="182">
        <v>0.22</v>
      </c>
    </row>
    <row r="8" spans="1:4" x14ac:dyDescent="0.25">
      <c r="A8" s="60" t="s">
        <v>150</v>
      </c>
      <c r="B8" t="s">
        <v>321</v>
      </c>
      <c r="C8" s="178">
        <v>17314207.399999999</v>
      </c>
      <c r="D8" s="178">
        <v>15223452.709999999</v>
      </c>
    </row>
    <row r="9" spans="1:4" x14ac:dyDescent="0.25">
      <c r="A9" s="60"/>
      <c r="B9" t="s">
        <v>322</v>
      </c>
      <c r="C9" s="180">
        <v>91402338.019999996</v>
      </c>
      <c r="D9" s="180">
        <v>69003435.732571125</v>
      </c>
    </row>
    <row r="10" spans="1:4" x14ac:dyDescent="0.25">
      <c r="A10" s="60"/>
      <c r="B10" s="30" t="s">
        <v>323</v>
      </c>
      <c r="C10" s="181">
        <f t="shared" ref="C10" si="0">C8/C9</f>
        <v>0.18942849575917226</v>
      </c>
      <c r="D10" s="181">
        <v>0.21</v>
      </c>
    </row>
    <row r="11" spans="1:4" x14ac:dyDescent="0.25">
      <c r="A11" s="60" t="s">
        <v>18</v>
      </c>
      <c r="B11" t="s">
        <v>321</v>
      </c>
      <c r="C11" s="178">
        <v>9361865.2699999996</v>
      </c>
      <c r="D11" s="178">
        <v>19179550.399836261</v>
      </c>
    </row>
    <row r="12" spans="1:4" x14ac:dyDescent="0.25">
      <c r="A12" s="60"/>
      <c r="B12" t="s">
        <v>322</v>
      </c>
      <c r="C12" s="180">
        <v>27690327.449999999</v>
      </c>
      <c r="D12" s="180">
        <v>70989043.789303035</v>
      </c>
    </row>
    <row r="13" spans="1:4" x14ac:dyDescent="0.25">
      <c r="A13" s="60"/>
      <c r="B13" s="30" t="s">
        <v>323</v>
      </c>
      <c r="C13" s="181">
        <v>0.34</v>
      </c>
      <c r="D13" s="181">
        <v>0.27</v>
      </c>
    </row>
    <row r="14" spans="1:4" x14ac:dyDescent="0.25">
      <c r="A14" s="60" t="s">
        <v>324</v>
      </c>
      <c r="B14" t="s">
        <v>321</v>
      </c>
      <c r="C14" s="178">
        <v>34814171.719999999</v>
      </c>
      <c r="D14" s="178">
        <v>120369902.72</v>
      </c>
    </row>
    <row r="15" spans="1:4" x14ac:dyDescent="0.25">
      <c r="A15" s="60"/>
      <c r="B15" t="s">
        <v>322</v>
      </c>
      <c r="C15" s="180">
        <v>116533847.83840001</v>
      </c>
      <c r="D15" s="180">
        <v>246190628.24264151</v>
      </c>
    </row>
    <row r="16" spans="1:4" x14ac:dyDescent="0.25">
      <c r="A16" s="60"/>
      <c r="B16" s="30" t="s">
        <v>323</v>
      </c>
      <c r="C16" s="181">
        <v>0.3</v>
      </c>
      <c r="D16" s="181">
        <v>0.49</v>
      </c>
    </row>
    <row r="17" spans="1:4" x14ac:dyDescent="0.25">
      <c r="A17" s="60" t="s">
        <v>152</v>
      </c>
      <c r="B17" t="s">
        <v>321</v>
      </c>
      <c r="C17" s="178">
        <v>25085335.949999999</v>
      </c>
      <c r="D17" s="178">
        <v>62863887.57</v>
      </c>
    </row>
    <row r="18" spans="1:4" x14ac:dyDescent="0.25">
      <c r="A18" s="60"/>
      <c r="B18" t="s">
        <v>322</v>
      </c>
      <c r="C18" s="180">
        <v>83019357.816800013</v>
      </c>
      <c r="D18" s="180">
        <v>165917825.03871274</v>
      </c>
    </row>
    <row r="19" spans="1:4" x14ac:dyDescent="0.25">
      <c r="A19" s="60"/>
      <c r="B19" s="30" t="s">
        <v>323</v>
      </c>
      <c r="C19" s="181">
        <v>0.3</v>
      </c>
      <c r="D19" s="181">
        <v>0.38</v>
      </c>
    </row>
    <row r="20" spans="1:4" x14ac:dyDescent="0.25">
      <c r="A20" s="60" t="s">
        <v>153</v>
      </c>
      <c r="B20" t="s">
        <v>321</v>
      </c>
      <c r="C20" s="178">
        <v>28875236.510000002</v>
      </c>
      <c r="D20" s="178">
        <v>52275236.510000005</v>
      </c>
    </row>
    <row r="21" spans="1:4" x14ac:dyDescent="0.25">
      <c r="A21" s="60"/>
      <c r="B21" t="s">
        <v>322</v>
      </c>
      <c r="C21" s="180">
        <v>79548117.293505028</v>
      </c>
      <c r="D21" s="180">
        <v>143793221.90358233</v>
      </c>
    </row>
    <row r="22" spans="1:4" x14ac:dyDescent="0.25">
      <c r="A22" s="60"/>
      <c r="B22" s="30" t="s">
        <v>323</v>
      </c>
      <c r="C22" s="181">
        <v>0.36</v>
      </c>
      <c r="D22" s="181">
        <v>0.36</v>
      </c>
    </row>
    <row r="23" spans="1:4" x14ac:dyDescent="0.25">
      <c r="A23" s="60" t="s">
        <v>325</v>
      </c>
      <c r="B23" t="s">
        <v>321</v>
      </c>
      <c r="C23" s="178">
        <v>11210429.01</v>
      </c>
      <c r="D23" s="178">
        <v>20471486.009999998</v>
      </c>
    </row>
    <row r="24" spans="1:4" x14ac:dyDescent="0.25">
      <c r="A24" s="60"/>
      <c r="B24" t="s">
        <v>322</v>
      </c>
      <c r="C24" s="180">
        <v>78564625.760000005</v>
      </c>
      <c r="D24" s="180">
        <v>78564625.760000005</v>
      </c>
    </row>
    <row r="25" spans="1:4" x14ac:dyDescent="0.25">
      <c r="A25" s="60"/>
      <c r="B25" s="30" t="s">
        <v>323</v>
      </c>
      <c r="C25" s="181">
        <v>0.14000000000000001</v>
      </c>
      <c r="D25" s="181">
        <v>0.26</v>
      </c>
    </row>
    <row r="26" spans="1:4" x14ac:dyDescent="0.25">
      <c r="A26" s="60" t="s">
        <v>140</v>
      </c>
      <c r="B26" t="s">
        <v>321</v>
      </c>
      <c r="C26" s="178">
        <v>80241140.189999998</v>
      </c>
      <c r="D26" s="178">
        <v>120729047.19</v>
      </c>
    </row>
    <row r="27" spans="1:4" x14ac:dyDescent="0.25">
      <c r="A27" s="60"/>
      <c r="B27" t="s">
        <v>322</v>
      </c>
      <c r="C27" s="180">
        <v>219941034.46759999</v>
      </c>
      <c r="D27" s="180">
        <v>335457967.23128974</v>
      </c>
    </row>
    <row r="28" spans="1:4" x14ac:dyDescent="0.25">
      <c r="A28" s="60"/>
      <c r="B28" s="30" t="s">
        <v>323</v>
      </c>
      <c r="C28" s="181">
        <v>0.36</v>
      </c>
      <c r="D28" s="181">
        <v>0.36</v>
      </c>
    </row>
    <row r="29" spans="1:4" x14ac:dyDescent="0.25">
      <c r="A29" s="60" t="s">
        <v>155</v>
      </c>
      <c r="B29" t="s">
        <v>321</v>
      </c>
      <c r="C29" s="178">
        <v>31347713.010000002</v>
      </c>
      <c r="D29" s="178">
        <v>37210742.010000005</v>
      </c>
    </row>
    <row r="30" spans="1:4" x14ac:dyDescent="0.25">
      <c r="A30" s="60"/>
      <c r="B30" t="s">
        <v>322</v>
      </c>
      <c r="C30" s="180">
        <v>61090678.380000003</v>
      </c>
      <c r="D30" s="180">
        <v>61090678.380000003</v>
      </c>
    </row>
    <row r="31" spans="1:4" x14ac:dyDescent="0.25">
      <c r="A31" s="60"/>
      <c r="B31" s="30" t="s">
        <v>323</v>
      </c>
      <c r="C31" s="181">
        <v>0.51</v>
      </c>
      <c r="D31" s="181">
        <v>0.61</v>
      </c>
    </row>
    <row r="32" spans="1:4" x14ac:dyDescent="0.25">
      <c r="A32" s="60" t="s">
        <v>326</v>
      </c>
      <c r="B32" t="s">
        <v>321</v>
      </c>
      <c r="C32" s="178">
        <v>82874.83</v>
      </c>
      <c r="D32" s="178">
        <v>82874.83</v>
      </c>
    </row>
    <row r="33" spans="1:4" x14ac:dyDescent="0.25">
      <c r="A33" s="60"/>
      <c r="B33" t="s">
        <v>322</v>
      </c>
      <c r="C33" s="180">
        <v>978808.31999999995</v>
      </c>
      <c r="D33" s="180">
        <v>978808.31999999995</v>
      </c>
    </row>
    <row r="34" spans="1:4" x14ac:dyDescent="0.25">
      <c r="A34" s="60"/>
      <c r="B34" s="30" t="s">
        <v>323</v>
      </c>
      <c r="C34" s="181">
        <v>0.08</v>
      </c>
      <c r="D34" s="181">
        <v>0.08</v>
      </c>
    </row>
    <row r="35" spans="1:4" x14ac:dyDescent="0.25">
      <c r="A35" s="60" t="s">
        <v>89</v>
      </c>
      <c r="B35" t="s">
        <v>321</v>
      </c>
      <c r="C35" s="180">
        <v>230552520.09999999</v>
      </c>
      <c r="D35" s="180">
        <v>467692297.34983617</v>
      </c>
    </row>
    <row r="36" spans="1:4" x14ac:dyDescent="0.25">
      <c r="A36" s="60"/>
      <c r="B36" t="s">
        <v>322</v>
      </c>
      <c r="C36" s="180">
        <v>723030515.17190504</v>
      </c>
      <c r="D36" s="180">
        <v>1263388572.4181006</v>
      </c>
    </row>
    <row r="37" spans="1:4" x14ac:dyDescent="0.25">
      <c r="A37" s="60"/>
      <c r="B37" s="30" t="s">
        <v>327</v>
      </c>
      <c r="D37" s="165"/>
    </row>
    <row r="38" spans="1:4" s="191" customFormat="1" x14ac:dyDescent="0.25">
      <c r="A38" s="183" t="s">
        <v>404</v>
      </c>
    </row>
    <row r="39" spans="1:4" s="191" customFormat="1" x14ac:dyDescent="0.25">
      <c r="A39" s="183" t="s">
        <v>405</v>
      </c>
    </row>
    <row r="40" spans="1:4" x14ac:dyDescent="0.25">
      <c r="A40" s="60"/>
    </row>
    <row r="41" spans="1:4" x14ac:dyDescent="0.25">
      <c r="A41" s="60"/>
    </row>
    <row r="42" spans="1:4" x14ac:dyDescent="0.25">
      <c r="A42" s="60"/>
    </row>
    <row r="43" spans="1:4" x14ac:dyDescent="0.25">
      <c r="A43" s="60"/>
    </row>
    <row r="44" spans="1:4" x14ac:dyDescent="0.25">
      <c r="A44" s="60"/>
    </row>
    <row r="45" spans="1:4" x14ac:dyDescent="0.25">
      <c r="A45" s="60"/>
    </row>
    <row r="46" spans="1:4" x14ac:dyDescent="0.25">
      <c r="A46" s="60"/>
    </row>
    <row r="47" spans="1:4" x14ac:dyDescent="0.25">
      <c r="A47" s="60"/>
    </row>
    <row r="48" spans="1:4" x14ac:dyDescent="0.25">
      <c r="A48" s="60"/>
    </row>
    <row r="49" spans="1:1" x14ac:dyDescent="0.25">
      <c r="A49" s="60"/>
    </row>
    <row r="50" spans="1:1" x14ac:dyDescent="0.25">
      <c r="A50" s="60"/>
    </row>
    <row r="51" spans="1:1" x14ac:dyDescent="0.25">
      <c r="A51" s="60"/>
    </row>
    <row r="52" spans="1:1" x14ac:dyDescent="0.25">
      <c r="A52" s="60"/>
    </row>
    <row r="53" spans="1:1" x14ac:dyDescent="0.25">
      <c r="A53" s="60"/>
    </row>
    <row r="54" spans="1:1" x14ac:dyDescent="0.25">
      <c r="A54" s="60"/>
    </row>
    <row r="55" spans="1:1" x14ac:dyDescent="0.25">
      <c r="A55" s="60"/>
    </row>
    <row r="56" spans="1:1" x14ac:dyDescent="0.25">
      <c r="A56" s="60"/>
    </row>
    <row r="57" spans="1:1" x14ac:dyDescent="0.25">
      <c r="A57" s="60"/>
    </row>
    <row r="58" spans="1:1" x14ac:dyDescent="0.25">
      <c r="A58" s="60"/>
    </row>
    <row r="59" spans="1:1" x14ac:dyDescent="0.25">
      <c r="A59" s="60"/>
    </row>
    <row r="60" spans="1:1" x14ac:dyDescent="0.25">
      <c r="A60" s="60"/>
    </row>
    <row r="61" spans="1:1" x14ac:dyDescent="0.25">
      <c r="A61" s="60"/>
    </row>
    <row r="62" spans="1:1" x14ac:dyDescent="0.25">
      <c r="A62" s="60"/>
    </row>
    <row r="63" spans="1:1" x14ac:dyDescent="0.25">
      <c r="A63" s="60"/>
    </row>
    <row r="64" spans="1:1" x14ac:dyDescent="0.25">
      <c r="A64" s="60"/>
    </row>
    <row r="65" spans="1:1" x14ac:dyDescent="0.25">
      <c r="A65" s="60"/>
    </row>
    <row r="66" spans="1:1" x14ac:dyDescent="0.25">
      <c r="A66" s="60"/>
    </row>
    <row r="67" spans="1:1" x14ac:dyDescent="0.25">
      <c r="A67" s="60"/>
    </row>
    <row r="68" spans="1:1" x14ac:dyDescent="0.25">
      <c r="A68" s="60"/>
    </row>
    <row r="69" spans="1:1" x14ac:dyDescent="0.25">
      <c r="A69" s="60"/>
    </row>
    <row r="70" spans="1:1" x14ac:dyDescent="0.25">
      <c r="A70" s="60"/>
    </row>
    <row r="71" spans="1:1" x14ac:dyDescent="0.25">
      <c r="A71" s="60"/>
    </row>
    <row r="72" spans="1:1" x14ac:dyDescent="0.25">
      <c r="A72" s="60"/>
    </row>
    <row r="73" spans="1:1" x14ac:dyDescent="0.25">
      <c r="A73" s="60"/>
    </row>
    <row r="74" spans="1:1" x14ac:dyDescent="0.25">
      <c r="A74" s="60"/>
    </row>
    <row r="75" spans="1:1" x14ac:dyDescent="0.25">
      <c r="A75" s="60"/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F37" sqref="F37"/>
    </sheetView>
  </sheetViews>
  <sheetFormatPr defaultRowHeight="15" x14ac:dyDescent="0.25"/>
  <cols>
    <col min="1" max="1" width="25.28515625" customWidth="1"/>
    <col min="2" max="2" width="14" customWidth="1"/>
    <col min="3" max="9" width="17" customWidth="1"/>
  </cols>
  <sheetData>
    <row r="1" spans="1:9" x14ac:dyDescent="0.25">
      <c r="A1" t="s">
        <v>328</v>
      </c>
    </row>
    <row r="2" spans="1:9" x14ac:dyDescent="0.25">
      <c r="A2" s="60"/>
      <c r="B2" s="60"/>
    </row>
    <row r="3" spans="1:9" s="60" customFormat="1" x14ac:dyDescent="0.25">
      <c r="C3" s="60" t="s">
        <v>329</v>
      </c>
      <c r="D3" s="60" t="s">
        <v>331</v>
      </c>
      <c r="E3" s="60" t="s">
        <v>337</v>
      </c>
      <c r="F3" s="60" t="s">
        <v>336</v>
      </c>
      <c r="G3" s="60" t="s">
        <v>335</v>
      </c>
    </row>
    <row r="4" spans="1:9" s="60" customFormat="1" x14ac:dyDescent="0.25">
      <c r="C4" s="60" t="s">
        <v>330</v>
      </c>
      <c r="D4" s="183" t="s">
        <v>109</v>
      </c>
      <c r="E4" s="183" t="s">
        <v>332</v>
      </c>
      <c r="F4" s="60" t="s">
        <v>332</v>
      </c>
      <c r="G4" s="60" t="s">
        <v>333</v>
      </c>
      <c r="H4" s="60" t="s">
        <v>334</v>
      </c>
      <c r="I4" s="60" t="s">
        <v>161</v>
      </c>
    </row>
    <row r="5" spans="1:9" x14ac:dyDescent="0.25">
      <c r="A5" s="128" t="s">
        <v>136</v>
      </c>
      <c r="B5" s="129" t="s">
        <v>338</v>
      </c>
      <c r="C5" s="134">
        <v>1247506.522159091</v>
      </c>
      <c r="D5" s="184">
        <v>1581522.7878409091</v>
      </c>
      <c r="E5" s="184">
        <v>0</v>
      </c>
      <c r="F5" s="134">
        <v>0</v>
      </c>
      <c r="G5" s="134">
        <v>2000000</v>
      </c>
      <c r="H5" s="134">
        <v>2321</v>
      </c>
      <c r="I5" s="135">
        <f>SUM(C5:H5)</f>
        <v>4831350.3100000005</v>
      </c>
    </row>
    <row r="6" spans="1:9" x14ac:dyDescent="0.25">
      <c r="A6" s="130"/>
      <c r="B6" s="131" t="s">
        <v>339</v>
      </c>
      <c r="C6" s="136">
        <v>405357</v>
      </c>
      <c r="D6" s="185">
        <v>1581522.7878409091</v>
      </c>
      <c r="E6" s="185"/>
      <c r="F6" s="136"/>
      <c r="G6" s="136">
        <v>0</v>
      </c>
      <c r="H6" s="136">
        <v>0</v>
      </c>
      <c r="I6" s="137">
        <f t="shared" ref="I6:I31" si="0">SUM(C6:H6)</f>
        <v>1986879.7878409091</v>
      </c>
    </row>
    <row r="7" spans="1:9" x14ac:dyDescent="0.25">
      <c r="A7" s="132"/>
      <c r="B7" s="133" t="s">
        <v>340</v>
      </c>
      <c r="C7" s="138">
        <f t="shared" ref="C7:H7" si="1">SUM(C5:C6)</f>
        <v>1652863.522159091</v>
      </c>
      <c r="D7" s="186">
        <f t="shared" si="1"/>
        <v>3163045.5756818182</v>
      </c>
      <c r="E7" s="186">
        <f t="shared" si="1"/>
        <v>0</v>
      </c>
      <c r="F7" s="138">
        <f t="shared" si="1"/>
        <v>0</v>
      </c>
      <c r="G7" s="138">
        <f t="shared" si="1"/>
        <v>2000000</v>
      </c>
      <c r="H7" s="138">
        <f t="shared" si="1"/>
        <v>2321</v>
      </c>
      <c r="I7" s="139">
        <f t="shared" si="0"/>
        <v>6818230.0978409089</v>
      </c>
    </row>
    <row r="8" spans="1:9" x14ac:dyDescent="0.25">
      <c r="A8" s="128" t="s">
        <v>150</v>
      </c>
      <c r="B8" s="129" t="s">
        <v>338</v>
      </c>
      <c r="C8" s="134">
        <v>11147420.40139237</v>
      </c>
      <c r="D8" s="184">
        <v>2412292.3528090706</v>
      </c>
      <c r="E8" s="184"/>
      <c r="F8" s="134">
        <v>6457</v>
      </c>
      <c r="G8" s="134">
        <v>139809.50816470914</v>
      </c>
      <c r="H8" s="134">
        <v>99232</v>
      </c>
      <c r="I8" s="135">
        <f t="shared" si="0"/>
        <v>13805211.262366151</v>
      </c>
    </row>
    <row r="9" spans="1:9" x14ac:dyDescent="0.25">
      <c r="A9" s="130"/>
      <c r="B9" s="131" t="s">
        <v>339</v>
      </c>
      <c r="C9" s="136">
        <v>134844</v>
      </c>
      <c r="D9" s="185">
        <v>5929370.9704429209</v>
      </c>
      <c r="E9" s="185"/>
      <c r="F9" s="136">
        <v>0</v>
      </c>
      <c r="G9" s="136">
        <v>0</v>
      </c>
      <c r="H9" s="136">
        <v>738.68</v>
      </c>
      <c r="I9" s="137">
        <f t="shared" si="0"/>
        <v>6064953.6504429206</v>
      </c>
    </row>
    <row r="10" spans="1:9" x14ac:dyDescent="0.25">
      <c r="A10" s="132"/>
      <c r="B10" s="133" t="s">
        <v>340</v>
      </c>
      <c r="C10" s="138">
        <f t="shared" ref="C10:H10" si="2">SUM(C8:C9)</f>
        <v>11282264.40139237</v>
      </c>
      <c r="D10" s="186">
        <f t="shared" si="2"/>
        <v>8341663.3232519915</v>
      </c>
      <c r="E10" s="186">
        <f t="shared" si="2"/>
        <v>0</v>
      </c>
      <c r="F10" s="138">
        <f t="shared" si="2"/>
        <v>6457</v>
      </c>
      <c r="G10" s="138">
        <f t="shared" si="2"/>
        <v>139809.50816470914</v>
      </c>
      <c r="H10" s="138">
        <f t="shared" si="2"/>
        <v>99970.68</v>
      </c>
      <c r="I10" s="139">
        <f t="shared" si="0"/>
        <v>19870164.91280907</v>
      </c>
    </row>
    <row r="11" spans="1:9" x14ac:dyDescent="0.25">
      <c r="A11" s="128" t="s">
        <v>18</v>
      </c>
      <c r="B11" s="129" t="s">
        <v>338</v>
      </c>
      <c r="C11" s="134">
        <v>0</v>
      </c>
      <c r="D11" s="184">
        <v>822896</v>
      </c>
      <c r="E11" s="184"/>
      <c r="F11" s="134">
        <v>0</v>
      </c>
      <c r="G11" s="134">
        <v>167694</v>
      </c>
      <c r="H11" s="134">
        <v>2121297.69</v>
      </c>
      <c r="I11" s="135">
        <f t="shared" si="0"/>
        <v>3111887.69</v>
      </c>
    </row>
    <row r="12" spans="1:9" x14ac:dyDescent="0.25">
      <c r="A12" s="130"/>
      <c r="B12" s="131" t="s">
        <v>339</v>
      </c>
      <c r="C12" s="136">
        <v>420680.01984315709</v>
      </c>
      <c r="D12" s="185">
        <v>12422741.420313686</v>
      </c>
      <c r="E12" s="185"/>
      <c r="F12" s="136">
        <v>121242</v>
      </c>
      <c r="G12" s="136">
        <v>0</v>
      </c>
      <c r="H12" s="136">
        <v>8426.5</v>
      </c>
      <c r="I12" s="137">
        <f t="shared" si="0"/>
        <v>12973089.940156844</v>
      </c>
    </row>
    <row r="13" spans="1:9" x14ac:dyDescent="0.25">
      <c r="A13" s="132"/>
      <c r="B13" s="133" t="s">
        <v>340</v>
      </c>
      <c r="C13" s="138">
        <f t="shared" ref="C13:H13" si="3">SUM(C11:C12)</f>
        <v>420680.01984315709</v>
      </c>
      <c r="D13" s="186">
        <f t="shared" si="3"/>
        <v>13245637.420313686</v>
      </c>
      <c r="E13" s="186">
        <f t="shared" si="3"/>
        <v>0</v>
      </c>
      <c r="F13" s="138">
        <f t="shared" si="3"/>
        <v>121242</v>
      </c>
      <c r="G13" s="138">
        <f t="shared" si="3"/>
        <v>167694</v>
      </c>
      <c r="H13" s="138">
        <f t="shared" si="3"/>
        <v>2129724.19</v>
      </c>
      <c r="I13" s="139">
        <f t="shared" si="0"/>
        <v>16084977.630156843</v>
      </c>
    </row>
    <row r="14" spans="1:9" x14ac:dyDescent="0.25">
      <c r="A14" s="128" t="s">
        <v>324</v>
      </c>
      <c r="B14" s="129" t="s">
        <v>338</v>
      </c>
      <c r="C14" s="134">
        <v>2484644.0925751636</v>
      </c>
      <c r="D14" s="184">
        <v>8057015.7970849676</v>
      </c>
      <c r="E14" s="184">
        <v>318498</v>
      </c>
      <c r="F14" s="134">
        <v>5181714.660305962</v>
      </c>
      <c r="G14" s="134">
        <v>5975</v>
      </c>
      <c r="H14" s="134">
        <v>0</v>
      </c>
      <c r="I14" s="135">
        <f t="shared" si="0"/>
        <v>16047847.549966093</v>
      </c>
    </row>
    <row r="15" spans="1:9" x14ac:dyDescent="0.25">
      <c r="A15" s="130"/>
      <c r="B15" s="131" t="s">
        <v>339</v>
      </c>
      <c r="C15" s="136">
        <v>727408.76</v>
      </c>
      <c r="D15" s="185">
        <v>14395559.117424835</v>
      </c>
      <c r="E15" s="185"/>
      <c r="F15" s="136">
        <v>5748536.2400000002</v>
      </c>
      <c r="G15" s="136">
        <v>3142568</v>
      </c>
      <c r="H15" s="136">
        <v>212418.08</v>
      </c>
      <c r="I15" s="137">
        <f t="shared" si="0"/>
        <v>24226490.197424833</v>
      </c>
    </row>
    <row r="16" spans="1:9" x14ac:dyDescent="0.25">
      <c r="A16" s="132"/>
      <c r="B16" s="133" t="s">
        <v>340</v>
      </c>
      <c r="C16" s="138">
        <f t="shared" ref="C16:H16" si="4">SUM(C14:C15)</f>
        <v>3212052.8525751634</v>
      </c>
      <c r="D16" s="186">
        <f t="shared" si="4"/>
        <v>22452574.914509803</v>
      </c>
      <c r="E16" s="186">
        <v>318498</v>
      </c>
      <c r="F16" s="138">
        <f t="shared" si="4"/>
        <v>10930250.900305962</v>
      </c>
      <c r="G16" s="138">
        <f t="shared" si="4"/>
        <v>3148543</v>
      </c>
      <c r="H16" s="138">
        <f t="shared" si="4"/>
        <v>212418.08</v>
      </c>
      <c r="I16" s="139">
        <f t="shared" si="0"/>
        <v>40274337.747390926</v>
      </c>
    </row>
    <row r="17" spans="1:9" x14ac:dyDescent="0.25">
      <c r="A17" s="128" t="s">
        <v>152</v>
      </c>
      <c r="B17" s="129" t="s">
        <v>338</v>
      </c>
      <c r="C17" s="134">
        <v>836650.64260320552</v>
      </c>
      <c r="D17" s="184"/>
      <c r="E17" s="187">
        <v>7306365.6029102989</v>
      </c>
      <c r="F17" s="134">
        <v>5614912.809295035</v>
      </c>
      <c r="G17" s="134">
        <v>65752</v>
      </c>
      <c r="H17" s="134">
        <v>44112.880000000005</v>
      </c>
      <c r="I17" s="135">
        <f t="shared" si="0"/>
        <v>13867793.934808539</v>
      </c>
    </row>
    <row r="18" spans="1:9" x14ac:dyDescent="0.25">
      <c r="A18" s="130"/>
      <c r="B18" s="131" t="s">
        <v>339</v>
      </c>
      <c r="C18" s="136">
        <v>1782479</v>
      </c>
      <c r="D18" s="185"/>
      <c r="E18" s="188">
        <v>11302514.257498169</v>
      </c>
      <c r="F18" s="136">
        <v>5109493.57</v>
      </c>
      <c r="G18" s="136">
        <v>0</v>
      </c>
      <c r="H18" s="136">
        <v>500000</v>
      </c>
      <c r="I18" s="137">
        <f t="shared" si="0"/>
        <v>18694486.827498168</v>
      </c>
    </row>
    <row r="19" spans="1:9" x14ac:dyDescent="0.25">
      <c r="A19" s="132"/>
      <c r="B19" s="133" t="s">
        <v>340</v>
      </c>
      <c r="C19" s="138">
        <f t="shared" ref="C19:H19" si="5">SUM(C17:C18)</f>
        <v>2619129.6426032055</v>
      </c>
      <c r="D19" s="186">
        <f t="shared" si="5"/>
        <v>0</v>
      </c>
      <c r="E19" s="189">
        <f t="shared" si="5"/>
        <v>18608879.86040847</v>
      </c>
      <c r="F19" s="138">
        <f t="shared" si="5"/>
        <v>10724406.379295036</v>
      </c>
      <c r="G19" s="138">
        <f t="shared" si="5"/>
        <v>65752</v>
      </c>
      <c r="H19" s="138">
        <f t="shared" si="5"/>
        <v>544112.88</v>
      </c>
      <c r="I19" s="139">
        <f t="shared" si="0"/>
        <v>32562280.762306709</v>
      </c>
    </row>
    <row r="20" spans="1:9" x14ac:dyDescent="0.25">
      <c r="A20" s="128" t="s">
        <v>153</v>
      </c>
      <c r="B20" s="129" t="s">
        <v>338</v>
      </c>
      <c r="C20" s="134">
        <v>0</v>
      </c>
      <c r="D20" s="184">
        <v>7563469.0763397133</v>
      </c>
      <c r="E20" s="184"/>
      <c r="F20" s="134">
        <v>0</v>
      </c>
      <c r="G20" s="134">
        <v>0</v>
      </c>
      <c r="H20" s="134">
        <v>7215737.9300000006</v>
      </c>
      <c r="I20" s="135">
        <f t="shared" si="0"/>
        <v>14779207.006339714</v>
      </c>
    </row>
    <row r="21" spans="1:9" x14ac:dyDescent="0.25">
      <c r="A21" s="130"/>
      <c r="B21" s="131" t="s">
        <v>339</v>
      </c>
      <c r="C21" s="136">
        <v>4222617.4749999996</v>
      </c>
      <c r="D21" s="185">
        <v>26013535.586004779</v>
      </c>
      <c r="E21" s="185"/>
      <c r="F21" s="136">
        <v>0</v>
      </c>
      <c r="G21" s="136">
        <v>0</v>
      </c>
      <c r="H21" s="136">
        <v>12978.84</v>
      </c>
      <c r="I21" s="137">
        <f t="shared" si="0"/>
        <v>30249131.90100478</v>
      </c>
    </row>
    <row r="22" spans="1:9" x14ac:dyDescent="0.25">
      <c r="A22" s="132"/>
      <c r="B22" s="133" t="s">
        <v>340</v>
      </c>
      <c r="C22" s="138">
        <f t="shared" ref="C22:H22" si="6">SUM(C20:C21)</f>
        <v>4222617.4749999996</v>
      </c>
      <c r="D22" s="186">
        <f t="shared" si="6"/>
        <v>33577004.662344493</v>
      </c>
      <c r="E22" s="186">
        <f t="shared" si="6"/>
        <v>0</v>
      </c>
      <c r="F22" s="138">
        <f t="shared" si="6"/>
        <v>0</v>
      </c>
      <c r="G22" s="138">
        <f t="shared" si="6"/>
        <v>0</v>
      </c>
      <c r="H22" s="138">
        <f t="shared" si="6"/>
        <v>7228716.7700000005</v>
      </c>
      <c r="I22" s="139">
        <f t="shared" si="0"/>
        <v>45028338.907344498</v>
      </c>
    </row>
    <row r="23" spans="1:9" x14ac:dyDescent="0.25">
      <c r="A23" s="128" t="s">
        <v>325</v>
      </c>
      <c r="B23" s="129" t="s">
        <v>338</v>
      </c>
      <c r="C23" s="134">
        <v>322701.01870000002</v>
      </c>
      <c r="D23" s="184">
        <v>2808848.3012999999</v>
      </c>
      <c r="E23" s="184"/>
      <c r="F23" s="134">
        <v>766851.82957992004</v>
      </c>
      <c r="G23" s="134">
        <v>32000</v>
      </c>
      <c r="H23" s="134">
        <v>14576</v>
      </c>
      <c r="I23" s="135">
        <f t="shared" si="0"/>
        <v>3944977.1495799199</v>
      </c>
    </row>
    <row r="24" spans="1:9" x14ac:dyDescent="0.25">
      <c r="A24" s="130"/>
      <c r="B24" s="131" t="s">
        <v>339</v>
      </c>
      <c r="C24" s="136">
        <v>440342.14673114114</v>
      </c>
      <c r="D24" s="185">
        <v>3767422.3132688589</v>
      </c>
      <c r="E24" s="185"/>
      <c r="F24" s="136">
        <v>298327</v>
      </c>
      <c r="G24" s="136">
        <v>0</v>
      </c>
      <c r="H24" s="136">
        <v>50704.41</v>
      </c>
      <c r="I24" s="137">
        <f t="shared" si="0"/>
        <v>4556795.87</v>
      </c>
    </row>
    <row r="25" spans="1:9" x14ac:dyDescent="0.25">
      <c r="A25" s="132"/>
      <c r="B25" s="133" t="s">
        <v>340</v>
      </c>
      <c r="C25" s="138">
        <f t="shared" ref="C25:H25" si="7">SUM(C23:C24)</f>
        <v>763043.16543114115</v>
      </c>
      <c r="D25" s="186">
        <f t="shared" si="7"/>
        <v>6576270.6145688593</v>
      </c>
      <c r="E25" s="186">
        <f t="shared" si="7"/>
        <v>0</v>
      </c>
      <c r="F25" s="138">
        <f t="shared" si="7"/>
        <v>1065178.82957992</v>
      </c>
      <c r="G25" s="138">
        <f t="shared" si="7"/>
        <v>32000</v>
      </c>
      <c r="H25" s="138">
        <f t="shared" si="7"/>
        <v>65280.41</v>
      </c>
      <c r="I25" s="139">
        <f t="shared" si="0"/>
        <v>8501773.0195799209</v>
      </c>
    </row>
    <row r="26" spans="1:9" x14ac:dyDescent="0.25">
      <c r="A26" s="128" t="s">
        <v>140</v>
      </c>
      <c r="B26" s="129" t="s">
        <v>338</v>
      </c>
      <c r="C26" s="134">
        <v>1176839.27</v>
      </c>
      <c r="D26" s="184">
        <v>19797659</v>
      </c>
      <c r="E26" s="184"/>
      <c r="F26" s="134">
        <v>0</v>
      </c>
      <c r="G26" s="134">
        <v>5221362.82</v>
      </c>
      <c r="H26" s="134">
        <v>2636.1000000000004</v>
      </c>
      <c r="I26" s="135">
        <f t="shared" si="0"/>
        <v>26198497.190000001</v>
      </c>
    </row>
    <row r="27" spans="1:9" x14ac:dyDescent="0.25">
      <c r="A27" s="130"/>
      <c r="B27" s="131" t="s">
        <v>339</v>
      </c>
      <c r="C27" s="136">
        <v>20630864.400525227</v>
      </c>
      <c r="D27" s="185">
        <v>24869618.509474773</v>
      </c>
      <c r="E27" s="185"/>
      <c r="F27" s="136">
        <v>0</v>
      </c>
      <c r="G27" s="136">
        <v>10253295</v>
      </c>
      <c r="H27" s="136">
        <v>130260.18</v>
      </c>
      <c r="I27" s="137">
        <f t="shared" si="0"/>
        <v>55884038.089999996</v>
      </c>
    </row>
    <row r="28" spans="1:9" x14ac:dyDescent="0.25">
      <c r="A28" s="132"/>
      <c r="B28" s="133" t="s">
        <v>340</v>
      </c>
      <c r="C28" s="138">
        <f t="shared" ref="C28:H28" si="8">SUM(C26:C27)</f>
        <v>21807703.670525227</v>
      </c>
      <c r="D28" s="186">
        <f t="shared" si="8"/>
        <v>44667277.509474769</v>
      </c>
      <c r="E28" s="186">
        <f t="shared" si="8"/>
        <v>0</v>
      </c>
      <c r="F28" s="138">
        <f t="shared" si="8"/>
        <v>0</v>
      </c>
      <c r="G28" s="138">
        <f t="shared" si="8"/>
        <v>15474657.82</v>
      </c>
      <c r="H28" s="138">
        <f t="shared" si="8"/>
        <v>132896.28</v>
      </c>
      <c r="I28" s="139">
        <f t="shared" si="0"/>
        <v>82082535.280000001</v>
      </c>
    </row>
    <row r="29" spans="1:9" x14ac:dyDescent="0.25">
      <c r="A29" s="128" t="s">
        <v>155</v>
      </c>
      <c r="B29" s="129" t="s">
        <v>338</v>
      </c>
      <c r="C29" s="134">
        <v>16869238.668900002</v>
      </c>
      <c r="D29" s="184">
        <v>2691624.0612000003</v>
      </c>
      <c r="E29" s="184"/>
      <c r="F29" s="134">
        <v>0</v>
      </c>
      <c r="G29" s="134">
        <v>280000</v>
      </c>
      <c r="H29" s="134">
        <v>0</v>
      </c>
      <c r="I29" s="135">
        <f t="shared" si="0"/>
        <v>19840862.730100002</v>
      </c>
    </row>
    <row r="30" spans="1:9" x14ac:dyDescent="0.25">
      <c r="A30" s="130"/>
      <c r="B30" s="131" t="s">
        <v>339</v>
      </c>
      <c r="C30" s="136">
        <v>9938424</v>
      </c>
      <c r="D30" s="185">
        <v>8341504.9811000004</v>
      </c>
      <c r="E30" s="185"/>
      <c r="F30" s="136">
        <v>0</v>
      </c>
      <c r="G30" s="136">
        <v>0</v>
      </c>
      <c r="H30" s="136">
        <v>120912</v>
      </c>
      <c r="I30" s="137">
        <f t="shared" si="0"/>
        <v>18400840.9811</v>
      </c>
    </row>
    <row r="31" spans="1:9" x14ac:dyDescent="0.25">
      <c r="A31" s="132"/>
      <c r="B31" s="133" t="s">
        <v>340</v>
      </c>
      <c r="C31" s="138">
        <f t="shared" ref="C31:H31" si="9">SUM(C29:C30)</f>
        <v>26807662.668900002</v>
      </c>
      <c r="D31" s="186">
        <f t="shared" si="9"/>
        <v>11033129.042300001</v>
      </c>
      <c r="E31" s="186">
        <f t="shared" si="9"/>
        <v>0</v>
      </c>
      <c r="F31" s="138">
        <f t="shared" si="9"/>
        <v>0</v>
      </c>
      <c r="G31" s="138">
        <f t="shared" si="9"/>
        <v>280000</v>
      </c>
      <c r="H31" s="138">
        <f t="shared" si="9"/>
        <v>120912</v>
      </c>
      <c r="I31" s="139">
        <f t="shared" si="0"/>
        <v>38241703.711199999</v>
      </c>
    </row>
    <row r="32" spans="1:9" x14ac:dyDescent="0.25">
      <c r="A32" s="126" t="s">
        <v>89</v>
      </c>
      <c r="B32" s="127"/>
      <c r="C32" s="140">
        <f>SUM(C7+C10+C13+C16+C19+C22+C25+C28+C31)</f>
        <v>72788017.41842936</v>
      </c>
      <c r="D32" s="190">
        <f>SUM(D7+D10+D13+D16+D19+D22+D25+D28+D31)</f>
        <v>143056603.06244543</v>
      </c>
      <c r="E32" s="190">
        <f>SUM(E7+E10+E13+E16+E19+E22+E25+E28+E31)</f>
        <v>18927377.86040847</v>
      </c>
      <c r="F32" s="140"/>
      <c r="G32" s="140"/>
      <c r="H32" s="140"/>
      <c r="I32" s="141">
        <f>SUM(C32:H32)</f>
        <v>234771998.34128326</v>
      </c>
    </row>
    <row r="33" spans="1:2" x14ac:dyDescent="0.25">
      <c r="A33" s="60"/>
      <c r="B33" s="60"/>
    </row>
    <row r="34" spans="1:2" x14ac:dyDescent="0.25">
      <c r="A34" s="60"/>
      <c r="B34" s="60"/>
    </row>
    <row r="35" spans="1:2" x14ac:dyDescent="0.25">
      <c r="A35" s="60"/>
      <c r="B35" s="60"/>
    </row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  <row r="60" spans="1:2" x14ac:dyDescent="0.25">
      <c r="A60" s="60"/>
      <c r="B60" s="60"/>
    </row>
    <row r="61" spans="1:2" x14ac:dyDescent="0.25">
      <c r="A61" s="60"/>
      <c r="B61" s="60"/>
    </row>
    <row r="62" spans="1:2" x14ac:dyDescent="0.25">
      <c r="A62" s="60"/>
      <c r="B62" s="60"/>
    </row>
    <row r="63" spans="1:2" x14ac:dyDescent="0.25">
      <c r="A63" s="60"/>
      <c r="B63" s="60"/>
    </row>
    <row r="64" spans="1:2" x14ac:dyDescent="0.25">
      <c r="A64" s="60"/>
      <c r="B64" s="60"/>
    </row>
    <row r="65" spans="1:2" x14ac:dyDescent="0.25">
      <c r="A65" s="60"/>
      <c r="B65" s="60"/>
    </row>
    <row r="66" spans="1:2" x14ac:dyDescent="0.25">
      <c r="A66" s="60"/>
      <c r="B66" s="60"/>
    </row>
    <row r="67" spans="1:2" x14ac:dyDescent="0.25">
      <c r="A67" s="60"/>
      <c r="B67" s="60"/>
    </row>
    <row r="68" spans="1:2" x14ac:dyDescent="0.25">
      <c r="A68" s="60"/>
      <c r="B68" s="60"/>
    </row>
    <row r="69" spans="1:2" x14ac:dyDescent="0.25">
      <c r="A69" s="60"/>
      <c r="B69" s="60"/>
    </row>
    <row r="70" spans="1:2" x14ac:dyDescent="0.25">
      <c r="A70" s="60"/>
      <c r="B70" s="60"/>
    </row>
    <row r="71" spans="1:2" x14ac:dyDescent="0.25">
      <c r="A71" s="60"/>
      <c r="B71" s="60"/>
    </row>
    <row r="72" spans="1:2" x14ac:dyDescent="0.25">
      <c r="A72" s="60"/>
      <c r="B72" s="60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opLeftCell="A160" workbookViewId="0">
      <selection activeCell="A168" sqref="A168"/>
    </sheetView>
  </sheetViews>
  <sheetFormatPr defaultRowHeight="15" x14ac:dyDescent="0.25"/>
  <cols>
    <col min="1" max="1" width="25.5703125" style="65" customWidth="1"/>
    <col min="2" max="2" width="14.42578125" style="65" customWidth="1"/>
    <col min="3" max="3" width="17.7109375" style="65" customWidth="1"/>
    <col min="4" max="4" width="56.42578125" style="65" customWidth="1"/>
    <col min="5" max="16384" width="9.140625" style="65"/>
  </cols>
  <sheetData>
    <row r="1" spans="1:4" s="173" customFormat="1" x14ac:dyDescent="0.25">
      <c r="A1" s="38" t="s">
        <v>419</v>
      </c>
      <c r="B1" s="2"/>
      <c r="C1" s="3"/>
      <c r="D1" s="3"/>
    </row>
    <row r="2" spans="1:4" s="173" customFormat="1" x14ac:dyDescent="0.25">
      <c r="A2" s="39" t="s">
        <v>253</v>
      </c>
      <c r="B2" s="19"/>
      <c r="C2" s="19"/>
      <c r="D2" s="105"/>
    </row>
    <row r="3" spans="1:4" s="173" customFormat="1" x14ac:dyDescent="0.25">
      <c r="A3" s="39"/>
      <c r="B3" s="102" t="s">
        <v>254</v>
      </c>
      <c r="C3" s="102" t="s">
        <v>255</v>
      </c>
      <c r="D3" s="20"/>
    </row>
    <row r="4" spans="1:4" x14ac:dyDescent="0.25">
      <c r="A4" s="106">
        <v>2002</v>
      </c>
      <c r="B4" s="65">
        <v>991</v>
      </c>
      <c r="C4" s="65">
        <v>810</v>
      </c>
    </row>
    <row r="5" spans="1:4" x14ac:dyDescent="0.25">
      <c r="A5" s="106">
        <v>2003</v>
      </c>
      <c r="B5" s="65">
        <v>1046</v>
      </c>
      <c r="C5" s="65">
        <v>1078</v>
      </c>
    </row>
    <row r="6" spans="1:4" x14ac:dyDescent="0.25">
      <c r="A6" s="106">
        <v>2004</v>
      </c>
      <c r="B6" s="65">
        <v>1202</v>
      </c>
      <c r="C6" s="65">
        <v>2815</v>
      </c>
    </row>
    <row r="7" spans="1:4" x14ac:dyDescent="0.25">
      <c r="A7" s="106">
        <v>2005</v>
      </c>
      <c r="B7" s="65">
        <v>1041</v>
      </c>
      <c r="C7" s="65">
        <v>1656</v>
      </c>
    </row>
    <row r="8" spans="1:4" x14ac:dyDescent="0.25">
      <c r="A8" s="106">
        <v>2006</v>
      </c>
      <c r="B8" s="65">
        <v>1103</v>
      </c>
      <c r="C8" s="65">
        <v>3184</v>
      </c>
    </row>
    <row r="9" spans="1:4" x14ac:dyDescent="0.25">
      <c r="A9" s="106">
        <v>2007</v>
      </c>
      <c r="B9" s="65">
        <v>1139</v>
      </c>
      <c r="C9" s="65">
        <v>2249</v>
      </c>
    </row>
    <row r="10" spans="1:4" x14ac:dyDescent="0.25">
      <c r="A10" s="106">
        <v>2008</v>
      </c>
      <c r="B10" s="65">
        <v>999</v>
      </c>
      <c r="C10" s="65">
        <v>2863</v>
      </c>
    </row>
    <row r="11" spans="1:4" x14ac:dyDescent="0.25">
      <c r="A11" s="106">
        <v>2009</v>
      </c>
      <c r="B11" s="65">
        <v>544</v>
      </c>
      <c r="C11" s="65">
        <v>2340</v>
      </c>
    </row>
    <row r="12" spans="1:4" x14ac:dyDescent="0.25">
      <c r="A12" s="106">
        <v>2010</v>
      </c>
      <c r="B12" s="65">
        <v>429</v>
      </c>
      <c r="C12" s="65">
        <v>414</v>
      </c>
    </row>
    <row r="13" spans="1:4" x14ac:dyDescent="0.25">
      <c r="A13" s="106">
        <v>2011</v>
      </c>
      <c r="B13" s="65">
        <v>376</v>
      </c>
      <c r="C13" s="65">
        <v>474</v>
      </c>
    </row>
    <row r="14" spans="1:4" x14ac:dyDescent="0.25">
      <c r="A14" s="106">
        <v>2012</v>
      </c>
      <c r="B14" s="65">
        <v>379</v>
      </c>
      <c r="C14" s="65">
        <v>979</v>
      </c>
    </row>
    <row r="15" spans="1:4" x14ac:dyDescent="0.25">
      <c r="A15" s="106">
        <v>2013</v>
      </c>
      <c r="B15" s="65">
        <v>534</v>
      </c>
      <c r="C15" s="65">
        <v>1312</v>
      </c>
    </row>
    <row r="16" spans="1:4" x14ac:dyDescent="0.25">
      <c r="A16" s="106">
        <v>2014</v>
      </c>
      <c r="B16" s="65">
        <v>686</v>
      </c>
      <c r="C16" s="65">
        <v>3786</v>
      </c>
    </row>
    <row r="17" spans="1:4" x14ac:dyDescent="0.25">
      <c r="A17" s="106">
        <v>2015</v>
      </c>
      <c r="B17" s="65">
        <v>723</v>
      </c>
      <c r="C17" s="65">
        <v>3728</v>
      </c>
    </row>
    <row r="18" spans="1:4" x14ac:dyDescent="0.25">
      <c r="A18" s="106"/>
    </row>
    <row r="19" spans="1:4" x14ac:dyDescent="0.25">
      <c r="A19" s="106" t="s">
        <v>65</v>
      </c>
    </row>
    <row r="21" spans="1:4" s="173" customFormat="1" x14ac:dyDescent="0.25">
      <c r="A21" s="38" t="s">
        <v>420</v>
      </c>
      <c r="B21" s="2"/>
      <c r="C21" s="3"/>
      <c r="D21" s="3"/>
    </row>
    <row r="22" spans="1:4" s="173" customFormat="1" x14ac:dyDescent="0.25">
      <c r="A22" s="39" t="s">
        <v>256</v>
      </c>
      <c r="B22" s="19"/>
      <c r="C22" s="19"/>
      <c r="D22" s="20"/>
    </row>
    <row r="23" spans="1:4" s="173" customFormat="1" x14ac:dyDescent="0.25">
      <c r="A23" s="39"/>
      <c r="B23" s="19" t="s">
        <v>254</v>
      </c>
      <c r="C23" s="19" t="s">
        <v>255</v>
      </c>
      <c r="D23" s="105"/>
    </row>
    <row r="24" spans="1:4" x14ac:dyDescent="0.25">
      <c r="A24" s="106">
        <v>2002</v>
      </c>
      <c r="B24" s="65">
        <v>144758</v>
      </c>
      <c r="C24" s="65">
        <v>95830</v>
      </c>
    </row>
    <row r="25" spans="1:4" x14ac:dyDescent="0.25">
      <c r="A25" s="106">
        <v>2003</v>
      </c>
      <c r="B25" s="65">
        <v>145804</v>
      </c>
      <c r="C25" s="65">
        <v>96908</v>
      </c>
    </row>
    <row r="26" spans="1:4" x14ac:dyDescent="0.25">
      <c r="A26" s="106">
        <v>2004</v>
      </c>
      <c r="B26" s="65">
        <v>147006</v>
      </c>
      <c r="C26" s="65">
        <v>99723</v>
      </c>
    </row>
    <row r="27" spans="1:4" x14ac:dyDescent="0.25">
      <c r="A27" s="106">
        <v>2005</v>
      </c>
      <c r="B27" s="65">
        <v>148047</v>
      </c>
      <c r="C27" s="65">
        <v>101379</v>
      </c>
    </row>
    <row r="28" spans="1:4" x14ac:dyDescent="0.25">
      <c r="A28" s="106">
        <v>2006</v>
      </c>
      <c r="B28" s="65">
        <v>149150</v>
      </c>
      <c r="C28" s="65">
        <v>104563</v>
      </c>
    </row>
    <row r="29" spans="1:4" x14ac:dyDescent="0.25">
      <c r="A29" s="106">
        <v>2007</v>
      </c>
      <c r="B29" s="65">
        <v>150289</v>
      </c>
      <c r="C29" s="65">
        <v>106812</v>
      </c>
    </row>
    <row r="30" spans="1:4" x14ac:dyDescent="0.25">
      <c r="A30" s="106">
        <v>2008</v>
      </c>
      <c r="B30" s="65">
        <v>151288</v>
      </c>
      <c r="C30" s="65">
        <v>109675</v>
      </c>
    </row>
    <row r="31" spans="1:4" x14ac:dyDescent="0.25">
      <c r="A31" s="106">
        <v>2009</v>
      </c>
      <c r="B31" s="65">
        <v>151832</v>
      </c>
      <c r="C31" s="65">
        <v>112015</v>
      </c>
    </row>
    <row r="32" spans="1:4" x14ac:dyDescent="0.25">
      <c r="A32" s="106">
        <v>2010</v>
      </c>
      <c r="B32" s="174">
        <v>152261</v>
      </c>
      <c r="C32" s="174">
        <v>112429</v>
      </c>
    </row>
    <row r="33" spans="1:4" x14ac:dyDescent="0.25">
      <c r="A33" s="106">
        <v>2011</v>
      </c>
      <c r="B33" s="174">
        <v>152637</v>
      </c>
      <c r="C33" s="174">
        <v>112903</v>
      </c>
    </row>
    <row r="34" spans="1:4" x14ac:dyDescent="0.25">
      <c r="A34" s="106">
        <v>2012</v>
      </c>
      <c r="B34" s="174">
        <v>153016</v>
      </c>
      <c r="C34" s="174">
        <v>113882</v>
      </c>
    </row>
    <row r="35" spans="1:4" x14ac:dyDescent="0.25">
      <c r="A35" s="106">
        <v>2013</v>
      </c>
      <c r="B35" s="174">
        <v>153550</v>
      </c>
      <c r="C35" s="174">
        <v>115194</v>
      </c>
    </row>
    <row r="36" spans="1:4" x14ac:dyDescent="0.25">
      <c r="A36" s="106">
        <v>2014</v>
      </c>
      <c r="B36" s="174">
        <v>154236</v>
      </c>
      <c r="C36" s="174">
        <v>118980</v>
      </c>
    </row>
    <row r="37" spans="1:4" x14ac:dyDescent="0.25">
      <c r="A37" s="106">
        <v>2015</v>
      </c>
      <c r="B37" s="65">
        <v>154959</v>
      </c>
      <c r="C37" s="65">
        <v>122708</v>
      </c>
    </row>
    <row r="38" spans="1:4" x14ac:dyDescent="0.25">
      <c r="A38" s="106"/>
    </row>
    <row r="39" spans="1:4" x14ac:dyDescent="0.25">
      <c r="A39" s="106" t="s">
        <v>65</v>
      </c>
    </row>
    <row r="41" spans="1:4" s="173" customFormat="1" x14ac:dyDescent="0.25">
      <c r="A41" s="38" t="s">
        <v>421</v>
      </c>
      <c r="B41" s="2"/>
      <c r="C41" s="3"/>
      <c r="D41" s="3"/>
    </row>
    <row r="42" spans="1:4" s="173" customFormat="1" x14ac:dyDescent="0.25">
      <c r="A42" s="39" t="s">
        <v>245</v>
      </c>
      <c r="B42" s="19"/>
      <c r="C42" s="19"/>
      <c r="D42" s="20"/>
    </row>
    <row r="43" spans="1:4" s="173" customFormat="1" x14ac:dyDescent="0.25">
      <c r="A43" s="39"/>
      <c r="B43" s="101" t="s">
        <v>246</v>
      </c>
      <c r="C43" s="101" t="s">
        <v>247</v>
      </c>
      <c r="D43" s="105"/>
    </row>
    <row r="44" spans="1:4" x14ac:dyDescent="0.25">
      <c r="A44" s="106">
        <v>2002</v>
      </c>
      <c r="B44" s="65">
        <v>1628</v>
      </c>
      <c r="C44" s="65">
        <v>810</v>
      </c>
    </row>
    <row r="45" spans="1:4" x14ac:dyDescent="0.25">
      <c r="A45" s="106">
        <v>2003</v>
      </c>
      <c r="B45" s="65">
        <v>3326</v>
      </c>
      <c r="C45" s="65">
        <v>1078</v>
      </c>
    </row>
    <row r="46" spans="1:4" x14ac:dyDescent="0.25">
      <c r="A46" s="106">
        <v>2004</v>
      </c>
      <c r="B46" s="65">
        <v>1741</v>
      </c>
      <c r="C46" s="65">
        <v>2815</v>
      </c>
    </row>
    <row r="47" spans="1:4" x14ac:dyDescent="0.25">
      <c r="A47" s="106">
        <v>2005</v>
      </c>
      <c r="B47" s="65">
        <v>2315</v>
      </c>
      <c r="C47" s="65">
        <v>1656</v>
      </c>
    </row>
    <row r="48" spans="1:4" x14ac:dyDescent="0.25">
      <c r="A48" s="106">
        <v>2006</v>
      </c>
      <c r="B48" s="65">
        <v>1872</v>
      </c>
      <c r="C48" s="65">
        <v>3184</v>
      </c>
    </row>
    <row r="49" spans="1:4" x14ac:dyDescent="0.25">
      <c r="A49" s="106">
        <v>2007</v>
      </c>
      <c r="B49" s="65">
        <v>2756</v>
      </c>
      <c r="C49" s="65">
        <v>2249</v>
      </c>
    </row>
    <row r="50" spans="1:4" x14ac:dyDescent="0.25">
      <c r="A50" s="106">
        <v>2008</v>
      </c>
      <c r="B50" s="65">
        <v>2297</v>
      </c>
      <c r="C50" s="65">
        <v>2863</v>
      </c>
    </row>
    <row r="51" spans="1:4" x14ac:dyDescent="0.25">
      <c r="A51" s="106">
        <v>2009</v>
      </c>
      <c r="B51" s="65">
        <v>393</v>
      </c>
      <c r="C51" s="65">
        <v>2340</v>
      </c>
    </row>
    <row r="52" spans="1:4" x14ac:dyDescent="0.25">
      <c r="A52" s="106">
        <v>2010</v>
      </c>
      <c r="B52" s="65">
        <v>632</v>
      </c>
      <c r="C52" s="65">
        <v>414</v>
      </c>
    </row>
    <row r="53" spans="1:4" x14ac:dyDescent="0.25">
      <c r="A53" s="106">
        <v>2011</v>
      </c>
      <c r="B53" s="65">
        <v>883</v>
      </c>
      <c r="C53" s="65">
        <v>474</v>
      </c>
    </row>
    <row r="54" spans="1:4" x14ac:dyDescent="0.25">
      <c r="A54" s="106">
        <v>2012</v>
      </c>
      <c r="B54" s="65">
        <v>1833</v>
      </c>
      <c r="C54" s="65">
        <v>979</v>
      </c>
    </row>
    <row r="55" spans="1:4" x14ac:dyDescent="0.25">
      <c r="A55" s="106">
        <v>2013</v>
      </c>
      <c r="B55" s="65">
        <v>2619</v>
      </c>
      <c r="C55" s="65">
        <v>1312</v>
      </c>
    </row>
    <row r="56" spans="1:4" x14ac:dyDescent="0.25">
      <c r="A56" s="106">
        <v>2014</v>
      </c>
      <c r="B56" s="65">
        <v>4236</v>
      </c>
      <c r="C56" s="65">
        <v>3786</v>
      </c>
    </row>
    <row r="57" spans="1:4" x14ac:dyDescent="0.25">
      <c r="A57" s="106">
        <v>2015</v>
      </c>
      <c r="B57" s="65">
        <v>4542</v>
      </c>
      <c r="C57" s="65">
        <v>3728</v>
      </c>
    </row>
    <row r="58" spans="1:4" x14ac:dyDescent="0.25">
      <c r="A58" s="106"/>
    </row>
    <row r="59" spans="1:4" x14ac:dyDescent="0.25">
      <c r="A59" s="106" t="s">
        <v>65</v>
      </c>
    </row>
    <row r="61" spans="1:4" s="173" customFormat="1" x14ac:dyDescent="0.25">
      <c r="A61" s="38" t="s">
        <v>422</v>
      </c>
      <c r="B61" s="2"/>
      <c r="C61" s="3"/>
      <c r="D61" s="3"/>
    </row>
    <row r="62" spans="1:4" s="173" customFormat="1" x14ac:dyDescent="0.25">
      <c r="A62" s="39" t="s">
        <v>252</v>
      </c>
      <c r="B62" s="19"/>
      <c r="C62" s="19"/>
      <c r="D62" s="20"/>
    </row>
    <row r="63" spans="1:4" s="173" customFormat="1" x14ac:dyDescent="0.25">
      <c r="A63" s="39"/>
      <c r="B63" s="101" t="s">
        <v>246</v>
      </c>
      <c r="C63" s="101" t="s">
        <v>247</v>
      </c>
      <c r="D63" s="105"/>
    </row>
    <row r="64" spans="1:4" x14ac:dyDescent="0.25">
      <c r="A64" s="106">
        <v>2002</v>
      </c>
      <c r="B64" s="65">
        <v>1329</v>
      </c>
      <c r="C64" s="65">
        <v>991</v>
      </c>
    </row>
    <row r="65" spans="1:3" x14ac:dyDescent="0.25">
      <c r="A65" s="106">
        <v>2003</v>
      </c>
      <c r="B65" s="65">
        <v>1442</v>
      </c>
      <c r="C65" s="65">
        <v>1046</v>
      </c>
    </row>
    <row r="66" spans="1:3" x14ac:dyDescent="0.25">
      <c r="A66" s="106">
        <v>2004</v>
      </c>
      <c r="B66" s="65">
        <v>1232</v>
      </c>
      <c r="C66" s="65">
        <v>1202</v>
      </c>
    </row>
    <row r="67" spans="1:3" x14ac:dyDescent="0.25">
      <c r="A67" s="106">
        <v>2005</v>
      </c>
      <c r="B67" s="65">
        <v>1436</v>
      </c>
      <c r="C67" s="65">
        <v>1041</v>
      </c>
    </row>
    <row r="68" spans="1:3" x14ac:dyDescent="0.25">
      <c r="A68" s="106">
        <v>2006</v>
      </c>
      <c r="B68" s="65">
        <v>1408</v>
      </c>
      <c r="C68" s="65">
        <v>1103</v>
      </c>
    </row>
    <row r="69" spans="1:3" x14ac:dyDescent="0.25">
      <c r="A69" s="106">
        <v>2007</v>
      </c>
      <c r="B69" s="65">
        <v>1376</v>
      </c>
      <c r="C69" s="65">
        <v>1139</v>
      </c>
    </row>
    <row r="70" spans="1:3" x14ac:dyDescent="0.25">
      <c r="A70" s="106">
        <v>2008</v>
      </c>
      <c r="B70" s="65">
        <v>733</v>
      </c>
      <c r="C70" s="65">
        <v>999</v>
      </c>
    </row>
    <row r="71" spans="1:3" x14ac:dyDescent="0.25">
      <c r="A71" s="106">
        <v>2009</v>
      </c>
      <c r="B71" s="65">
        <v>455</v>
      </c>
      <c r="C71" s="65">
        <v>544</v>
      </c>
    </row>
    <row r="72" spans="1:3" x14ac:dyDescent="0.25">
      <c r="A72" s="106">
        <v>2010</v>
      </c>
      <c r="B72" s="65">
        <v>457</v>
      </c>
      <c r="C72" s="65">
        <v>429</v>
      </c>
    </row>
    <row r="73" spans="1:3" x14ac:dyDescent="0.25">
      <c r="A73" s="106">
        <v>2011</v>
      </c>
      <c r="B73" s="65">
        <v>472</v>
      </c>
      <c r="C73" s="65">
        <v>376</v>
      </c>
    </row>
    <row r="74" spans="1:3" x14ac:dyDescent="0.25">
      <c r="A74" s="106">
        <v>2012</v>
      </c>
      <c r="B74" s="65">
        <v>654</v>
      </c>
      <c r="C74" s="65">
        <v>379</v>
      </c>
    </row>
    <row r="75" spans="1:3" x14ac:dyDescent="0.25">
      <c r="A75" s="106">
        <v>2013</v>
      </c>
      <c r="B75" s="65">
        <v>823</v>
      </c>
      <c r="C75" s="65">
        <v>534</v>
      </c>
    </row>
    <row r="76" spans="1:3" x14ac:dyDescent="0.25">
      <c r="A76" s="106">
        <v>2014</v>
      </c>
      <c r="B76" s="65">
        <v>886</v>
      </c>
      <c r="C76" s="65">
        <v>686</v>
      </c>
    </row>
    <row r="77" spans="1:3" x14ac:dyDescent="0.25">
      <c r="A77" s="106">
        <v>2015</v>
      </c>
      <c r="B77" s="65">
        <v>847</v>
      </c>
      <c r="C77" s="65">
        <v>723</v>
      </c>
    </row>
    <row r="78" spans="1:3" x14ac:dyDescent="0.25">
      <c r="A78" s="106"/>
    </row>
    <row r="79" spans="1:3" x14ac:dyDescent="0.25">
      <c r="A79" s="106" t="s">
        <v>65</v>
      </c>
    </row>
    <row r="81" spans="1:4" s="173" customFormat="1" ht="12.75" x14ac:dyDescent="0.2">
      <c r="A81" s="156" t="s">
        <v>423</v>
      </c>
      <c r="B81" s="163"/>
      <c r="C81" s="163"/>
      <c r="D81" s="163"/>
    </row>
    <row r="82" spans="1:4" s="173" customFormat="1" x14ac:dyDescent="0.25">
      <c r="A82" s="175" t="s">
        <v>251</v>
      </c>
      <c r="B82" s="163"/>
      <c r="C82" s="163"/>
      <c r="D82" s="105"/>
    </row>
    <row r="83" spans="1:4" s="173" customFormat="1" ht="12.75" x14ac:dyDescent="0.2">
      <c r="A83" s="156" t="s">
        <v>50</v>
      </c>
      <c r="B83" s="176">
        <v>0</v>
      </c>
      <c r="C83" s="153"/>
    </row>
    <row r="84" spans="1:4" s="173" customFormat="1" ht="12.75" x14ac:dyDescent="0.2">
      <c r="A84" s="156" t="s">
        <v>14</v>
      </c>
      <c r="B84" s="163">
        <v>235</v>
      </c>
      <c r="C84" s="153"/>
    </row>
    <row r="85" spans="1:4" s="173" customFormat="1" ht="12.75" x14ac:dyDescent="0.2">
      <c r="A85" s="156" t="s">
        <v>15</v>
      </c>
      <c r="B85" s="163">
        <v>0</v>
      </c>
      <c r="C85" s="153"/>
    </row>
    <row r="86" spans="1:4" s="173" customFormat="1" ht="12.75" x14ac:dyDescent="0.2">
      <c r="A86" s="156" t="s">
        <v>16</v>
      </c>
      <c r="B86" s="163">
        <v>1747</v>
      </c>
      <c r="C86" s="153"/>
    </row>
    <row r="87" spans="1:4" s="173" customFormat="1" ht="12.75" x14ac:dyDescent="0.2">
      <c r="A87" s="156" t="s">
        <v>17</v>
      </c>
      <c r="B87" s="163">
        <v>0</v>
      </c>
      <c r="C87" s="153"/>
    </row>
    <row r="88" spans="1:4" s="173" customFormat="1" ht="12.75" x14ac:dyDescent="0.2">
      <c r="A88" s="156" t="s">
        <v>18</v>
      </c>
      <c r="B88" s="163">
        <v>139</v>
      </c>
      <c r="C88" s="153"/>
    </row>
    <row r="89" spans="1:4" s="173" customFormat="1" ht="12.75" x14ac:dyDescent="0.2">
      <c r="A89" s="156" t="s">
        <v>49</v>
      </c>
      <c r="B89" s="163">
        <v>284</v>
      </c>
      <c r="C89" s="153"/>
    </row>
    <row r="90" spans="1:4" s="173" customFormat="1" ht="12.75" x14ac:dyDescent="0.2">
      <c r="A90" s="156" t="s">
        <v>20</v>
      </c>
      <c r="B90" s="163">
        <v>0</v>
      </c>
      <c r="C90" s="153"/>
    </row>
    <row r="91" spans="1:4" s="173" customFormat="1" ht="12.75" x14ac:dyDescent="0.2">
      <c r="A91" s="156" t="s">
        <v>21</v>
      </c>
      <c r="B91" s="163">
        <v>81</v>
      </c>
      <c r="C91" s="153"/>
    </row>
    <row r="92" spans="1:4" s="173" customFormat="1" ht="12.75" x14ac:dyDescent="0.2">
      <c r="A92" s="156" t="s">
        <v>22</v>
      </c>
      <c r="B92" s="163">
        <v>196</v>
      </c>
      <c r="C92" s="153"/>
    </row>
    <row r="93" spans="1:4" s="173" customFormat="1" ht="12.75" x14ac:dyDescent="0.2">
      <c r="A93" s="156" t="s">
        <v>23</v>
      </c>
      <c r="B93" s="163">
        <v>6</v>
      </c>
      <c r="C93" s="153"/>
    </row>
    <row r="94" spans="1:4" s="173" customFormat="1" ht="12.75" x14ac:dyDescent="0.2">
      <c r="A94" s="156" t="s">
        <v>48</v>
      </c>
      <c r="B94" s="163">
        <v>36</v>
      </c>
      <c r="C94" s="153"/>
    </row>
    <row r="95" spans="1:4" s="173" customFormat="1" ht="12.75" x14ac:dyDescent="0.2">
      <c r="A95" s="156" t="s">
        <v>25</v>
      </c>
      <c r="B95" s="163">
        <v>26</v>
      </c>
      <c r="C95" s="153"/>
    </row>
    <row r="96" spans="1:4" s="173" customFormat="1" ht="12.75" x14ac:dyDescent="0.2">
      <c r="A96" s="156" t="s">
        <v>26</v>
      </c>
      <c r="B96" s="163">
        <v>260</v>
      </c>
      <c r="C96" s="153"/>
    </row>
    <row r="97" spans="1:4" s="173" customFormat="1" ht="12.75" x14ac:dyDescent="0.2">
      <c r="A97" s="156" t="s">
        <v>27</v>
      </c>
      <c r="B97" s="163">
        <v>0</v>
      </c>
      <c r="C97" s="153"/>
    </row>
    <row r="98" spans="1:4" s="173" customFormat="1" ht="12.75" x14ac:dyDescent="0.2">
      <c r="A98" s="156" t="s">
        <v>51</v>
      </c>
      <c r="B98" s="163">
        <v>0</v>
      </c>
      <c r="C98" s="153"/>
    </row>
    <row r="99" spans="1:4" s="173" customFormat="1" ht="12.75" x14ac:dyDescent="0.2">
      <c r="A99" s="156" t="s">
        <v>29</v>
      </c>
      <c r="B99" s="163">
        <v>0</v>
      </c>
      <c r="C99" s="153"/>
    </row>
    <row r="100" spans="1:4" s="173" customFormat="1" ht="12.75" x14ac:dyDescent="0.2">
      <c r="A100" s="156" t="s">
        <v>30</v>
      </c>
      <c r="B100" s="163">
        <v>0</v>
      </c>
      <c r="C100" s="153"/>
    </row>
    <row r="101" spans="1:4" s="173" customFormat="1" ht="12.75" x14ac:dyDescent="0.2">
      <c r="A101" s="156" t="s">
        <v>31</v>
      </c>
      <c r="B101" s="163">
        <v>22</v>
      </c>
      <c r="C101" s="153"/>
    </row>
    <row r="102" spans="1:4" s="173" customFormat="1" ht="12.75" x14ac:dyDescent="0.2">
      <c r="A102" s="156" t="s">
        <v>32</v>
      </c>
      <c r="B102" s="163">
        <v>653</v>
      </c>
      <c r="C102" s="153"/>
    </row>
    <row r="103" spans="1:4" s="173" customFormat="1" ht="12.75" x14ac:dyDescent="0.2">
      <c r="A103" s="156" t="s">
        <v>33</v>
      </c>
      <c r="B103" s="163">
        <v>19</v>
      </c>
      <c r="C103" s="153"/>
    </row>
    <row r="104" spans="1:4" s="173" customFormat="1" ht="12.75" x14ac:dyDescent="0.2">
      <c r="A104" s="156" t="s">
        <v>34</v>
      </c>
      <c r="B104" s="163">
        <v>0</v>
      </c>
      <c r="C104" s="153"/>
    </row>
    <row r="105" spans="1:4" s="173" customFormat="1" ht="12.75" x14ac:dyDescent="0.2">
      <c r="A105" s="156" t="s">
        <v>35</v>
      </c>
      <c r="B105" s="163">
        <v>0</v>
      </c>
      <c r="C105" s="153"/>
    </row>
    <row r="106" spans="1:4" s="173" customFormat="1" ht="12.75" x14ac:dyDescent="0.2">
      <c r="A106" s="156" t="s">
        <v>36</v>
      </c>
      <c r="B106" s="163">
        <v>24</v>
      </c>
      <c r="C106" s="153"/>
    </row>
    <row r="107" spans="1:4" s="173" customFormat="1" ht="12.75" x14ac:dyDescent="0.2">
      <c r="A107" s="156"/>
      <c r="B107" s="163"/>
      <c r="C107" s="163"/>
      <c r="D107" s="163"/>
    </row>
    <row r="108" spans="1:4" s="173" customFormat="1" ht="12.75" x14ac:dyDescent="0.2">
      <c r="A108" s="64" t="s">
        <v>65</v>
      </c>
      <c r="B108" s="163"/>
      <c r="C108" s="163"/>
      <c r="D108" s="163"/>
    </row>
    <row r="109" spans="1:4" s="173" customFormat="1" x14ac:dyDescent="0.25">
      <c r="A109" s="65"/>
      <c r="B109" s="163"/>
      <c r="C109" s="163"/>
      <c r="D109" s="163"/>
    </row>
    <row r="110" spans="1:4" x14ac:dyDescent="0.25">
      <c r="A110" s="156" t="s">
        <v>424</v>
      </c>
    </row>
    <row r="111" spans="1:4" s="173" customFormat="1" x14ac:dyDescent="0.25">
      <c r="A111" s="175" t="s">
        <v>250</v>
      </c>
      <c r="B111" s="163"/>
      <c r="C111" s="163"/>
      <c r="D111" s="163"/>
    </row>
    <row r="112" spans="1:4" s="173" customFormat="1" ht="12.75" x14ac:dyDescent="0.2">
      <c r="A112" s="156" t="s">
        <v>16</v>
      </c>
      <c r="B112" s="163"/>
      <c r="C112" s="163"/>
      <c r="D112" s="163"/>
    </row>
    <row r="113" spans="1:4" s="173" customFormat="1" ht="12.75" x14ac:dyDescent="0.2">
      <c r="A113" s="156" t="s">
        <v>26</v>
      </c>
      <c r="B113" s="163">
        <v>1722</v>
      </c>
      <c r="C113" s="163"/>
      <c r="D113" s="163"/>
    </row>
    <row r="114" spans="1:4" s="173" customFormat="1" ht="12.75" x14ac:dyDescent="0.2">
      <c r="A114" s="156" t="s">
        <v>14</v>
      </c>
      <c r="B114" s="163">
        <v>815</v>
      </c>
      <c r="C114" s="163"/>
      <c r="D114" s="163"/>
    </row>
    <row r="115" spans="1:4" s="173" customFormat="1" ht="12.75" x14ac:dyDescent="0.2">
      <c r="A115" s="156" t="s">
        <v>21</v>
      </c>
      <c r="B115" s="163">
        <v>235</v>
      </c>
      <c r="C115" s="163"/>
      <c r="D115" s="163"/>
    </row>
    <row r="116" spans="1:4" s="173" customFormat="1" ht="12.75" x14ac:dyDescent="0.2">
      <c r="A116" s="156" t="s">
        <v>34</v>
      </c>
      <c r="B116" s="163">
        <v>37</v>
      </c>
      <c r="C116" s="163"/>
      <c r="D116" s="163"/>
    </row>
    <row r="117" spans="1:4" s="173" customFormat="1" ht="12.75" x14ac:dyDescent="0.2">
      <c r="A117" s="156" t="s">
        <v>29</v>
      </c>
      <c r="B117" s="163">
        <v>0</v>
      </c>
      <c r="C117" s="163"/>
      <c r="D117" s="163"/>
    </row>
    <row r="118" spans="1:4" s="173" customFormat="1" ht="12.75" x14ac:dyDescent="0.2">
      <c r="A118" s="156" t="s">
        <v>48</v>
      </c>
      <c r="B118" s="163">
        <v>22</v>
      </c>
      <c r="C118" s="163"/>
      <c r="D118" s="163"/>
    </row>
    <row r="119" spans="1:4" s="173" customFormat="1" ht="12.75" x14ac:dyDescent="0.2">
      <c r="A119" s="156" t="s">
        <v>31</v>
      </c>
      <c r="B119" s="163">
        <v>44</v>
      </c>
      <c r="C119" s="163"/>
      <c r="D119" s="163"/>
    </row>
    <row r="120" spans="1:4" s="173" customFormat="1" ht="12.75" x14ac:dyDescent="0.2">
      <c r="A120" s="156" t="s">
        <v>20</v>
      </c>
      <c r="B120" s="163">
        <v>148</v>
      </c>
      <c r="C120" s="163"/>
      <c r="D120" s="163"/>
    </row>
    <row r="121" spans="1:4" s="173" customFormat="1" ht="12.75" x14ac:dyDescent="0.2">
      <c r="A121" s="156" t="s">
        <v>36</v>
      </c>
      <c r="B121" s="163">
        <v>0</v>
      </c>
      <c r="C121" s="163"/>
      <c r="D121" s="163"/>
    </row>
    <row r="122" spans="1:4" s="173" customFormat="1" ht="12.75" x14ac:dyDescent="0.2">
      <c r="A122" s="156" t="s">
        <v>23</v>
      </c>
      <c r="B122" s="163">
        <v>0</v>
      </c>
      <c r="C122" s="163"/>
      <c r="D122" s="163"/>
    </row>
    <row r="123" spans="1:4" s="173" customFormat="1" ht="12.75" x14ac:dyDescent="0.2">
      <c r="A123" s="156" t="s">
        <v>22</v>
      </c>
      <c r="B123" s="163">
        <v>49</v>
      </c>
      <c r="C123" s="163"/>
      <c r="D123" s="163"/>
    </row>
    <row r="124" spans="1:4" s="173" customFormat="1" ht="12.75" x14ac:dyDescent="0.2">
      <c r="A124" s="156" t="s">
        <v>27</v>
      </c>
      <c r="B124" s="163">
        <v>584</v>
      </c>
      <c r="C124" s="163"/>
      <c r="D124" s="163"/>
    </row>
    <row r="125" spans="1:4" s="173" customFormat="1" ht="12.75" x14ac:dyDescent="0.2">
      <c r="A125" s="156" t="s">
        <v>25</v>
      </c>
      <c r="B125" s="163">
        <v>0</v>
      </c>
      <c r="C125" s="163"/>
      <c r="D125" s="163"/>
    </row>
    <row r="126" spans="1:4" s="173" customFormat="1" ht="12.75" x14ac:dyDescent="0.2">
      <c r="A126" s="156" t="s">
        <v>49</v>
      </c>
      <c r="B126" s="163">
        <v>37</v>
      </c>
      <c r="C126" s="163"/>
      <c r="D126" s="163"/>
    </row>
    <row r="127" spans="1:4" s="173" customFormat="1" ht="12.75" x14ac:dyDescent="0.2">
      <c r="A127" s="156" t="s">
        <v>30</v>
      </c>
      <c r="B127" s="163">
        <v>0</v>
      </c>
      <c r="C127" s="163"/>
      <c r="D127" s="163"/>
    </row>
    <row r="128" spans="1:4" s="173" customFormat="1" ht="12.75" x14ac:dyDescent="0.2">
      <c r="A128" s="156" t="s">
        <v>35</v>
      </c>
      <c r="B128" s="163">
        <v>0</v>
      </c>
      <c r="C128" s="163"/>
      <c r="D128" s="163"/>
    </row>
    <row r="129" spans="1:4" s="173" customFormat="1" ht="12.75" x14ac:dyDescent="0.2">
      <c r="A129" s="156" t="s">
        <v>33</v>
      </c>
      <c r="B129" s="163">
        <v>0</v>
      </c>
      <c r="C129" s="163"/>
      <c r="D129" s="163"/>
    </row>
    <row r="130" spans="1:4" s="173" customFormat="1" ht="12.75" x14ac:dyDescent="0.2">
      <c r="A130" s="156" t="s">
        <v>15</v>
      </c>
      <c r="B130" s="163">
        <v>26</v>
      </c>
      <c r="C130" s="163"/>
      <c r="D130" s="163"/>
    </row>
    <row r="131" spans="1:4" s="173" customFormat="1" ht="12.75" x14ac:dyDescent="0.2">
      <c r="A131" s="156" t="s">
        <v>17</v>
      </c>
      <c r="B131" s="163">
        <v>0</v>
      </c>
      <c r="C131" s="163"/>
      <c r="D131" s="163"/>
    </row>
    <row r="132" spans="1:4" s="173" customFormat="1" ht="12.75" x14ac:dyDescent="0.2">
      <c r="A132" s="156" t="s">
        <v>32</v>
      </c>
      <c r="B132" s="163">
        <v>0</v>
      </c>
      <c r="C132" s="163"/>
      <c r="D132" s="163"/>
    </row>
    <row r="133" spans="1:4" s="173" customFormat="1" ht="12.75" x14ac:dyDescent="0.2">
      <c r="A133" s="156" t="s">
        <v>50</v>
      </c>
      <c r="B133" s="163">
        <v>751</v>
      </c>
      <c r="C133" s="163"/>
      <c r="D133" s="163"/>
    </row>
    <row r="134" spans="1:4" s="173" customFormat="1" ht="12.75" x14ac:dyDescent="0.2">
      <c r="A134" s="156" t="s">
        <v>51</v>
      </c>
      <c r="B134" s="163">
        <v>0</v>
      </c>
      <c r="C134" s="163"/>
      <c r="D134" s="163"/>
    </row>
    <row r="135" spans="1:4" s="173" customFormat="1" ht="12.75" x14ac:dyDescent="0.2">
      <c r="A135" s="156" t="s">
        <v>18</v>
      </c>
      <c r="B135" s="163">
        <v>22</v>
      </c>
      <c r="C135" s="163"/>
      <c r="D135" s="163"/>
    </row>
    <row r="136" spans="1:4" s="173" customFormat="1" ht="12.75" x14ac:dyDescent="0.2">
      <c r="A136" s="156"/>
      <c r="B136" s="163">
        <v>72</v>
      </c>
      <c r="C136" s="163"/>
      <c r="D136" s="163"/>
    </row>
    <row r="137" spans="1:4" s="173" customFormat="1" ht="12.75" x14ac:dyDescent="0.2">
      <c r="A137" s="64" t="s">
        <v>66</v>
      </c>
      <c r="B137" s="163"/>
      <c r="C137" s="163"/>
      <c r="D137" s="163"/>
    </row>
    <row r="138" spans="1:4" s="173" customFormat="1" x14ac:dyDescent="0.25">
      <c r="A138" s="65"/>
      <c r="B138" s="163"/>
      <c r="C138" s="163"/>
      <c r="D138" s="163"/>
    </row>
    <row r="139" spans="1:4" x14ac:dyDescent="0.25">
      <c r="A139" s="156" t="s">
        <v>425</v>
      </c>
    </row>
    <row r="140" spans="1:4" s="173" customFormat="1" x14ac:dyDescent="0.25">
      <c r="A140" s="175" t="s">
        <v>249</v>
      </c>
      <c r="B140" s="163"/>
      <c r="C140" s="163"/>
      <c r="D140" s="163"/>
    </row>
    <row r="141" spans="1:4" s="173" customFormat="1" ht="12.75" x14ac:dyDescent="0.2">
      <c r="A141" s="156" t="s">
        <v>50</v>
      </c>
      <c r="B141" s="124">
        <v>28</v>
      </c>
    </row>
    <row r="142" spans="1:4" s="173" customFormat="1" ht="12.75" x14ac:dyDescent="0.2">
      <c r="A142" s="156" t="s">
        <v>14</v>
      </c>
      <c r="B142" s="177">
        <v>44</v>
      </c>
    </row>
    <row r="143" spans="1:4" s="173" customFormat="1" ht="12.75" x14ac:dyDescent="0.2">
      <c r="A143" s="156" t="s">
        <v>15</v>
      </c>
      <c r="B143" s="177">
        <v>5</v>
      </c>
    </row>
    <row r="144" spans="1:4" s="173" customFormat="1" ht="12.75" x14ac:dyDescent="0.2">
      <c r="A144" s="156" t="s">
        <v>16</v>
      </c>
      <c r="B144" s="177">
        <v>3</v>
      </c>
    </row>
    <row r="145" spans="1:2" s="173" customFormat="1" ht="12.75" x14ac:dyDescent="0.2">
      <c r="A145" s="156" t="s">
        <v>17</v>
      </c>
      <c r="B145" s="177">
        <v>21</v>
      </c>
    </row>
    <row r="146" spans="1:2" s="173" customFormat="1" ht="12.75" x14ac:dyDescent="0.2">
      <c r="A146" s="156" t="s">
        <v>18</v>
      </c>
      <c r="B146" s="177">
        <v>11</v>
      </c>
    </row>
    <row r="147" spans="1:2" s="173" customFormat="1" ht="12.75" x14ac:dyDescent="0.2">
      <c r="A147" s="156" t="s">
        <v>49</v>
      </c>
      <c r="B147" s="177">
        <v>2</v>
      </c>
    </row>
    <row r="148" spans="1:2" s="173" customFormat="1" ht="12.75" x14ac:dyDescent="0.2">
      <c r="A148" s="156" t="s">
        <v>20</v>
      </c>
      <c r="B148" s="177">
        <v>26</v>
      </c>
    </row>
    <row r="149" spans="1:2" s="173" customFormat="1" ht="12.75" x14ac:dyDescent="0.2">
      <c r="A149" s="156" t="s">
        <v>21</v>
      </c>
      <c r="B149" s="177">
        <v>11</v>
      </c>
    </row>
    <row r="150" spans="1:2" s="173" customFormat="1" ht="12.75" x14ac:dyDescent="0.2">
      <c r="A150" s="156" t="s">
        <v>22</v>
      </c>
      <c r="B150" s="177">
        <v>78</v>
      </c>
    </row>
    <row r="151" spans="1:2" s="173" customFormat="1" ht="12.75" x14ac:dyDescent="0.2">
      <c r="A151" s="156" t="s">
        <v>23</v>
      </c>
      <c r="B151" s="177">
        <v>87</v>
      </c>
    </row>
    <row r="152" spans="1:2" s="173" customFormat="1" ht="12.75" x14ac:dyDescent="0.2">
      <c r="A152" s="156" t="s">
        <v>48</v>
      </c>
      <c r="B152" s="177">
        <v>99</v>
      </c>
    </row>
    <row r="153" spans="1:2" s="173" customFormat="1" ht="12.75" x14ac:dyDescent="0.2">
      <c r="A153" s="156" t="s">
        <v>25</v>
      </c>
      <c r="B153" s="177">
        <v>49</v>
      </c>
    </row>
    <row r="154" spans="1:2" s="173" customFormat="1" ht="12.75" x14ac:dyDescent="0.2">
      <c r="A154" s="156" t="s">
        <v>26</v>
      </c>
      <c r="B154" s="177">
        <v>8</v>
      </c>
    </row>
    <row r="155" spans="1:2" s="173" customFormat="1" ht="12.75" x14ac:dyDescent="0.2">
      <c r="A155" s="156" t="s">
        <v>27</v>
      </c>
      <c r="B155" s="177">
        <v>0</v>
      </c>
    </row>
    <row r="156" spans="1:2" s="173" customFormat="1" ht="12.75" x14ac:dyDescent="0.2">
      <c r="A156" s="156" t="s">
        <v>51</v>
      </c>
      <c r="B156" s="177">
        <v>14</v>
      </c>
    </row>
    <row r="157" spans="1:2" s="173" customFormat="1" ht="12.75" x14ac:dyDescent="0.2">
      <c r="A157" s="156" t="s">
        <v>29</v>
      </c>
      <c r="B157" s="177">
        <v>52</v>
      </c>
    </row>
    <row r="158" spans="1:2" s="173" customFormat="1" ht="12.75" x14ac:dyDescent="0.2">
      <c r="A158" s="156" t="s">
        <v>30</v>
      </c>
      <c r="B158" s="177">
        <v>31</v>
      </c>
    </row>
    <row r="159" spans="1:2" s="173" customFormat="1" ht="12.75" x14ac:dyDescent="0.2">
      <c r="A159" s="156" t="s">
        <v>31</v>
      </c>
      <c r="B159" s="177">
        <v>42</v>
      </c>
    </row>
    <row r="160" spans="1:2" s="173" customFormat="1" ht="12.75" x14ac:dyDescent="0.2">
      <c r="A160" s="156" t="s">
        <v>32</v>
      </c>
      <c r="B160" s="177">
        <v>4</v>
      </c>
    </row>
    <row r="161" spans="1:4" s="173" customFormat="1" ht="12.75" x14ac:dyDescent="0.2">
      <c r="A161" s="156" t="s">
        <v>33</v>
      </c>
      <c r="B161" s="177">
        <v>59</v>
      </c>
    </row>
    <row r="162" spans="1:4" s="173" customFormat="1" ht="12.75" x14ac:dyDescent="0.2">
      <c r="A162" s="156" t="s">
        <v>34</v>
      </c>
      <c r="B162" s="177">
        <v>14</v>
      </c>
    </row>
    <row r="163" spans="1:4" s="173" customFormat="1" ht="12.75" x14ac:dyDescent="0.2">
      <c r="A163" s="156" t="s">
        <v>35</v>
      </c>
      <c r="B163" s="177">
        <v>18</v>
      </c>
    </row>
    <row r="164" spans="1:4" s="173" customFormat="1" ht="12.75" x14ac:dyDescent="0.2">
      <c r="A164" s="156" t="s">
        <v>36</v>
      </c>
      <c r="B164" s="177">
        <v>47</v>
      </c>
    </row>
    <row r="165" spans="1:4" s="173" customFormat="1" ht="12.75" x14ac:dyDescent="0.2">
      <c r="A165" s="156"/>
      <c r="B165" s="163"/>
      <c r="C165" s="163"/>
      <c r="D165" s="163"/>
    </row>
    <row r="166" spans="1:4" s="173" customFormat="1" ht="12.75" x14ac:dyDescent="0.2">
      <c r="A166" s="64" t="s">
        <v>66</v>
      </c>
      <c r="B166" s="163"/>
      <c r="C166" s="163"/>
      <c r="D166" s="163"/>
    </row>
    <row r="167" spans="1:4" s="173" customFormat="1" x14ac:dyDescent="0.25">
      <c r="A167" s="65"/>
      <c r="B167" s="163"/>
      <c r="C167" s="163"/>
      <c r="D167" s="163"/>
    </row>
    <row r="168" spans="1:4" x14ac:dyDescent="0.25">
      <c r="A168" s="156" t="s">
        <v>426</v>
      </c>
    </row>
    <row r="169" spans="1:4" s="173" customFormat="1" x14ac:dyDescent="0.25">
      <c r="A169" s="175" t="s">
        <v>248</v>
      </c>
      <c r="B169" s="163"/>
      <c r="C169" s="163"/>
      <c r="D169" s="163"/>
    </row>
    <row r="170" spans="1:4" s="173" customFormat="1" ht="12.75" x14ac:dyDescent="0.2">
      <c r="A170" s="156" t="s">
        <v>16</v>
      </c>
      <c r="B170" s="163"/>
      <c r="C170" s="163"/>
      <c r="D170" s="163"/>
    </row>
    <row r="171" spans="1:4" s="173" customFormat="1" ht="12.75" x14ac:dyDescent="0.2">
      <c r="A171" s="156" t="s">
        <v>26</v>
      </c>
      <c r="B171" s="163">
        <v>8</v>
      </c>
      <c r="C171" s="163"/>
      <c r="D171" s="163"/>
    </row>
    <row r="172" spans="1:4" s="173" customFormat="1" ht="12.75" x14ac:dyDescent="0.2">
      <c r="A172" s="156" t="s">
        <v>14</v>
      </c>
      <c r="B172" s="163">
        <v>3</v>
      </c>
      <c r="C172" s="163"/>
      <c r="D172" s="163"/>
    </row>
    <row r="173" spans="1:4" s="173" customFormat="1" ht="12.75" x14ac:dyDescent="0.2">
      <c r="A173" s="156" t="s">
        <v>21</v>
      </c>
      <c r="B173" s="163">
        <v>32</v>
      </c>
      <c r="C173" s="163"/>
      <c r="D173" s="163"/>
    </row>
    <row r="174" spans="1:4" s="173" customFormat="1" ht="12.75" x14ac:dyDescent="0.2">
      <c r="A174" s="156" t="s">
        <v>34</v>
      </c>
      <c r="B174" s="163">
        <v>16</v>
      </c>
      <c r="C174" s="163"/>
      <c r="D174" s="163"/>
    </row>
    <row r="175" spans="1:4" s="173" customFormat="1" ht="12.75" x14ac:dyDescent="0.2">
      <c r="A175" s="156" t="s">
        <v>29</v>
      </c>
      <c r="B175" s="163">
        <v>14</v>
      </c>
      <c r="C175" s="163"/>
      <c r="D175" s="163"/>
    </row>
    <row r="176" spans="1:4" s="173" customFormat="1" ht="12.75" x14ac:dyDescent="0.2">
      <c r="A176" s="156" t="s">
        <v>48</v>
      </c>
      <c r="B176" s="163">
        <v>20</v>
      </c>
      <c r="C176" s="163"/>
      <c r="D176" s="163"/>
    </row>
    <row r="177" spans="1:4" s="173" customFormat="1" ht="12.75" x14ac:dyDescent="0.2">
      <c r="A177" s="156" t="s">
        <v>31</v>
      </c>
      <c r="B177" s="163">
        <v>96</v>
      </c>
      <c r="C177" s="163"/>
      <c r="D177" s="163"/>
    </row>
    <row r="178" spans="1:4" s="173" customFormat="1" ht="12.75" x14ac:dyDescent="0.2">
      <c r="A178" s="156" t="s">
        <v>20</v>
      </c>
      <c r="B178" s="163">
        <v>42</v>
      </c>
      <c r="C178" s="163"/>
      <c r="D178" s="163"/>
    </row>
    <row r="179" spans="1:4" s="173" customFormat="1" ht="12.75" x14ac:dyDescent="0.2">
      <c r="A179" s="156" t="s">
        <v>36</v>
      </c>
      <c r="B179" s="163">
        <v>32</v>
      </c>
      <c r="C179" s="163"/>
      <c r="D179" s="163"/>
    </row>
    <row r="180" spans="1:4" s="173" customFormat="1" ht="12.75" x14ac:dyDescent="0.2">
      <c r="A180" s="156" t="s">
        <v>23</v>
      </c>
      <c r="B180" s="163">
        <v>40</v>
      </c>
      <c r="C180" s="163"/>
      <c r="D180" s="163"/>
    </row>
    <row r="181" spans="1:4" s="173" customFormat="1" ht="12.75" x14ac:dyDescent="0.2">
      <c r="A181" s="156" t="s">
        <v>22</v>
      </c>
      <c r="B181" s="163">
        <v>113</v>
      </c>
      <c r="C181" s="163"/>
      <c r="D181" s="163"/>
    </row>
    <row r="182" spans="1:4" s="173" customFormat="1" ht="12.75" x14ac:dyDescent="0.2">
      <c r="A182" s="156" t="s">
        <v>27</v>
      </c>
      <c r="B182" s="163">
        <v>115</v>
      </c>
      <c r="C182" s="163"/>
      <c r="D182" s="163"/>
    </row>
    <row r="183" spans="1:4" s="173" customFormat="1" ht="12.75" x14ac:dyDescent="0.2">
      <c r="A183" s="156" t="s">
        <v>25</v>
      </c>
      <c r="B183" s="163">
        <v>1</v>
      </c>
      <c r="C183" s="163"/>
      <c r="D183" s="163"/>
    </row>
    <row r="184" spans="1:4" s="173" customFormat="1" ht="12.75" x14ac:dyDescent="0.2">
      <c r="A184" s="156" t="s">
        <v>49</v>
      </c>
      <c r="B184" s="163">
        <v>79</v>
      </c>
      <c r="C184" s="163"/>
      <c r="D184" s="163"/>
    </row>
    <row r="185" spans="1:4" s="173" customFormat="1" ht="12.75" x14ac:dyDescent="0.2">
      <c r="A185" s="156" t="s">
        <v>30</v>
      </c>
      <c r="B185" s="163">
        <v>1</v>
      </c>
      <c r="C185" s="163"/>
      <c r="D185" s="163"/>
    </row>
    <row r="186" spans="1:4" s="173" customFormat="1" ht="12.75" x14ac:dyDescent="0.2">
      <c r="A186" s="156" t="s">
        <v>35</v>
      </c>
      <c r="B186" s="163">
        <v>48</v>
      </c>
      <c r="C186" s="163"/>
      <c r="D186" s="163"/>
    </row>
    <row r="187" spans="1:4" s="173" customFormat="1" ht="12.75" x14ac:dyDescent="0.2">
      <c r="A187" s="156" t="s">
        <v>33</v>
      </c>
      <c r="B187" s="163">
        <v>23</v>
      </c>
      <c r="C187" s="163"/>
      <c r="D187" s="163"/>
    </row>
    <row r="188" spans="1:4" s="173" customFormat="1" ht="12.75" x14ac:dyDescent="0.2">
      <c r="A188" s="156" t="s">
        <v>15</v>
      </c>
      <c r="B188" s="163">
        <v>70</v>
      </c>
      <c r="C188" s="163"/>
      <c r="D188" s="163"/>
    </row>
    <row r="189" spans="1:4" s="173" customFormat="1" ht="12.75" x14ac:dyDescent="0.2">
      <c r="A189" s="156" t="s">
        <v>17</v>
      </c>
      <c r="B189" s="163">
        <v>6</v>
      </c>
      <c r="C189" s="163"/>
      <c r="D189" s="163"/>
    </row>
    <row r="190" spans="1:4" s="173" customFormat="1" ht="12.75" x14ac:dyDescent="0.2">
      <c r="A190" s="156" t="s">
        <v>32</v>
      </c>
      <c r="B190" s="163">
        <v>15</v>
      </c>
      <c r="C190" s="163"/>
      <c r="D190" s="163"/>
    </row>
    <row r="191" spans="1:4" s="173" customFormat="1" ht="12.75" x14ac:dyDescent="0.2">
      <c r="A191" s="156" t="s">
        <v>50</v>
      </c>
      <c r="B191" s="163">
        <v>13</v>
      </c>
      <c r="C191" s="163"/>
      <c r="D191" s="163"/>
    </row>
    <row r="192" spans="1:4" s="173" customFormat="1" ht="12.75" x14ac:dyDescent="0.2">
      <c r="A192" s="156" t="s">
        <v>51</v>
      </c>
      <c r="B192" s="163">
        <v>13</v>
      </c>
      <c r="C192" s="163"/>
      <c r="D192" s="163"/>
    </row>
    <row r="193" spans="1:4" s="173" customFormat="1" ht="12.75" x14ac:dyDescent="0.2">
      <c r="A193" s="156" t="s">
        <v>18</v>
      </c>
      <c r="B193" s="163">
        <v>23</v>
      </c>
      <c r="C193" s="163"/>
      <c r="D193" s="163"/>
    </row>
    <row r="194" spans="1:4" s="173" customFormat="1" ht="12.75" x14ac:dyDescent="0.2">
      <c r="A194" s="156"/>
      <c r="B194" s="163">
        <v>24</v>
      </c>
      <c r="C194" s="163"/>
      <c r="D194" s="163"/>
    </row>
    <row r="195" spans="1:4" s="173" customFormat="1" ht="12.75" x14ac:dyDescent="0.2">
      <c r="A195" s="64" t="s">
        <v>66</v>
      </c>
      <c r="B195" s="163"/>
      <c r="C195" s="163"/>
      <c r="D195" s="163"/>
    </row>
    <row r="196" spans="1:4" s="173" customFormat="1" x14ac:dyDescent="0.25">
      <c r="A196" s="65"/>
      <c r="B196" s="163"/>
      <c r="C196" s="163"/>
      <c r="D196" s="163"/>
    </row>
  </sheetData>
  <sortState ref="A141:A164">
    <sortCondition ref="A1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D6" sqref="D6"/>
    </sheetView>
  </sheetViews>
  <sheetFormatPr defaultRowHeight="15" x14ac:dyDescent="0.25"/>
  <cols>
    <col min="1" max="1" width="46" customWidth="1"/>
  </cols>
  <sheetData>
    <row r="1" spans="1:2" x14ac:dyDescent="0.25">
      <c r="A1" s="66" t="s">
        <v>260</v>
      </c>
    </row>
    <row r="2" spans="1:2" s="58" customFormat="1" x14ac:dyDescent="0.25">
      <c r="A2" s="59" t="s">
        <v>67</v>
      </c>
      <c r="B2" s="59"/>
    </row>
    <row r="3" spans="1:2" s="31" customFormat="1" ht="12.75" x14ac:dyDescent="0.2">
      <c r="A3" s="31" t="s">
        <v>68</v>
      </c>
    </row>
    <row r="4" spans="1:2" s="31" customFormat="1" ht="12.75" x14ac:dyDescent="0.2">
      <c r="A4" s="31" t="s">
        <v>69</v>
      </c>
    </row>
    <row r="5" spans="1:2" s="31" customFormat="1" ht="12.75" x14ac:dyDescent="0.2">
      <c r="A5" s="31" t="s">
        <v>70</v>
      </c>
    </row>
    <row r="6" spans="1:2" s="31" customFormat="1" ht="12.75" x14ac:dyDescent="0.2">
      <c r="A6" s="31" t="s">
        <v>71</v>
      </c>
    </row>
    <row r="7" spans="1:2" s="31" customFormat="1" ht="12.75" x14ac:dyDescent="0.2">
      <c r="A7" s="31" t="s">
        <v>72</v>
      </c>
    </row>
    <row r="8" spans="1:2" s="31" customFormat="1" ht="12.75" x14ac:dyDescent="0.2">
      <c r="A8" s="31" t="s">
        <v>73</v>
      </c>
    </row>
    <row r="9" spans="1:2" s="31" customFormat="1" ht="12.75" x14ac:dyDescent="0.2">
      <c r="A9" s="31" t="s">
        <v>45</v>
      </c>
    </row>
    <row r="10" spans="1:2" s="31" customFormat="1" ht="12.75" x14ac:dyDescent="0.2">
      <c r="A10" s="31" t="s">
        <v>74</v>
      </c>
    </row>
    <row r="11" spans="1:2" s="31" customFormat="1" ht="12.75" x14ac:dyDescent="0.2">
      <c r="A11" s="31" t="s">
        <v>46</v>
      </c>
    </row>
    <row r="12" spans="1:2" s="31" customFormat="1" ht="12.75" x14ac:dyDescent="0.2">
      <c r="A12" s="31" t="s">
        <v>75</v>
      </c>
    </row>
    <row r="13" spans="1:2" s="31" customFormat="1" ht="12.75" x14ac:dyDescent="0.2">
      <c r="A13" s="31" t="s">
        <v>76</v>
      </c>
    </row>
    <row r="16" spans="1:2" s="58" customFormat="1" x14ac:dyDescent="0.25">
      <c r="A16" s="58" t="s">
        <v>77</v>
      </c>
    </row>
    <row r="17" spans="1:9" s="62" customFormat="1" x14ac:dyDescent="0.25">
      <c r="A17" s="62" t="s">
        <v>85</v>
      </c>
    </row>
    <row r="18" spans="1:9" x14ac:dyDescent="0.25">
      <c r="B18" s="197" t="s">
        <v>79</v>
      </c>
      <c r="C18" s="197"/>
      <c r="D18" s="197" t="s">
        <v>80</v>
      </c>
      <c r="E18" s="197"/>
      <c r="F18" s="197" t="s">
        <v>81</v>
      </c>
      <c r="G18" s="197"/>
      <c r="H18" s="197" t="s">
        <v>82</v>
      </c>
      <c r="I18" s="197"/>
    </row>
    <row r="19" spans="1:9" x14ac:dyDescent="0.25">
      <c r="A19" s="60" t="s">
        <v>78</v>
      </c>
      <c r="B19" s="32">
        <v>2015</v>
      </c>
      <c r="C19" s="61">
        <v>2014</v>
      </c>
      <c r="D19" s="32">
        <v>2015</v>
      </c>
      <c r="E19" s="61">
        <v>2014</v>
      </c>
      <c r="F19" s="32">
        <v>2015</v>
      </c>
      <c r="G19" s="61">
        <v>2014</v>
      </c>
      <c r="H19" s="32">
        <v>2015</v>
      </c>
      <c r="I19" s="61">
        <v>2014</v>
      </c>
    </row>
    <row r="20" spans="1:9" x14ac:dyDescent="0.25">
      <c r="A20" t="s">
        <v>13</v>
      </c>
      <c r="C20" s="57"/>
      <c r="E20" s="57"/>
      <c r="G20" s="57"/>
      <c r="I20" s="57"/>
    </row>
    <row r="21" spans="1:9" x14ac:dyDescent="0.25">
      <c r="A21" t="s">
        <v>14</v>
      </c>
      <c r="C21" s="57"/>
      <c r="E21" s="57"/>
      <c r="G21" s="57"/>
      <c r="I21" s="57"/>
    </row>
    <row r="22" spans="1:9" x14ac:dyDescent="0.25">
      <c r="A22" t="s">
        <v>15</v>
      </c>
      <c r="C22" s="57"/>
      <c r="E22" s="57"/>
      <c r="G22" s="57"/>
      <c r="I22" s="57"/>
    </row>
    <row r="23" spans="1:9" x14ac:dyDescent="0.25">
      <c r="A23" t="s">
        <v>16</v>
      </c>
      <c r="C23" s="57"/>
      <c r="E23" s="57"/>
      <c r="G23" s="57"/>
      <c r="I23" s="57"/>
    </row>
    <row r="24" spans="1:9" x14ac:dyDescent="0.25">
      <c r="A24" t="s">
        <v>17</v>
      </c>
      <c r="C24" s="57"/>
      <c r="E24" s="57"/>
      <c r="G24" s="57"/>
      <c r="I24" s="57"/>
    </row>
    <row r="25" spans="1:9" x14ac:dyDescent="0.25">
      <c r="A25" t="s">
        <v>18</v>
      </c>
      <c r="C25" s="57"/>
      <c r="E25" s="57"/>
      <c r="G25" s="57"/>
      <c r="I25" s="57"/>
    </row>
    <row r="26" spans="1:9" x14ac:dyDescent="0.25">
      <c r="A26" t="s">
        <v>19</v>
      </c>
      <c r="C26" s="57"/>
      <c r="E26" s="57"/>
      <c r="G26" s="57"/>
      <c r="I26" s="57"/>
    </row>
    <row r="27" spans="1:9" x14ac:dyDescent="0.25">
      <c r="A27" t="s">
        <v>20</v>
      </c>
      <c r="C27" s="57"/>
      <c r="E27" s="57"/>
      <c r="G27" s="57"/>
      <c r="I27" s="57"/>
    </row>
    <row r="28" spans="1:9" x14ac:dyDescent="0.25">
      <c r="A28" t="s">
        <v>21</v>
      </c>
      <c r="C28" s="57"/>
      <c r="E28" s="57"/>
      <c r="G28" s="57"/>
      <c r="I28" s="57"/>
    </row>
    <row r="29" spans="1:9" x14ac:dyDescent="0.25">
      <c r="A29" t="s">
        <v>22</v>
      </c>
      <c r="C29" s="57"/>
      <c r="E29" s="57"/>
      <c r="G29" s="57"/>
      <c r="I29" s="57"/>
    </row>
    <row r="30" spans="1:9" x14ac:dyDescent="0.25">
      <c r="A30" t="s">
        <v>23</v>
      </c>
      <c r="C30" s="57"/>
      <c r="E30" s="57"/>
      <c r="G30" s="57"/>
      <c r="I30" s="57"/>
    </row>
    <row r="31" spans="1:9" x14ac:dyDescent="0.25">
      <c r="A31" t="s">
        <v>24</v>
      </c>
      <c r="C31" s="57"/>
      <c r="E31" s="57"/>
      <c r="G31" s="57"/>
      <c r="I31" s="57"/>
    </row>
    <row r="32" spans="1:9" x14ac:dyDescent="0.25">
      <c r="A32" t="s">
        <v>25</v>
      </c>
      <c r="C32" s="57"/>
      <c r="E32" s="57"/>
      <c r="G32" s="57"/>
      <c r="I32" s="57"/>
    </row>
    <row r="33" spans="1:9" x14ac:dyDescent="0.25">
      <c r="A33" t="s">
        <v>26</v>
      </c>
      <c r="C33" s="57"/>
      <c r="E33" s="57"/>
      <c r="G33" s="57"/>
      <c r="I33" s="57"/>
    </row>
    <row r="34" spans="1:9" x14ac:dyDescent="0.25">
      <c r="A34" t="s">
        <v>27</v>
      </c>
      <c r="C34" s="57"/>
      <c r="E34" s="57"/>
      <c r="G34" s="57"/>
      <c r="I34" s="57"/>
    </row>
    <row r="35" spans="1:9" x14ac:dyDescent="0.25">
      <c r="A35" t="s">
        <v>28</v>
      </c>
      <c r="C35" s="57"/>
      <c r="E35" s="57"/>
      <c r="G35" s="57"/>
      <c r="I35" s="57"/>
    </row>
    <row r="36" spans="1:9" x14ac:dyDescent="0.25">
      <c r="A36" t="s">
        <v>29</v>
      </c>
      <c r="C36" s="57"/>
      <c r="E36" s="57"/>
      <c r="G36" s="57"/>
      <c r="I36" s="57"/>
    </row>
    <row r="37" spans="1:9" x14ac:dyDescent="0.25">
      <c r="A37" t="s">
        <v>30</v>
      </c>
      <c r="C37" s="57"/>
      <c r="E37" s="57"/>
      <c r="G37" s="57"/>
      <c r="I37" s="57"/>
    </row>
    <row r="38" spans="1:9" x14ac:dyDescent="0.25">
      <c r="A38" t="s">
        <v>31</v>
      </c>
      <c r="C38" s="57"/>
      <c r="E38" s="57"/>
      <c r="G38" s="57"/>
      <c r="I38" s="57"/>
    </row>
    <row r="39" spans="1:9" x14ac:dyDescent="0.25">
      <c r="A39" t="s">
        <v>83</v>
      </c>
      <c r="C39" s="57"/>
      <c r="E39" s="57"/>
      <c r="G39" s="57"/>
      <c r="I39" s="57"/>
    </row>
    <row r="40" spans="1:9" x14ac:dyDescent="0.25">
      <c r="A40" t="s">
        <v>33</v>
      </c>
      <c r="C40" s="57"/>
      <c r="E40" s="57"/>
      <c r="G40" s="57"/>
      <c r="I40" s="57"/>
    </row>
    <row r="41" spans="1:9" x14ac:dyDescent="0.25">
      <c r="A41" t="s">
        <v>84</v>
      </c>
      <c r="C41" s="57"/>
      <c r="E41" s="57"/>
      <c r="G41" s="57"/>
      <c r="I41" s="57"/>
    </row>
    <row r="42" spans="1:9" x14ac:dyDescent="0.25">
      <c r="A42" t="s">
        <v>35</v>
      </c>
      <c r="C42" s="57"/>
      <c r="E42" s="57"/>
      <c r="G42" s="57"/>
      <c r="I42" s="57"/>
    </row>
    <row r="43" spans="1:9" x14ac:dyDescent="0.25">
      <c r="A43" t="s">
        <v>36</v>
      </c>
      <c r="C43" s="57"/>
      <c r="E43" s="57"/>
      <c r="G43" s="57"/>
      <c r="I43" s="57"/>
    </row>
  </sheetData>
  <mergeCells count="4">
    <mergeCell ref="B18:C18"/>
    <mergeCell ref="D18:E18"/>
    <mergeCell ref="F18:G18"/>
    <mergeCell ref="H18:I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B19" sqref="B19"/>
    </sheetView>
  </sheetViews>
  <sheetFormatPr defaultRowHeight="15" x14ac:dyDescent="0.25"/>
  <cols>
    <col min="1" max="1" width="46" customWidth="1"/>
    <col min="2" max="2" width="31.42578125" customWidth="1"/>
    <col min="3" max="3" width="30.7109375" customWidth="1"/>
    <col min="4" max="4" width="31.5703125" customWidth="1"/>
  </cols>
  <sheetData>
    <row r="1" spans="1:2" x14ac:dyDescent="0.25">
      <c r="A1" s="66" t="s">
        <v>205</v>
      </c>
    </row>
    <row r="2" spans="1:2" s="58" customFormat="1" x14ac:dyDescent="0.25">
      <c r="A2" s="59" t="s">
        <v>67</v>
      </c>
      <c r="B2" s="59"/>
    </row>
    <row r="3" spans="1:2" s="31" customFormat="1" ht="12.75" x14ac:dyDescent="0.2">
      <c r="A3" s="31" t="s">
        <v>68</v>
      </c>
    </row>
    <row r="4" spans="1:2" s="31" customFormat="1" ht="12.75" x14ac:dyDescent="0.2">
      <c r="A4" s="31" t="s">
        <v>69</v>
      </c>
    </row>
    <row r="5" spans="1:2" s="31" customFormat="1" ht="12.75" x14ac:dyDescent="0.2">
      <c r="A5" s="31" t="s">
        <v>70</v>
      </c>
    </row>
    <row r="6" spans="1:2" s="31" customFormat="1" ht="12.75" x14ac:dyDescent="0.2">
      <c r="A6" s="31" t="s">
        <v>71</v>
      </c>
    </row>
    <row r="7" spans="1:2" s="31" customFormat="1" ht="12.75" x14ac:dyDescent="0.2">
      <c r="A7" s="31" t="s">
        <v>72</v>
      </c>
    </row>
    <row r="8" spans="1:2" s="31" customFormat="1" ht="12.75" x14ac:dyDescent="0.2">
      <c r="A8" s="31" t="s">
        <v>73</v>
      </c>
    </row>
    <row r="9" spans="1:2" s="31" customFormat="1" ht="12.75" x14ac:dyDescent="0.2">
      <c r="A9" s="31" t="s">
        <v>45</v>
      </c>
    </row>
    <row r="10" spans="1:2" s="31" customFormat="1" ht="12.75" x14ac:dyDescent="0.2">
      <c r="A10" s="31" t="s">
        <v>74</v>
      </c>
    </row>
    <row r="11" spans="1:2" s="31" customFormat="1" ht="12.75" x14ac:dyDescent="0.2">
      <c r="A11" s="31" t="s">
        <v>46</v>
      </c>
    </row>
    <row r="12" spans="1:2" s="31" customFormat="1" ht="12.75" x14ac:dyDescent="0.2">
      <c r="A12" s="31" t="s">
        <v>75</v>
      </c>
    </row>
    <row r="13" spans="1:2" s="31" customFormat="1" ht="12.75" x14ac:dyDescent="0.2">
      <c r="A13" s="31" t="s">
        <v>76</v>
      </c>
    </row>
    <row r="16" spans="1:2" s="58" customFormat="1" x14ac:dyDescent="0.25">
      <c r="A16" s="58" t="s">
        <v>77</v>
      </c>
    </row>
    <row r="17" spans="1:6" s="62" customFormat="1" x14ac:dyDescent="0.25">
      <c r="A17" s="62" t="s">
        <v>85</v>
      </c>
    </row>
    <row r="18" spans="1:6" x14ac:dyDescent="0.25">
      <c r="B18" s="63" t="s">
        <v>257</v>
      </c>
      <c r="C18" s="63" t="s">
        <v>86</v>
      </c>
      <c r="D18" s="63" t="s">
        <v>87</v>
      </c>
      <c r="E18" s="197"/>
      <c r="F18" s="197"/>
    </row>
    <row r="19" spans="1:6" x14ac:dyDescent="0.25">
      <c r="A19" s="60" t="s">
        <v>78</v>
      </c>
      <c r="B19" s="103"/>
      <c r="C19" s="64"/>
      <c r="D19" s="64"/>
      <c r="E19" s="64"/>
      <c r="F19" s="64"/>
    </row>
    <row r="20" spans="1:6" x14ac:dyDescent="0.25">
      <c r="A20" t="s">
        <v>13</v>
      </c>
      <c r="B20" s="103">
        <v>210000</v>
      </c>
      <c r="C20" s="65"/>
      <c r="D20" s="65"/>
      <c r="E20" s="65"/>
      <c r="F20" s="65"/>
    </row>
    <row r="21" spans="1:6" x14ac:dyDescent="0.25">
      <c r="A21" t="s">
        <v>14</v>
      </c>
      <c r="B21" s="103">
        <v>465500</v>
      </c>
      <c r="C21" s="65"/>
      <c r="D21" s="65"/>
      <c r="E21" s="65"/>
      <c r="F21" s="65"/>
    </row>
    <row r="22" spans="1:6" x14ac:dyDescent="0.25">
      <c r="A22" t="s">
        <v>15</v>
      </c>
      <c r="B22" s="103">
        <v>209950</v>
      </c>
      <c r="C22" s="65"/>
      <c r="D22" s="65"/>
      <c r="E22" s="65"/>
      <c r="F22" s="65"/>
    </row>
    <row r="23" spans="1:6" x14ac:dyDescent="0.25">
      <c r="A23" t="s">
        <v>16</v>
      </c>
      <c r="B23" s="103">
        <v>389000</v>
      </c>
      <c r="C23" s="65"/>
      <c r="D23" s="65"/>
      <c r="E23" s="65"/>
      <c r="F23" s="65"/>
    </row>
    <row r="24" spans="1:6" x14ac:dyDescent="0.25">
      <c r="A24" t="s">
        <v>17</v>
      </c>
      <c r="B24" s="103">
        <v>629500</v>
      </c>
      <c r="C24" s="65"/>
      <c r="D24" s="65"/>
      <c r="E24" s="65"/>
      <c r="F24" s="65"/>
    </row>
    <row r="25" spans="1:6" x14ac:dyDescent="0.25">
      <c r="A25" t="s">
        <v>18</v>
      </c>
      <c r="B25" s="103">
        <v>244000</v>
      </c>
      <c r="C25" s="65"/>
      <c r="D25" s="65"/>
      <c r="E25" s="65"/>
      <c r="F25" s="65"/>
    </row>
    <row r="26" spans="1:6" x14ac:dyDescent="0.25">
      <c r="A26" t="s">
        <v>19</v>
      </c>
      <c r="B26" s="103">
        <v>269450</v>
      </c>
      <c r="C26" s="65"/>
      <c r="D26" s="65"/>
      <c r="E26" s="65"/>
      <c r="F26" s="65"/>
    </row>
    <row r="27" spans="1:6" x14ac:dyDescent="0.25">
      <c r="A27" t="s">
        <v>20</v>
      </c>
      <c r="B27" s="103">
        <v>400000</v>
      </c>
      <c r="C27" s="65"/>
      <c r="D27" s="65"/>
      <c r="E27" s="65"/>
      <c r="F27" s="65"/>
    </row>
    <row r="28" spans="1:6" x14ac:dyDescent="0.25">
      <c r="A28" t="s">
        <v>21</v>
      </c>
      <c r="B28" s="103">
        <v>596750</v>
      </c>
      <c r="C28" s="65"/>
      <c r="D28" s="65"/>
      <c r="E28" s="65"/>
      <c r="F28" s="65"/>
    </row>
    <row r="29" spans="1:6" x14ac:dyDescent="0.25">
      <c r="A29" t="s">
        <v>22</v>
      </c>
      <c r="B29" s="103">
        <v>390000</v>
      </c>
      <c r="C29" s="65"/>
      <c r="D29" s="65"/>
      <c r="E29" s="65"/>
      <c r="F29" s="65"/>
    </row>
    <row r="30" spans="1:6" x14ac:dyDescent="0.25">
      <c r="A30" t="s">
        <v>23</v>
      </c>
      <c r="B30" s="103">
        <v>250900</v>
      </c>
      <c r="C30" s="65"/>
      <c r="D30" s="65"/>
      <c r="E30" s="65"/>
      <c r="F30" s="65"/>
    </row>
    <row r="31" spans="1:6" x14ac:dyDescent="0.25">
      <c r="A31" t="s">
        <v>24</v>
      </c>
      <c r="B31" s="103">
        <v>431900</v>
      </c>
      <c r="C31" s="65"/>
      <c r="D31" s="65"/>
      <c r="E31" s="65"/>
      <c r="F31" s="65"/>
    </row>
    <row r="32" spans="1:6" x14ac:dyDescent="0.25">
      <c r="A32" t="s">
        <v>25</v>
      </c>
      <c r="B32" s="103">
        <v>325000</v>
      </c>
      <c r="C32" s="65"/>
      <c r="D32" s="65"/>
      <c r="E32" s="65"/>
      <c r="F32" s="65"/>
    </row>
    <row r="33" spans="1:6" x14ac:dyDescent="0.25">
      <c r="A33" t="s">
        <v>26</v>
      </c>
      <c r="B33" s="103">
        <v>460000</v>
      </c>
      <c r="C33" s="65"/>
      <c r="D33" s="65"/>
      <c r="E33" s="65"/>
      <c r="F33" s="65"/>
    </row>
    <row r="34" spans="1:6" x14ac:dyDescent="0.25">
      <c r="A34" t="s">
        <v>27</v>
      </c>
      <c r="B34" s="103">
        <v>250000</v>
      </c>
      <c r="C34" s="65"/>
      <c r="D34" s="65"/>
      <c r="E34" s="65"/>
      <c r="F34" s="65"/>
    </row>
    <row r="35" spans="1:6" x14ac:dyDescent="0.25">
      <c r="A35" t="s">
        <v>28</v>
      </c>
      <c r="B35" s="103">
        <v>274000</v>
      </c>
      <c r="C35" s="65"/>
      <c r="D35" s="65"/>
      <c r="E35" s="65"/>
      <c r="F35" s="65"/>
    </row>
    <row r="36" spans="1:6" x14ac:dyDescent="0.25">
      <c r="A36" t="s">
        <v>29</v>
      </c>
      <c r="B36" s="103">
        <v>467000</v>
      </c>
      <c r="C36" s="65"/>
      <c r="D36" s="65"/>
      <c r="E36" s="65"/>
      <c r="F36" s="65"/>
    </row>
    <row r="37" spans="1:6" x14ac:dyDescent="0.25">
      <c r="A37" t="s">
        <v>30</v>
      </c>
      <c r="B37" s="103">
        <v>316500</v>
      </c>
      <c r="C37" s="65"/>
      <c r="D37" s="65"/>
      <c r="E37" s="65"/>
      <c r="F37" s="65"/>
    </row>
    <row r="38" spans="1:6" x14ac:dyDescent="0.25">
      <c r="A38" t="s">
        <v>31</v>
      </c>
      <c r="B38" s="103">
        <v>433400</v>
      </c>
      <c r="C38" s="65"/>
      <c r="D38" s="65"/>
      <c r="E38" s="65"/>
      <c r="F38" s="65"/>
    </row>
    <row r="39" spans="1:6" x14ac:dyDescent="0.25">
      <c r="A39" t="s">
        <v>83</v>
      </c>
      <c r="B39" s="103">
        <v>423500</v>
      </c>
      <c r="C39" s="65"/>
      <c r="D39" s="65"/>
      <c r="E39" s="65"/>
      <c r="F39" s="65"/>
    </row>
    <row r="40" spans="1:6" x14ac:dyDescent="0.25">
      <c r="A40" t="s">
        <v>33</v>
      </c>
      <c r="B40" s="103">
        <v>285000</v>
      </c>
      <c r="C40" s="65"/>
      <c r="D40" s="65"/>
      <c r="E40" s="65"/>
      <c r="F40" s="65"/>
    </row>
    <row r="41" spans="1:6" x14ac:dyDescent="0.25">
      <c r="A41" t="s">
        <v>84</v>
      </c>
      <c r="B41" s="103">
        <v>468000</v>
      </c>
      <c r="C41" s="65"/>
      <c r="D41" s="65"/>
      <c r="E41" s="65"/>
      <c r="F41" s="65"/>
    </row>
    <row r="42" spans="1:6" x14ac:dyDescent="0.25">
      <c r="A42" t="s">
        <v>35</v>
      </c>
      <c r="B42" s="103">
        <v>375000</v>
      </c>
      <c r="C42" s="65"/>
      <c r="D42" s="65"/>
      <c r="E42" s="65"/>
      <c r="F42" s="65"/>
    </row>
    <row r="43" spans="1:6" x14ac:dyDescent="0.25">
      <c r="A43" t="s">
        <v>36</v>
      </c>
      <c r="B43" s="103">
        <v>420000</v>
      </c>
      <c r="C43" s="65"/>
      <c r="D43" s="65"/>
      <c r="E43" s="65"/>
      <c r="F43" s="65"/>
    </row>
  </sheetData>
  <mergeCells count="1">
    <mergeCell ref="E18:F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B27" sqref="B27:E29"/>
    </sheetView>
  </sheetViews>
  <sheetFormatPr defaultColWidth="9.140625" defaultRowHeight="12.75" x14ac:dyDescent="0.2"/>
  <cols>
    <col min="1" max="1" width="40.28515625" style="31" customWidth="1"/>
    <col min="2" max="8" width="9.140625" style="31"/>
    <col min="9" max="9" width="22.7109375" style="31" customWidth="1"/>
    <col min="10" max="16384" width="9.140625" style="31"/>
  </cols>
  <sheetData>
    <row r="1" spans="1:11" s="74" customFormat="1" x14ac:dyDescent="0.2">
      <c r="A1" s="74" t="s">
        <v>206</v>
      </c>
    </row>
    <row r="2" spans="1:11" ht="15" x14ac:dyDescent="0.25">
      <c r="A2" s="67" t="s">
        <v>78</v>
      </c>
    </row>
    <row r="4" spans="1:11" x14ac:dyDescent="0.2">
      <c r="B4" s="198" t="s">
        <v>0</v>
      </c>
      <c r="C4" s="199"/>
      <c r="D4" s="198" t="s">
        <v>72</v>
      </c>
      <c r="E4" s="199"/>
      <c r="F4" s="198" t="s">
        <v>76</v>
      </c>
      <c r="G4" s="199"/>
    </row>
    <row r="5" spans="1:11" x14ac:dyDescent="0.2">
      <c r="A5" s="68" t="s">
        <v>88</v>
      </c>
      <c r="B5" s="68">
        <v>2000</v>
      </c>
      <c r="C5" s="69">
        <v>2014</v>
      </c>
      <c r="D5" s="68">
        <v>2000</v>
      </c>
      <c r="E5" s="69">
        <v>2014</v>
      </c>
      <c r="F5" s="68">
        <v>2000</v>
      </c>
      <c r="G5" s="69">
        <v>2014</v>
      </c>
      <c r="I5" s="69" t="s">
        <v>69</v>
      </c>
      <c r="J5" s="70">
        <v>2000</v>
      </c>
      <c r="K5" s="70">
        <v>2014</v>
      </c>
    </row>
    <row r="6" spans="1:11" x14ac:dyDescent="0.2">
      <c r="A6" s="31" t="s">
        <v>89</v>
      </c>
      <c r="C6" s="71"/>
      <c r="E6" s="71"/>
      <c r="G6" s="71"/>
      <c r="I6" s="71" t="s">
        <v>90</v>
      </c>
    </row>
    <row r="7" spans="1:11" x14ac:dyDescent="0.2">
      <c r="A7" s="31" t="s">
        <v>91</v>
      </c>
      <c r="C7" s="71"/>
      <c r="E7" s="71"/>
      <c r="G7" s="71"/>
      <c r="I7" s="71" t="s">
        <v>92</v>
      </c>
    </row>
    <row r="8" spans="1:11" x14ac:dyDescent="0.2">
      <c r="A8" s="31" t="s">
        <v>93</v>
      </c>
      <c r="C8" s="71"/>
      <c r="E8" s="71"/>
      <c r="G8" s="71"/>
      <c r="I8" s="71" t="s">
        <v>94</v>
      </c>
    </row>
    <row r="9" spans="1:11" x14ac:dyDescent="0.2">
      <c r="A9" s="31" t="s">
        <v>6</v>
      </c>
      <c r="C9" s="71"/>
      <c r="E9" s="71"/>
      <c r="G9" s="71"/>
      <c r="I9" s="71" t="s">
        <v>95</v>
      </c>
    </row>
    <row r="10" spans="1:11" x14ac:dyDescent="0.2">
      <c r="A10" s="31" t="s">
        <v>8</v>
      </c>
      <c r="C10" s="71"/>
      <c r="E10" s="71"/>
      <c r="G10" s="71"/>
      <c r="I10" s="71" t="s">
        <v>96</v>
      </c>
    </row>
    <row r="11" spans="1:11" x14ac:dyDescent="0.2">
      <c r="A11" s="31" t="s">
        <v>44</v>
      </c>
      <c r="C11" s="71"/>
      <c r="E11" s="71"/>
      <c r="G11" s="71"/>
      <c r="I11" s="71" t="s">
        <v>97</v>
      </c>
    </row>
    <row r="12" spans="1:11" x14ac:dyDescent="0.2">
      <c r="A12" s="31" t="s">
        <v>98</v>
      </c>
      <c r="C12" s="71"/>
      <c r="E12" s="71"/>
      <c r="G12" s="71"/>
    </row>
    <row r="13" spans="1:11" x14ac:dyDescent="0.2">
      <c r="A13" s="32" t="s">
        <v>99</v>
      </c>
    </row>
    <row r="15" spans="1:11" x14ac:dyDescent="0.2">
      <c r="A15" s="68" t="s">
        <v>100</v>
      </c>
      <c r="B15" s="68">
        <v>2000</v>
      </c>
      <c r="C15" s="68">
        <v>2010</v>
      </c>
      <c r="D15" s="68">
        <v>2011</v>
      </c>
      <c r="E15" s="68">
        <v>2012</v>
      </c>
      <c r="F15" s="68">
        <v>2013</v>
      </c>
      <c r="G15" s="68">
        <v>2014</v>
      </c>
      <c r="H15" s="68">
        <v>2015</v>
      </c>
    </row>
    <row r="16" spans="1:11" x14ac:dyDescent="0.2">
      <c r="A16" s="72" t="s">
        <v>101</v>
      </c>
    </row>
    <row r="17" spans="1:11" x14ac:dyDescent="0.2">
      <c r="A17" s="32" t="s">
        <v>102</v>
      </c>
    </row>
    <row r="18" spans="1:11" x14ac:dyDescent="0.2">
      <c r="A18" s="32" t="s">
        <v>103</v>
      </c>
    </row>
    <row r="19" spans="1:11" x14ac:dyDescent="0.2">
      <c r="A19" s="72" t="s">
        <v>104</v>
      </c>
    </row>
    <row r="20" spans="1:11" x14ac:dyDescent="0.2">
      <c r="A20" s="32" t="s">
        <v>105</v>
      </c>
    </row>
    <row r="21" spans="1:11" x14ac:dyDescent="0.2">
      <c r="A21" s="72" t="s">
        <v>106</v>
      </c>
    </row>
    <row r="22" spans="1:11" x14ac:dyDescent="0.2">
      <c r="A22" s="32" t="s">
        <v>107</v>
      </c>
    </row>
    <row r="23" spans="1:11" x14ac:dyDescent="0.2">
      <c r="A23" s="32" t="s">
        <v>108</v>
      </c>
    </row>
    <row r="25" spans="1:11" x14ac:dyDescent="0.2">
      <c r="B25" s="72" t="s">
        <v>109</v>
      </c>
    </row>
    <row r="26" spans="1:11" s="72" customFormat="1" x14ac:dyDescent="0.2">
      <c r="A26" s="69" t="s">
        <v>110</v>
      </c>
      <c r="B26" s="68" t="s">
        <v>111</v>
      </c>
      <c r="C26" s="68" t="s">
        <v>112</v>
      </c>
      <c r="D26" s="68" t="s">
        <v>113</v>
      </c>
      <c r="E26" s="69" t="s">
        <v>114</v>
      </c>
      <c r="F26" s="68" t="s">
        <v>115</v>
      </c>
      <c r="G26" s="68"/>
      <c r="I26" s="69" t="s">
        <v>116</v>
      </c>
      <c r="J26" s="68">
        <v>2000</v>
      </c>
      <c r="K26" s="68">
        <v>2015</v>
      </c>
    </row>
    <row r="27" spans="1:11" x14ac:dyDescent="0.2">
      <c r="A27" s="71" t="s">
        <v>117</v>
      </c>
      <c r="B27" s="106"/>
      <c r="C27" s="106"/>
      <c r="D27" s="106"/>
      <c r="E27" s="107"/>
      <c r="F27" s="31" t="s">
        <v>261</v>
      </c>
      <c r="I27" s="71" t="s">
        <v>89</v>
      </c>
    </row>
    <row r="28" spans="1:11" ht="15" x14ac:dyDescent="0.25">
      <c r="A28" s="71" t="s">
        <v>118</v>
      </c>
      <c r="B28" s="108"/>
      <c r="C28" s="106"/>
      <c r="D28" s="106"/>
      <c r="E28" s="107"/>
      <c r="F28" s="31" t="s">
        <v>261</v>
      </c>
      <c r="I28" s="71" t="s">
        <v>91</v>
      </c>
    </row>
    <row r="29" spans="1:11" ht="15" x14ac:dyDescent="0.25">
      <c r="A29" s="71" t="s">
        <v>119</v>
      </c>
      <c r="B29" s="109"/>
      <c r="C29" s="106"/>
      <c r="D29" s="106"/>
      <c r="E29" s="107"/>
      <c r="F29" s="31" t="s">
        <v>261</v>
      </c>
      <c r="I29" s="71" t="s">
        <v>120</v>
      </c>
    </row>
    <row r="30" spans="1:11" x14ac:dyDescent="0.2">
      <c r="A30" s="71"/>
      <c r="E30" s="71"/>
      <c r="I30" s="71" t="s">
        <v>6</v>
      </c>
    </row>
    <row r="31" spans="1:11" x14ac:dyDescent="0.2">
      <c r="A31" s="69" t="s">
        <v>121</v>
      </c>
      <c r="B31" s="68" t="s">
        <v>111</v>
      </c>
      <c r="C31" s="68" t="s">
        <v>112</v>
      </c>
      <c r="D31" s="68" t="s">
        <v>113</v>
      </c>
      <c r="E31" s="69" t="s">
        <v>114</v>
      </c>
      <c r="F31" s="68" t="s">
        <v>115</v>
      </c>
      <c r="G31" s="73"/>
      <c r="I31" s="71" t="s">
        <v>8</v>
      </c>
    </row>
    <row r="32" spans="1:11" x14ac:dyDescent="0.2">
      <c r="A32" s="71" t="s">
        <v>122</v>
      </c>
      <c r="E32" s="71"/>
      <c r="I32" s="71" t="s">
        <v>123</v>
      </c>
    </row>
    <row r="33" spans="1:9" x14ac:dyDescent="0.2">
      <c r="A33" s="71" t="s">
        <v>124</v>
      </c>
      <c r="E33" s="71"/>
      <c r="I33" s="71" t="s">
        <v>9</v>
      </c>
    </row>
    <row r="34" spans="1:9" x14ac:dyDescent="0.2">
      <c r="A34" s="71" t="s">
        <v>125</v>
      </c>
      <c r="E34" s="71"/>
    </row>
    <row r="35" spans="1:9" x14ac:dyDescent="0.2">
      <c r="A35" s="71" t="s">
        <v>126</v>
      </c>
      <c r="E35" s="71"/>
    </row>
    <row r="36" spans="1:9" x14ac:dyDescent="0.2">
      <c r="A36" s="71" t="s">
        <v>127</v>
      </c>
      <c r="E36" s="71"/>
    </row>
    <row r="37" spans="1:9" x14ac:dyDescent="0.2">
      <c r="A37" s="71" t="s">
        <v>4</v>
      </c>
      <c r="E37" s="71"/>
    </row>
    <row r="38" spans="1:9" x14ac:dyDescent="0.2">
      <c r="A38" s="71" t="s">
        <v>93</v>
      </c>
      <c r="E38" s="71"/>
    </row>
    <row r="39" spans="1:9" x14ac:dyDescent="0.2">
      <c r="A39" s="71" t="s">
        <v>128</v>
      </c>
      <c r="E39" s="71"/>
    </row>
    <row r="40" spans="1:9" x14ac:dyDescent="0.2">
      <c r="A40" s="71" t="s">
        <v>9</v>
      </c>
      <c r="E40" s="71"/>
    </row>
    <row r="41" spans="1:9" x14ac:dyDescent="0.2">
      <c r="A41" s="71" t="s">
        <v>6</v>
      </c>
      <c r="E41" s="71"/>
    </row>
    <row r="42" spans="1:9" x14ac:dyDescent="0.2">
      <c r="A42" s="71" t="s">
        <v>129</v>
      </c>
      <c r="E42" s="71"/>
    </row>
    <row r="43" spans="1:9" x14ac:dyDescent="0.2">
      <c r="A43" s="71" t="s">
        <v>130</v>
      </c>
      <c r="E43" s="71"/>
    </row>
    <row r="44" spans="1:9" x14ac:dyDescent="0.2">
      <c r="A44" s="71" t="s">
        <v>131</v>
      </c>
      <c r="E44" s="71"/>
    </row>
  </sheetData>
  <mergeCells count="3">
    <mergeCell ref="B4:C4"/>
    <mergeCell ref="D4:E4"/>
    <mergeCell ref="F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workbookViewId="0">
      <selection sqref="A1:XFD1048576"/>
    </sheetView>
  </sheetViews>
  <sheetFormatPr defaultRowHeight="15" x14ac:dyDescent="0.25"/>
  <cols>
    <col min="1" max="1" width="42.140625" customWidth="1"/>
  </cols>
  <sheetData>
    <row r="1" spans="1:11" s="57" customFormat="1" x14ac:dyDescent="0.25">
      <c r="A1" s="57" t="s">
        <v>142</v>
      </c>
    </row>
    <row r="2" spans="1:11" s="72" customFormat="1" ht="12.75" x14ac:dyDescent="0.2">
      <c r="B2" s="200" t="s">
        <v>133</v>
      </c>
      <c r="C2" s="200"/>
      <c r="D2" s="200" t="s">
        <v>134</v>
      </c>
      <c r="E2" s="200"/>
      <c r="F2" s="200" t="s">
        <v>135</v>
      </c>
      <c r="G2" s="200"/>
    </row>
    <row r="3" spans="1:11" s="31" customFormat="1" ht="12.75" x14ac:dyDescent="0.2">
      <c r="A3" s="77" t="s">
        <v>132</v>
      </c>
      <c r="B3" s="32">
        <v>2002</v>
      </c>
      <c r="C3" s="78">
        <v>2016</v>
      </c>
      <c r="D3" s="32">
        <v>2002</v>
      </c>
      <c r="E3" s="78">
        <v>2016</v>
      </c>
      <c r="F3" s="32">
        <v>2002</v>
      </c>
      <c r="G3" s="78">
        <v>2016</v>
      </c>
    </row>
    <row r="4" spans="1:11" s="31" customFormat="1" ht="12.75" x14ac:dyDescent="0.2">
      <c r="A4" s="71" t="s">
        <v>136</v>
      </c>
      <c r="C4" s="71">
        <v>421</v>
      </c>
      <c r="E4" s="71">
        <v>68</v>
      </c>
      <c r="G4" s="71">
        <v>489</v>
      </c>
    </row>
    <row r="5" spans="1:11" s="31" customFormat="1" ht="12.75" x14ac:dyDescent="0.2">
      <c r="A5" s="71" t="s">
        <v>137</v>
      </c>
      <c r="C5" s="71">
        <v>3386</v>
      </c>
      <c r="E5" s="71">
        <v>19</v>
      </c>
      <c r="G5" s="71">
        <v>3405</v>
      </c>
    </row>
    <row r="6" spans="1:11" s="31" customFormat="1" ht="12.75" x14ac:dyDescent="0.2">
      <c r="A6" s="71" t="s">
        <v>138</v>
      </c>
      <c r="C6" s="71">
        <v>490</v>
      </c>
      <c r="E6" s="71">
        <v>35</v>
      </c>
      <c r="G6" s="71">
        <v>525</v>
      </c>
    </row>
    <row r="7" spans="1:11" s="31" customFormat="1" ht="12.75" x14ac:dyDescent="0.2">
      <c r="A7" s="71" t="s">
        <v>139</v>
      </c>
      <c r="C7" s="71">
        <v>266</v>
      </c>
      <c r="E7" s="71">
        <v>0</v>
      </c>
      <c r="G7" s="71">
        <v>266</v>
      </c>
    </row>
    <row r="8" spans="1:11" s="31" customFormat="1" ht="12.75" x14ac:dyDescent="0.2">
      <c r="A8" s="71" t="s">
        <v>140</v>
      </c>
      <c r="C8" s="71">
        <v>3165</v>
      </c>
      <c r="E8" s="71">
        <v>34</v>
      </c>
      <c r="G8" s="71">
        <v>3199</v>
      </c>
    </row>
    <row r="9" spans="1:11" s="31" customFormat="1" ht="12.75" x14ac:dyDescent="0.2">
      <c r="A9" s="71" t="s">
        <v>141</v>
      </c>
      <c r="C9" s="71">
        <v>209</v>
      </c>
      <c r="E9" s="71">
        <v>0</v>
      </c>
      <c r="G9" s="71">
        <v>209</v>
      </c>
    </row>
    <row r="10" spans="1:11" s="31" customFormat="1" ht="12.75" x14ac:dyDescent="0.2">
      <c r="A10" s="71" t="s">
        <v>16</v>
      </c>
      <c r="C10" s="71">
        <v>7937</v>
      </c>
      <c r="E10" s="71">
        <v>156</v>
      </c>
      <c r="G10" s="71">
        <v>8093</v>
      </c>
    </row>
    <row r="11" spans="1:11" s="31" customFormat="1" ht="12.75" x14ac:dyDescent="0.2">
      <c r="C11" s="55"/>
      <c r="D11" s="55"/>
    </row>
    <row r="12" spans="1:11" s="57" customFormat="1" x14ac:dyDescent="0.25">
      <c r="A12" s="57" t="s">
        <v>136</v>
      </c>
    </row>
    <row r="13" spans="1:11" x14ac:dyDescent="0.25">
      <c r="A13" s="79" t="s">
        <v>100</v>
      </c>
      <c r="B13">
        <v>2010</v>
      </c>
      <c r="C13">
        <v>2011</v>
      </c>
      <c r="D13">
        <v>2012</v>
      </c>
      <c r="E13">
        <v>2013</v>
      </c>
      <c r="F13">
        <v>2014</v>
      </c>
      <c r="G13">
        <v>2015</v>
      </c>
      <c r="H13" t="s">
        <v>267</v>
      </c>
    </row>
    <row r="14" spans="1:11" x14ac:dyDescent="0.25">
      <c r="A14" s="56" t="s">
        <v>101</v>
      </c>
      <c r="B14">
        <f t="shared" ref="B14:H14" si="0">SUM(B15+B16)</f>
        <v>1349</v>
      </c>
      <c r="C14">
        <f t="shared" si="0"/>
        <v>1361</v>
      </c>
      <c r="D14">
        <f t="shared" si="0"/>
        <v>1443</v>
      </c>
      <c r="E14">
        <f t="shared" si="0"/>
        <v>1443</v>
      </c>
      <c r="F14">
        <f t="shared" si="0"/>
        <v>1551</v>
      </c>
      <c r="G14">
        <f t="shared" si="0"/>
        <v>1613</v>
      </c>
      <c r="H14">
        <f t="shared" si="0"/>
        <v>1613</v>
      </c>
    </row>
    <row r="15" spans="1:11" x14ac:dyDescent="0.25">
      <c r="A15" s="80" t="s">
        <v>143</v>
      </c>
      <c r="B15" s="123">
        <v>136</v>
      </c>
      <c r="C15" s="123">
        <v>136</v>
      </c>
      <c r="D15" s="123">
        <v>136</v>
      </c>
      <c r="E15" s="123">
        <v>136</v>
      </c>
      <c r="F15" s="123">
        <v>136</v>
      </c>
      <c r="G15" s="123">
        <v>136</v>
      </c>
      <c r="H15" s="123">
        <v>136</v>
      </c>
      <c r="K15" s="66"/>
    </row>
    <row r="16" spans="1:11" x14ac:dyDescent="0.25">
      <c r="A16" s="80" t="s">
        <v>144</v>
      </c>
      <c r="B16" s="123">
        <v>1213</v>
      </c>
      <c r="C16" s="123">
        <v>1225</v>
      </c>
      <c r="D16" s="123">
        <v>1307</v>
      </c>
      <c r="E16" s="123">
        <v>1307</v>
      </c>
      <c r="F16" s="123">
        <v>1415</v>
      </c>
      <c r="G16" s="123">
        <v>1477</v>
      </c>
      <c r="H16" s="123">
        <v>1477</v>
      </c>
    </row>
    <row r="17" spans="1:8" x14ac:dyDescent="0.25">
      <c r="A17" s="56" t="s">
        <v>145</v>
      </c>
      <c r="B17" s="65"/>
      <c r="C17" s="65"/>
      <c r="D17" s="65"/>
      <c r="E17" s="65"/>
      <c r="F17" s="65"/>
      <c r="G17">
        <f>252+57</f>
        <v>309</v>
      </c>
      <c r="H17">
        <v>102</v>
      </c>
    </row>
    <row r="18" spans="1:8" x14ac:dyDescent="0.25">
      <c r="A18" s="80" t="s">
        <v>146</v>
      </c>
      <c r="B18" s="65"/>
      <c r="C18" s="65"/>
      <c r="D18" s="65"/>
      <c r="E18" s="65"/>
      <c r="F18" s="65"/>
      <c r="G18">
        <v>67</v>
      </c>
      <c r="H18">
        <v>10</v>
      </c>
    </row>
    <row r="19" spans="1:8" x14ac:dyDescent="0.25">
      <c r="A19" s="80" t="s">
        <v>147</v>
      </c>
      <c r="B19" s="65"/>
      <c r="C19" s="65"/>
      <c r="D19" s="65"/>
      <c r="E19" s="65"/>
      <c r="F19" s="65"/>
      <c r="G19">
        <v>87</v>
      </c>
      <c r="H19">
        <v>66</v>
      </c>
    </row>
    <row r="20" spans="1:8" x14ac:dyDescent="0.25">
      <c r="A20" s="80" t="s">
        <v>148</v>
      </c>
      <c r="B20" s="65"/>
      <c r="C20" s="65"/>
      <c r="D20" s="65"/>
      <c r="E20" s="65"/>
      <c r="F20" s="65"/>
      <c r="G20">
        <f>78+57</f>
        <v>135</v>
      </c>
      <c r="H20">
        <v>26</v>
      </c>
    </row>
    <row r="21" spans="1:8" x14ac:dyDescent="0.25">
      <c r="A21" s="80" t="s">
        <v>149</v>
      </c>
      <c r="B21" s="65"/>
      <c r="C21" s="65"/>
      <c r="D21" s="65"/>
      <c r="E21" s="65"/>
      <c r="F21" s="65"/>
      <c r="G21">
        <v>20</v>
      </c>
      <c r="H21">
        <v>0</v>
      </c>
    </row>
    <row r="22" spans="1:8" x14ac:dyDescent="0.25">
      <c r="A22" s="80"/>
    </row>
    <row r="23" spans="1:8" x14ac:dyDescent="0.25">
      <c r="A23" s="32" t="s">
        <v>268</v>
      </c>
    </row>
    <row r="24" spans="1:8" s="57" customFormat="1" x14ac:dyDescent="0.25">
      <c r="A24" s="57" t="s">
        <v>150</v>
      </c>
    </row>
    <row r="25" spans="1:8" x14ac:dyDescent="0.25">
      <c r="A25" s="79" t="s">
        <v>100</v>
      </c>
      <c r="B25">
        <v>2010</v>
      </c>
      <c r="C25">
        <v>2011</v>
      </c>
      <c r="D25">
        <v>2012</v>
      </c>
      <c r="E25">
        <v>2013</v>
      </c>
      <c r="F25">
        <v>2014</v>
      </c>
      <c r="G25">
        <v>2015</v>
      </c>
      <c r="H25" t="s">
        <v>267</v>
      </c>
    </row>
    <row r="26" spans="1:8" x14ac:dyDescent="0.25">
      <c r="A26" s="56" t="s">
        <v>101</v>
      </c>
      <c r="B26">
        <f t="shared" ref="B26:H26" si="1">SUM(B27+B28)</f>
        <v>4063</v>
      </c>
      <c r="C26">
        <f t="shared" si="1"/>
        <v>4063</v>
      </c>
      <c r="D26">
        <f t="shared" si="1"/>
        <v>4105</v>
      </c>
      <c r="E26">
        <f t="shared" si="1"/>
        <v>4185</v>
      </c>
      <c r="F26">
        <f t="shared" si="1"/>
        <v>4185</v>
      </c>
      <c r="G26">
        <f t="shared" si="1"/>
        <v>4247</v>
      </c>
      <c r="H26">
        <f t="shared" si="1"/>
        <v>4247</v>
      </c>
    </row>
    <row r="27" spans="1:8" x14ac:dyDescent="0.25">
      <c r="A27" s="80" t="s">
        <v>143</v>
      </c>
      <c r="G27" s="65"/>
    </row>
    <row r="28" spans="1:8" x14ac:dyDescent="0.25">
      <c r="A28" s="80" t="s">
        <v>144</v>
      </c>
      <c r="B28" s="123">
        <v>4063</v>
      </c>
      <c r="C28" s="123">
        <v>4063</v>
      </c>
      <c r="D28" s="123">
        <v>4105</v>
      </c>
      <c r="E28" s="123">
        <v>4185</v>
      </c>
      <c r="F28" s="123">
        <v>4185</v>
      </c>
      <c r="G28" s="123">
        <v>4247</v>
      </c>
      <c r="H28" s="123">
        <v>4247</v>
      </c>
    </row>
    <row r="29" spans="1:8" x14ac:dyDescent="0.25">
      <c r="A29" s="56" t="s">
        <v>145</v>
      </c>
      <c r="B29" s="65"/>
      <c r="C29" s="65"/>
      <c r="D29" s="65"/>
      <c r="E29" s="65"/>
      <c r="F29" s="65"/>
      <c r="G29">
        <f>1691+16</f>
        <v>1707</v>
      </c>
      <c r="H29">
        <v>153</v>
      </c>
    </row>
    <row r="30" spans="1:8" x14ac:dyDescent="0.25">
      <c r="A30" s="80" t="s">
        <v>146</v>
      </c>
      <c r="B30" s="65"/>
      <c r="C30" s="65"/>
      <c r="D30" s="65"/>
      <c r="E30" s="65"/>
      <c r="F30" s="65"/>
      <c r="G30">
        <v>455</v>
      </c>
      <c r="H30">
        <v>0</v>
      </c>
    </row>
    <row r="31" spans="1:8" x14ac:dyDescent="0.25">
      <c r="A31" s="80" t="s">
        <v>147</v>
      </c>
      <c r="B31" s="65"/>
      <c r="C31" s="65"/>
      <c r="D31" s="65"/>
      <c r="E31" s="65"/>
      <c r="F31" s="65"/>
      <c r="G31">
        <v>701</v>
      </c>
      <c r="H31">
        <v>58</v>
      </c>
    </row>
    <row r="32" spans="1:8" x14ac:dyDescent="0.25">
      <c r="A32" s="80" t="s">
        <v>148</v>
      </c>
      <c r="B32" s="65"/>
      <c r="C32" s="65"/>
      <c r="D32" s="65"/>
      <c r="E32" s="65"/>
      <c r="F32" s="65"/>
      <c r="G32">
        <v>500</v>
      </c>
      <c r="H32">
        <v>95</v>
      </c>
    </row>
    <row r="33" spans="1:8" x14ac:dyDescent="0.25">
      <c r="A33" s="80" t="s">
        <v>149</v>
      </c>
      <c r="B33" s="65"/>
      <c r="C33" s="65"/>
      <c r="D33" s="65"/>
      <c r="E33" s="65"/>
      <c r="F33" s="65"/>
      <c r="G33">
        <f>35+16</f>
        <v>51</v>
      </c>
      <c r="H33">
        <v>0</v>
      </c>
    </row>
    <row r="34" spans="1:8" x14ac:dyDescent="0.25">
      <c r="A34" s="80"/>
    </row>
    <row r="35" spans="1:8" x14ac:dyDescent="0.25">
      <c r="A35" s="32" t="s">
        <v>268</v>
      </c>
    </row>
    <row r="36" spans="1:8" s="57" customFormat="1" x14ac:dyDescent="0.25">
      <c r="A36" s="57" t="s">
        <v>151</v>
      </c>
    </row>
    <row r="37" spans="1:8" x14ac:dyDescent="0.25">
      <c r="A37" s="79" t="s">
        <v>100</v>
      </c>
      <c r="B37">
        <v>2010</v>
      </c>
      <c r="C37">
        <v>2011</v>
      </c>
      <c r="D37">
        <v>2012</v>
      </c>
      <c r="E37">
        <v>2013</v>
      </c>
      <c r="F37">
        <v>2014</v>
      </c>
      <c r="G37">
        <v>2015</v>
      </c>
      <c r="H37" t="s">
        <v>267</v>
      </c>
    </row>
    <row r="38" spans="1:8" x14ac:dyDescent="0.25">
      <c r="A38" s="56" t="s">
        <v>101</v>
      </c>
      <c r="B38">
        <f t="shared" ref="B38:H38" si="2">SUM(B39+B40)</f>
        <v>2753</v>
      </c>
      <c r="C38">
        <f t="shared" si="2"/>
        <v>2753</v>
      </c>
      <c r="D38">
        <f t="shared" si="2"/>
        <v>2753</v>
      </c>
      <c r="E38">
        <f t="shared" si="2"/>
        <v>2880</v>
      </c>
      <c r="F38">
        <f t="shared" si="2"/>
        <v>2990</v>
      </c>
      <c r="G38">
        <f t="shared" si="2"/>
        <v>2991</v>
      </c>
      <c r="H38">
        <f t="shared" si="2"/>
        <v>2993</v>
      </c>
    </row>
    <row r="39" spans="1:8" x14ac:dyDescent="0.25">
      <c r="A39" s="80" t="s">
        <v>143</v>
      </c>
      <c r="B39" s="123">
        <v>454</v>
      </c>
      <c r="C39" s="123">
        <v>454</v>
      </c>
      <c r="D39" s="123">
        <v>454</v>
      </c>
      <c r="E39" s="123">
        <v>454</v>
      </c>
      <c r="F39" s="123">
        <v>454</v>
      </c>
      <c r="G39" s="123">
        <v>455</v>
      </c>
      <c r="H39" s="123">
        <v>457</v>
      </c>
    </row>
    <row r="40" spans="1:8" x14ac:dyDescent="0.25">
      <c r="A40" s="80" t="s">
        <v>144</v>
      </c>
      <c r="B40" s="123">
        <v>2299</v>
      </c>
      <c r="C40" s="123">
        <v>2299</v>
      </c>
      <c r="D40" s="123">
        <v>2299</v>
      </c>
      <c r="E40" s="123">
        <v>2426</v>
      </c>
      <c r="F40" s="123">
        <v>2536</v>
      </c>
      <c r="G40" s="123">
        <v>2536</v>
      </c>
      <c r="H40" s="123">
        <v>2536</v>
      </c>
    </row>
    <row r="41" spans="1:8" x14ac:dyDescent="0.25">
      <c r="A41" s="56" t="s">
        <v>145</v>
      </c>
      <c r="B41" s="65"/>
      <c r="C41" s="65"/>
      <c r="D41" s="65"/>
      <c r="E41" s="65"/>
      <c r="F41" s="65"/>
      <c r="G41">
        <v>265</v>
      </c>
      <c r="H41">
        <v>25</v>
      </c>
    </row>
    <row r="42" spans="1:8" x14ac:dyDescent="0.25">
      <c r="A42" s="80" t="s">
        <v>146</v>
      </c>
      <c r="B42" s="65"/>
      <c r="C42" s="65"/>
      <c r="D42" s="65"/>
      <c r="E42" s="65"/>
      <c r="F42" s="65"/>
      <c r="G42">
        <v>25</v>
      </c>
      <c r="H42">
        <v>0</v>
      </c>
    </row>
    <row r="43" spans="1:8" x14ac:dyDescent="0.25">
      <c r="A43" s="80" t="s">
        <v>147</v>
      </c>
      <c r="B43" s="65"/>
      <c r="C43" s="65"/>
      <c r="D43" s="65"/>
      <c r="E43" s="65"/>
      <c r="F43" s="65"/>
      <c r="G43">
        <v>46</v>
      </c>
      <c r="H43">
        <v>0</v>
      </c>
    </row>
    <row r="44" spans="1:8" x14ac:dyDescent="0.25">
      <c r="A44" s="80" t="s">
        <v>148</v>
      </c>
      <c r="B44" s="65"/>
      <c r="C44" s="65"/>
      <c r="D44" s="65"/>
      <c r="E44" s="65"/>
      <c r="F44" s="65"/>
      <c r="G44">
        <v>194</v>
      </c>
      <c r="H44">
        <v>25</v>
      </c>
    </row>
    <row r="45" spans="1:8" x14ac:dyDescent="0.25">
      <c r="A45" s="80" t="s">
        <v>149</v>
      </c>
      <c r="B45" s="65"/>
      <c r="C45" s="65"/>
      <c r="D45" s="65"/>
      <c r="E45" s="65"/>
      <c r="F45" s="65"/>
      <c r="G45">
        <v>0</v>
      </c>
      <c r="H45">
        <v>0</v>
      </c>
    </row>
    <row r="46" spans="1:8" x14ac:dyDescent="0.25">
      <c r="A46" s="80"/>
    </row>
    <row r="47" spans="1:8" x14ac:dyDescent="0.25">
      <c r="A47" s="32" t="s">
        <v>268</v>
      </c>
    </row>
    <row r="48" spans="1:8" s="57" customFormat="1" x14ac:dyDescent="0.25">
      <c r="A48" s="57" t="s">
        <v>22</v>
      </c>
    </row>
    <row r="49" spans="1:8" x14ac:dyDescent="0.25">
      <c r="A49" s="79" t="s">
        <v>100</v>
      </c>
      <c r="B49">
        <v>2010</v>
      </c>
      <c r="C49">
        <v>2011</v>
      </c>
      <c r="D49">
        <v>2012</v>
      </c>
      <c r="E49">
        <v>2013</v>
      </c>
      <c r="F49">
        <v>2014</v>
      </c>
      <c r="G49">
        <v>2015</v>
      </c>
      <c r="H49" t="s">
        <v>267</v>
      </c>
    </row>
    <row r="50" spans="1:8" x14ac:dyDescent="0.25">
      <c r="A50" s="56" t="s">
        <v>101</v>
      </c>
      <c r="B50">
        <f t="shared" ref="B50:H50" si="3">SUM(B51+B52)</f>
        <v>17851</v>
      </c>
      <c r="C50">
        <f t="shared" si="3"/>
        <v>18064</v>
      </c>
      <c r="D50">
        <f t="shared" si="3"/>
        <v>18204</v>
      </c>
      <c r="E50">
        <f t="shared" si="3"/>
        <v>18422</v>
      </c>
      <c r="F50">
        <f t="shared" si="3"/>
        <v>19451</v>
      </c>
      <c r="G50">
        <f t="shared" si="3"/>
        <v>19887</v>
      </c>
      <c r="H50">
        <f t="shared" si="3"/>
        <v>20031</v>
      </c>
    </row>
    <row r="51" spans="1:8" x14ac:dyDescent="0.25">
      <c r="A51" s="80" t="s">
        <v>143</v>
      </c>
      <c r="B51" s="123">
        <v>9856</v>
      </c>
      <c r="C51" s="123">
        <v>9897</v>
      </c>
      <c r="D51" s="123">
        <v>9931</v>
      </c>
      <c r="E51" s="123">
        <v>9998</v>
      </c>
      <c r="F51" s="123">
        <v>10085</v>
      </c>
      <c r="G51" s="123">
        <v>10167</v>
      </c>
      <c r="H51" s="123">
        <v>10246</v>
      </c>
    </row>
    <row r="52" spans="1:8" x14ac:dyDescent="0.25">
      <c r="A52" s="80" t="s">
        <v>144</v>
      </c>
      <c r="B52" s="123">
        <v>7995</v>
      </c>
      <c r="C52" s="123">
        <v>8167</v>
      </c>
      <c r="D52" s="123">
        <v>8273</v>
      </c>
      <c r="E52" s="123">
        <v>8424</v>
      </c>
      <c r="F52" s="123">
        <v>9366</v>
      </c>
      <c r="G52" s="123">
        <v>9720</v>
      </c>
      <c r="H52" s="123">
        <v>9785</v>
      </c>
    </row>
    <row r="53" spans="1:8" x14ac:dyDescent="0.25">
      <c r="A53" s="56" t="s">
        <v>145</v>
      </c>
      <c r="B53" s="65"/>
      <c r="C53" s="65"/>
      <c r="D53" s="65"/>
      <c r="E53" s="65"/>
      <c r="F53" s="65"/>
      <c r="G53">
        <f>1577+6</f>
        <v>1583</v>
      </c>
      <c r="H53">
        <v>337</v>
      </c>
    </row>
    <row r="54" spans="1:8" x14ac:dyDescent="0.25">
      <c r="A54" s="80" t="s">
        <v>146</v>
      </c>
      <c r="B54" s="65"/>
      <c r="C54" s="65"/>
      <c r="D54" s="65"/>
      <c r="E54" s="65"/>
      <c r="F54" s="65"/>
      <c r="G54">
        <v>152</v>
      </c>
      <c r="H54">
        <v>91</v>
      </c>
    </row>
    <row r="55" spans="1:8" x14ac:dyDescent="0.25">
      <c r="A55" s="80" t="s">
        <v>147</v>
      </c>
      <c r="B55" s="65"/>
      <c r="C55" s="65"/>
      <c r="D55" s="65"/>
      <c r="E55" s="65"/>
      <c r="F55" s="65"/>
      <c r="G55">
        <v>575</v>
      </c>
      <c r="H55">
        <v>61</v>
      </c>
    </row>
    <row r="56" spans="1:8" x14ac:dyDescent="0.25">
      <c r="A56" s="80" t="s">
        <v>148</v>
      </c>
      <c r="B56" s="65"/>
      <c r="C56" s="65"/>
      <c r="D56" s="65"/>
      <c r="E56" s="65"/>
      <c r="F56" s="65"/>
      <c r="G56">
        <v>817</v>
      </c>
      <c r="H56">
        <v>128</v>
      </c>
    </row>
    <row r="57" spans="1:8" x14ac:dyDescent="0.25">
      <c r="A57" s="80" t="s">
        <v>149</v>
      </c>
      <c r="B57" s="65"/>
      <c r="C57" s="65"/>
      <c r="D57" s="65"/>
      <c r="E57" s="65"/>
      <c r="F57" s="65"/>
      <c r="G57">
        <v>39</v>
      </c>
      <c r="H57">
        <v>57</v>
      </c>
    </row>
    <row r="58" spans="1:8" x14ac:dyDescent="0.25">
      <c r="A58" s="80"/>
      <c r="B58" s="65"/>
      <c r="C58" s="65"/>
      <c r="D58" s="65"/>
      <c r="E58" s="65"/>
      <c r="F58" s="65"/>
    </row>
    <row r="59" spans="1:8" x14ac:dyDescent="0.25">
      <c r="A59" s="32" t="s">
        <v>268</v>
      </c>
    </row>
    <row r="60" spans="1:8" s="57" customFormat="1" x14ac:dyDescent="0.25">
      <c r="A60" s="57" t="s">
        <v>152</v>
      </c>
    </row>
    <row r="61" spans="1:8" x14ac:dyDescent="0.25">
      <c r="A61" s="79" t="s">
        <v>100</v>
      </c>
      <c r="B61">
        <v>2010</v>
      </c>
      <c r="C61">
        <v>2011</v>
      </c>
      <c r="D61">
        <v>2012</v>
      </c>
      <c r="E61">
        <v>2013</v>
      </c>
      <c r="F61">
        <v>2014</v>
      </c>
      <c r="G61">
        <v>2015</v>
      </c>
      <c r="H61" t="s">
        <v>267</v>
      </c>
    </row>
    <row r="62" spans="1:8" x14ac:dyDescent="0.25">
      <c r="A62" s="56" t="s">
        <v>101</v>
      </c>
      <c r="B62">
        <f t="shared" ref="B62:H62" si="4">SUM(B63+B64)</f>
        <v>10968</v>
      </c>
      <c r="C62">
        <f t="shared" si="4"/>
        <v>10990</v>
      </c>
      <c r="D62">
        <f t="shared" si="4"/>
        <v>11012</v>
      </c>
      <c r="E62">
        <f t="shared" si="4"/>
        <v>11046</v>
      </c>
      <c r="F62">
        <f t="shared" si="4"/>
        <v>11097</v>
      </c>
      <c r="G62">
        <f t="shared" si="4"/>
        <v>11124</v>
      </c>
      <c r="H62">
        <f t="shared" si="4"/>
        <v>11156</v>
      </c>
    </row>
    <row r="63" spans="1:8" x14ac:dyDescent="0.25">
      <c r="A63" s="80" t="s">
        <v>143</v>
      </c>
      <c r="B63" s="123">
        <v>6719</v>
      </c>
      <c r="C63" s="123">
        <v>6741</v>
      </c>
      <c r="D63" s="123">
        <v>6763</v>
      </c>
      <c r="E63" s="123">
        <v>6788</v>
      </c>
      <c r="F63" s="123">
        <v>6831</v>
      </c>
      <c r="G63" s="123">
        <v>6858</v>
      </c>
      <c r="H63" s="123">
        <v>6890</v>
      </c>
    </row>
    <row r="64" spans="1:8" x14ac:dyDescent="0.25">
      <c r="A64" s="80" t="s">
        <v>144</v>
      </c>
      <c r="B64" s="123">
        <v>4249</v>
      </c>
      <c r="C64" s="123">
        <v>4249</v>
      </c>
      <c r="D64" s="123">
        <v>4249</v>
      </c>
      <c r="E64" s="123">
        <v>4258</v>
      </c>
      <c r="F64" s="123">
        <v>4266</v>
      </c>
      <c r="G64" s="123">
        <v>4266</v>
      </c>
      <c r="H64" s="123">
        <v>4266</v>
      </c>
    </row>
    <row r="65" spans="1:8" x14ac:dyDescent="0.25">
      <c r="A65" s="56" t="s">
        <v>145</v>
      </c>
      <c r="B65" s="65"/>
      <c r="C65" s="65"/>
      <c r="D65" s="65"/>
      <c r="E65" s="65"/>
      <c r="F65" s="65"/>
      <c r="G65">
        <v>400</v>
      </c>
      <c r="H65">
        <v>306</v>
      </c>
    </row>
    <row r="66" spans="1:8" x14ac:dyDescent="0.25">
      <c r="A66" s="80" t="s">
        <v>146</v>
      </c>
      <c r="B66" s="65"/>
      <c r="C66" s="65"/>
      <c r="D66" s="65"/>
      <c r="E66" s="65"/>
      <c r="F66" s="65"/>
      <c r="G66">
        <v>111</v>
      </c>
      <c r="H66">
        <v>45</v>
      </c>
    </row>
    <row r="67" spans="1:8" x14ac:dyDescent="0.25">
      <c r="A67" s="80" t="s">
        <v>147</v>
      </c>
      <c r="B67" s="65"/>
      <c r="C67" s="65"/>
      <c r="D67" s="65"/>
      <c r="E67" s="65"/>
      <c r="F67" s="65"/>
      <c r="G67">
        <v>171</v>
      </c>
      <c r="H67">
        <v>50</v>
      </c>
    </row>
    <row r="68" spans="1:8" x14ac:dyDescent="0.25">
      <c r="A68" s="80" t="s">
        <v>148</v>
      </c>
      <c r="B68" s="65"/>
      <c r="C68" s="65"/>
      <c r="D68" s="65"/>
      <c r="E68" s="65"/>
      <c r="F68" s="65"/>
      <c r="G68">
        <v>115</v>
      </c>
      <c r="H68">
        <v>211</v>
      </c>
    </row>
    <row r="69" spans="1:8" x14ac:dyDescent="0.25">
      <c r="A69" s="80" t="s">
        <v>149</v>
      </c>
      <c r="B69" s="65"/>
      <c r="C69" s="65"/>
      <c r="D69" s="65"/>
      <c r="E69" s="65"/>
      <c r="F69" s="65"/>
      <c r="G69">
        <v>3</v>
      </c>
      <c r="H69">
        <v>0</v>
      </c>
    </row>
    <row r="70" spans="1:8" x14ac:dyDescent="0.25">
      <c r="A70" s="80"/>
      <c r="B70" s="65"/>
      <c r="C70" s="65"/>
      <c r="D70" s="65"/>
      <c r="E70" s="65"/>
      <c r="F70" s="65"/>
    </row>
    <row r="71" spans="1:8" x14ac:dyDescent="0.25">
      <c r="A71" s="32" t="s">
        <v>268</v>
      </c>
    </row>
    <row r="72" spans="1:8" s="57" customFormat="1" x14ac:dyDescent="0.25">
      <c r="A72" s="57" t="s">
        <v>153</v>
      </c>
    </row>
    <row r="73" spans="1:8" x14ac:dyDescent="0.25">
      <c r="A73" s="79" t="s">
        <v>100</v>
      </c>
      <c r="B73">
        <v>2010</v>
      </c>
      <c r="C73">
        <v>2011</v>
      </c>
      <c r="D73">
        <v>2012</v>
      </c>
      <c r="E73">
        <v>2013</v>
      </c>
      <c r="F73">
        <v>2014</v>
      </c>
      <c r="G73">
        <v>2015</v>
      </c>
      <c r="H73" t="s">
        <v>267</v>
      </c>
    </row>
    <row r="74" spans="1:8" x14ac:dyDescent="0.25">
      <c r="A74" s="56" t="s">
        <v>101</v>
      </c>
      <c r="B74">
        <f t="shared" ref="B74:H74" si="5">SUM(B75+B76)</f>
        <v>4506</v>
      </c>
      <c r="C74">
        <f t="shared" si="5"/>
        <v>4506</v>
      </c>
      <c r="D74">
        <f t="shared" si="5"/>
        <v>4744</v>
      </c>
      <c r="E74">
        <f t="shared" si="5"/>
        <v>4862</v>
      </c>
      <c r="F74">
        <f t="shared" si="5"/>
        <v>5028</v>
      </c>
      <c r="G74">
        <f t="shared" si="5"/>
        <v>5621</v>
      </c>
      <c r="H74">
        <f t="shared" si="5"/>
        <v>5621</v>
      </c>
    </row>
    <row r="75" spans="1:8" x14ac:dyDescent="0.25">
      <c r="A75" s="80" t="s">
        <v>143</v>
      </c>
      <c r="B75" s="123">
        <v>43</v>
      </c>
      <c r="C75" s="123">
        <v>43</v>
      </c>
      <c r="D75" s="123">
        <v>43</v>
      </c>
      <c r="E75" s="123">
        <v>43</v>
      </c>
      <c r="F75" s="123">
        <v>43</v>
      </c>
      <c r="G75" s="123">
        <v>43</v>
      </c>
      <c r="H75" s="123">
        <v>43</v>
      </c>
    </row>
    <row r="76" spans="1:8" x14ac:dyDescent="0.25">
      <c r="A76" s="80" t="s">
        <v>144</v>
      </c>
      <c r="B76" s="123">
        <v>4463</v>
      </c>
      <c r="C76" s="123">
        <v>4463</v>
      </c>
      <c r="D76" s="123">
        <v>4701</v>
      </c>
      <c r="E76" s="123">
        <v>4819</v>
      </c>
      <c r="F76" s="123">
        <v>4985</v>
      </c>
      <c r="G76" s="123">
        <v>5578</v>
      </c>
      <c r="H76" s="123">
        <v>5578</v>
      </c>
    </row>
    <row r="77" spans="1:8" x14ac:dyDescent="0.25">
      <c r="A77" s="56" t="s">
        <v>145</v>
      </c>
      <c r="B77" s="65"/>
      <c r="C77" s="65"/>
      <c r="D77" s="65"/>
      <c r="E77" s="65"/>
      <c r="F77" s="65"/>
      <c r="G77">
        <v>249</v>
      </c>
      <c r="H77">
        <v>224</v>
      </c>
    </row>
    <row r="78" spans="1:8" x14ac:dyDescent="0.25">
      <c r="A78" s="80" t="s">
        <v>146</v>
      </c>
      <c r="B78" s="65"/>
      <c r="C78" s="65"/>
      <c r="D78" s="65"/>
      <c r="E78" s="65"/>
      <c r="F78" s="65"/>
      <c r="G78">
        <v>42</v>
      </c>
      <c r="H78">
        <v>90</v>
      </c>
    </row>
    <row r="79" spans="1:8" x14ac:dyDescent="0.25">
      <c r="A79" s="80" t="s">
        <v>147</v>
      </c>
      <c r="B79" s="65"/>
      <c r="C79" s="65"/>
      <c r="D79" s="65"/>
      <c r="E79" s="65"/>
      <c r="F79" s="65"/>
      <c r="G79">
        <v>40</v>
      </c>
      <c r="H79">
        <v>0</v>
      </c>
    </row>
    <row r="80" spans="1:8" x14ac:dyDescent="0.25">
      <c r="A80" s="80" t="s">
        <v>148</v>
      </c>
      <c r="B80" s="65"/>
      <c r="C80" s="65"/>
      <c r="D80" s="65"/>
      <c r="E80" s="65"/>
      <c r="F80" s="65"/>
      <c r="G80">
        <v>167</v>
      </c>
      <c r="H80">
        <v>134</v>
      </c>
    </row>
    <row r="81" spans="1:8" x14ac:dyDescent="0.25">
      <c r="A81" s="80" t="s">
        <v>149</v>
      </c>
      <c r="B81" s="65"/>
      <c r="C81" s="65"/>
      <c r="D81" s="65"/>
      <c r="E81" s="65"/>
      <c r="F81" s="65"/>
      <c r="G81">
        <v>0</v>
      </c>
      <c r="H81">
        <v>0</v>
      </c>
    </row>
    <row r="82" spans="1:8" x14ac:dyDescent="0.25">
      <c r="A82" s="80"/>
      <c r="B82" s="65"/>
      <c r="C82" s="65"/>
      <c r="D82" s="65"/>
      <c r="E82" s="65"/>
      <c r="F82" s="65"/>
    </row>
    <row r="83" spans="1:8" x14ac:dyDescent="0.25">
      <c r="A83" s="32" t="s">
        <v>268</v>
      </c>
    </row>
    <row r="84" spans="1:8" s="57" customFormat="1" x14ac:dyDescent="0.25">
      <c r="A84" s="57" t="s">
        <v>154</v>
      </c>
    </row>
    <row r="85" spans="1:8" x14ac:dyDescent="0.25">
      <c r="A85" s="79" t="s">
        <v>100</v>
      </c>
      <c r="B85">
        <v>2010</v>
      </c>
      <c r="C85">
        <v>2011</v>
      </c>
      <c r="D85">
        <v>2012</v>
      </c>
      <c r="E85">
        <v>2013</v>
      </c>
      <c r="F85">
        <v>2014</v>
      </c>
      <c r="G85">
        <v>2015</v>
      </c>
      <c r="H85" t="s">
        <v>267</v>
      </c>
    </row>
    <row r="86" spans="1:8" x14ac:dyDescent="0.25">
      <c r="A86" s="56" t="s">
        <v>101</v>
      </c>
      <c r="B86">
        <f t="shared" ref="B86:H86" si="6">SUM(B87+B88)</f>
        <v>1389</v>
      </c>
      <c r="C86">
        <f t="shared" si="6"/>
        <v>1389</v>
      </c>
      <c r="D86">
        <f t="shared" si="6"/>
        <v>1449</v>
      </c>
      <c r="E86">
        <f t="shared" si="6"/>
        <v>1449</v>
      </c>
      <c r="F86">
        <f t="shared" si="6"/>
        <v>1449</v>
      </c>
      <c r="G86">
        <f t="shared" si="6"/>
        <v>2292</v>
      </c>
      <c r="H86">
        <f t="shared" si="6"/>
        <v>2292</v>
      </c>
    </row>
    <row r="87" spans="1:8" x14ac:dyDescent="0.25">
      <c r="A87" s="80" t="s">
        <v>143</v>
      </c>
      <c r="B87" s="123">
        <v>32</v>
      </c>
      <c r="C87" s="123">
        <v>32</v>
      </c>
      <c r="D87" s="123">
        <v>32</v>
      </c>
      <c r="E87" s="123">
        <v>32</v>
      </c>
      <c r="F87" s="123">
        <v>32</v>
      </c>
      <c r="G87" s="123">
        <v>32</v>
      </c>
      <c r="H87" s="123">
        <v>32</v>
      </c>
    </row>
    <row r="88" spans="1:8" x14ac:dyDescent="0.25">
      <c r="A88" s="80" t="s">
        <v>144</v>
      </c>
      <c r="B88" s="123">
        <v>1357</v>
      </c>
      <c r="C88" s="123">
        <v>1357</v>
      </c>
      <c r="D88" s="123">
        <v>1417</v>
      </c>
      <c r="E88" s="123">
        <v>1417</v>
      </c>
      <c r="F88" s="123">
        <v>1417</v>
      </c>
      <c r="G88" s="123">
        <v>2260</v>
      </c>
      <c r="H88" s="123">
        <v>2260</v>
      </c>
    </row>
    <row r="89" spans="1:8" x14ac:dyDescent="0.25">
      <c r="A89" s="56" t="s">
        <v>145</v>
      </c>
      <c r="B89" s="65"/>
      <c r="C89" s="65"/>
      <c r="D89" s="65"/>
      <c r="E89" s="65"/>
      <c r="F89" s="65"/>
      <c r="G89">
        <f>175+47</f>
        <v>222</v>
      </c>
      <c r="H89">
        <v>127</v>
      </c>
    </row>
    <row r="90" spans="1:8" x14ac:dyDescent="0.25">
      <c r="A90" s="80" t="s">
        <v>146</v>
      </c>
      <c r="B90" s="65"/>
      <c r="C90" s="65"/>
      <c r="D90" s="65"/>
      <c r="E90" s="65"/>
      <c r="F90" s="65"/>
      <c r="G90">
        <v>1</v>
      </c>
      <c r="H90">
        <v>20</v>
      </c>
    </row>
    <row r="91" spans="1:8" x14ac:dyDescent="0.25">
      <c r="A91" s="80" t="s">
        <v>147</v>
      </c>
      <c r="B91" s="65"/>
      <c r="C91" s="65"/>
      <c r="D91" s="65"/>
      <c r="E91" s="65"/>
      <c r="F91" s="65"/>
      <c r="G91">
        <f>175+28</f>
        <v>203</v>
      </c>
      <c r="H91">
        <v>3</v>
      </c>
    </row>
    <row r="92" spans="1:8" x14ac:dyDescent="0.25">
      <c r="A92" s="80" t="s">
        <v>148</v>
      </c>
      <c r="B92" s="65"/>
      <c r="C92" s="65"/>
      <c r="D92" s="65"/>
      <c r="E92" s="65"/>
      <c r="F92" s="65"/>
      <c r="G92">
        <v>18</v>
      </c>
      <c r="H92">
        <v>104</v>
      </c>
    </row>
    <row r="93" spans="1:8" x14ac:dyDescent="0.25">
      <c r="A93" s="80" t="s">
        <v>149</v>
      </c>
      <c r="B93" s="65"/>
      <c r="C93" s="65"/>
      <c r="D93" s="65"/>
      <c r="E93" s="65"/>
      <c r="F93" s="65"/>
      <c r="G93">
        <v>0</v>
      </c>
      <c r="H93">
        <v>0</v>
      </c>
    </row>
    <row r="94" spans="1:8" x14ac:dyDescent="0.25">
      <c r="A94" s="80"/>
      <c r="B94" s="65"/>
      <c r="C94" s="65"/>
      <c r="D94" s="65"/>
      <c r="E94" s="65"/>
      <c r="F94" s="65"/>
    </row>
    <row r="95" spans="1:8" x14ac:dyDescent="0.25">
      <c r="A95" s="32" t="s">
        <v>268</v>
      </c>
    </row>
    <row r="96" spans="1:8" s="57" customFormat="1" x14ac:dyDescent="0.25">
      <c r="A96" s="57" t="s">
        <v>140</v>
      </c>
    </row>
    <row r="97" spans="1:8" x14ac:dyDescent="0.25">
      <c r="A97" s="79" t="s">
        <v>100</v>
      </c>
      <c r="B97">
        <v>2010</v>
      </c>
      <c r="C97">
        <v>2011</v>
      </c>
      <c r="D97">
        <v>2012</v>
      </c>
      <c r="E97">
        <v>2013</v>
      </c>
      <c r="F97">
        <v>2014</v>
      </c>
      <c r="G97">
        <v>2015</v>
      </c>
      <c r="H97" t="s">
        <v>267</v>
      </c>
    </row>
    <row r="98" spans="1:8" x14ac:dyDescent="0.25">
      <c r="A98" s="56" t="s">
        <v>101</v>
      </c>
      <c r="B98">
        <f t="shared" ref="B98:H98" si="7">SUM(B99+B100)</f>
        <v>5031</v>
      </c>
      <c r="C98">
        <f t="shared" si="7"/>
        <v>5196</v>
      </c>
      <c r="D98">
        <f t="shared" si="7"/>
        <v>5386</v>
      </c>
      <c r="E98">
        <f t="shared" si="7"/>
        <v>5516</v>
      </c>
      <c r="F98">
        <f t="shared" si="7"/>
        <v>5999</v>
      </c>
      <c r="G98">
        <f t="shared" si="7"/>
        <v>6545</v>
      </c>
      <c r="H98">
        <f t="shared" si="7"/>
        <v>6545</v>
      </c>
    </row>
    <row r="99" spans="1:8" x14ac:dyDescent="0.25">
      <c r="A99" s="80" t="s">
        <v>143</v>
      </c>
      <c r="B99" s="123">
        <v>2</v>
      </c>
      <c r="C99" s="123">
        <v>2</v>
      </c>
      <c r="D99" s="123">
        <v>2</v>
      </c>
      <c r="E99" s="123">
        <v>2</v>
      </c>
      <c r="F99" s="123">
        <v>2</v>
      </c>
      <c r="G99" s="123">
        <v>2</v>
      </c>
      <c r="H99" s="123">
        <v>2</v>
      </c>
    </row>
    <row r="100" spans="1:8" x14ac:dyDescent="0.25">
      <c r="A100" s="80" t="s">
        <v>144</v>
      </c>
      <c r="B100" s="123">
        <v>5029</v>
      </c>
      <c r="C100" s="123">
        <v>5194</v>
      </c>
      <c r="D100" s="123">
        <v>5384</v>
      </c>
      <c r="E100" s="123">
        <v>5514</v>
      </c>
      <c r="F100" s="123">
        <v>5997</v>
      </c>
      <c r="G100" s="123">
        <v>6543</v>
      </c>
      <c r="H100" s="123">
        <v>6543</v>
      </c>
    </row>
    <row r="101" spans="1:8" x14ac:dyDescent="0.25">
      <c r="A101" s="56" t="s">
        <v>145</v>
      </c>
      <c r="B101" s="65"/>
      <c r="C101" s="65"/>
      <c r="D101" s="65"/>
      <c r="E101" s="65"/>
      <c r="F101" s="65"/>
      <c r="G101">
        <f>1135+127</f>
        <v>1262</v>
      </c>
      <c r="H101">
        <v>139</v>
      </c>
    </row>
    <row r="102" spans="1:8" x14ac:dyDescent="0.25">
      <c r="A102" s="80" t="s">
        <v>146</v>
      </c>
      <c r="B102" s="65"/>
      <c r="C102" s="65"/>
      <c r="D102" s="65"/>
      <c r="E102" s="65"/>
      <c r="F102" s="65"/>
      <c r="G102">
        <v>399</v>
      </c>
      <c r="H102">
        <v>30</v>
      </c>
    </row>
    <row r="103" spans="1:8" x14ac:dyDescent="0.25">
      <c r="A103" s="80" t="s">
        <v>147</v>
      </c>
      <c r="B103" s="65"/>
      <c r="C103" s="65"/>
      <c r="D103" s="65"/>
      <c r="E103" s="65"/>
      <c r="F103" s="65"/>
      <c r="G103">
        <f>321+27</f>
        <v>348</v>
      </c>
      <c r="H103">
        <v>15</v>
      </c>
    </row>
    <row r="104" spans="1:8" x14ac:dyDescent="0.25">
      <c r="A104" s="80" t="s">
        <v>148</v>
      </c>
      <c r="B104" s="65"/>
      <c r="C104" s="65"/>
      <c r="D104" s="65"/>
      <c r="E104" s="65"/>
      <c r="F104" s="65"/>
      <c r="G104">
        <f>380+92</f>
        <v>472</v>
      </c>
      <c r="H104">
        <v>48</v>
      </c>
    </row>
    <row r="105" spans="1:8" x14ac:dyDescent="0.25">
      <c r="A105" s="80" t="s">
        <v>149</v>
      </c>
      <c r="B105" s="65"/>
      <c r="C105" s="65"/>
      <c r="D105" s="65"/>
      <c r="E105" s="65"/>
      <c r="F105" s="65"/>
      <c r="G105">
        <v>43</v>
      </c>
      <c r="H105">
        <v>46</v>
      </c>
    </row>
    <row r="106" spans="1:8" x14ac:dyDescent="0.25">
      <c r="A106" s="80"/>
      <c r="B106" s="65"/>
      <c r="C106" s="65"/>
      <c r="D106" s="65"/>
      <c r="E106" s="65"/>
      <c r="F106" s="65"/>
    </row>
    <row r="107" spans="1:8" x14ac:dyDescent="0.25">
      <c r="A107" s="32" t="s">
        <v>268</v>
      </c>
    </row>
    <row r="108" spans="1:8" s="57" customFormat="1" x14ac:dyDescent="0.25">
      <c r="A108" s="57" t="s">
        <v>155</v>
      </c>
    </row>
    <row r="109" spans="1:8" x14ac:dyDescent="0.25">
      <c r="A109" s="79" t="s">
        <v>100</v>
      </c>
      <c r="B109">
        <v>2010</v>
      </c>
      <c r="C109">
        <v>2011</v>
      </c>
      <c r="D109">
        <v>2012</v>
      </c>
      <c r="E109">
        <v>2013</v>
      </c>
      <c r="F109">
        <v>2014</v>
      </c>
      <c r="G109">
        <v>2015</v>
      </c>
      <c r="H109" t="s">
        <v>267</v>
      </c>
    </row>
    <row r="110" spans="1:8" x14ac:dyDescent="0.25">
      <c r="A110" s="56" t="s">
        <v>101</v>
      </c>
      <c r="B110">
        <f t="shared" ref="B110:H110" si="8">SUM(B111+B112)</f>
        <v>2795</v>
      </c>
      <c r="C110">
        <f t="shared" si="8"/>
        <v>2795</v>
      </c>
      <c r="D110">
        <f t="shared" si="8"/>
        <v>2795</v>
      </c>
      <c r="E110">
        <f t="shared" si="8"/>
        <v>2795</v>
      </c>
      <c r="F110">
        <f t="shared" si="8"/>
        <v>2795</v>
      </c>
      <c r="G110">
        <f t="shared" si="8"/>
        <v>3194</v>
      </c>
      <c r="H110">
        <f t="shared" si="8"/>
        <v>3194</v>
      </c>
    </row>
    <row r="111" spans="1:8" x14ac:dyDescent="0.25">
      <c r="A111" s="80" t="s">
        <v>143</v>
      </c>
      <c r="B111" s="123">
        <v>4</v>
      </c>
      <c r="C111" s="123">
        <v>4</v>
      </c>
      <c r="D111" s="123">
        <v>4</v>
      </c>
      <c r="E111" s="123">
        <v>4</v>
      </c>
      <c r="F111" s="123">
        <v>4</v>
      </c>
      <c r="G111" s="123">
        <v>4</v>
      </c>
      <c r="H111" s="123">
        <v>4</v>
      </c>
    </row>
    <row r="112" spans="1:8" x14ac:dyDescent="0.25">
      <c r="A112" s="80" t="s">
        <v>144</v>
      </c>
      <c r="B112" s="123">
        <v>2791</v>
      </c>
      <c r="C112" s="123">
        <v>2791</v>
      </c>
      <c r="D112" s="123">
        <v>2791</v>
      </c>
      <c r="E112" s="123">
        <v>2791</v>
      </c>
      <c r="F112" s="123">
        <v>2791</v>
      </c>
      <c r="G112" s="123">
        <v>3190</v>
      </c>
      <c r="H112" s="123">
        <v>3190</v>
      </c>
    </row>
    <row r="113" spans="1:8" x14ac:dyDescent="0.25">
      <c r="A113" s="56" t="s">
        <v>145</v>
      </c>
      <c r="B113" s="65"/>
      <c r="C113" s="65"/>
      <c r="D113" s="65"/>
      <c r="E113" s="65"/>
      <c r="F113" s="65"/>
      <c r="G113" s="65">
        <f>990+39</f>
        <v>1029</v>
      </c>
      <c r="H113">
        <v>0</v>
      </c>
    </row>
    <row r="114" spans="1:8" x14ac:dyDescent="0.25">
      <c r="A114" s="80" t="s">
        <v>146</v>
      </c>
      <c r="B114" s="65"/>
      <c r="C114" s="65"/>
      <c r="D114" s="65"/>
      <c r="E114" s="65"/>
      <c r="F114" s="65"/>
      <c r="G114" s="65">
        <v>213</v>
      </c>
      <c r="H114">
        <v>0</v>
      </c>
    </row>
    <row r="115" spans="1:8" x14ac:dyDescent="0.25">
      <c r="A115" s="80" t="s">
        <v>147</v>
      </c>
      <c r="B115" s="65"/>
      <c r="C115" s="65"/>
      <c r="D115" s="65"/>
      <c r="E115" s="65"/>
      <c r="F115" s="65"/>
      <c r="G115" s="65">
        <v>320</v>
      </c>
      <c r="H115">
        <v>0</v>
      </c>
    </row>
    <row r="116" spans="1:8" x14ac:dyDescent="0.25">
      <c r="A116" s="80" t="s">
        <v>148</v>
      </c>
      <c r="B116" s="65"/>
      <c r="C116" s="65"/>
      <c r="D116" s="65"/>
      <c r="E116" s="65"/>
      <c r="F116" s="65"/>
      <c r="G116" s="65">
        <v>416</v>
      </c>
      <c r="H116">
        <v>0</v>
      </c>
    </row>
    <row r="117" spans="1:8" x14ac:dyDescent="0.25">
      <c r="A117" s="80" t="s">
        <v>149</v>
      </c>
      <c r="B117" s="65"/>
      <c r="C117" s="65"/>
      <c r="D117" s="65"/>
      <c r="E117" s="65"/>
      <c r="F117" s="65"/>
      <c r="G117" s="65">
        <f>41+39</f>
        <v>80</v>
      </c>
      <c r="H117">
        <v>0</v>
      </c>
    </row>
    <row r="118" spans="1:8" x14ac:dyDescent="0.25">
      <c r="B118" s="65"/>
      <c r="C118" s="65"/>
      <c r="D118" s="65"/>
      <c r="E118" s="65"/>
      <c r="F118" s="65"/>
      <c r="G118" s="65"/>
    </row>
    <row r="119" spans="1:8" x14ac:dyDescent="0.25">
      <c r="A119" s="32" t="s">
        <v>268</v>
      </c>
      <c r="B119" s="65"/>
      <c r="C119" s="65"/>
      <c r="D119" s="65"/>
      <c r="E119" s="65"/>
      <c r="F119" s="65"/>
      <c r="G119" s="65"/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7"/>
  <sheetViews>
    <sheetView tabSelected="1" topLeftCell="A200" zoomScaleNormal="100" workbookViewId="0">
      <selection activeCell="A208" sqref="A208:B239"/>
    </sheetView>
  </sheetViews>
  <sheetFormatPr defaultRowHeight="15" x14ac:dyDescent="0.25"/>
  <cols>
    <col min="1" max="1" width="46" customWidth="1"/>
    <col min="2" max="2" width="15.7109375" customWidth="1"/>
    <col min="3" max="3" width="11.85546875" customWidth="1"/>
    <col min="4" max="4" width="15.5703125" customWidth="1"/>
  </cols>
  <sheetData>
    <row r="1" spans="1:8" s="88" customFormat="1" ht="18.75" x14ac:dyDescent="0.3">
      <c r="A1" s="88" t="s">
        <v>176</v>
      </c>
    </row>
    <row r="2" spans="1:8" s="65" customFormat="1" x14ac:dyDescent="0.25">
      <c r="A2" s="65" t="s">
        <v>406</v>
      </c>
    </row>
    <row r="3" spans="1:8" s="62" customFormat="1" x14ac:dyDescent="0.25">
      <c r="A3" s="62" t="s">
        <v>173</v>
      </c>
      <c r="B3" s="62" t="s">
        <v>156</v>
      </c>
      <c r="C3" s="62" t="s">
        <v>157</v>
      </c>
      <c r="D3" s="62" t="s">
        <v>158</v>
      </c>
      <c r="E3" s="62" t="s">
        <v>159</v>
      </c>
      <c r="F3" s="62" t="s">
        <v>160</v>
      </c>
      <c r="G3" s="62" t="s">
        <v>161</v>
      </c>
    </row>
    <row r="4" spans="1:8" s="65" customFormat="1" x14ac:dyDescent="0.25">
      <c r="A4" s="106" t="s">
        <v>135</v>
      </c>
      <c r="B4" s="106">
        <f>SUM(B5:B15)</f>
        <v>2170</v>
      </c>
      <c r="C4" s="106">
        <f>SUM(C5:C15)</f>
        <v>670</v>
      </c>
      <c r="D4" s="106">
        <f>SUM(D5:D15)</f>
        <v>4094</v>
      </c>
      <c r="E4" s="106">
        <f>SUM(E5:E15)</f>
        <v>6187</v>
      </c>
      <c r="F4" s="106">
        <f>SUM(F5:F15)</f>
        <v>487</v>
      </c>
      <c r="G4" s="106">
        <f t="shared" ref="G4:G15" si="0">SUM(B4:F4)</f>
        <v>13608</v>
      </c>
    </row>
    <row r="5" spans="1:8" s="65" customFormat="1" x14ac:dyDescent="0.25">
      <c r="A5" s="106" t="s">
        <v>162</v>
      </c>
      <c r="B5" s="106">
        <v>696</v>
      </c>
      <c r="C5" s="106">
        <v>147</v>
      </c>
      <c r="D5" s="106">
        <f>1171+2</f>
        <v>1173</v>
      </c>
      <c r="E5" s="106">
        <f>1783+14+70+4</f>
        <v>1871</v>
      </c>
      <c r="F5" s="106">
        <v>228</v>
      </c>
      <c r="G5" s="106">
        <f t="shared" si="0"/>
        <v>4115</v>
      </c>
      <c r="H5" s="106"/>
    </row>
    <row r="6" spans="1:8" s="65" customFormat="1" x14ac:dyDescent="0.25">
      <c r="A6" s="106" t="s">
        <v>163</v>
      </c>
      <c r="B6" s="106">
        <v>564</v>
      </c>
      <c r="C6" s="106">
        <v>299</v>
      </c>
      <c r="D6" s="106">
        <v>1153</v>
      </c>
      <c r="E6" s="106">
        <v>1100</v>
      </c>
      <c r="F6" s="106">
        <v>66</v>
      </c>
      <c r="G6" s="106">
        <f t="shared" si="0"/>
        <v>3182</v>
      </c>
      <c r="H6" s="106"/>
    </row>
    <row r="7" spans="1:8" s="65" customFormat="1" x14ac:dyDescent="0.25">
      <c r="A7" s="106" t="s">
        <v>164</v>
      </c>
      <c r="B7" s="106">
        <v>87</v>
      </c>
      <c r="C7" s="106">
        <v>0</v>
      </c>
      <c r="D7" s="106">
        <v>108</v>
      </c>
      <c r="E7" s="106">
        <f>452+57+39</f>
        <v>548</v>
      </c>
      <c r="F7" s="106">
        <f>34+16</f>
        <v>50</v>
      </c>
      <c r="G7" s="106">
        <f t="shared" si="0"/>
        <v>793</v>
      </c>
      <c r="H7" s="106"/>
    </row>
    <row r="8" spans="1:8" s="65" customFormat="1" x14ac:dyDescent="0.25">
      <c r="A8" s="106" t="s">
        <v>165</v>
      </c>
      <c r="B8" s="106">
        <f>184+8</f>
        <v>192</v>
      </c>
      <c r="C8" s="106">
        <f>38+27</f>
        <v>65</v>
      </c>
      <c r="D8" s="106">
        <f>299</f>
        <v>299</v>
      </c>
      <c r="E8" s="106">
        <f>598+78</f>
        <v>676</v>
      </c>
      <c r="F8" s="106">
        <v>40</v>
      </c>
      <c r="G8" s="106">
        <f t="shared" si="0"/>
        <v>1272</v>
      </c>
      <c r="H8" s="106"/>
    </row>
    <row r="9" spans="1:8" s="65" customFormat="1" x14ac:dyDescent="0.25">
      <c r="A9" s="106" t="s">
        <v>166</v>
      </c>
      <c r="B9" s="106">
        <f>103+1</f>
        <v>104</v>
      </c>
      <c r="C9" s="106">
        <f>39</f>
        <v>39</v>
      </c>
      <c r="D9" s="106">
        <f>349+28</f>
        <v>377</v>
      </c>
      <c r="E9" s="106">
        <f>689+18</f>
        <v>707</v>
      </c>
      <c r="F9" s="106">
        <v>81</v>
      </c>
      <c r="G9" s="106">
        <f t="shared" si="0"/>
        <v>1308</v>
      </c>
      <c r="H9" s="106"/>
    </row>
    <row r="10" spans="1:8" s="65" customFormat="1" x14ac:dyDescent="0.25">
      <c r="A10" s="106" t="s">
        <v>167</v>
      </c>
      <c r="B10" s="106">
        <v>229</v>
      </c>
      <c r="C10" s="106">
        <v>108</v>
      </c>
      <c r="D10" s="106">
        <v>420</v>
      </c>
      <c r="E10" s="106">
        <v>527</v>
      </c>
      <c r="F10" s="106">
        <v>0</v>
      </c>
      <c r="G10" s="106">
        <f t="shared" si="0"/>
        <v>1284</v>
      </c>
      <c r="H10" s="106"/>
    </row>
    <row r="11" spans="1:8" s="65" customFormat="1" x14ac:dyDescent="0.25">
      <c r="A11" s="106" t="s">
        <v>168</v>
      </c>
      <c r="B11" s="106">
        <f>173+49</f>
        <v>222</v>
      </c>
      <c r="C11" s="106">
        <v>12</v>
      </c>
      <c r="D11" s="106">
        <v>483</v>
      </c>
      <c r="E11" s="106">
        <v>550</v>
      </c>
      <c r="F11" s="106">
        <v>3</v>
      </c>
      <c r="G11" s="106">
        <f t="shared" si="0"/>
        <v>1270</v>
      </c>
      <c r="H11" s="106"/>
    </row>
    <row r="12" spans="1:8" s="65" customFormat="1" x14ac:dyDescent="0.25">
      <c r="A12" s="106" t="s">
        <v>169</v>
      </c>
      <c r="B12" s="106">
        <v>0</v>
      </c>
      <c r="C12" s="106">
        <v>0</v>
      </c>
      <c r="D12" s="106">
        <v>0</v>
      </c>
      <c r="E12" s="106">
        <v>80</v>
      </c>
      <c r="F12" s="106">
        <v>0</v>
      </c>
      <c r="G12" s="106">
        <f t="shared" si="0"/>
        <v>80</v>
      </c>
      <c r="H12" s="106"/>
    </row>
    <row r="13" spans="1:8" s="65" customFormat="1" x14ac:dyDescent="0.25">
      <c r="A13" s="106" t="s">
        <v>170</v>
      </c>
      <c r="B13" s="106">
        <v>0</v>
      </c>
      <c r="C13" s="106">
        <v>0</v>
      </c>
      <c r="D13" s="106">
        <v>0</v>
      </c>
      <c r="E13" s="106">
        <v>128</v>
      </c>
      <c r="F13" s="106">
        <v>0</v>
      </c>
      <c r="G13" s="106">
        <f t="shared" si="0"/>
        <v>128</v>
      </c>
      <c r="H13" s="106"/>
    </row>
    <row r="14" spans="1:8" s="65" customFormat="1" x14ac:dyDescent="0.25">
      <c r="A14" s="106" t="s">
        <v>171</v>
      </c>
      <c r="B14" s="106">
        <v>76</v>
      </c>
      <c r="C14" s="106">
        <v>0</v>
      </c>
      <c r="D14" s="106">
        <v>81</v>
      </c>
      <c r="E14" s="106">
        <v>0</v>
      </c>
      <c r="F14" s="106">
        <v>19</v>
      </c>
      <c r="G14" s="106">
        <f t="shared" si="0"/>
        <v>176</v>
      </c>
      <c r="H14" s="106"/>
    </row>
    <row r="15" spans="1:8" s="65" customFormat="1" x14ac:dyDescent="0.25">
      <c r="A15" s="106" t="s">
        <v>172</v>
      </c>
      <c r="B15" s="106">
        <v>0</v>
      </c>
      <c r="C15" s="106">
        <v>0</v>
      </c>
      <c r="D15" s="106">
        <v>0</v>
      </c>
      <c r="E15" s="106">
        <v>0</v>
      </c>
      <c r="F15" s="106">
        <v>0</v>
      </c>
      <c r="G15" s="106">
        <f t="shared" si="0"/>
        <v>0</v>
      </c>
      <c r="H15" s="106"/>
    </row>
    <row r="16" spans="1:8" s="65" customFormat="1" x14ac:dyDescent="0.25">
      <c r="A16" s="106"/>
      <c r="B16" s="106"/>
      <c r="C16" s="106"/>
      <c r="D16" s="106"/>
      <c r="E16" s="106"/>
      <c r="F16" s="106"/>
      <c r="G16" s="106"/>
      <c r="H16" s="106"/>
    </row>
    <row r="17" spans="1:20" s="65" customFormat="1" x14ac:dyDescent="0.25">
      <c r="B17" s="201" t="s">
        <v>156</v>
      </c>
      <c r="C17" s="201"/>
      <c r="D17" s="201" t="s">
        <v>178</v>
      </c>
      <c r="E17" s="201"/>
      <c r="F17" s="201" t="s">
        <v>179</v>
      </c>
      <c r="G17" s="201"/>
      <c r="H17" s="201" t="s">
        <v>180</v>
      </c>
      <c r="I17" s="201"/>
      <c r="J17" s="201" t="s">
        <v>181</v>
      </c>
      <c r="K17" s="201"/>
      <c r="L17" s="201" t="s">
        <v>161</v>
      </c>
      <c r="M17" s="201"/>
    </row>
    <row r="18" spans="1:20" s="65" customFormat="1" x14ac:dyDescent="0.25">
      <c r="A18" s="62" t="s">
        <v>177</v>
      </c>
      <c r="B18" s="65" t="s">
        <v>262</v>
      </c>
      <c r="C18" s="65" t="s">
        <v>263</v>
      </c>
      <c r="D18" s="65" t="s">
        <v>262</v>
      </c>
      <c r="E18" s="65" t="s">
        <v>263</v>
      </c>
      <c r="F18" s="65" t="s">
        <v>262</v>
      </c>
      <c r="G18" s="65" t="s">
        <v>263</v>
      </c>
      <c r="H18" s="65" t="s">
        <v>262</v>
      </c>
      <c r="I18" s="65" t="s">
        <v>263</v>
      </c>
      <c r="J18" s="65" t="s">
        <v>262</v>
      </c>
      <c r="K18" s="65" t="s">
        <v>263</v>
      </c>
      <c r="L18" s="65" t="s">
        <v>262</v>
      </c>
      <c r="M18" s="65" t="s">
        <v>263</v>
      </c>
    </row>
    <row r="19" spans="1:20" s="106" customFormat="1" ht="12.75" x14ac:dyDescent="0.2">
      <c r="A19" s="106">
        <v>2016</v>
      </c>
      <c r="B19" s="106">
        <v>9</v>
      </c>
      <c r="C19" s="106">
        <v>49</v>
      </c>
      <c r="D19" s="106">
        <v>0</v>
      </c>
      <c r="E19" s="106">
        <v>0</v>
      </c>
      <c r="F19" s="106">
        <v>57</v>
      </c>
      <c r="G19" s="106">
        <v>0</v>
      </c>
      <c r="H19" s="106">
        <v>241</v>
      </c>
      <c r="I19" s="106">
        <v>0</v>
      </c>
      <c r="J19" s="106">
        <v>0</v>
      </c>
      <c r="K19" s="106">
        <v>0</v>
      </c>
      <c r="L19" s="106">
        <v>362</v>
      </c>
      <c r="M19" s="106">
        <v>49</v>
      </c>
    </row>
    <row r="20" spans="1:20" s="106" customFormat="1" ht="12.75" x14ac:dyDescent="0.2">
      <c r="A20" s="106">
        <v>2015</v>
      </c>
      <c r="B20" s="106">
        <v>8</v>
      </c>
      <c r="C20" s="106">
        <v>2</v>
      </c>
      <c r="D20" s="106">
        <v>0</v>
      </c>
      <c r="E20" s="106">
        <v>0</v>
      </c>
      <c r="F20" s="106">
        <v>0</v>
      </c>
      <c r="G20" s="106">
        <v>54</v>
      </c>
      <c r="H20" s="106">
        <v>174</v>
      </c>
      <c r="I20" s="106">
        <v>100</v>
      </c>
      <c r="J20" s="106">
        <v>0</v>
      </c>
      <c r="K20" s="106">
        <v>0</v>
      </c>
      <c r="L20" s="106">
        <v>182</v>
      </c>
      <c r="M20" s="106">
        <v>156</v>
      </c>
    </row>
    <row r="21" spans="1:20" s="106" customFormat="1" ht="12.75" x14ac:dyDescent="0.2">
      <c r="A21" s="106">
        <v>2014</v>
      </c>
      <c r="B21" s="106">
        <v>47</v>
      </c>
      <c r="C21" s="106">
        <v>0</v>
      </c>
      <c r="D21" s="106">
        <v>0</v>
      </c>
      <c r="E21" s="106">
        <v>0</v>
      </c>
      <c r="F21" s="106">
        <v>39</v>
      </c>
      <c r="G21" s="106">
        <v>0</v>
      </c>
      <c r="H21" s="106">
        <v>0</v>
      </c>
      <c r="I21" s="106">
        <v>325</v>
      </c>
      <c r="J21" s="106">
        <v>0</v>
      </c>
      <c r="K21" s="106">
        <v>0</v>
      </c>
      <c r="L21" s="106">
        <v>86</v>
      </c>
      <c r="M21" s="106">
        <v>325</v>
      </c>
    </row>
    <row r="22" spans="1:20" s="106" customFormat="1" ht="12.75" x14ac:dyDescent="0.2"/>
    <row r="23" spans="1:20" s="57" customFormat="1" x14ac:dyDescent="0.25">
      <c r="A23" s="90" t="s">
        <v>429</v>
      </c>
    </row>
    <row r="24" spans="1:20" s="65" customFormat="1" x14ac:dyDescent="0.25">
      <c r="A24" s="87" t="s">
        <v>427</v>
      </c>
      <c r="B24" s="204">
        <v>43101</v>
      </c>
    </row>
    <row r="25" spans="1:20" s="65" customFormat="1" x14ac:dyDescent="0.25">
      <c r="A25" s="87" t="s">
        <v>135</v>
      </c>
      <c r="B25" s="65">
        <v>101</v>
      </c>
    </row>
    <row r="26" spans="1:20" s="65" customFormat="1" x14ac:dyDescent="0.25">
      <c r="A26" s="87" t="s">
        <v>208</v>
      </c>
      <c r="B26" s="65" t="s">
        <v>220</v>
      </c>
      <c r="E26" s="62"/>
    </row>
    <row r="27" spans="1:20" s="65" customFormat="1" x14ac:dyDescent="0.25">
      <c r="A27" s="86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</row>
    <row r="28" spans="1:20" s="65" customFormat="1" x14ac:dyDescent="0.25">
      <c r="A28" s="62" t="s">
        <v>209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</row>
    <row r="29" spans="1:20" s="65" customFormat="1" x14ac:dyDescent="0.25">
      <c r="A29" s="62" t="s">
        <v>431</v>
      </c>
      <c r="B29" s="65">
        <v>101</v>
      </c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 s="65" customFormat="1" x14ac:dyDescent="0.25">
      <c r="A30" s="87" t="s">
        <v>156</v>
      </c>
      <c r="B30" s="65">
        <v>54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106"/>
      <c r="P30" s="89"/>
      <c r="Q30" s="89"/>
      <c r="R30" s="89"/>
      <c r="S30" s="89"/>
      <c r="T30" s="89"/>
    </row>
    <row r="31" spans="1:20" s="65" customFormat="1" x14ac:dyDescent="0.25">
      <c r="A31" s="87" t="s">
        <v>178</v>
      </c>
      <c r="B31" s="65" t="s">
        <v>428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106"/>
      <c r="P31" s="89"/>
      <c r="Q31" s="89"/>
      <c r="R31" s="89"/>
      <c r="S31" s="89"/>
      <c r="T31" s="89"/>
    </row>
    <row r="32" spans="1:20" s="65" customFormat="1" ht="18.75" x14ac:dyDescent="0.3">
      <c r="A32" s="87" t="s">
        <v>179</v>
      </c>
      <c r="B32" s="65">
        <v>29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8"/>
      <c r="P32" s="89"/>
      <c r="Q32" s="89"/>
      <c r="R32" s="89"/>
      <c r="S32" s="89"/>
      <c r="T32" s="89"/>
    </row>
    <row r="33" spans="1:20" s="65" customFormat="1" x14ac:dyDescent="0.25">
      <c r="A33" s="87" t="s">
        <v>180</v>
      </c>
      <c r="B33" s="65">
        <v>18</v>
      </c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</row>
    <row r="34" spans="1:20" s="65" customFormat="1" x14ac:dyDescent="0.25">
      <c r="A34" s="87" t="s">
        <v>181</v>
      </c>
      <c r="B34" s="65" t="s">
        <v>428</v>
      </c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</row>
    <row r="35" spans="1:20" s="65" customFormat="1" x14ac:dyDescent="0.25">
      <c r="A35" s="87" t="s">
        <v>210</v>
      </c>
      <c r="B35" s="65" t="s">
        <v>428</v>
      </c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</row>
    <row r="36" spans="1:20" s="65" customFormat="1" x14ac:dyDescent="0.25">
      <c r="A36" s="87" t="s">
        <v>211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</row>
    <row r="37" spans="1:20" s="65" customFormat="1" x14ac:dyDescent="0.25">
      <c r="A37" s="8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</row>
    <row r="38" spans="1:20" s="65" customFormat="1" x14ac:dyDescent="0.25">
      <c r="A38" s="62" t="s">
        <v>237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</row>
    <row r="39" spans="1:20" s="65" customFormat="1" x14ac:dyDescent="0.25">
      <c r="A39" s="87" t="s">
        <v>79</v>
      </c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</row>
    <row r="40" spans="1:20" s="65" customFormat="1" x14ac:dyDescent="0.25">
      <c r="A40" s="87" t="s">
        <v>80</v>
      </c>
      <c r="B40" s="65">
        <v>24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</row>
    <row r="41" spans="1:20" s="65" customFormat="1" x14ac:dyDescent="0.25">
      <c r="A41" s="87" t="s">
        <v>81</v>
      </c>
      <c r="B41" s="65">
        <v>54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</row>
    <row r="42" spans="1:20" s="65" customFormat="1" x14ac:dyDescent="0.25">
      <c r="A42" s="87" t="s">
        <v>82</v>
      </c>
      <c r="B42" s="65">
        <v>24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</row>
    <row r="43" spans="1:20" s="65" customFormat="1" x14ac:dyDescent="0.25">
      <c r="A43" s="87" t="s">
        <v>238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</row>
    <row r="44" spans="1:20" s="65" customFormat="1" x14ac:dyDescent="0.25">
      <c r="A44" s="87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</row>
    <row r="45" spans="1:20" s="65" customFormat="1" x14ac:dyDescent="0.25">
      <c r="A45" s="62" t="s">
        <v>212</v>
      </c>
      <c r="B45" s="93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</row>
    <row r="46" spans="1:20" s="65" customFormat="1" x14ac:dyDescent="0.25">
      <c r="A46" s="87" t="s">
        <v>213</v>
      </c>
      <c r="B46" s="94">
        <v>18184837</v>
      </c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</row>
    <row r="47" spans="1:20" s="65" customFormat="1" x14ac:dyDescent="0.25">
      <c r="A47" s="87" t="s">
        <v>214</v>
      </c>
      <c r="B47" s="94">
        <v>1083043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</row>
    <row r="48" spans="1:20" s="65" customFormat="1" x14ac:dyDescent="0.25">
      <c r="A48" s="87" t="s">
        <v>221</v>
      </c>
      <c r="B48" s="94">
        <v>1000000</v>
      </c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</row>
    <row r="49" spans="1:20" s="65" customFormat="1" x14ac:dyDescent="0.25">
      <c r="A49" s="87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</row>
    <row r="50" spans="1:20" s="65" customFormat="1" x14ac:dyDescent="0.25">
      <c r="A50" s="62" t="s">
        <v>215</v>
      </c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</row>
    <row r="51" spans="1:20" s="65" customFormat="1" x14ac:dyDescent="0.25">
      <c r="A51" s="91" t="s">
        <v>228</v>
      </c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</row>
    <row r="52" spans="1:20" s="65" customFormat="1" x14ac:dyDescent="0.25">
      <c r="A52" s="91" t="s">
        <v>229</v>
      </c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</row>
    <row r="53" spans="1:20" s="65" customFormat="1" x14ac:dyDescent="0.25">
      <c r="A53" s="91" t="s">
        <v>230</v>
      </c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</row>
    <row r="54" spans="1:20" s="65" customFormat="1" x14ac:dyDescent="0.25">
      <c r="A54" s="91" t="s">
        <v>231</v>
      </c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</row>
    <row r="55" spans="1:20" s="65" customFormat="1" x14ac:dyDescent="0.25">
      <c r="A55" s="96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</row>
    <row r="56" spans="1:20" s="65" customFormat="1" x14ac:dyDescent="0.25">
      <c r="A56" s="86"/>
    </row>
    <row r="57" spans="1:20" s="65" customFormat="1" x14ac:dyDescent="0.25">
      <c r="A57" s="86"/>
    </row>
    <row r="58" spans="1:20" s="65" customFormat="1" x14ac:dyDescent="0.25">
      <c r="A58" s="86"/>
    </row>
    <row r="59" spans="1:20" s="62" customFormat="1" x14ac:dyDescent="0.25">
      <c r="A59" s="62" t="s">
        <v>173</v>
      </c>
      <c r="B59" s="62" t="s">
        <v>156</v>
      </c>
      <c r="C59" s="62" t="s">
        <v>157</v>
      </c>
      <c r="D59" s="62" t="s">
        <v>158</v>
      </c>
      <c r="E59" s="62" t="s">
        <v>159</v>
      </c>
      <c r="F59" s="62" t="s">
        <v>160</v>
      </c>
      <c r="G59" s="62" t="s">
        <v>161</v>
      </c>
    </row>
    <row r="60" spans="1:20" s="65" customFormat="1" x14ac:dyDescent="0.25">
      <c r="A60" s="106" t="s">
        <v>135</v>
      </c>
      <c r="B60" s="65">
        <v>849</v>
      </c>
      <c r="C60" s="65">
        <v>297</v>
      </c>
      <c r="D60" s="65">
        <v>1998</v>
      </c>
      <c r="E60" s="65">
        <v>2646</v>
      </c>
      <c r="F60" s="65">
        <v>207</v>
      </c>
      <c r="G60" s="106">
        <f>SUM(B60:F60)</f>
        <v>5997</v>
      </c>
    </row>
    <row r="61" spans="1:20" s="65" customFormat="1" x14ac:dyDescent="0.25">
      <c r="A61" s="106" t="s">
        <v>162</v>
      </c>
      <c r="B61" s="106">
        <v>241</v>
      </c>
      <c r="C61" s="106">
        <v>18</v>
      </c>
      <c r="D61" s="106">
        <v>453</v>
      </c>
      <c r="E61" s="106">
        <v>891</v>
      </c>
      <c r="F61" s="106">
        <v>145</v>
      </c>
      <c r="G61" s="106">
        <f t="shared" ref="G61:G71" si="1">SUM(B61:F61)</f>
        <v>1748</v>
      </c>
      <c r="H61" s="106"/>
    </row>
    <row r="62" spans="1:20" s="65" customFormat="1" x14ac:dyDescent="0.25">
      <c r="A62" s="106" t="s">
        <v>163</v>
      </c>
      <c r="B62" s="106">
        <v>279</v>
      </c>
      <c r="C62" s="106">
        <v>155</v>
      </c>
      <c r="D62" s="106">
        <v>533</v>
      </c>
      <c r="E62" s="106">
        <v>550</v>
      </c>
      <c r="F62" s="106">
        <v>27</v>
      </c>
      <c r="G62" s="106">
        <f t="shared" si="1"/>
        <v>1544</v>
      </c>
      <c r="H62" s="106"/>
    </row>
    <row r="63" spans="1:20" s="65" customFormat="1" x14ac:dyDescent="0.25">
      <c r="A63" s="106" t="s">
        <v>164</v>
      </c>
      <c r="B63" s="106">
        <v>87</v>
      </c>
      <c r="C63" s="106">
        <v>0</v>
      </c>
      <c r="D63" s="106">
        <v>108</v>
      </c>
      <c r="E63" s="106">
        <v>314</v>
      </c>
      <c r="F63" s="106">
        <v>10</v>
      </c>
      <c r="G63" s="106">
        <f t="shared" si="1"/>
        <v>519</v>
      </c>
      <c r="H63" s="106"/>
    </row>
    <row r="64" spans="1:20" s="65" customFormat="1" x14ac:dyDescent="0.25">
      <c r="A64" s="106" t="s">
        <v>165</v>
      </c>
      <c r="B64" s="106">
        <v>77</v>
      </c>
      <c r="C64" s="106">
        <v>38</v>
      </c>
      <c r="D64" s="106">
        <v>221</v>
      </c>
      <c r="E64" s="106">
        <v>128</v>
      </c>
      <c r="F64" s="106">
        <v>14</v>
      </c>
      <c r="G64" s="106">
        <f t="shared" si="1"/>
        <v>478</v>
      </c>
      <c r="H64" s="106"/>
    </row>
    <row r="65" spans="1:13" s="65" customFormat="1" x14ac:dyDescent="0.25">
      <c r="A65" s="106" t="s">
        <v>166</v>
      </c>
      <c r="B65" s="106">
        <v>31</v>
      </c>
      <c r="C65" s="106">
        <v>6</v>
      </c>
      <c r="D65" s="106">
        <v>107</v>
      </c>
      <c r="E65" s="106">
        <v>97</v>
      </c>
      <c r="F65" s="106">
        <v>9</v>
      </c>
      <c r="G65" s="106">
        <f t="shared" si="1"/>
        <v>250</v>
      </c>
      <c r="H65" s="106"/>
    </row>
    <row r="66" spans="1:13" s="65" customFormat="1" x14ac:dyDescent="0.25">
      <c r="A66" s="106" t="s">
        <v>167</v>
      </c>
      <c r="B66" s="106">
        <v>134</v>
      </c>
      <c r="C66" s="106">
        <v>80</v>
      </c>
      <c r="D66" s="106">
        <v>301</v>
      </c>
      <c r="E66" s="106">
        <v>302</v>
      </c>
      <c r="F66" s="106">
        <v>0</v>
      </c>
      <c r="G66" s="106">
        <f t="shared" si="1"/>
        <v>817</v>
      </c>
      <c r="H66" s="106"/>
    </row>
    <row r="67" spans="1:13" s="65" customFormat="1" x14ac:dyDescent="0.25">
      <c r="A67" s="106" t="s">
        <v>168</v>
      </c>
      <c r="B67" s="106">
        <v>0</v>
      </c>
      <c r="C67" s="106">
        <v>0</v>
      </c>
      <c r="D67" s="106">
        <v>275</v>
      </c>
      <c r="E67" s="106">
        <v>364</v>
      </c>
      <c r="F67" s="106">
        <v>2</v>
      </c>
      <c r="G67" s="106">
        <f t="shared" si="1"/>
        <v>641</v>
      </c>
      <c r="H67" s="106"/>
    </row>
    <row r="68" spans="1:13" s="65" customFormat="1" x14ac:dyDescent="0.25">
      <c r="A68" s="106" t="s">
        <v>169</v>
      </c>
      <c r="B68" s="106">
        <v>0</v>
      </c>
      <c r="C68" s="106">
        <v>0</v>
      </c>
      <c r="D68" s="106">
        <v>0</v>
      </c>
      <c r="E68" s="106">
        <v>0</v>
      </c>
      <c r="F68" s="106">
        <v>0</v>
      </c>
      <c r="G68" s="106">
        <f t="shared" si="1"/>
        <v>0</v>
      </c>
      <c r="H68" s="106"/>
    </row>
    <row r="69" spans="1:13" s="65" customFormat="1" x14ac:dyDescent="0.25">
      <c r="A69" s="106" t="s">
        <v>170</v>
      </c>
      <c r="B69" s="106">
        <v>0</v>
      </c>
      <c r="C69" s="106">
        <v>0</v>
      </c>
      <c r="D69" s="106">
        <v>0</v>
      </c>
      <c r="E69" s="106">
        <v>0</v>
      </c>
      <c r="F69" s="106">
        <v>0</v>
      </c>
      <c r="G69" s="106">
        <f t="shared" si="1"/>
        <v>0</v>
      </c>
      <c r="H69" s="106"/>
    </row>
    <row r="70" spans="1:13" s="65" customFormat="1" x14ac:dyDescent="0.25">
      <c r="A70" s="106" t="s">
        <v>171</v>
      </c>
      <c r="B70" s="106">
        <v>0</v>
      </c>
      <c r="C70" s="106">
        <v>0</v>
      </c>
      <c r="D70" s="106">
        <v>0</v>
      </c>
      <c r="E70" s="106">
        <v>0</v>
      </c>
      <c r="F70" s="106">
        <v>0</v>
      </c>
      <c r="G70" s="106">
        <f t="shared" si="1"/>
        <v>0</v>
      </c>
      <c r="H70" s="106"/>
    </row>
    <row r="71" spans="1:13" s="65" customFormat="1" x14ac:dyDescent="0.25">
      <c r="A71" s="106" t="s">
        <v>172</v>
      </c>
      <c r="B71" s="106">
        <v>0</v>
      </c>
      <c r="C71" s="106">
        <v>0</v>
      </c>
      <c r="D71" s="106">
        <v>0</v>
      </c>
      <c r="E71" s="106">
        <v>0</v>
      </c>
      <c r="F71" s="106">
        <v>0</v>
      </c>
      <c r="G71" s="106">
        <f t="shared" si="1"/>
        <v>0</v>
      </c>
      <c r="H71" s="106"/>
    </row>
    <row r="72" spans="1:13" x14ac:dyDescent="0.25">
      <c r="A72" s="31"/>
      <c r="B72" s="31"/>
      <c r="C72" s="31"/>
      <c r="D72" s="31"/>
      <c r="E72" s="31"/>
      <c r="F72" s="31"/>
      <c r="G72" s="31"/>
    </row>
    <row r="73" spans="1:13" x14ac:dyDescent="0.25">
      <c r="A73" s="32" t="s">
        <v>174</v>
      </c>
      <c r="B73" s="31" t="s">
        <v>175</v>
      </c>
    </row>
    <row r="74" spans="1:13" x14ac:dyDescent="0.25">
      <c r="A74" s="32"/>
      <c r="B74" s="31"/>
    </row>
    <row r="76" spans="1:13" s="65" customFormat="1" x14ac:dyDescent="0.25">
      <c r="B76" s="201" t="s">
        <v>156</v>
      </c>
      <c r="C76" s="201"/>
      <c r="D76" s="201" t="s">
        <v>178</v>
      </c>
      <c r="E76" s="201"/>
      <c r="F76" s="201" t="s">
        <v>179</v>
      </c>
      <c r="G76" s="201"/>
      <c r="H76" s="201" t="s">
        <v>180</v>
      </c>
      <c r="I76" s="201"/>
      <c r="J76" s="201" t="s">
        <v>181</v>
      </c>
      <c r="K76" s="201"/>
      <c r="L76" s="201" t="s">
        <v>161</v>
      </c>
      <c r="M76" s="201"/>
    </row>
    <row r="77" spans="1:13" x14ac:dyDescent="0.25">
      <c r="A77" s="60" t="s">
        <v>177</v>
      </c>
      <c r="B77" t="s">
        <v>262</v>
      </c>
      <c r="C77" t="s">
        <v>263</v>
      </c>
      <c r="D77" t="s">
        <v>262</v>
      </c>
      <c r="E77" t="s">
        <v>263</v>
      </c>
      <c r="F77" t="s">
        <v>262</v>
      </c>
      <c r="G77" t="s">
        <v>263</v>
      </c>
      <c r="H77" t="s">
        <v>262</v>
      </c>
      <c r="I77" t="s">
        <v>263</v>
      </c>
      <c r="J77" t="s">
        <v>262</v>
      </c>
      <c r="K77" t="s">
        <v>263</v>
      </c>
      <c r="L77" t="s">
        <v>262</v>
      </c>
      <c r="M77" t="s">
        <v>263</v>
      </c>
    </row>
    <row r="78" spans="1:13" s="31" customFormat="1" ht="12.75" x14ac:dyDescent="0.2">
      <c r="A78" s="31">
        <v>2016</v>
      </c>
      <c r="B78" s="31">
        <v>9</v>
      </c>
      <c r="C78" s="31">
        <v>49</v>
      </c>
      <c r="D78" s="31">
        <v>0</v>
      </c>
      <c r="E78" s="31">
        <v>0</v>
      </c>
      <c r="F78" s="31">
        <v>57</v>
      </c>
      <c r="G78" s="31">
        <v>0</v>
      </c>
      <c r="H78" s="31">
        <v>241</v>
      </c>
      <c r="I78" s="31">
        <v>0</v>
      </c>
      <c r="J78" s="31">
        <v>0</v>
      </c>
      <c r="K78" s="31">
        <v>0</v>
      </c>
      <c r="L78" s="31">
        <v>362</v>
      </c>
      <c r="M78" s="31">
        <v>49</v>
      </c>
    </row>
    <row r="79" spans="1:13" s="31" customFormat="1" ht="12.75" x14ac:dyDescent="0.2">
      <c r="A79" s="31">
        <v>2015</v>
      </c>
      <c r="B79" s="31">
        <v>8</v>
      </c>
      <c r="C79" s="31">
        <v>2</v>
      </c>
      <c r="D79" s="31">
        <v>0</v>
      </c>
      <c r="E79" s="31">
        <v>0</v>
      </c>
      <c r="F79" s="31">
        <v>0</v>
      </c>
      <c r="G79" s="31">
        <v>54</v>
      </c>
      <c r="H79" s="31">
        <v>174</v>
      </c>
      <c r="I79" s="31">
        <v>100</v>
      </c>
      <c r="J79" s="31">
        <v>0</v>
      </c>
      <c r="K79" s="31">
        <v>0</v>
      </c>
      <c r="L79" s="31">
        <v>182</v>
      </c>
      <c r="M79" s="31">
        <v>156</v>
      </c>
    </row>
    <row r="80" spans="1:13" s="31" customFormat="1" ht="12.75" x14ac:dyDescent="0.2">
      <c r="A80" s="31">
        <v>2014</v>
      </c>
      <c r="B80" s="31">
        <v>47</v>
      </c>
      <c r="C80" s="31">
        <v>0</v>
      </c>
      <c r="D80" s="31">
        <v>0</v>
      </c>
      <c r="E80" s="31">
        <v>0</v>
      </c>
      <c r="F80" s="31">
        <v>39</v>
      </c>
      <c r="G80" s="31">
        <v>0</v>
      </c>
      <c r="H80" s="31">
        <v>0</v>
      </c>
      <c r="I80" s="31">
        <v>325</v>
      </c>
      <c r="J80" s="31">
        <v>0</v>
      </c>
      <c r="K80" s="31">
        <v>0</v>
      </c>
      <c r="L80" s="31">
        <v>86</v>
      </c>
      <c r="M80" s="31">
        <v>325</v>
      </c>
    </row>
    <row r="81" spans="1:20" s="31" customFormat="1" ht="12.75" x14ac:dyDescent="0.2"/>
    <row r="82" spans="1:20" s="31" customFormat="1" ht="12.75" x14ac:dyDescent="0.2">
      <c r="A82" s="32" t="s">
        <v>182</v>
      </c>
    </row>
    <row r="83" spans="1:20" s="31" customFormat="1" ht="12.75" x14ac:dyDescent="0.2"/>
    <row r="84" spans="1:20" s="57" customFormat="1" ht="14.25" customHeight="1" x14ac:dyDescent="0.25">
      <c r="A84" s="81" t="s">
        <v>183</v>
      </c>
    </row>
    <row r="85" spans="1:20" s="57" customFormat="1" x14ac:dyDescent="0.25">
      <c r="A85" s="90" t="s">
        <v>430</v>
      </c>
    </row>
    <row r="86" spans="1:20" s="65" customFormat="1" x14ac:dyDescent="0.25">
      <c r="A86" s="87" t="s">
        <v>427</v>
      </c>
      <c r="B86" s="204">
        <v>42248</v>
      </c>
    </row>
    <row r="87" spans="1:20" s="65" customFormat="1" x14ac:dyDescent="0.25">
      <c r="A87" s="87" t="s">
        <v>135</v>
      </c>
      <c r="B87" s="65">
        <v>70</v>
      </c>
    </row>
    <row r="88" spans="1:20" s="65" customFormat="1" x14ac:dyDescent="0.25">
      <c r="A88" s="87" t="s">
        <v>208</v>
      </c>
      <c r="B88" s="65" t="s">
        <v>222</v>
      </c>
      <c r="E88" s="62"/>
    </row>
    <row r="89" spans="1:20" s="65" customFormat="1" x14ac:dyDescent="0.25">
      <c r="A89" s="86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</row>
    <row r="90" spans="1:20" s="65" customFormat="1" x14ac:dyDescent="0.25">
      <c r="A90" s="62" t="s">
        <v>209</v>
      </c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</row>
    <row r="91" spans="1:20" s="65" customFormat="1" x14ac:dyDescent="0.25">
      <c r="A91" s="62" t="s">
        <v>431</v>
      </c>
      <c r="B91" s="65">
        <v>69</v>
      </c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</row>
    <row r="92" spans="1:20" s="65" customFormat="1" x14ac:dyDescent="0.25">
      <c r="A92" s="87" t="s">
        <v>156</v>
      </c>
      <c r="B92" s="65">
        <v>24</v>
      </c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</row>
    <row r="93" spans="1:20" s="65" customFormat="1" x14ac:dyDescent="0.25">
      <c r="A93" s="87" t="s">
        <v>178</v>
      </c>
      <c r="B93" s="65">
        <v>24</v>
      </c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</row>
    <row r="94" spans="1:20" s="65" customFormat="1" x14ac:dyDescent="0.25">
      <c r="A94" s="87" t="s">
        <v>179</v>
      </c>
      <c r="B94" s="65" t="s">
        <v>428</v>
      </c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</row>
    <row r="95" spans="1:20" s="65" customFormat="1" x14ac:dyDescent="0.25">
      <c r="A95" s="87" t="s">
        <v>180</v>
      </c>
      <c r="B95" s="65">
        <v>45</v>
      </c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</row>
    <row r="96" spans="1:20" s="65" customFormat="1" x14ac:dyDescent="0.25">
      <c r="A96" s="87" t="s">
        <v>181</v>
      </c>
      <c r="B96" s="65" t="s">
        <v>428</v>
      </c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</row>
    <row r="97" spans="1:20" s="65" customFormat="1" x14ac:dyDescent="0.25">
      <c r="A97" s="87" t="s">
        <v>210</v>
      </c>
      <c r="B97" s="65">
        <v>1</v>
      </c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</row>
    <row r="98" spans="1:20" s="65" customFormat="1" x14ac:dyDescent="0.25">
      <c r="A98" s="87" t="s">
        <v>211</v>
      </c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</row>
    <row r="99" spans="1:20" s="65" customFormat="1" x14ac:dyDescent="0.25">
      <c r="A99" s="87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</row>
    <row r="100" spans="1:20" s="65" customFormat="1" x14ac:dyDescent="0.25">
      <c r="A100" s="62" t="s">
        <v>237</v>
      </c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</row>
    <row r="101" spans="1:20" s="65" customFormat="1" x14ac:dyDescent="0.25">
      <c r="A101" s="87" t="s">
        <v>79</v>
      </c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</row>
    <row r="102" spans="1:20" s="65" customFormat="1" x14ac:dyDescent="0.25">
      <c r="A102" s="87" t="s">
        <v>80</v>
      </c>
      <c r="B102" s="65">
        <v>20</v>
      </c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</row>
    <row r="103" spans="1:20" s="65" customFormat="1" x14ac:dyDescent="0.25">
      <c r="A103" s="87" t="s">
        <v>81</v>
      </c>
      <c r="B103" s="65">
        <v>38</v>
      </c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</row>
    <row r="104" spans="1:20" s="65" customFormat="1" x14ac:dyDescent="0.25">
      <c r="A104" s="87" t="s">
        <v>82</v>
      </c>
      <c r="B104" s="65">
        <v>12</v>
      </c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</row>
    <row r="105" spans="1:20" s="65" customFormat="1" x14ac:dyDescent="0.25">
      <c r="A105" s="87" t="s">
        <v>238</v>
      </c>
      <c r="B105" s="65" t="s">
        <v>428</v>
      </c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</row>
    <row r="106" spans="1:20" s="65" customFormat="1" x14ac:dyDescent="0.25">
      <c r="A106" s="87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</row>
    <row r="107" spans="1:20" s="65" customFormat="1" x14ac:dyDescent="0.25">
      <c r="A107" s="62" t="s">
        <v>212</v>
      </c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</row>
    <row r="108" spans="1:20" s="65" customFormat="1" x14ac:dyDescent="0.25">
      <c r="A108" s="87" t="s">
        <v>213</v>
      </c>
      <c r="B108" s="95">
        <v>20185473</v>
      </c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</row>
    <row r="109" spans="1:20" s="65" customFormat="1" x14ac:dyDescent="0.25">
      <c r="A109" s="87" t="s">
        <v>214</v>
      </c>
      <c r="B109" s="92" t="s">
        <v>223</v>
      </c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</row>
    <row r="110" spans="1:20" s="65" customFormat="1" x14ac:dyDescent="0.25">
      <c r="A110" s="87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</row>
    <row r="111" spans="1:20" s="65" customFormat="1" x14ac:dyDescent="0.25">
      <c r="A111" s="62" t="s">
        <v>215</v>
      </c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</row>
    <row r="112" spans="1:20" s="65" customFormat="1" x14ac:dyDescent="0.25">
      <c r="A112" s="91" t="s">
        <v>224</v>
      </c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</row>
    <row r="113" spans="1:20" s="65" customFormat="1" x14ac:dyDescent="0.25">
      <c r="A113" s="91" t="s">
        <v>225</v>
      </c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</row>
    <row r="114" spans="1:20" s="65" customFormat="1" x14ac:dyDescent="0.25">
      <c r="A114" s="91" t="s">
        <v>226</v>
      </c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</row>
    <row r="115" spans="1:20" s="65" customFormat="1" x14ac:dyDescent="0.25">
      <c r="A115" s="91" t="s">
        <v>227</v>
      </c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</row>
    <row r="116" spans="1:20" s="65" customFormat="1" x14ac:dyDescent="0.25">
      <c r="A116" s="86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</row>
    <row r="117" spans="1:20" s="65" customFormat="1" x14ac:dyDescent="0.25">
      <c r="A117" s="86"/>
    </row>
    <row r="118" spans="1:20" s="65" customFormat="1" x14ac:dyDescent="0.25">
      <c r="A118" s="86"/>
    </row>
    <row r="119" spans="1:20" s="65" customFormat="1" x14ac:dyDescent="0.25">
      <c r="A119" s="86"/>
    </row>
    <row r="120" spans="1:20" s="62" customFormat="1" x14ac:dyDescent="0.25">
      <c r="A120" s="62" t="s">
        <v>173</v>
      </c>
      <c r="B120" s="62" t="s">
        <v>156</v>
      </c>
      <c r="C120" s="62" t="s">
        <v>157</v>
      </c>
      <c r="D120" s="62" t="s">
        <v>158</v>
      </c>
      <c r="E120" s="62" t="s">
        <v>159</v>
      </c>
      <c r="F120" s="62" t="s">
        <v>160</v>
      </c>
      <c r="G120" s="62" t="s">
        <v>161</v>
      </c>
    </row>
    <row r="121" spans="1:20" s="65" customFormat="1" x14ac:dyDescent="0.25">
      <c r="A121" s="106" t="s">
        <v>135</v>
      </c>
      <c r="B121" s="65">
        <f>SUM(B122:B132)</f>
        <v>1319</v>
      </c>
      <c r="C121" s="65">
        <f>SUM(C122:C132)</f>
        <v>374</v>
      </c>
      <c r="D121" s="65">
        <f>SUM(D122:D132)</f>
        <v>2099</v>
      </c>
      <c r="E121" s="65">
        <f>SUM(E122:E132)</f>
        <v>3515</v>
      </c>
      <c r="F121" s="65">
        <f>SUM(F122:F132)</f>
        <v>319</v>
      </c>
      <c r="G121" s="65">
        <f>SUM(B121:F121)</f>
        <v>7626</v>
      </c>
    </row>
    <row r="122" spans="1:20" s="65" customFormat="1" x14ac:dyDescent="0.25">
      <c r="A122" s="106" t="s">
        <v>162</v>
      </c>
      <c r="B122" s="106">
        <f>453</f>
        <v>453</v>
      </c>
      <c r="C122" s="106">
        <f>129</f>
        <v>129</v>
      </c>
      <c r="D122" s="106">
        <f>694+2</f>
        <v>696</v>
      </c>
      <c r="E122" s="106">
        <f>892+74</f>
        <v>966</v>
      </c>
      <c r="F122" s="106">
        <f>83</f>
        <v>83</v>
      </c>
      <c r="G122" s="65">
        <f t="shared" ref="G122:G132" si="2">SUM(B122:F122)</f>
        <v>2327</v>
      </c>
    </row>
    <row r="123" spans="1:20" s="65" customFormat="1" x14ac:dyDescent="0.25">
      <c r="A123" s="106" t="s">
        <v>163</v>
      </c>
      <c r="B123" s="106">
        <v>285</v>
      </c>
      <c r="C123" s="106">
        <v>144</v>
      </c>
      <c r="D123" s="106">
        <v>620</v>
      </c>
      <c r="E123" s="106">
        <v>563</v>
      </c>
      <c r="F123" s="106">
        <v>39</v>
      </c>
      <c r="G123" s="65">
        <f t="shared" si="2"/>
        <v>1651</v>
      </c>
    </row>
    <row r="124" spans="1:20" s="65" customFormat="1" x14ac:dyDescent="0.25">
      <c r="A124" s="106" t="s">
        <v>164</v>
      </c>
      <c r="B124" s="106">
        <v>0</v>
      </c>
      <c r="C124" s="106">
        <v>0</v>
      </c>
      <c r="D124" s="106">
        <v>0</v>
      </c>
      <c r="E124" s="106">
        <f>138+57</f>
        <v>195</v>
      </c>
      <c r="F124" s="106">
        <f>24+55</f>
        <v>79</v>
      </c>
      <c r="G124" s="65">
        <f t="shared" si="2"/>
        <v>274</v>
      </c>
    </row>
    <row r="125" spans="1:20" s="65" customFormat="1" ht="15.75" customHeight="1" x14ac:dyDescent="0.25">
      <c r="A125" s="106" t="s">
        <v>165</v>
      </c>
      <c r="B125" s="106">
        <f>107+8</f>
        <v>115</v>
      </c>
      <c r="C125" s="106">
        <v>0</v>
      </c>
      <c r="D125" s="106">
        <f>78+27</f>
        <v>105</v>
      </c>
      <c r="E125" s="106">
        <f>470+92</f>
        <v>562</v>
      </c>
      <c r="F125" s="106">
        <v>26</v>
      </c>
      <c r="G125" s="65">
        <f t="shared" si="2"/>
        <v>808</v>
      </c>
    </row>
    <row r="126" spans="1:20" s="65" customFormat="1" x14ac:dyDescent="0.25">
      <c r="A126" s="106" t="s">
        <v>166</v>
      </c>
      <c r="B126" s="106">
        <f>72+1</f>
        <v>73</v>
      </c>
      <c r="C126" s="106">
        <f>33+28</f>
        <v>61</v>
      </c>
      <c r="D126" s="106">
        <f>242+28</f>
        <v>270</v>
      </c>
      <c r="E126" s="106">
        <f>592+18</f>
        <v>610</v>
      </c>
      <c r="F126" s="106">
        <v>72</v>
      </c>
      <c r="G126" s="65">
        <f t="shared" si="2"/>
        <v>1086</v>
      </c>
    </row>
    <row r="127" spans="1:20" s="65" customFormat="1" x14ac:dyDescent="0.25">
      <c r="A127" s="106" t="s">
        <v>167</v>
      </c>
      <c r="B127" s="106">
        <v>95</v>
      </c>
      <c r="C127" s="106">
        <v>28</v>
      </c>
      <c r="D127" s="106">
        <v>119</v>
      </c>
      <c r="E127" s="106">
        <v>225</v>
      </c>
      <c r="F127" s="106">
        <v>0</v>
      </c>
      <c r="G127" s="65">
        <f t="shared" si="2"/>
        <v>467</v>
      </c>
    </row>
    <row r="128" spans="1:20" s="65" customFormat="1" x14ac:dyDescent="0.25">
      <c r="A128" s="106" t="s">
        <v>168</v>
      </c>
      <c r="B128" s="106">
        <f>173+49</f>
        <v>222</v>
      </c>
      <c r="C128" s="106">
        <v>12</v>
      </c>
      <c r="D128" s="106">
        <v>208</v>
      </c>
      <c r="E128" s="106">
        <v>186</v>
      </c>
      <c r="F128" s="106">
        <v>1</v>
      </c>
      <c r="G128" s="65">
        <f t="shared" si="2"/>
        <v>629</v>
      </c>
    </row>
    <row r="129" spans="1:13" s="65" customFormat="1" x14ac:dyDescent="0.25">
      <c r="A129" s="106" t="s">
        <v>169</v>
      </c>
      <c r="B129" s="106">
        <v>0</v>
      </c>
      <c r="C129" s="106">
        <v>0</v>
      </c>
      <c r="D129" s="106">
        <v>0</v>
      </c>
      <c r="E129" s="106">
        <v>80</v>
      </c>
      <c r="F129" s="106">
        <v>0</v>
      </c>
      <c r="G129" s="65">
        <f t="shared" si="2"/>
        <v>80</v>
      </c>
    </row>
    <row r="130" spans="1:13" s="65" customFormat="1" x14ac:dyDescent="0.25">
      <c r="A130" s="106" t="s">
        <v>170</v>
      </c>
      <c r="B130" s="106">
        <v>0</v>
      </c>
      <c r="C130" s="106">
        <v>0</v>
      </c>
      <c r="D130" s="106">
        <v>0</v>
      </c>
      <c r="E130" s="106">
        <v>128</v>
      </c>
      <c r="F130" s="106">
        <v>0</v>
      </c>
      <c r="G130" s="65">
        <f t="shared" si="2"/>
        <v>128</v>
      </c>
    </row>
    <row r="131" spans="1:13" s="65" customFormat="1" x14ac:dyDescent="0.25">
      <c r="A131" s="106" t="s">
        <v>171</v>
      </c>
      <c r="B131" s="106">
        <v>76</v>
      </c>
      <c r="C131" s="106">
        <v>0</v>
      </c>
      <c r="D131" s="106">
        <v>81</v>
      </c>
      <c r="E131" s="106">
        <v>0</v>
      </c>
      <c r="F131" s="106">
        <v>19</v>
      </c>
      <c r="G131" s="65">
        <f t="shared" si="2"/>
        <v>176</v>
      </c>
    </row>
    <row r="132" spans="1:13" s="65" customFormat="1" x14ac:dyDescent="0.25">
      <c r="A132" s="106" t="s">
        <v>172</v>
      </c>
      <c r="B132" s="106">
        <v>0</v>
      </c>
      <c r="C132" s="106">
        <v>0</v>
      </c>
      <c r="D132" s="106">
        <v>0</v>
      </c>
      <c r="E132" s="106">
        <v>0</v>
      </c>
      <c r="F132" s="106">
        <v>0</v>
      </c>
      <c r="G132" s="65">
        <f t="shared" si="2"/>
        <v>0</v>
      </c>
    </row>
    <row r="133" spans="1:13" x14ac:dyDescent="0.25">
      <c r="A133" s="31"/>
      <c r="B133" s="31"/>
      <c r="C133" s="31"/>
      <c r="D133" s="31"/>
      <c r="E133" s="31"/>
      <c r="F133" s="31"/>
      <c r="G133" s="31"/>
    </row>
    <row r="134" spans="1:13" x14ac:dyDescent="0.25">
      <c r="A134" s="32" t="s">
        <v>174</v>
      </c>
      <c r="B134" s="31" t="s">
        <v>175</v>
      </c>
    </row>
    <row r="135" spans="1:13" x14ac:dyDescent="0.25">
      <c r="A135" s="32"/>
      <c r="B135" s="31"/>
    </row>
    <row r="137" spans="1:13" s="65" customFormat="1" x14ac:dyDescent="0.25">
      <c r="B137" s="201" t="s">
        <v>156</v>
      </c>
      <c r="C137" s="201"/>
      <c r="D137" s="201" t="s">
        <v>178</v>
      </c>
      <c r="E137" s="201"/>
      <c r="F137" s="201" t="s">
        <v>179</v>
      </c>
      <c r="G137" s="201"/>
      <c r="H137" s="201" t="s">
        <v>180</v>
      </c>
      <c r="I137" s="201"/>
      <c r="J137" s="201" t="s">
        <v>181</v>
      </c>
      <c r="K137" s="201"/>
      <c r="L137" s="201" t="s">
        <v>161</v>
      </c>
      <c r="M137" s="201"/>
    </row>
    <row r="138" spans="1:13" x14ac:dyDescent="0.25">
      <c r="A138" s="60" t="s">
        <v>177</v>
      </c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</row>
    <row r="139" spans="1:13" s="31" customFormat="1" ht="12.75" x14ac:dyDescent="0.2">
      <c r="A139" s="31">
        <v>2016</v>
      </c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</row>
    <row r="140" spans="1:13" s="31" customFormat="1" ht="12.75" x14ac:dyDescent="0.2">
      <c r="A140" s="31">
        <v>2015</v>
      </c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</row>
    <row r="141" spans="1:13" s="31" customFormat="1" ht="12.75" x14ac:dyDescent="0.2">
      <c r="A141" s="31">
        <v>2014</v>
      </c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</row>
    <row r="142" spans="1:13" s="31" customFormat="1" ht="12.75" x14ac:dyDescent="0.2"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</row>
    <row r="143" spans="1:13" s="31" customFormat="1" ht="12.75" x14ac:dyDescent="0.2">
      <c r="A143" s="32" t="s">
        <v>182</v>
      </c>
    </row>
    <row r="144" spans="1:13" s="31" customFormat="1" ht="12.75" x14ac:dyDescent="0.2">
      <c r="A144" s="32"/>
    </row>
    <row r="145" spans="1:20" s="57" customFormat="1" x14ac:dyDescent="0.25">
      <c r="A145" s="205" t="s">
        <v>433</v>
      </c>
    </row>
    <row r="146" spans="1:20" s="57" customFormat="1" x14ac:dyDescent="0.25">
      <c r="A146" s="90" t="s">
        <v>432</v>
      </c>
    </row>
    <row r="147" spans="1:20" s="65" customFormat="1" x14ac:dyDescent="0.25">
      <c r="A147" s="87" t="s">
        <v>427</v>
      </c>
      <c r="B147" s="204">
        <v>43344</v>
      </c>
    </row>
    <row r="148" spans="1:20" s="65" customFormat="1" x14ac:dyDescent="0.25">
      <c r="A148" s="87" t="s">
        <v>135</v>
      </c>
      <c r="B148" s="65">
        <v>61</v>
      </c>
    </row>
    <row r="149" spans="1:20" s="65" customFormat="1" x14ac:dyDescent="0.25">
      <c r="A149" s="87" t="s">
        <v>208</v>
      </c>
      <c r="B149" s="65" t="s">
        <v>216</v>
      </c>
      <c r="E149" s="62"/>
    </row>
    <row r="150" spans="1:20" s="65" customFormat="1" x14ac:dyDescent="0.25">
      <c r="A150" s="86"/>
      <c r="E150" s="97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</row>
    <row r="151" spans="1:20" s="65" customFormat="1" x14ac:dyDescent="0.25">
      <c r="A151" s="62" t="s">
        <v>209</v>
      </c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</row>
    <row r="152" spans="1:20" s="65" customFormat="1" x14ac:dyDescent="0.25">
      <c r="A152" s="62" t="s">
        <v>431</v>
      </c>
      <c r="B152" s="65">
        <v>61</v>
      </c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</row>
    <row r="153" spans="1:20" s="65" customFormat="1" x14ac:dyDescent="0.25">
      <c r="A153" s="87" t="s">
        <v>156</v>
      </c>
      <c r="B153" s="65">
        <v>40</v>
      </c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</row>
    <row r="154" spans="1:20" s="65" customFormat="1" x14ac:dyDescent="0.25">
      <c r="A154" s="87" t="s">
        <v>178</v>
      </c>
      <c r="B154" s="65" t="s">
        <v>428</v>
      </c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</row>
    <row r="155" spans="1:20" s="65" customFormat="1" x14ac:dyDescent="0.25">
      <c r="A155" s="87" t="s">
        <v>179</v>
      </c>
      <c r="B155" s="65">
        <v>4</v>
      </c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</row>
    <row r="156" spans="1:20" s="65" customFormat="1" x14ac:dyDescent="0.25">
      <c r="A156" s="87" t="s">
        <v>180</v>
      </c>
      <c r="B156" s="65">
        <v>17</v>
      </c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</row>
    <row r="157" spans="1:20" s="65" customFormat="1" x14ac:dyDescent="0.25">
      <c r="A157" s="87" t="s">
        <v>181</v>
      </c>
      <c r="B157" s="65" t="s">
        <v>428</v>
      </c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</row>
    <row r="158" spans="1:20" s="65" customFormat="1" x14ac:dyDescent="0.25">
      <c r="A158" s="87" t="s">
        <v>210</v>
      </c>
      <c r="B158" s="65" t="s">
        <v>428</v>
      </c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</row>
    <row r="159" spans="1:20" s="65" customFormat="1" x14ac:dyDescent="0.25">
      <c r="A159" s="87" t="s">
        <v>211</v>
      </c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</row>
    <row r="160" spans="1:20" s="65" customFormat="1" x14ac:dyDescent="0.25">
      <c r="A160" s="87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</row>
    <row r="161" spans="1:20" s="65" customFormat="1" x14ac:dyDescent="0.25">
      <c r="A161" s="62" t="s">
        <v>237</v>
      </c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</row>
    <row r="162" spans="1:20" s="65" customFormat="1" x14ac:dyDescent="0.25">
      <c r="A162" s="87" t="s">
        <v>79</v>
      </c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</row>
    <row r="163" spans="1:20" s="65" customFormat="1" x14ac:dyDescent="0.25">
      <c r="A163" s="87" t="s">
        <v>80</v>
      </c>
      <c r="B163" s="65">
        <v>11</v>
      </c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</row>
    <row r="164" spans="1:20" s="65" customFormat="1" x14ac:dyDescent="0.25">
      <c r="A164" s="87" t="s">
        <v>81</v>
      </c>
      <c r="B164" s="65">
        <v>32</v>
      </c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</row>
    <row r="165" spans="1:20" s="65" customFormat="1" x14ac:dyDescent="0.25">
      <c r="A165" s="87" t="s">
        <v>82</v>
      </c>
      <c r="B165" s="65">
        <v>18</v>
      </c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</row>
    <row r="166" spans="1:20" s="65" customFormat="1" x14ac:dyDescent="0.25">
      <c r="A166" s="87" t="s">
        <v>238</v>
      </c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</row>
    <row r="167" spans="1:20" s="65" customFormat="1" x14ac:dyDescent="0.25">
      <c r="A167" s="87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</row>
    <row r="168" spans="1:20" s="65" customFormat="1" x14ac:dyDescent="0.25">
      <c r="A168" s="87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</row>
    <row r="169" spans="1:20" s="65" customFormat="1" x14ac:dyDescent="0.25">
      <c r="A169" s="62" t="s">
        <v>212</v>
      </c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</row>
    <row r="170" spans="1:20" s="65" customFormat="1" x14ac:dyDescent="0.25">
      <c r="A170" s="87" t="s">
        <v>213</v>
      </c>
      <c r="B170" s="95">
        <v>19045032</v>
      </c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</row>
    <row r="171" spans="1:20" s="65" customFormat="1" x14ac:dyDescent="0.25">
      <c r="A171" s="87" t="s">
        <v>214</v>
      </c>
      <c r="B171" s="95">
        <v>4500000</v>
      </c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</row>
    <row r="172" spans="1:20" s="65" customFormat="1" x14ac:dyDescent="0.25">
      <c r="A172" s="87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</row>
    <row r="173" spans="1:20" s="65" customFormat="1" x14ac:dyDescent="0.25">
      <c r="A173" s="62" t="s">
        <v>215</v>
      </c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</row>
    <row r="174" spans="1:20" s="65" customFormat="1" x14ac:dyDescent="0.25">
      <c r="A174" s="91" t="s">
        <v>217</v>
      </c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</row>
    <row r="175" spans="1:20" s="65" customFormat="1" x14ac:dyDescent="0.25">
      <c r="A175" s="91" t="s">
        <v>218</v>
      </c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</row>
    <row r="176" spans="1:20" s="65" customFormat="1" x14ac:dyDescent="0.25">
      <c r="A176" s="91" t="s">
        <v>219</v>
      </c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</row>
    <row r="177" spans="1:20" s="65" customFormat="1" x14ac:dyDescent="0.25">
      <c r="A177" s="86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</row>
    <row r="178" spans="1:20" s="65" customFormat="1" x14ac:dyDescent="0.25">
      <c r="A178" s="86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</row>
    <row r="179" spans="1:20" s="65" customFormat="1" x14ac:dyDescent="0.25">
      <c r="A179" s="86"/>
    </row>
    <row r="180" spans="1:20" s="65" customFormat="1" x14ac:dyDescent="0.25">
      <c r="A180" s="86"/>
    </row>
    <row r="181" spans="1:20" s="65" customFormat="1" x14ac:dyDescent="0.25">
      <c r="A181" s="86"/>
    </row>
    <row r="182" spans="1:20" s="60" customFormat="1" x14ac:dyDescent="0.25">
      <c r="A182" s="60" t="s">
        <v>173</v>
      </c>
      <c r="B182" s="60" t="s">
        <v>156</v>
      </c>
      <c r="C182" s="60" t="s">
        <v>157</v>
      </c>
      <c r="D182" s="60" t="s">
        <v>158</v>
      </c>
      <c r="E182" s="60" t="s">
        <v>159</v>
      </c>
      <c r="F182" s="60" t="s">
        <v>160</v>
      </c>
      <c r="G182" s="60" t="s">
        <v>161</v>
      </c>
    </row>
    <row r="183" spans="1:20" s="65" customFormat="1" x14ac:dyDescent="0.25">
      <c r="A183" s="86" t="s">
        <v>184</v>
      </c>
    </row>
    <row r="184" spans="1:20" s="62" customFormat="1" x14ac:dyDescent="0.25">
      <c r="A184" s="62" t="s">
        <v>173</v>
      </c>
      <c r="B184" s="62" t="s">
        <v>156</v>
      </c>
      <c r="C184" s="62" t="s">
        <v>157</v>
      </c>
      <c r="D184" s="62" t="s">
        <v>158</v>
      </c>
      <c r="E184" s="62" t="s">
        <v>159</v>
      </c>
      <c r="F184" s="62" t="s">
        <v>160</v>
      </c>
      <c r="G184" s="62" t="s">
        <v>161</v>
      </c>
    </row>
    <row r="185" spans="1:20" s="65" customFormat="1" x14ac:dyDescent="0.25">
      <c r="A185" s="106" t="s">
        <v>135</v>
      </c>
      <c r="B185" s="65">
        <f>SUM(B186:B196)</f>
        <v>2094</v>
      </c>
      <c r="C185" s="65">
        <f>SUM(C186:C196)</f>
        <v>138</v>
      </c>
      <c r="D185" s="65">
        <f>SUM(D186:D196)</f>
        <v>1148</v>
      </c>
      <c r="E185" s="65">
        <f>SUM(E186:E196)</f>
        <v>1242</v>
      </c>
      <c r="F185" s="65">
        <f>SUM(F186:F196)</f>
        <v>44</v>
      </c>
      <c r="G185" s="106">
        <f>SUM(B185:E185)</f>
        <v>4622</v>
      </c>
    </row>
    <row r="186" spans="1:20" s="65" customFormat="1" x14ac:dyDescent="0.25">
      <c r="A186" s="106" t="s">
        <v>162</v>
      </c>
      <c r="B186" s="65">
        <v>696</v>
      </c>
      <c r="C186" s="65">
        <v>39</v>
      </c>
      <c r="D186" s="65">
        <v>314</v>
      </c>
      <c r="E186" s="65">
        <v>197</v>
      </c>
      <c r="F186" s="65">
        <v>19</v>
      </c>
      <c r="G186" s="106">
        <f t="shared" ref="G186:G196" si="3">SUM(B186:E186)</f>
        <v>1246</v>
      </c>
    </row>
    <row r="187" spans="1:20" s="65" customFormat="1" x14ac:dyDescent="0.25">
      <c r="A187" s="106" t="s">
        <v>163</v>
      </c>
      <c r="B187" s="65">
        <v>564</v>
      </c>
      <c r="C187" s="65">
        <v>51</v>
      </c>
      <c r="D187" s="65">
        <v>189</v>
      </c>
      <c r="E187" s="65">
        <v>178</v>
      </c>
      <c r="F187" s="65">
        <v>0</v>
      </c>
      <c r="G187" s="106">
        <f t="shared" si="3"/>
        <v>982</v>
      </c>
    </row>
    <row r="188" spans="1:20" s="65" customFormat="1" x14ac:dyDescent="0.25">
      <c r="A188" s="106" t="s">
        <v>164</v>
      </c>
      <c r="B188" s="65">
        <v>87</v>
      </c>
      <c r="C188" s="65">
        <v>0</v>
      </c>
      <c r="D188" s="65">
        <v>0</v>
      </c>
      <c r="E188" s="65">
        <v>139</v>
      </c>
      <c r="F188" s="65">
        <v>0</v>
      </c>
      <c r="G188" s="106">
        <f t="shared" si="3"/>
        <v>226</v>
      </c>
    </row>
    <row r="189" spans="1:20" s="65" customFormat="1" x14ac:dyDescent="0.25">
      <c r="A189" s="106" t="s">
        <v>165</v>
      </c>
      <c r="B189" s="65">
        <f>184+8</f>
        <v>192</v>
      </c>
      <c r="C189" s="65">
        <v>37</v>
      </c>
      <c r="D189" s="65">
        <f>133+27</f>
        <v>160</v>
      </c>
      <c r="E189" s="65">
        <v>92</v>
      </c>
      <c r="F189" s="65">
        <v>25</v>
      </c>
      <c r="G189" s="106">
        <f t="shared" si="3"/>
        <v>481</v>
      </c>
    </row>
    <row r="190" spans="1:20" s="65" customFormat="1" x14ac:dyDescent="0.25">
      <c r="A190" s="106" t="s">
        <v>166</v>
      </c>
      <c r="B190" s="65">
        <v>104</v>
      </c>
      <c r="C190" s="65">
        <v>11</v>
      </c>
      <c r="D190" s="65">
        <f>141+28</f>
        <v>169</v>
      </c>
      <c r="E190" s="65">
        <f>271+18</f>
        <v>289</v>
      </c>
      <c r="F190" s="65">
        <v>0</v>
      </c>
      <c r="G190" s="106">
        <f t="shared" si="3"/>
        <v>573</v>
      </c>
    </row>
    <row r="191" spans="1:20" s="65" customFormat="1" x14ac:dyDescent="0.25">
      <c r="A191" s="106" t="s">
        <v>167</v>
      </c>
      <c r="B191" s="106">
        <v>229</v>
      </c>
      <c r="C191" s="106">
        <v>0</v>
      </c>
      <c r="D191" s="106">
        <v>170</v>
      </c>
      <c r="E191" s="106">
        <v>174</v>
      </c>
      <c r="F191" s="65">
        <v>0</v>
      </c>
      <c r="G191" s="106">
        <f t="shared" si="3"/>
        <v>573</v>
      </c>
    </row>
    <row r="192" spans="1:20" s="65" customFormat="1" x14ac:dyDescent="0.25">
      <c r="A192" s="106" t="s">
        <v>168</v>
      </c>
      <c r="B192" s="65">
        <f>173+49</f>
        <v>222</v>
      </c>
      <c r="C192" s="65">
        <v>0</v>
      </c>
      <c r="D192" s="65">
        <v>146</v>
      </c>
      <c r="E192" s="65">
        <v>173</v>
      </c>
      <c r="F192" s="65">
        <v>0</v>
      </c>
      <c r="G192" s="106">
        <f t="shared" si="3"/>
        <v>541</v>
      </c>
    </row>
    <row r="193" spans="1:13" s="65" customFormat="1" x14ac:dyDescent="0.25">
      <c r="A193" s="106" t="s">
        <v>169</v>
      </c>
      <c r="B193" s="106">
        <v>0</v>
      </c>
      <c r="C193" s="106">
        <v>0</v>
      </c>
      <c r="D193" s="106">
        <v>0</v>
      </c>
      <c r="E193" s="106">
        <v>0</v>
      </c>
      <c r="F193" s="106">
        <v>0</v>
      </c>
      <c r="G193" s="106">
        <f t="shared" si="3"/>
        <v>0</v>
      </c>
    </row>
    <row r="194" spans="1:13" s="65" customFormat="1" x14ac:dyDescent="0.25">
      <c r="A194" s="106" t="s">
        <v>170</v>
      </c>
      <c r="B194" s="106">
        <v>0</v>
      </c>
      <c r="C194" s="106">
        <v>0</v>
      </c>
      <c r="D194" s="106">
        <v>0</v>
      </c>
      <c r="E194" s="106">
        <v>0</v>
      </c>
      <c r="F194" s="106">
        <v>0</v>
      </c>
      <c r="G194" s="106">
        <f t="shared" si="3"/>
        <v>0</v>
      </c>
    </row>
    <row r="195" spans="1:13" s="65" customFormat="1" x14ac:dyDescent="0.25">
      <c r="A195" s="106" t="s">
        <v>171</v>
      </c>
      <c r="B195" s="106">
        <v>0</v>
      </c>
      <c r="C195" s="106">
        <v>0</v>
      </c>
      <c r="D195" s="106">
        <v>0</v>
      </c>
      <c r="E195" s="106">
        <v>0</v>
      </c>
      <c r="F195" s="106">
        <v>0</v>
      </c>
      <c r="G195" s="106">
        <f t="shared" si="3"/>
        <v>0</v>
      </c>
    </row>
    <row r="196" spans="1:13" s="65" customFormat="1" x14ac:dyDescent="0.25">
      <c r="A196" s="106" t="s">
        <v>172</v>
      </c>
      <c r="B196" s="106">
        <v>0</v>
      </c>
      <c r="C196" s="106">
        <v>0</v>
      </c>
      <c r="D196" s="106">
        <v>0</v>
      </c>
      <c r="E196" s="106">
        <v>0</v>
      </c>
      <c r="F196" s="106">
        <v>0</v>
      </c>
      <c r="G196" s="106">
        <f t="shared" si="3"/>
        <v>0</v>
      </c>
    </row>
    <row r="197" spans="1:13" x14ac:dyDescent="0.25">
      <c r="A197" s="32"/>
      <c r="B197" s="31"/>
    </row>
    <row r="199" spans="1:13" s="65" customFormat="1" x14ac:dyDescent="0.25">
      <c r="B199" s="201" t="s">
        <v>156</v>
      </c>
      <c r="C199" s="201"/>
      <c r="D199" s="201" t="s">
        <v>178</v>
      </c>
      <c r="E199" s="201"/>
      <c r="F199" s="201" t="s">
        <v>179</v>
      </c>
      <c r="G199" s="201"/>
      <c r="H199" s="201" t="s">
        <v>180</v>
      </c>
      <c r="I199" s="201"/>
      <c r="J199" s="201" t="s">
        <v>181</v>
      </c>
      <c r="K199" s="201"/>
      <c r="L199" s="201" t="s">
        <v>161</v>
      </c>
      <c r="M199" s="201"/>
    </row>
    <row r="200" spans="1:13" x14ac:dyDescent="0.25">
      <c r="A200" s="60" t="s">
        <v>177</v>
      </c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</row>
    <row r="201" spans="1:13" s="31" customFormat="1" ht="12.75" x14ac:dyDescent="0.2">
      <c r="A201" s="31">
        <v>2016</v>
      </c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</row>
    <row r="202" spans="1:13" s="31" customFormat="1" ht="12.75" x14ac:dyDescent="0.2">
      <c r="A202" s="31">
        <v>2015</v>
      </c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</row>
    <row r="203" spans="1:13" s="31" customFormat="1" ht="12.75" x14ac:dyDescent="0.2">
      <c r="A203" s="31">
        <v>2014</v>
      </c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</row>
    <row r="204" spans="1:13" s="31" customFormat="1" ht="12.75" x14ac:dyDescent="0.2"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</row>
    <row r="205" spans="1:13" s="31" customFormat="1" ht="12.75" x14ac:dyDescent="0.2">
      <c r="A205" s="32" t="s">
        <v>182</v>
      </c>
    </row>
    <row r="206" spans="1:13" s="31" customFormat="1" ht="12.75" x14ac:dyDescent="0.2">
      <c r="A206" s="32"/>
    </row>
    <row r="207" spans="1:13" s="57" customFormat="1" x14ac:dyDescent="0.25">
      <c r="A207" s="81" t="s">
        <v>185</v>
      </c>
    </row>
    <row r="208" spans="1:13" s="57" customFormat="1" x14ac:dyDescent="0.25">
      <c r="A208" s="90" t="s">
        <v>434</v>
      </c>
    </row>
    <row r="209" spans="1:20" s="65" customFormat="1" x14ac:dyDescent="0.25">
      <c r="A209" s="87" t="s">
        <v>427</v>
      </c>
      <c r="B209" s="204">
        <v>42767</v>
      </c>
    </row>
    <row r="210" spans="1:20" s="65" customFormat="1" x14ac:dyDescent="0.25">
      <c r="A210" s="87" t="s">
        <v>135</v>
      </c>
      <c r="B210" s="65">
        <v>204</v>
      </c>
    </row>
    <row r="211" spans="1:20" s="65" customFormat="1" x14ac:dyDescent="0.25">
      <c r="A211" s="87" t="s">
        <v>208</v>
      </c>
      <c r="B211" s="65" t="s">
        <v>232</v>
      </c>
      <c r="E211" s="62"/>
    </row>
    <row r="212" spans="1:20" s="65" customFormat="1" x14ac:dyDescent="0.25">
      <c r="A212" s="86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</row>
    <row r="213" spans="1:20" s="65" customFormat="1" x14ac:dyDescent="0.25">
      <c r="A213" s="62" t="s">
        <v>209</v>
      </c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</row>
    <row r="214" spans="1:20" s="65" customFormat="1" x14ac:dyDescent="0.25">
      <c r="A214" s="62" t="s">
        <v>431</v>
      </c>
      <c r="B214" s="65">
        <v>140</v>
      </c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</row>
    <row r="215" spans="1:20" s="65" customFormat="1" x14ac:dyDescent="0.25">
      <c r="A215" s="87" t="s">
        <v>156</v>
      </c>
      <c r="B215" s="65">
        <v>20</v>
      </c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</row>
    <row r="216" spans="1:20" s="65" customFormat="1" x14ac:dyDescent="0.25">
      <c r="A216" s="87" t="s">
        <v>178</v>
      </c>
      <c r="B216" s="65" t="s">
        <v>428</v>
      </c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</row>
    <row r="217" spans="1:20" s="65" customFormat="1" x14ac:dyDescent="0.25">
      <c r="A217" s="87" t="s">
        <v>179</v>
      </c>
      <c r="B217" s="65">
        <v>8</v>
      </c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</row>
    <row r="218" spans="1:20" s="65" customFormat="1" x14ac:dyDescent="0.25">
      <c r="A218" s="87" t="s">
        <v>180</v>
      </c>
      <c r="B218" s="65">
        <v>104</v>
      </c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</row>
    <row r="219" spans="1:20" s="65" customFormat="1" x14ac:dyDescent="0.25">
      <c r="A219" s="87" t="s">
        <v>181</v>
      </c>
      <c r="B219" s="65" t="s">
        <v>428</v>
      </c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</row>
    <row r="220" spans="1:20" s="65" customFormat="1" x14ac:dyDescent="0.25">
      <c r="A220" s="87" t="s">
        <v>210</v>
      </c>
      <c r="B220" s="65">
        <v>108</v>
      </c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</row>
    <row r="221" spans="1:20" s="65" customFormat="1" x14ac:dyDescent="0.25">
      <c r="A221" s="87" t="s">
        <v>211</v>
      </c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</row>
    <row r="222" spans="1:20" s="65" customFormat="1" x14ac:dyDescent="0.25">
      <c r="A222" s="87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</row>
    <row r="223" spans="1:20" s="65" customFormat="1" x14ac:dyDescent="0.25">
      <c r="A223" s="62" t="s">
        <v>237</v>
      </c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</row>
    <row r="224" spans="1:20" s="65" customFormat="1" x14ac:dyDescent="0.25">
      <c r="A224" s="87" t="s">
        <v>79</v>
      </c>
      <c r="B224" s="65">
        <v>68</v>
      </c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</row>
    <row r="225" spans="1:20" s="65" customFormat="1" x14ac:dyDescent="0.25">
      <c r="A225" s="87" t="s">
        <v>80</v>
      </c>
      <c r="B225" s="65">
        <v>99</v>
      </c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</row>
    <row r="226" spans="1:20" s="65" customFormat="1" x14ac:dyDescent="0.25">
      <c r="A226" s="87" t="s">
        <v>81</v>
      </c>
      <c r="B226" s="65">
        <v>37</v>
      </c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</row>
    <row r="227" spans="1:20" s="65" customFormat="1" x14ac:dyDescent="0.25">
      <c r="A227" s="87" t="s">
        <v>82</v>
      </c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</row>
    <row r="228" spans="1:20" s="65" customFormat="1" x14ac:dyDescent="0.25">
      <c r="A228" s="87" t="s">
        <v>238</v>
      </c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</row>
    <row r="229" spans="1:20" s="65" customFormat="1" x14ac:dyDescent="0.25">
      <c r="A229" s="87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</row>
    <row r="230" spans="1:20" s="65" customFormat="1" x14ac:dyDescent="0.25">
      <c r="A230" s="87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</row>
    <row r="231" spans="1:20" s="65" customFormat="1" x14ac:dyDescent="0.25">
      <c r="A231" s="62" t="s">
        <v>212</v>
      </c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</row>
    <row r="232" spans="1:20" s="65" customFormat="1" x14ac:dyDescent="0.25">
      <c r="A232" s="87" t="s">
        <v>213</v>
      </c>
      <c r="B232" s="95">
        <v>55776019</v>
      </c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</row>
    <row r="233" spans="1:20" s="65" customFormat="1" x14ac:dyDescent="0.25">
      <c r="A233" s="87" t="s">
        <v>214</v>
      </c>
      <c r="B233" s="95">
        <v>5100000</v>
      </c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</row>
    <row r="234" spans="1:20" s="65" customFormat="1" x14ac:dyDescent="0.25">
      <c r="A234" s="87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</row>
    <row r="235" spans="1:20" s="65" customFormat="1" x14ac:dyDescent="0.25">
      <c r="A235" s="62" t="s">
        <v>215</v>
      </c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</row>
    <row r="236" spans="1:20" s="65" customFormat="1" x14ac:dyDescent="0.25">
      <c r="A236" s="91" t="s">
        <v>233</v>
      </c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</row>
    <row r="237" spans="1:20" s="65" customFormat="1" x14ac:dyDescent="0.25">
      <c r="A237" s="91" t="s">
        <v>234</v>
      </c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</row>
    <row r="238" spans="1:20" s="65" customFormat="1" x14ac:dyDescent="0.25">
      <c r="A238" s="91" t="s">
        <v>235</v>
      </c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</row>
    <row r="239" spans="1:20" s="65" customFormat="1" x14ac:dyDescent="0.25">
      <c r="A239" s="91" t="s">
        <v>236</v>
      </c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</row>
    <row r="240" spans="1:20" s="65" customFormat="1" x14ac:dyDescent="0.25">
      <c r="A240" s="86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</row>
    <row r="241" spans="1:7" s="65" customFormat="1" x14ac:dyDescent="0.25">
      <c r="A241" s="86"/>
    </row>
    <row r="242" spans="1:7" s="65" customFormat="1" x14ac:dyDescent="0.25">
      <c r="A242" s="86"/>
    </row>
    <row r="243" spans="1:7" s="65" customFormat="1" x14ac:dyDescent="0.25">
      <c r="A243" s="86"/>
    </row>
    <row r="244" spans="1:7" s="60" customFormat="1" x14ac:dyDescent="0.25">
      <c r="A244" s="60" t="s">
        <v>173</v>
      </c>
      <c r="B244" s="60" t="s">
        <v>156</v>
      </c>
      <c r="C244" s="60" t="s">
        <v>157</v>
      </c>
      <c r="D244" s="60" t="s">
        <v>158</v>
      </c>
      <c r="E244" s="60" t="s">
        <v>159</v>
      </c>
      <c r="F244" s="60" t="s">
        <v>160</v>
      </c>
      <c r="G244" s="60" t="s">
        <v>161</v>
      </c>
    </row>
    <row r="245" spans="1:7" s="65" customFormat="1" x14ac:dyDescent="0.25">
      <c r="A245" s="106" t="s">
        <v>135</v>
      </c>
      <c r="B245" s="65">
        <f>SUM(B246:B256)</f>
        <v>73</v>
      </c>
      <c r="C245" s="65">
        <f>SUM(C246:C256)</f>
        <v>16</v>
      </c>
      <c r="D245" s="65">
        <f>SUM(D246:D256)</f>
        <v>457</v>
      </c>
      <c r="E245" s="65">
        <f>SUM(E246:E256)</f>
        <v>1172</v>
      </c>
      <c r="F245" s="65">
        <f>SUM(F246:F256)</f>
        <v>238</v>
      </c>
      <c r="G245" s="65">
        <f>SUM(B245:F245)</f>
        <v>1956</v>
      </c>
    </row>
    <row r="246" spans="1:7" s="65" customFormat="1" x14ac:dyDescent="0.25">
      <c r="A246" s="106" t="s">
        <v>162</v>
      </c>
      <c r="B246" s="65">
        <v>15</v>
      </c>
      <c r="C246" s="65">
        <v>16</v>
      </c>
      <c r="D246" s="65">
        <v>195</v>
      </c>
      <c r="E246" s="65">
        <v>482</v>
      </c>
      <c r="F246" s="65">
        <v>149</v>
      </c>
      <c r="G246" s="65">
        <f t="shared" ref="G246:G256" si="4">SUM(B246:F246)</f>
        <v>857</v>
      </c>
    </row>
    <row r="247" spans="1:7" s="65" customFormat="1" x14ac:dyDescent="0.25">
      <c r="A247" s="106" t="s">
        <v>163</v>
      </c>
      <c r="B247" s="65">
        <v>40</v>
      </c>
      <c r="C247" s="65">
        <v>0</v>
      </c>
      <c r="D247" s="65">
        <v>117</v>
      </c>
      <c r="E247" s="65">
        <v>45</v>
      </c>
      <c r="F247" s="65">
        <v>0</v>
      </c>
      <c r="G247" s="65">
        <f t="shared" si="4"/>
        <v>202</v>
      </c>
    </row>
    <row r="248" spans="1:7" s="65" customFormat="1" x14ac:dyDescent="0.25">
      <c r="A248" s="106" t="s">
        <v>164</v>
      </c>
      <c r="B248" s="65">
        <v>0</v>
      </c>
      <c r="C248" s="65">
        <v>0</v>
      </c>
      <c r="D248" s="65">
        <f>100</f>
        <v>100</v>
      </c>
      <c r="E248" s="65">
        <v>57</v>
      </c>
      <c r="F248" s="65">
        <f>34+55</f>
        <v>89</v>
      </c>
      <c r="G248" s="65">
        <f t="shared" si="4"/>
        <v>246</v>
      </c>
    </row>
    <row r="249" spans="1:7" s="65" customFormat="1" x14ac:dyDescent="0.25">
      <c r="A249" s="106" t="s">
        <v>165</v>
      </c>
      <c r="B249" s="65">
        <v>8</v>
      </c>
      <c r="C249" s="65">
        <v>0</v>
      </c>
      <c r="D249" s="65">
        <f>18+27</f>
        <v>45</v>
      </c>
      <c r="E249" s="65">
        <f>187+92</f>
        <v>279</v>
      </c>
      <c r="F249" s="65">
        <v>0</v>
      </c>
      <c r="G249" s="65">
        <f t="shared" si="4"/>
        <v>332</v>
      </c>
    </row>
    <row r="250" spans="1:7" s="65" customFormat="1" x14ac:dyDescent="0.25">
      <c r="A250" s="106" t="s">
        <v>166</v>
      </c>
      <c r="B250" s="65">
        <v>10</v>
      </c>
      <c r="C250" s="65">
        <v>0</v>
      </c>
      <c r="D250" s="65">
        <v>0</v>
      </c>
      <c r="E250" s="65">
        <v>76</v>
      </c>
      <c r="F250" s="65">
        <v>0</v>
      </c>
      <c r="G250" s="65">
        <f t="shared" si="4"/>
        <v>86</v>
      </c>
    </row>
    <row r="251" spans="1:7" s="65" customFormat="1" x14ac:dyDescent="0.25">
      <c r="A251" s="106" t="s">
        <v>167</v>
      </c>
      <c r="B251" s="65">
        <v>0</v>
      </c>
      <c r="C251" s="65">
        <v>0</v>
      </c>
      <c r="D251" s="65">
        <v>0</v>
      </c>
      <c r="E251" s="65">
        <v>233</v>
      </c>
      <c r="F251" s="65">
        <v>0</v>
      </c>
      <c r="G251" s="65">
        <f t="shared" si="4"/>
        <v>233</v>
      </c>
    </row>
    <row r="252" spans="1:7" s="65" customFormat="1" x14ac:dyDescent="0.25">
      <c r="A252" s="106" t="s">
        <v>168</v>
      </c>
      <c r="B252" s="65">
        <v>0</v>
      </c>
      <c r="C252" s="65">
        <v>0</v>
      </c>
      <c r="D252" s="65">
        <v>0</v>
      </c>
      <c r="E252" s="65">
        <v>0</v>
      </c>
      <c r="F252" s="65">
        <v>0</v>
      </c>
      <c r="G252" s="65">
        <f t="shared" si="4"/>
        <v>0</v>
      </c>
    </row>
    <row r="253" spans="1:7" s="65" customFormat="1" x14ac:dyDescent="0.25">
      <c r="A253" s="106" t="s">
        <v>169</v>
      </c>
      <c r="B253" s="65">
        <v>0</v>
      </c>
      <c r="C253" s="65">
        <v>0</v>
      </c>
      <c r="D253" s="65">
        <v>0</v>
      </c>
      <c r="E253" s="65">
        <v>0</v>
      </c>
      <c r="F253" s="65">
        <v>0</v>
      </c>
      <c r="G253" s="65">
        <f t="shared" si="4"/>
        <v>0</v>
      </c>
    </row>
    <row r="254" spans="1:7" s="65" customFormat="1" x14ac:dyDescent="0.25">
      <c r="A254" s="106" t="s">
        <v>170</v>
      </c>
      <c r="B254" s="65">
        <v>0</v>
      </c>
      <c r="C254" s="65">
        <v>0</v>
      </c>
      <c r="D254" s="65">
        <v>0</v>
      </c>
      <c r="E254" s="65">
        <v>0</v>
      </c>
      <c r="F254" s="65">
        <v>0</v>
      </c>
      <c r="G254" s="65">
        <f t="shared" si="4"/>
        <v>0</v>
      </c>
    </row>
    <row r="255" spans="1:7" s="65" customFormat="1" x14ac:dyDescent="0.25">
      <c r="A255" s="106" t="s">
        <v>171</v>
      </c>
      <c r="B255" s="65">
        <v>0</v>
      </c>
      <c r="C255" s="65">
        <v>0</v>
      </c>
      <c r="D255" s="65">
        <v>0</v>
      </c>
      <c r="E255" s="65">
        <v>0</v>
      </c>
      <c r="F255" s="65">
        <v>0</v>
      </c>
      <c r="G255" s="65">
        <f t="shared" si="4"/>
        <v>0</v>
      </c>
    </row>
    <row r="256" spans="1:7" s="65" customFormat="1" x14ac:dyDescent="0.25">
      <c r="A256" s="106" t="s">
        <v>172</v>
      </c>
      <c r="B256" s="65">
        <v>0</v>
      </c>
      <c r="C256" s="65">
        <v>0</v>
      </c>
      <c r="D256" s="65">
        <v>0</v>
      </c>
      <c r="E256" s="65">
        <v>0</v>
      </c>
      <c r="F256" s="65">
        <v>0</v>
      </c>
      <c r="G256" s="65">
        <f t="shared" si="4"/>
        <v>0</v>
      </c>
    </row>
    <row r="257" spans="1:13" x14ac:dyDescent="0.25">
      <c r="A257" s="31"/>
      <c r="B257" s="31"/>
      <c r="C257" s="31"/>
      <c r="D257" s="31"/>
      <c r="E257" s="31"/>
      <c r="F257" s="31"/>
      <c r="G257" s="31"/>
    </row>
    <row r="258" spans="1:13" x14ac:dyDescent="0.25">
      <c r="A258" s="32" t="s">
        <v>174</v>
      </c>
      <c r="B258" s="31" t="s">
        <v>175</v>
      </c>
    </row>
    <row r="259" spans="1:13" x14ac:dyDescent="0.25">
      <c r="A259" s="32"/>
      <c r="B259" s="31"/>
    </row>
    <row r="261" spans="1:13" s="65" customFormat="1" x14ac:dyDescent="0.25">
      <c r="B261" s="201" t="s">
        <v>156</v>
      </c>
      <c r="C261" s="201"/>
      <c r="D261" s="201" t="s">
        <v>178</v>
      </c>
      <c r="E261" s="201"/>
      <c r="F261" s="201" t="s">
        <v>179</v>
      </c>
      <c r="G261" s="201"/>
      <c r="H261" s="201" t="s">
        <v>180</v>
      </c>
      <c r="I261" s="201"/>
      <c r="J261" s="201" t="s">
        <v>181</v>
      </c>
      <c r="K261" s="201"/>
      <c r="L261" s="201" t="s">
        <v>161</v>
      </c>
      <c r="M261" s="201"/>
    </row>
    <row r="262" spans="1:13" x14ac:dyDescent="0.25">
      <c r="A262" s="60" t="s">
        <v>177</v>
      </c>
      <c r="B262" s="142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</row>
    <row r="263" spans="1:13" s="31" customFormat="1" ht="12.75" x14ac:dyDescent="0.2">
      <c r="A263" s="31">
        <v>2016</v>
      </c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</row>
    <row r="264" spans="1:13" s="31" customFormat="1" ht="12.75" x14ac:dyDescent="0.2">
      <c r="A264" s="31">
        <v>2015</v>
      </c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</row>
    <row r="265" spans="1:13" s="31" customFormat="1" ht="12.75" x14ac:dyDescent="0.2">
      <c r="A265" s="31">
        <v>2014</v>
      </c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</row>
    <row r="266" spans="1:13" s="31" customFormat="1" ht="12.75" x14ac:dyDescent="0.2"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</row>
    <row r="267" spans="1:13" s="31" customFormat="1" ht="12.75" x14ac:dyDescent="0.2">
      <c r="A267" s="32" t="s">
        <v>182</v>
      </c>
    </row>
  </sheetData>
  <mergeCells count="30">
    <mergeCell ref="F137:G137"/>
    <mergeCell ref="H137:I137"/>
    <mergeCell ref="J137:K137"/>
    <mergeCell ref="L137:M137"/>
    <mergeCell ref="B76:C76"/>
    <mergeCell ref="D76:E76"/>
    <mergeCell ref="F76:G76"/>
    <mergeCell ref="H76:I76"/>
    <mergeCell ref="J76:K76"/>
    <mergeCell ref="L17:M17"/>
    <mergeCell ref="L199:M199"/>
    <mergeCell ref="B261:C261"/>
    <mergeCell ref="D261:E261"/>
    <mergeCell ref="F261:G261"/>
    <mergeCell ref="H261:I261"/>
    <mergeCell ref="J261:K261"/>
    <mergeCell ref="L261:M261"/>
    <mergeCell ref="B199:C199"/>
    <mergeCell ref="D199:E199"/>
    <mergeCell ref="F199:G199"/>
    <mergeCell ref="H199:I199"/>
    <mergeCell ref="J199:K199"/>
    <mergeCell ref="L76:M76"/>
    <mergeCell ref="B137:C137"/>
    <mergeCell ref="D137:E137"/>
    <mergeCell ref="B17:C17"/>
    <mergeCell ref="D17:E17"/>
    <mergeCell ref="F17:G17"/>
    <mergeCell ref="H17:I17"/>
    <mergeCell ref="J17:K1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/>
  </sheetViews>
  <sheetFormatPr defaultRowHeight="15" x14ac:dyDescent="0.25"/>
  <cols>
    <col min="1" max="1" width="21.85546875" customWidth="1"/>
    <col min="2" max="7" width="11.5703125" customWidth="1"/>
    <col min="8" max="8" width="18.7109375" customWidth="1"/>
  </cols>
  <sheetData>
    <row r="1" spans="1:9" x14ac:dyDescent="0.25">
      <c r="A1" t="s">
        <v>341</v>
      </c>
    </row>
    <row r="3" spans="1:9" s="60" customFormat="1" x14ac:dyDescent="0.25">
      <c r="A3" s="62"/>
      <c r="B3" s="62" t="s">
        <v>342</v>
      </c>
      <c r="C3" s="60" t="s">
        <v>343</v>
      </c>
      <c r="D3" s="60" t="s">
        <v>344</v>
      </c>
      <c r="E3" s="60" t="s">
        <v>345</v>
      </c>
      <c r="F3" s="60" t="s">
        <v>346</v>
      </c>
      <c r="G3" s="60" t="s">
        <v>135</v>
      </c>
      <c r="H3" s="62" t="s">
        <v>207</v>
      </c>
      <c r="I3" s="62"/>
    </row>
    <row r="4" spans="1:9" x14ac:dyDescent="0.25">
      <c r="A4" s="62" t="s">
        <v>347</v>
      </c>
      <c r="B4" s="65"/>
      <c r="H4" s="65"/>
      <c r="I4" s="65"/>
    </row>
    <row r="5" spans="1:9" x14ac:dyDescent="0.25">
      <c r="A5" s="86" t="s">
        <v>348</v>
      </c>
      <c r="B5" s="196">
        <v>0</v>
      </c>
      <c r="C5" s="196">
        <v>0</v>
      </c>
      <c r="D5" s="196">
        <v>16</v>
      </c>
      <c r="E5" s="196">
        <v>0</v>
      </c>
      <c r="F5" s="196">
        <v>38</v>
      </c>
      <c r="G5" s="196">
        <v>54</v>
      </c>
      <c r="H5" s="65" t="s">
        <v>262</v>
      </c>
      <c r="I5" s="65"/>
    </row>
    <row r="6" spans="1:9" x14ac:dyDescent="0.25">
      <c r="A6" s="86" t="s">
        <v>349</v>
      </c>
      <c r="B6" s="196">
        <v>0</v>
      </c>
      <c r="C6" s="196">
        <v>0</v>
      </c>
      <c r="D6" s="196">
        <v>25</v>
      </c>
      <c r="E6" s="196">
        <v>0</v>
      </c>
      <c r="F6" s="196">
        <v>36</v>
      </c>
      <c r="G6" s="196">
        <v>61</v>
      </c>
      <c r="H6" s="65" t="s">
        <v>262</v>
      </c>
      <c r="I6" s="65"/>
    </row>
    <row r="7" spans="1:9" x14ac:dyDescent="0.25">
      <c r="A7" s="86" t="s">
        <v>350</v>
      </c>
      <c r="B7" s="196">
        <v>4</v>
      </c>
      <c r="C7" s="196">
        <v>0</v>
      </c>
      <c r="D7" s="196">
        <v>35</v>
      </c>
      <c r="E7" s="196">
        <v>0</v>
      </c>
      <c r="F7" s="196">
        <v>0</v>
      </c>
      <c r="G7" s="196">
        <v>39</v>
      </c>
      <c r="H7" s="65" t="s">
        <v>262</v>
      </c>
      <c r="I7" s="65"/>
    </row>
    <row r="8" spans="1:9" x14ac:dyDescent="0.25">
      <c r="A8" s="86" t="s">
        <v>351</v>
      </c>
      <c r="B8" s="196">
        <v>0</v>
      </c>
      <c r="C8" s="196">
        <v>0</v>
      </c>
      <c r="D8" s="196">
        <v>0</v>
      </c>
      <c r="E8" s="196">
        <v>30</v>
      </c>
      <c r="F8" s="196">
        <v>122</v>
      </c>
      <c r="G8" s="196">
        <v>152</v>
      </c>
      <c r="H8" s="65" t="s">
        <v>262</v>
      </c>
      <c r="I8" s="65"/>
    </row>
    <row r="9" spans="1:9" x14ac:dyDescent="0.25">
      <c r="A9" s="86" t="s">
        <v>352</v>
      </c>
      <c r="B9" s="196">
        <v>2</v>
      </c>
      <c r="C9" s="196">
        <v>0</v>
      </c>
      <c r="D9" s="196">
        <v>38</v>
      </c>
      <c r="E9" s="196">
        <v>0</v>
      </c>
      <c r="F9" s="196">
        <v>0</v>
      </c>
      <c r="G9" s="196">
        <v>40</v>
      </c>
      <c r="H9" s="65" t="s">
        <v>262</v>
      </c>
      <c r="I9" s="65"/>
    </row>
    <row r="10" spans="1:9" x14ac:dyDescent="0.25">
      <c r="A10" s="86" t="s">
        <v>353</v>
      </c>
      <c r="B10" s="196">
        <v>0</v>
      </c>
      <c r="C10" s="196">
        <v>0</v>
      </c>
      <c r="D10" s="196">
        <v>0</v>
      </c>
      <c r="E10" s="196">
        <v>24</v>
      </c>
      <c r="F10" s="196">
        <v>97</v>
      </c>
      <c r="G10" s="196">
        <v>121</v>
      </c>
      <c r="H10" s="65" t="s">
        <v>262</v>
      </c>
      <c r="I10" s="65"/>
    </row>
    <row r="11" spans="1:9" x14ac:dyDescent="0.25">
      <c r="A11" s="86" t="s">
        <v>354</v>
      </c>
      <c r="B11" s="196">
        <v>100</v>
      </c>
      <c r="C11" s="196">
        <v>0</v>
      </c>
      <c r="D11" s="196">
        <v>6</v>
      </c>
      <c r="E11" s="196">
        <v>25</v>
      </c>
      <c r="F11" s="196">
        <v>1</v>
      </c>
      <c r="G11" s="196">
        <v>132</v>
      </c>
      <c r="H11" s="65" t="s">
        <v>262</v>
      </c>
      <c r="I11" s="65"/>
    </row>
    <row r="12" spans="1:9" x14ac:dyDescent="0.25">
      <c r="A12" s="62" t="s">
        <v>355</v>
      </c>
      <c r="B12" s="196"/>
      <c r="C12" s="196"/>
      <c r="D12" s="196"/>
      <c r="E12" s="196"/>
      <c r="F12" s="196"/>
      <c r="G12" s="196"/>
      <c r="H12" s="65"/>
      <c r="I12" s="65"/>
    </row>
    <row r="13" spans="1:9" x14ac:dyDescent="0.25">
      <c r="A13" s="86" t="s">
        <v>356</v>
      </c>
      <c r="B13" s="196">
        <v>0</v>
      </c>
      <c r="C13" s="196">
        <v>0</v>
      </c>
      <c r="D13" s="196">
        <v>0</v>
      </c>
      <c r="E13" s="196">
        <v>46</v>
      </c>
      <c r="F13" s="196">
        <v>184</v>
      </c>
      <c r="G13" s="196">
        <v>230</v>
      </c>
      <c r="H13" s="65" t="s">
        <v>262</v>
      </c>
      <c r="I13" s="65"/>
    </row>
    <row r="14" spans="1:9" x14ac:dyDescent="0.25">
      <c r="A14" s="86" t="s">
        <v>357</v>
      </c>
      <c r="B14" s="196">
        <v>48</v>
      </c>
      <c r="C14" s="196">
        <v>0</v>
      </c>
      <c r="D14" s="196">
        <v>45</v>
      </c>
      <c r="E14" s="196">
        <v>0</v>
      </c>
      <c r="F14" s="196">
        <v>0</v>
      </c>
      <c r="G14" s="196">
        <v>93</v>
      </c>
      <c r="H14" s="65" t="s">
        <v>262</v>
      </c>
      <c r="I14" s="65"/>
    </row>
    <row r="15" spans="1:9" x14ac:dyDescent="0.25">
      <c r="A15" s="86" t="s">
        <v>358</v>
      </c>
      <c r="B15" s="196">
        <v>20</v>
      </c>
      <c r="C15" s="196">
        <v>56</v>
      </c>
      <c r="D15" s="196">
        <v>32</v>
      </c>
      <c r="E15" s="196">
        <v>0</v>
      </c>
      <c r="F15" s="196">
        <v>0</v>
      </c>
      <c r="G15" s="196">
        <v>108</v>
      </c>
      <c r="H15" s="65" t="s">
        <v>262</v>
      </c>
      <c r="I15" s="65"/>
    </row>
    <row r="16" spans="1:9" x14ac:dyDescent="0.25">
      <c r="A16" s="86" t="s">
        <v>359</v>
      </c>
      <c r="B16" s="196">
        <v>20</v>
      </c>
      <c r="C16" s="196">
        <v>3</v>
      </c>
      <c r="D16" s="196">
        <v>104</v>
      </c>
      <c r="E16" s="196">
        <v>0</v>
      </c>
      <c r="F16" s="196">
        <v>77</v>
      </c>
      <c r="G16" s="196">
        <v>204</v>
      </c>
      <c r="H16" s="65" t="s">
        <v>262</v>
      </c>
      <c r="I16" s="65"/>
    </row>
    <row r="17" spans="1:8" x14ac:dyDescent="0.25">
      <c r="A17" s="30" t="s">
        <v>360</v>
      </c>
      <c r="B17" s="196">
        <v>0</v>
      </c>
      <c r="C17" s="196">
        <v>0</v>
      </c>
      <c r="D17" s="196">
        <v>5</v>
      </c>
      <c r="E17" s="196">
        <v>0</v>
      </c>
      <c r="F17" s="196">
        <v>19</v>
      </c>
      <c r="G17" s="196">
        <v>24</v>
      </c>
      <c r="H17" s="65" t="s">
        <v>262</v>
      </c>
    </row>
    <row r="18" spans="1:8" x14ac:dyDescent="0.25">
      <c r="A18" s="30" t="s">
        <v>361</v>
      </c>
      <c r="B18" s="196">
        <v>24</v>
      </c>
      <c r="C18" s="196">
        <v>59</v>
      </c>
      <c r="D18" s="196">
        <v>15</v>
      </c>
      <c r="E18" s="196">
        <v>0</v>
      </c>
      <c r="F18" s="196">
        <v>0</v>
      </c>
      <c r="G18" s="196">
        <v>98</v>
      </c>
      <c r="H18" t="s">
        <v>263</v>
      </c>
    </row>
    <row r="19" spans="1:8" x14ac:dyDescent="0.25">
      <c r="A19" s="30" t="s">
        <v>362</v>
      </c>
      <c r="B19" s="196">
        <v>24</v>
      </c>
      <c r="C19" s="196">
        <v>15</v>
      </c>
      <c r="D19" s="196">
        <v>41</v>
      </c>
      <c r="E19" s="196">
        <v>0</v>
      </c>
      <c r="F19" s="196">
        <v>0</v>
      </c>
      <c r="G19" s="196">
        <v>80</v>
      </c>
      <c r="H19" t="s">
        <v>262</v>
      </c>
    </row>
    <row r="20" spans="1:8" x14ac:dyDescent="0.25">
      <c r="A20" s="30" t="s">
        <v>363</v>
      </c>
      <c r="B20" s="196">
        <v>3</v>
      </c>
      <c r="C20" s="196">
        <v>28</v>
      </c>
      <c r="D20" s="196">
        <v>10</v>
      </c>
      <c r="E20" s="196">
        <v>0</v>
      </c>
      <c r="F20" s="196">
        <v>0</v>
      </c>
      <c r="G20" s="196">
        <v>41</v>
      </c>
      <c r="H20" t="s">
        <v>262</v>
      </c>
    </row>
    <row r="21" spans="1:8" x14ac:dyDescent="0.25">
      <c r="A21" s="30" t="s">
        <v>364</v>
      </c>
      <c r="B21" s="196">
        <v>14</v>
      </c>
      <c r="C21" s="196">
        <v>45</v>
      </c>
      <c r="D21" s="196">
        <v>0</v>
      </c>
      <c r="E21" s="196">
        <v>0</v>
      </c>
      <c r="F21" s="196">
        <v>1</v>
      </c>
      <c r="G21" s="196">
        <v>60</v>
      </c>
      <c r="H21" t="s">
        <v>262</v>
      </c>
    </row>
    <row r="22" spans="1:8" x14ac:dyDescent="0.25">
      <c r="A22" s="30" t="s">
        <v>365</v>
      </c>
      <c r="B22" s="196">
        <v>0</v>
      </c>
      <c r="C22" s="196">
        <v>0</v>
      </c>
      <c r="D22" s="196">
        <v>0</v>
      </c>
      <c r="E22" s="196">
        <v>30</v>
      </c>
      <c r="F22" s="196">
        <v>120</v>
      </c>
      <c r="G22" s="196">
        <v>150</v>
      </c>
      <c r="H22" t="s">
        <v>262</v>
      </c>
    </row>
    <row r="23" spans="1:8" x14ac:dyDescent="0.25">
      <c r="A23" s="30" t="s">
        <v>366</v>
      </c>
      <c r="B23" s="196">
        <v>0</v>
      </c>
      <c r="C23" s="196">
        <v>0</v>
      </c>
      <c r="D23" s="196">
        <v>26</v>
      </c>
      <c r="E23" s="196">
        <v>0</v>
      </c>
      <c r="F23" s="196">
        <v>101</v>
      </c>
      <c r="G23" s="196">
        <v>127</v>
      </c>
      <c r="H23" t="s">
        <v>262</v>
      </c>
    </row>
    <row r="24" spans="1:8" x14ac:dyDescent="0.25">
      <c r="A24" s="30" t="s">
        <v>367</v>
      </c>
      <c r="B24" s="196">
        <v>0</v>
      </c>
      <c r="C24" s="196">
        <v>0</v>
      </c>
      <c r="D24" s="196">
        <v>21</v>
      </c>
      <c r="E24" s="196">
        <v>0</v>
      </c>
      <c r="F24" s="196">
        <v>87</v>
      </c>
      <c r="G24" s="196">
        <v>108</v>
      </c>
      <c r="H24" t="s">
        <v>262</v>
      </c>
    </row>
    <row r="25" spans="1:8" x14ac:dyDescent="0.25">
      <c r="A25" s="30" t="s">
        <v>368</v>
      </c>
      <c r="B25" s="196">
        <v>0</v>
      </c>
      <c r="C25" s="196">
        <v>0</v>
      </c>
      <c r="D25" s="196">
        <v>6</v>
      </c>
      <c r="E25" s="196">
        <v>0</v>
      </c>
      <c r="F25" s="196">
        <v>24</v>
      </c>
      <c r="G25" s="196">
        <v>30</v>
      </c>
      <c r="H25" t="s">
        <v>262</v>
      </c>
    </row>
    <row r="26" spans="1:8" x14ac:dyDescent="0.25">
      <c r="A26" s="30" t="s">
        <v>369</v>
      </c>
      <c r="B26" s="196">
        <v>40</v>
      </c>
      <c r="C26" s="196">
        <v>4</v>
      </c>
      <c r="D26" s="196">
        <v>17</v>
      </c>
      <c r="E26" s="196">
        <v>0</v>
      </c>
      <c r="F26" s="196">
        <v>0</v>
      </c>
      <c r="G26" s="196">
        <v>61</v>
      </c>
      <c r="H26" t="s">
        <v>262</v>
      </c>
    </row>
    <row r="27" spans="1:8" x14ac:dyDescent="0.25">
      <c r="A27" s="30" t="s">
        <v>370</v>
      </c>
      <c r="B27" s="196">
        <v>0</v>
      </c>
      <c r="C27" s="196">
        <v>14</v>
      </c>
      <c r="D27" s="196">
        <v>0</v>
      </c>
      <c r="E27" s="196">
        <v>0</v>
      </c>
      <c r="F27" s="196">
        <v>1</v>
      </c>
      <c r="G27" s="196">
        <v>15</v>
      </c>
      <c r="H27" t="s">
        <v>262</v>
      </c>
    </row>
    <row r="28" spans="1:8" x14ac:dyDescent="0.25">
      <c r="A28" s="30" t="s">
        <v>371</v>
      </c>
      <c r="B28" s="196">
        <v>0</v>
      </c>
      <c r="C28" s="196">
        <v>0</v>
      </c>
      <c r="D28" s="196">
        <v>0</v>
      </c>
      <c r="E28" s="196">
        <v>28</v>
      </c>
      <c r="F28" s="196">
        <v>111</v>
      </c>
      <c r="G28" s="196">
        <v>139</v>
      </c>
      <c r="H28" t="s">
        <v>262</v>
      </c>
    </row>
    <row r="29" spans="1:8" x14ac:dyDescent="0.25">
      <c r="A29" s="30" t="s">
        <v>372</v>
      </c>
      <c r="B29" s="196">
        <v>0</v>
      </c>
      <c r="C29" s="196">
        <v>0</v>
      </c>
      <c r="D29" s="196">
        <v>0</v>
      </c>
      <c r="E29" s="196">
        <v>40</v>
      </c>
      <c r="F29" s="196">
        <v>157</v>
      </c>
      <c r="G29" s="196">
        <v>197</v>
      </c>
      <c r="H29" t="s">
        <v>262</v>
      </c>
    </row>
    <row r="30" spans="1:8" x14ac:dyDescent="0.25">
      <c r="A30" s="30" t="s">
        <v>373</v>
      </c>
      <c r="B30" s="196">
        <v>0</v>
      </c>
      <c r="C30" s="196">
        <v>0</v>
      </c>
      <c r="D30" s="196">
        <v>120</v>
      </c>
      <c r="E30" s="196">
        <v>0</v>
      </c>
      <c r="F30" s="196">
        <v>0</v>
      </c>
      <c r="G30" s="196">
        <v>120</v>
      </c>
      <c r="H30" t="s">
        <v>262</v>
      </c>
    </row>
    <row r="31" spans="1:8" x14ac:dyDescent="0.25">
      <c r="A31" s="30" t="s">
        <v>374</v>
      </c>
      <c r="B31" s="196">
        <v>0</v>
      </c>
      <c r="C31" s="196">
        <v>0</v>
      </c>
      <c r="D31" s="196">
        <v>6</v>
      </c>
      <c r="E31" s="196">
        <v>0</v>
      </c>
      <c r="F31" s="196">
        <v>24</v>
      </c>
      <c r="G31" s="196">
        <v>30</v>
      </c>
      <c r="H31" t="s">
        <v>262</v>
      </c>
    </row>
    <row r="32" spans="1:8" x14ac:dyDescent="0.25">
      <c r="A32" s="30" t="s">
        <v>375</v>
      </c>
      <c r="B32" s="196">
        <v>0</v>
      </c>
      <c r="C32" s="196">
        <v>0</v>
      </c>
      <c r="D32" s="196">
        <v>10</v>
      </c>
      <c r="E32" s="196">
        <v>0</v>
      </c>
      <c r="F32" s="196">
        <v>40</v>
      </c>
      <c r="G32" s="196">
        <v>50</v>
      </c>
      <c r="H32" t="s">
        <v>262</v>
      </c>
    </row>
    <row r="33" spans="1:13" x14ac:dyDescent="0.25">
      <c r="A33" s="30" t="s">
        <v>376</v>
      </c>
      <c r="B33" s="196">
        <v>90</v>
      </c>
      <c r="C33" s="196">
        <v>0</v>
      </c>
      <c r="D33" s="196">
        <v>113</v>
      </c>
      <c r="E33" s="196">
        <v>0</v>
      </c>
      <c r="F33" s="196">
        <v>161</v>
      </c>
      <c r="G33" s="196">
        <v>364</v>
      </c>
      <c r="H33" t="s">
        <v>262</v>
      </c>
    </row>
    <row r="34" spans="1:13" x14ac:dyDescent="0.25">
      <c r="A34" s="30" t="s">
        <v>377</v>
      </c>
      <c r="B34" s="196">
        <v>0</v>
      </c>
      <c r="C34" s="196">
        <v>37</v>
      </c>
      <c r="D34" s="196">
        <v>125</v>
      </c>
      <c r="E34" s="196">
        <v>0</v>
      </c>
      <c r="F34" s="196">
        <v>0</v>
      </c>
      <c r="G34" s="196">
        <v>162</v>
      </c>
      <c r="H34" t="s">
        <v>262</v>
      </c>
    </row>
    <row r="35" spans="1:13" x14ac:dyDescent="0.25">
      <c r="A35" s="30" t="s">
        <v>378</v>
      </c>
      <c r="B35" s="196">
        <v>0</v>
      </c>
      <c r="C35" s="196">
        <v>58</v>
      </c>
      <c r="D35" s="196">
        <v>95</v>
      </c>
      <c r="E35" s="196">
        <v>0</v>
      </c>
      <c r="F35" s="196">
        <v>0</v>
      </c>
      <c r="G35" s="196">
        <v>153</v>
      </c>
      <c r="H35" t="s">
        <v>263</v>
      </c>
    </row>
    <row r="36" spans="1:13" x14ac:dyDescent="0.25">
      <c r="A36" s="30" t="s">
        <v>379</v>
      </c>
      <c r="B36" s="196">
        <v>0</v>
      </c>
      <c r="C36" s="196">
        <v>0</v>
      </c>
      <c r="D36" s="196">
        <v>0</v>
      </c>
      <c r="E36" s="196">
        <v>27</v>
      </c>
      <c r="F36" s="196">
        <v>109</v>
      </c>
      <c r="G36" s="196">
        <v>136</v>
      </c>
      <c r="H36" t="s">
        <v>262</v>
      </c>
    </row>
    <row r="37" spans="1:13" x14ac:dyDescent="0.25">
      <c r="A37" s="30" t="s">
        <v>380</v>
      </c>
      <c r="B37" s="196">
        <v>0</v>
      </c>
      <c r="C37" s="196">
        <v>0</v>
      </c>
      <c r="D37" s="196">
        <v>18</v>
      </c>
      <c r="E37" s="196">
        <v>0</v>
      </c>
      <c r="F37" s="196">
        <v>50</v>
      </c>
      <c r="G37" s="196">
        <v>68</v>
      </c>
      <c r="H37" t="s">
        <v>262</v>
      </c>
    </row>
    <row r="38" spans="1:13" x14ac:dyDescent="0.25">
      <c r="B38" s="196"/>
      <c r="C38" s="196"/>
      <c r="D38" s="196"/>
      <c r="E38" s="196"/>
      <c r="F38" s="196"/>
      <c r="G38" s="196"/>
    </row>
    <row r="39" spans="1:13" x14ac:dyDescent="0.25">
      <c r="A39" s="60" t="s">
        <v>135</v>
      </c>
      <c r="B39" s="196">
        <v>389</v>
      </c>
      <c r="C39" s="196">
        <v>319</v>
      </c>
      <c r="D39" s="196">
        <v>929</v>
      </c>
      <c r="E39" s="196">
        <v>250</v>
      </c>
      <c r="F39" s="196">
        <v>1560</v>
      </c>
      <c r="G39" s="196">
        <v>3447</v>
      </c>
    </row>
    <row r="41" spans="1:13" s="32" customFormat="1" ht="12.75" x14ac:dyDescent="0.2">
      <c r="A41" s="32" t="s">
        <v>381</v>
      </c>
      <c r="G41" s="32" t="s">
        <v>382</v>
      </c>
    </row>
    <row r="42" spans="1:13" s="32" customFormat="1" ht="12.75" x14ac:dyDescent="0.2">
      <c r="A42" s="32" t="s">
        <v>383</v>
      </c>
      <c r="G42" s="32" t="s">
        <v>384</v>
      </c>
    </row>
    <row r="43" spans="1:13" x14ac:dyDescent="0.25">
      <c r="M43" s="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3" workbookViewId="0">
      <selection activeCell="G20" sqref="G20"/>
    </sheetView>
  </sheetViews>
  <sheetFormatPr defaultRowHeight="15" x14ac:dyDescent="0.25"/>
  <cols>
    <col min="1" max="1" width="48.140625" customWidth="1"/>
    <col min="2" max="2" width="15.5703125" customWidth="1"/>
    <col min="3" max="3" width="12.5703125" customWidth="1"/>
    <col min="4" max="4" width="10.7109375" customWidth="1"/>
    <col min="10" max="10" width="11" customWidth="1"/>
  </cols>
  <sheetData>
    <row r="1" spans="1:13" s="57" customFormat="1" x14ac:dyDescent="0.25"/>
    <row r="2" spans="1:13" s="60" customFormat="1" x14ac:dyDescent="0.25">
      <c r="A2" s="60" t="s">
        <v>186</v>
      </c>
      <c r="B2" s="60" t="s">
        <v>189</v>
      </c>
      <c r="C2" s="60" t="s">
        <v>187</v>
      </c>
      <c r="D2" s="60" t="s">
        <v>188</v>
      </c>
      <c r="E2" s="60" t="s">
        <v>161</v>
      </c>
    </row>
    <row r="3" spans="1:13" x14ac:dyDescent="0.25">
      <c r="A3" s="31" t="s">
        <v>190</v>
      </c>
      <c r="B3" s="31">
        <v>495</v>
      </c>
      <c r="C3" s="31">
        <v>540</v>
      </c>
      <c r="D3" s="31">
        <v>26</v>
      </c>
      <c r="E3" s="31">
        <f>SUM(B3:D3)</f>
        <v>1061</v>
      </c>
    </row>
    <row r="4" spans="1:13" x14ac:dyDescent="0.25">
      <c r="A4" s="31" t="s">
        <v>191</v>
      </c>
      <c r="B4" s="31">
        <f>46+4</f>
        <v>50</v>
      </c>
      <c r="C4" s="31">
        <f>226+13</f>
        <v>239</v>
      </c>
      <c r="D4" s="31">
        <v>25</v>
      </c>
      <c r="E4" s="31">
        <f>SUM(B4:D4)</f>
        <v>314</v>
      </c>
    </row>
    <row r="5" spans="1:13" x14ac:dyDescent="0.25">
      <c r="A5" s="31" t="s">
        <v>192</v>
      </c>
      <c r="B5" s="31">
        <f>449+9</f>
        <v>458</v>
      </c>
      <c r="C5" s="31">
        <f>314+21</f>
        <v>335</v>
      </c>
      <c r="D5" s="31">
        <v>1</v>
      </c>
      <c r="E5" s="31">
        <f>SUM(B5:D5)</f>
        <v>794</v>
      </c>
    </row>
    <row r="6" spans="1:13" x14ac:dyDescent="0.25">
      <c r="A6" s="31"/>
      <c r="B6" s="31"/>
      <c r="C6" s="31"/>
      <c r="D6" s="31"/>
      <c r="E6" s="31"/>
    </row>
    <row r="7" spans="1:13" s="57" customFormat="1" x14ac:dyDescent="0.25">
      <c r="A7" s="82"/>
      <c r="B7" s="82"/>
      <c r="C7" s="82"/>
      <c r="D7" s="82"/>
      <c r="E7" s="82"/>
    </row>
    <row r="8" spans="1:13" x14ac:dyDescent="0.25">
      <c r="A8" s="31"/>
      <c r="B8" s="202" t="s">
        <v>189</v>
      </c>
      <c r="C8" s="202"/>
      <c r="D8" s="202"/>
      <c r="E8" s="197" t="s">
        <v>187</v>
      </c>
      <c r="F8" s="197"/>
      <c r="G8" s="197"/>
      <c r="H8" s="202" t="s">
        <v>265</v>
      </c>
      <c r="I8" s="202"/>
      <c r="J8" s="202"/>
      <c r="K8" s="202" t="s">
        <v>161</v>
      </c>
      <c r="L8" s="202"/>
      <c r="M8" s="202"/>
    </row>
    <row r="9" spans="1:13" x14ac:dyDescent="0.25">
      <c r="A9" s="76" t="s">
        <v>193</v>
      </c>
      <c r="B9" s="114">
        <v>2013</v>
      </c>
      <c r="C9" s="114">
        <v>2014</v>
      </c>
      <c r="D9" s="114">
        <v>2015</v>
      </c>
      <c r="E9" s="114">
        <v>2013</v>
      </c>
      <c r="F9" s="114">
        <v>2014</v>
      </c>
      <c r="G9" s="114">
        <v>2015</v>
      </c>
      <c r="H9" s="114">
        <v>2013</v>
      </c>
      <c r="I9" s="114">
        <v>2014</v>
      </c>
      <c r="J9" s="114">
        <v>2015</v>
      </c>
      <c r="K9" s="114">
        <v>2013</v>
      </c>
      <c r="L9" s="114">
        <v>2014</v>
      </c>
      <c r="M9" s="114">
        <v>2015</v>
      </c>
    </row>
    <row r="10" spans="1:13" x14ac:dyDescent="0.25">
      <c r="A10" s="71" t="s">
        <v>194</v>
      </c>
      <c r="B10" s="114">
        <v>3</v>
      </c>
      <c r="C10" s="114">
        <v>12</v>
      </c>
      <c r="D10" s="114">
        <v>4</v>
      </c>
      <c r="E10" s="118">
        <v>16</v>
      </c>
      <c r="F10" s="119">
        <v>27</v>
      </c>
      <c r="G10" s="120">
        <v>7</v>
      </c>
      <c r="H10" s="121">
        <v>0</v>
      </c>
      <c r="I10" s="121">
        <v>0</v>
      </c>
      <c r="J10" s="120">
        <v>0</v>
      </c>
      <c r="K10" s="121">
        <v>19</v>
      </c>
      <c r="L10" s="121">
        <v>35</v>
      </c>
      <c r="M10" s="121">
        <v>17</v>
      </c>
    </row>
    <row r="11" spans="1:13" x14ac:dyDescent="0.25">
      <c r="A11" s="71" t="s">
        <v>195</v>
      </c>
      <c r="B11" s="114">
        <v>10</v>
      </c>
      <c r="C11" s="114">
        <v>8</v>
      </c>
      <c r="D11" s="114">
        <v>9</v>
      </c>
      <c r="E11" s="118">
        <v>11</v>
      </c>
      <c r="F11" s="119">
        <v>8</v>
      </c>
      <c r="G11" s="120">
        <v>21</v>
      </c>
      <c r="H11" s="121">
        <v>0</v>
      </c>
      <c r="I11" s="121">
        <v>0</v>
      </c>
      <c r="J11" s="120">
        <v>0</v>
      </c>
      <c r="K11" s="121">
        <v>21</v>
      </c>
      <c r="L11" s="121">
        <v>16</v>
      </c>
      <c r="M11" s="121">
        <v>30</v>
      </c>
    </row>
    <row r="12" spans="1:13" x14ac:dyDescent="0.25">
      <c r="A12" s="71" t="s">
        <v>196</v>
      </c>
      <c r="B12" s="114">
        <v>528</v>
      </c>
      <c r="C12" s="114">
        <v>476</v>
      </c>
      <c r="D12" s="114">
        <f>395+205</f>
        <v>600</v>
      </c>
      <c r="E12" s="118">
        <v>67</v>
      </c>
      <c r="F12" s="119">
        <v>59</v>
      </c>
      <c r="G12" s="120">
        <v>92</v>
      </c>
      <c r="H12" s="121">
        <v>0</v>
      </c>
      <c r="I12" s="121">
        <v>0</v>
      </c>
      <c r="J12" s="120">
        <v>1</v>
      </c>
      <c r="K12" s="121">
        <v>595</v>
      </c>
      <c r="L12" s="121">
        <v>532</v>
      </c>
      <c r="M12" s="121">
        <f>D12+G12+J12</f>
        <v>693</v>
      </c>
    </row>
    <row r="13" spans="1:13" x14ac:dyDescent="0.25">
      <c r="A13" s="71" t="s">
        <v>197</v>
      </c>
      <c r="B13" s="114">
        <v>227</v>
      </c>
      <c r="C13" s="114" t="s">
        <v>264</v>
      </c>
      <c r="D13" s="114" t="s">
        <v>264</v>
      </c>
      <c r="E13" s="118">
        <v>14</v>
      </c>
      <c r="F13" s="122" t="s">
        <v>264</v>
      </c>
      <c r="G13" s="120" t="s">
        <v>264</v>
      </c>
      <c r="H13" s="121">
        <v>0</v>
      </c>
      <c r="I13" s="121" t="s">
        <v>264</v>
      </c>
      <c r="J13" s="120" t="s">
        <v>264</v>
      </c>
      <c r="K13" s="121">
        <v>241</v>
      </c>
      <c r="L13" s="121" t="s">
        <v>264</v>
      </c>
      <c r="M13" s="121" t="s">
        <v>264</v>
      </c>
    </row>
    <row r="14" spans="1:13" x14ac:dyDescent="0.25">
      <c r="A14" s="71" t="s">
        <v>198</v>
      </c>
      <c r="B14" s="114">
        <v>3</v>
      </c>
      <c r="C14" s="114">
        <v>3</v>
      </c>
      <c r="D14" s="114">
        <v>0</v>
      </c>
      <c r="E14" s="118">
        <v>27</v>
      </c>
      <c r="F14" s="119">
        <v>20</v>
      </c>
      <c r="G14" s="120">
        <v>23</v>
      </c>
      <c r="H14" s="121">
        <v>59</v>
      </c>
      <c r="I14" s="121">
        <v>57</v>
      </c>
      <c r="J14" s="120">
        <v>81</v>
      </c>
      <c r="K14" s="121">
        <v>89</v>
      </c>
      <c r="L14" s="121">
        <v>80</v>
      </c>
      <c r="M14" s="121">
        <v>104</v>
      </c>
    </row>
    <row r="15" spans="1:13" x14ac:dyDescent="0.25">
      <c r="A15" s="71" t="s">
        <v>199</v>
      </c>
      <c r="B15" s="114">
        <v>43</v>
      </c>
      <c r="C15" s="114">
        <v>33</v>
      </c>
      <c r="D15" s="114">
        <v>14</v>
      </c>
      <c r="E15" s="118">
        <v>38</v>
      </c>
      <c r="F15" s="119">
        <v>51</v>
      </c>
      <c r="G15" s="120">
        <v>24</v>
      </c>
      <c r="H15" s="121">
        <v>61</v>
      </c>
      <c r="I15" s="121">
        <v>56</v>
      </c>
      <c r="J15" s="120">
        <v>30</v>
      </c>
      <c r="K15" s="121">
        <v>142</v>
      </c>
      <c r="L15" s="121">
        <v>138</v>
      </c>
      <c r="M15" s="121">
        <v>68</v>
      </c>
    </row>
    <row r="16" spans="1:13" x14ac:dyDescent="0.25">
      <c r="A16" s="71" t="s">
        <v>200</v>
      </c>
      <c r="B16" s="114">
        <v>45</v>
      </c>
      <c r="C16" s="114">
        <v>24</v>
      </c>
      <c r="D16" s="114">
        <v>23</v>
      </c>
      <c r="E16" s="118">
        <v>38</v>
      </c>
      <c r="F16" s="119">
        <v>41</v>
      </c>
      <c r="G16" s="120">
        <v>26</v>
      </c>
      <c r="H16" s="121">
        <v>55</v>
      </c>
      <c r="I16" s="121">
        <v>44</v>
      </c>
      <c r="J16" s="120">
        <v>32</v>
      </c>
      <c r="K16" s="121">
        <v>138</v>
      </c>
      <c r="L16" s="121">
        <v>109</v>
      </c>
      <c r="M16" s="121">
        <v>81</v>
      </c>
    </row>
    <row r="17" spans="1:13" x14ac:dyDescent="0.25">
      <c r="A17" s="75"/>
      <c r="D17" s="75"/>
      <c r="E17" s="75"/>
      <c r="F17" s="75"/>
      <c r="G17" s="75"/>
      <c r="J17" s="75"/>
      <c r="K17" s="75"/>
    </row>
    <row r="18" spans="1:13" s="57" customFormat="1" x14ac:dyDescent="0.25">
      <c r="A18" s="83"/>
      <c r="D18" s="83"/>
      <c r="E18" s="83"/>
      <c r="F18" s="83"/>
      <c r="G18" s="83"/>
      <c r="J18" s="83"/>
      <c r="K18" s="83"/>
    </row>
    <row r="19" spans="1:13" s="60" customFormat="1" x14ac:dyDescent="0.25">
      <c r="A19" s="84"/>
      <c r="B19" s="202" t="s">
        <v>194</v>
      </c>
      <c r="C19" s="202"/>
      <c r="D19" s="202"/>
      <c r="E19" s="202" t="s">
        <v>192</v>
      </c>
      <c r="F19" s="202"/>
      <c r="G19" s="202"/>
      <c r="H19" s="202" t="s">
        <v>196</v>
      </c>
      <c r="I19" s="202"/>
      <c r="J19" s="202"/>
      <c r="K19" s="202" t="s">
        <v>202</v>
      </c>
      <c r="L19" s="202"/>
      <c r="M19" s="202"/>
    </row>
    <row r="20" spans="1:13" s="30" customFormat="1" x14ac:dyDescent="0.25">
      <c r="A20" s="85"/>
      <c r="B20" s="114">
        <v>2013</v>
      </c>
      <c r="C20" s="114">
        <v>2014</v>
      </c>
      <c r="D20" s="114">
        <v>2015</v>
      </c>
      <c r="E20" s="114">
        <v>2013</v>
      </c>
      <c r="F20" s="114">
        <v>2014</v>
      </c>
      <c r="G20" s="114">
        <v>2015</v>
      </c>
      <c r="H20" s="114">
        <v>2013</v>
      </c>
      <c r="I20" s="114">
        <v>2014</v>
      </c>
      <c r="J20" s="114">
        <v>2015</v>
      </c>
      <c r="K20" s="114">
        <v>2013</v>
      </c>
      <c r="L20" s="114">
        <v>2014</v>
      </c>
      <c r="M20" s="114">
        <v>2015</v>
      </c>
    </row>
    <row r="21" spans="1:13" x14ac:dyDescent="0.25">
      <c r="A21" s="75" t="s">
        <v>4</v>
      </c>
      <c r="B21" s="115">
        <v>0.46</v>
      </c>
      <c r="C21" s="115">
        <v>0.54</v>
      </c>
      <c r="D21" s="116">
        <v>0.24</v>
      </c>
      <c r="E21" s="117">
        <v>0.78</v>
      </c>
      <c r="F21" s="117">
        <v>0.71</v>
      </c>
      <c r="G21" s="116">
        <v>0.34</v>
      </c>
      <c r="H21" s="115">
        <v>0.64</v>
      </c>
      <c r="I21" s="115">
        <v>0.57999999999999996</v>
      </c>
      <c r="J21" s="116">
        <v>0.52</v>
      </c>
      <c r="K21" s="117">
        <v>0.86</v>
      </c>
      <c r="L21" s="115" t="s">
        <v>266</v>
      </c>
      <c r="M21" s="115" t="s">
        <v>266</v>
      </c>
    </row>
    <row r="22" spans="1:13" x14ac:dyDescent="0.25">
      <c r="A22" s="75" t="s">
        <v>93</v>
      </c>
      <c r="B22" s="115">
        <v>0.23</v>
      </c>
      <c r="C22" s="115">
        <v>0.37</v>
      </c>
      <c r="D22" s="116">
        <v>0.53</v>
      </c>
      <c r="E22" s="117">
        <v>0.17</v>
      </c>
      <c r="F22" s="117">
        <v>0.21</v>
      </c>
      <c r="G22" s="116">
        <v>0.59</v>
      </c>
      <c r="H22" s="117">
        <v>0.28000000000000003</v>
      </c>
      <c r="I22" s="115">
        <v>0.24</v>
      </c>
      <c r="J22" s="116">
        <v>0.27</v>
      </c>
      <c r="K22" s="117">
        <v>0.03</v>
      </c>
      <c r="L22" s="115" t="s">
        <v>266</v>
      </c>
      <c r="M22" s="115" t="s">
        <v>266</v>
      </c>
    </row>
    <row r="23" spans="1:13" x14ac:dyDescent="0.25">
      <c r="A23" t="s">
        <v>6</v>
      </c>
      <c r="B23" s="115">
        <v>0</v>
      </c>
      <c r="C23" s="115">
        <v>0.03</v>
      </c>
      <c r="D23" s="116">
        <v>0</v>
      </c>
      <c r="E23" s="115">
        <v>0.06</v>
      </c>
      <c r="F23" s="115">
        <v>7.0000000000000007E-2</v>
      </c>
      <c r="G23" s="116">
        <v>0</v>
      </c>
      <c r="H23" s="115">
        <v>0.03</v>
      </c>
      <c r="I23" s="115">
        <v>0.04</v>
      </c>
      <c r="J23" s="116">
        <v>0.04</v>
      </c>
      <c r="K23" s="117">
        <v>0.06</v>
      </c>
      <c r="L23" s="115" t="s">
        <v>266</v>
      </c>
      <c r="M23" s="115" t="s">
        <v>266</v>
      </c>
    </row>
    <row r="24" spans="1:13" x14ac:dyDescent="0.25">
      <c r="A24" t="s">
        <v>8</v>
      </c>
      <c r="B24" s="115">
        <v>0.23</v>
      </c>
      <c r="C24" s="115">
        <v>0.23</v>
      </c>
      <c r="D24" s="116">
        <v>0.18</v>
      </c>
      <c r="E24" s="115">
        <v>0</v>
      </c>
      <c r="F24" s="115">
        <v>0</v>
      </c>
      <c r="G24" s="116">
        <v>7.0000000000000007E-2</v>
      </c>
      <c r="H24" s="115">
        <v>0.03</v>
      </c>
      <c r="I24" s="115">
        <v>0.04</v>
      </c>
      <c r="J24" s="116">
        <v>0.05</v>
      </c>
      <c r="K24" s="115">
        <v>0.01</v>
      </c>
      <c r="L24" s="115" t="s">
        <v>266</v>
      </c>
      <c r="M24" s="115" t="s">
        <v>266</v>
      </c>
    </row>
    <row r="25" spans="1:13" x14ac:dyDescent="0.25">
      <c r="A25" t="s">
        <v>44</v>
      </c>
      <c r="B25" s="115">
        <v>0</v>
      </c>
      <c r="C25" s="115">
        <v>0.03</v>
      </c>
      <c r="D25" s="116">
        <v>0</v>
      </c>
      <c r="E25" s="115">
        <v>0</v>
      </c>
      <c r="F25" s="115">
        <v>0</v>
      </c>
      <c r="G25" s="116">
        <v>0</v>
      </c>
      <c r="H25" s="115">
        <v>0.01</v>
      </c>
      <c r="I25" s="115">
        <v>0</v>
      </c>
      <c r="J25" s="116">
        <v>0.01</v>
      </c>
      <c r="K25" s="115">
        <v>0</v>
      </c>
      <c r="L25" s="115" t="s">
        <v>266</v>
      </c>
      <c r="M25" s="115" t="s">
        <v>266</v>
      </c>
    </row>
    <row r="26" spans="1:13" x14ac:dyDescent="0.25">
      <c r="A26" t="s">
        <v>9</v>
      </c>
      <c r="B26" s="115">
        <v>0.04</v>
      </c>
      <c r="C26" s="115">
        <v>0.03</v>
      </c>
      <c r="D26" s="116">
        <v>0</v>
      </c>
      <c r="E26" s="115">
        <v>0</v>
      </c>
      <c r="F26" s="115">
        <v>0</v>
      </c>
      <c r="G26" s="116">
        <v>0</v>
      </c>
      <c r="H26" s="115">
        <v>0.04</v>
      </c>
      <c r="I26" s="115">
        <v>0.08</v>
      </c>
      <c r="J26" s="116">
        <v>0.1</v>
      </c>
      <c r="K26" s="115">
        <v>0.03</v>
      </c>
      <c r="L26" s="115" t="s">
        <v>266</v>
      </c>
      <c r="M26" s="115" t="s">
        <v>266</v>
      </c>
    </row>
    <row r="27" spans="1:13" x14ac:dyDescent="0.25">
      <c r="A27" t="s">
        <v>201</v>
      </c>
      <c r="B27" s="115" t="s">
        <v>266</v>
      </c>
      <c r="C27" s="115">
        <v>0</v>
      </c>
      <c r="D27" s="116">
        <v>0.05</v>
      </c>
      <c r="E27" s="115" t="s">
        <v>266</v>
      </c>
      <c r="F27" s="115">
        <v>0</v>
      </c>
      <c r="G27" s="116">
        <v>0</v>
      </c>
      <c r="H27" s="115">
        <v>0</v>
      </c>
      <c r="I27" s="115">
        <v>0.02</v>
      </c>
      <c r="J27" s="116">
        <v>0.01</v>
      </c>
      <c r="K27" s="115" t="s">
        <v>266</v>
      </c>
      <c r="L27" s="115" t="s">
        <v>266</v>
      </c>
      <c r="M27" s="115" t="s">
        <v>266</v>
      </c>
    </row>
    <row r="28" spans="1:13" x14ac:dyDescent="0.25">
      <c r="G28" s="113"/>
      <c r="J28" s="113"/>
    </row>
    <row r="29" spans="1:13" s="65" customFormat="1" x14ac:dyDescent="0.25"/>
    <row r="30" spans="1:13" x14ac:dyDescent="0.25">
      <c r="A30" s="84"/>
      <c r="B30" s="202" t="s">
        <v>203</v>
      </c>
      <c r="C30" s="202"/>
      <c r="D30" s="202"/>
      <c r="E30" s="202" t="s">
        <v>204</v>
      </c>
      <c r="F30" s="202"/>
      <c r="G30" s="202"/>
      <c r="H30" s="202" t="s">
        <v>200</v>
      </c>
      <c r="I30" s="202"/>
      <c r="J30" s="202"/>
    </row>
    <row r="31" spans="1:13" x14ac:dyDescent="0.25">
      <c r="A31" s="85"/>
      <c r="B31" s="31">
        <v>2013</v>
      </c>
      <c r="C31" s="31">
        <v>2014</v>
      </c>
      <c r="D31" s="31">
        <v>2015</v>
      </c>
      <c r="E31" s="31">
        <v>2013</v>
      </c>
      <c r="F31" s="31">
        <v>2014</v>
      </c>
      <c r="G31" s="31">
        <v>2015</v>
      </c>
      <c r="H31" s="31">
        <v>2013</v>
      </c>
      <c r="I31" s="31">
        <v>2014</v>
      </c>
      <c r="J31" s="31">
        <v>2015</v>
      </c>
    </row>
    <row r="32" spans="1:13" x14ac:dyDescent="0.25">
      <c r="A32" s="75" t="s">
        <v>4</v>
      </c>
      <c r="B32" s="110">
        <v>0.52</v>
      </c>
      <c r="C32" s="110">
        <v>0.81</v>
      </c>
      <c r="D32" s="111">
        <v>0.84</v>
      </c>
      <c r="E32" s="112">
        <v>0.42</v>
      </c>
      <c r="F32" s="112">
        <v>0.46</v>
      </c>
      <c r="G32" s="111">
        <v>0.49</v>
      </c>
      <c r="H32" s="110">
        <v>0.4</v>
      </c>
      <c r="I32" s="110">
        <v>0.38</v>
      </c>
      <c r="J32" s="111">
        <v>0.32</v>
      </c>
    </row>
    <row r="33" spans="1:10" x14ac:dyDescent="0.25">
      <c r="A33" s="75" t="s">
        <v>93</v>
      </c>
      <c r="B33" s="110">
        <v>0.34</v>
      </c>
      <c r="C33" s="110">
        <v>7.0000000000000007E-2</v>
      </c>
      <c r="D33" s="111">
        <v>0.04</v>
      </c>
      <c r="E33" s="112">
        <v>7.0000000000000007E-2</v>
      </c>
      <c r="F33" s="112">
        <v>0.06</v>
      </c>
      <c r="G33" s="111">
        <v>0.02</v>
      </c>
      <c r="H33" s="112">
        <v>0.08</v>
      </c>
      <c r="I33" s="110">
        <v>7.0000000000000007E-2</v>
      </c>
      <c r="J33" s="111">
        <v>0.08</v>
      </c>
    </row>
    <row r="34" spans="1:10" x14ac:dyDescent="0.25">
      <c r="A34" t="s">
        <v>6</v>
      </c>
      <c r="B34" s="110">
        <v>0.04</v>
      </c>
      <c r="C34" s="110">
        <v>0.01</v>
      </c>
      <c r="D34" s="111">
        <v>7.0000000000000007E-2</v>
      </c>
      <c r="E34" s="110">
        <v>0.4</v>
      </c>
      <c r="F34" s="110">
        <v>0.33</v>
      </c>
      <c r="G34" s="111">
        <v>0.42</v>
      </c>
      <c r="H34" s="110">
        <v>0.41</v>
      </c>
      <c r="I34" s="110">
        <v>0.36</v>
      </c>
      <c r="J34" s="111">
        <v>0.49</v>
      </c>
    </row>
    <row r="35" spans="1:10" x14ac:dyDescent="0.25">
      <c r="A35" t="s">
        <v>8</v>
      </c>
      <c r="B35" s="110">
        <v>0</v>
      </c>
      <c r="C35" s="110">
        <v>0.06</v>
      </c>
      <c r="D35" s="111">
        <v>0.05</v>
      </c>
      <c r="E35" s="110">
        <v>0.06</v>
      </c>
      <c r="F35" s="110">
        <v>0.08</v>
      </c>
      <c r="G35" s="111">
        <v>0.04</v>
      </c>
      <c r="H35" s="110">
        <v>7.0000000000000007E-2</v>
      </c>
      <c r="I35" s="110">
        <v>0.09</v>
      </c>
      <c r="J35" s="111">
        <v>0.02</v>
      </c>
    </row>
    <row r="36" spans="1:10" x14ac:dyDescent="0.25">
      <c r="A36" t="s">
        <v>44</v>
      </c>
      <c r="B36" s="110">
        <v>0</v>
      </c>
      <c r="C36" s="110">
        <v>0</v>
      </c>
      <c r="D36" s="111">
        <v>0</v>
      </c>
      <c r="E36" s="110">
        <v>0.01</v>
      </c>
      <c r="F36" s="110">
        <v>0</v>
      </c>
      <c r="G36" s="111">
        <v>0</v>
      </c>
      <c r="H36" s="110">
        <v>0.02</v>
      </c>
      <c r="I36" s="110">
        <v>0.01</v>
      </c>
      <c r="J36" s="111">
        <v>0</v>
      </c>
    </row>
    <row r="37" spans="1:10" x14ac:dyDescent="0.25">
      <c r="A37" t="s">
        <v>9</v>
      </c>
      <c r="B37" s="110">
        <v>0</v>
      </c>
      <c r="C37" s="110">
        <v>0.05</v>
      </c>
      <c r="D37" s="111">
        <v>0</v>
      </c>
      <c r="E37" s="110">
        <v>0.01</v>
      </c>
      <c r="F37" s="110">
        <v>0.01</v>
      </c>
      <c r="G37" s="111">
        <v>0.01</v>
      </c>
      <c r="H37" s="110">
        <v>0.01</v>
      </c>
      <c r="I37" s="110">
        <v>0.01</v>
      </c>
      <c r="J37" s="111">
        <v>0.01</v>
      </c>
    </row>
    <row r="38" spans="1:10" x14ac:dyDescent="0.25">
      <c r="A38" t="s">
        <v>201</v>
      </c>
      <c r="B38" s="110" t="s">
        <v>266</v>
      </c>
      <c r="C38" s="110">
        <v>0.15</v>
      </c>
      <c r="D38" s="111">
        <v>0</v>
      </c>
      <c r="E38" s="110" t="s">
        <v>266</v>
      </c>
      <c r="F38" s="110">
        <v>0.08</v>
      </c>
      <c r="G38" s="111">
        <v>0.02</v>
      </c>
      <c r="H38" s="110" t="s">
        <v>266</v>
      </c>
      <c r="I38" s="110">
        <v>0.09</v>
      </c>
      <c r="J38" s="111">
        <v>0.08</v>
      </c>
    </row>
    <row r="39" spans="1:10" x14ac:dyDescent="0.25">
      <c r="D39" s="113"/>
      <c r="G39" s="113"/>
      <c r="J39" s="113"/>
    </row>
  </sheetData>
  <mergeCells count="11">
    <mergeCell ref="K19:M19"/>
    <mergeCell ref="B30:D30"/>
    <mergeCell ref="E30:G30"/>
    <mergeCell ref="H30:J30"/>
    <mergeCell ref="B8:D8"/>
    <mergeCell ref="E8:G8"/>
    <mergeCell ref="H8:J8"/>
    <mergeCell ref="K8:M8"/>
    <mergeCell ref="B19:D19"/>
    <mergeCell ref="E19:G19"/>
    <mergeCell ref="H19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Population,HH,Income</vt:lpstr>
      <vt:lpstr>Housing Stock,Production</vt:lpstr>
      <vt:lpstr>Rental Affordability</vt:lpstr>
      <vt:lpstr>Homeownership Affordability </vt:lpstr>
      <vt:lpstr>Neighborhood Profiles</vt:lpstr>
      <vt:lpstr>Policy Targets</vt:lpstr>
      <vt:lpstr>Case Studies</vt:lpstr>
      <vt:lpstr>Unit Production</vt:lpstr>
      <vt:lpstr>Loan Portfolio</vt:lpstr>
      <vt:lpstr>Homelessness</vt:lpstr>
      <vt:lpstr>Summary of Bureau Budget</vt:lpstr>
      <vt:lpstr>Bureau Rev Forecast</vt:lpstr>
      <vt:lpstr>Tax Increment Rev</vt:lpstr>
      <vt:lpstr>Tax Increment 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Victoria</dc:creator>
  <cp:lastModifiedBy>James, Victoria</cp:lastModifiedBy>
  <dcterms:created xsi:type="dcterms:W3CDTF">2016-10-10T21:43:32Z</dcterms:created>
  <dcterms:modified xsi:type="dcterms:W3CDTF">2016-11-23T22:57:27Z</dcterms:modified>
</cp:coreProperties>
</file>