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mc:AlternateContent xmlns:mc="http://schemas.openxmlformats.org/markup-compatibility/2006">
    <mc:Choice Requires="x15">
      <x15ac:absPath xmlns:x15ac="http://schemas.microsoft.com/office/spreadsheetml/2010/11/ac" url="D:\LECTURE________\28_KTPM_SWT301_FPTU\LAB_SWT301\Templates\"/>
    </mc:Choice>
  </mc:AlternateContent>
  <xr:revisionPtr revIDLastSave="0" documentId="13_ncr:1_{BD043D4B-1789-49B6-A10C-649174F77F53}" xr6:coauthVersionLast="47" xr6:coauthVersionMax="47" xr10:uidLastSave="{00000000-0000-0000-0000-000000000000}"/>
  <bookViews>
    <workbookView xWindow="-108" yWindow="-108" windowWidth="23256" windowHeight="12576" tabRatio="837" activeTab="10" xr2:uid="{00000000-000D-0000-FFFF-FFFF00000000}"/>
  </bookViews>
  <sheets>
    <sheet name="Cover" sheetId="1" r:id="rId1"/>
    <sheet name="Test report" sheetId="2" r:id="rId2"/>
    <sheet name="Hybrid" sheetId="22" r:id="rId3"/>
    <sheet name="Home page" sheetId="3" r:id="rId4"/>
    <sheet name="ER" sheetId="4" r:id="rId5"/>
    <sheet name="Find a Doctor" sheetId="5" r:id="rId6"/>
    <sheet name="MFM-Login" sheetId="6" r:id="rId7"/>
    <sheet name="MFM-ForgotPassword" sheetId="15" r:id="rId8"/>
    <sheet name="MFM-CreateAcct" sheetId="16" r:id="rId9"/>
    <sheet name="MFM-ChangePassword" sheetId="17" r:id="rId10"/>
    <sheet name="MFM-CreateProfile" sheetId="18" r:id="rId11"/>
    <sheet name="MFM-DashboardDeleteAcct" sheetId="20" r:id="rId12"/>
    <sheet name="MFM-ViewEditDeleteProfile" sheetId="19" r:id="rId13"/>
    <sheet name="ECH Resources" sheetId="7" r:id="rId14"/>
    <sheet name="ECH news" sheetId="8" r:id="rId15"/>
    <sheet name="Visiting ECH" sheetId="9" r:id="rId16"/>
  </sheets>
  <definedNames>
    <definedName name="ACTION">#REF!</definedName>
    <definedName name="ACTION_1">#REF!</definedName>
    <definedName name="Excel_BuiltIn__FilterDatabase">#REF!</definedName>
    <definedName name="Excel_BuiltIn__FilterDatabase_1">#REF!</definedName>
    <definedName name="OLE_LINK31">'Home page'!#REF!</definedName>
    <definedName name="OLE_LINK41">'Home page'!#REF!</definedName>
    <definedName name="OLE_LINK43">'Home page'!#REF!</definedName>
    <definedName name="_xlnm.Print_Area" localSheetId="1">'Test report'!$A$1:$P$27</definedName>
  </definedNames>
  <calcPr calcId="181029"/>
</workbook>
</file>

<file path=xl/calcChain.xml><?xml version="1.0" encoding="utf-8"?>
<calcChain xmlns="http://schemas.openxmlformats.org/spreadsheetml/2006/main">
  <c r="N22" i="2" l="1"/>
  <c r="M22" i="2"/>
  <c r="L22" i="2"/>
  <c r="K22" i="2"/>
  <c r="E22" i="2"/>
  <c r="K13" i="2"/>
  <c r="K21" i="2"/>
  <c r="N5" i="2"/>
  <c r="M5" i="2"/>
  <c r="L5" i="2"/>
  <c r="K5" i="2"/>
  <c r="A9" i="18"/>
  <c r="K20" i="2"/>
  <c r="N11" i="2"/>
  <c r="N12" i="2"/>
  <c r="P22" i="2" l="1"/>
  <c r="O22" i="2"/>
  <c r="F22" i="2" s="1"/>
  <c r="N21" i="2"/>
  <c r="M21" i="2"/>
  <c r="L21" i="2"/>
  <c r="L20" i="2"/>
  <c r="P21" i="2" l="1"/>
  <c r="O21" i="2"/>
  <c r="F21" i="2" s="1"/>
  <c r="A8" i="22"/>
  <c r="A10" i="9"/>
  <c r="A12" i="9"/>
  <c r="A11" i="9"/>
  <c r="E6" i="2"/>
  <c r="E7" i="2"/>
  <c r="E8" i="2"/>
  <c r="E9" i="2"/>
  <c r="E10" i="2"/>
  <c r="E11" i="2"/>
  <c r="E12" i="2"/>
  <c r="E13" i="2"/>
  <c r="E14" i="2"/>
  <c r="E15" i="2"/>
  <c r="E16" i="2"/>
  <c r="E17" i="2"/>
  <c r="E18" i="2"/>
  <c r="E19" i="2"/>
  <c r="E5" i="2"/>
  <c r="D23" i="2"/>
  <c r="A23" i="22"/>
  <c r="A24" i="22"/>
  <c r="A25" i="22"/>
  <c r="A26" i="22"/>
  <c r="A27" i="22"/>
  <c r="A28" i="22"/>
  <c r="A26" i="9"/>
  <c r="A27" i="9"/>
  <c r="A28" i="9"/>
  <c r="A29" i="9"/>
  <c r="A30" i="9"/>
  <c r="A31" i="9"/>
  <c r="A32" i="8"/>
  <c r="A33" i="8"/>
  <c r="A34" i="8"/>
  <c r="A35" i="8"/>
  <c r="A36" i="8"/>
  <c r="A37" i="8"/>
  <c r="A42" i="19"/>
  <c r="A43" i="19"/>
  <c r="A44" i="19"/>
  <c r="A45" i="19"/>
  <c r="A46" i="19"/>
  <c r="A47" i="19"/>
  <c r="A24" i="7"/>
  <c r="A25" i="7"/>
  <c r="A26" i="7"/>
  <c r="A27" i="7"/>
  <c r="A28" i="7"/>
  <c r="A29" i="7"/>
  <c r="A32" i="20"/>
  <c r="A33" i="20"/>
  <c r="A34" i="20"/>
  <c r="A35" i="20"/>
  <c r="A36" i="20"/>
  <c r="A37" i="20"/>
  <c r="A35" i="18"/>
  <c r="A36" i="18"/>
  <c r="A37" i="18"/>
  <c r="A38" i="18"/>
  <c r="A39" i="18"/>
  <c r="A40" i="18"/>
  <c r="A24" i="17"/>
  <c r="A25" i="17"/>
  <c r="A26" i="17"/>
  <c r="A27" i="17"/>
  <c r="A28" i="17"/>
  <c r="A29" i="17"/>
  <c r="A45" i="16"/>
  <c r="A46" i="16"/>
  <c r="A47" i="16"/>
  <c r="A48" i="16"/>
  <c r="A49" i="16"/>
  <c r="A50" i="16"/>
  <c r="A22" i="15"/>
  <c r="A23" i="15"/>
  <c r="A24" i="15"/>
  <c r="A25" i="15"/>
  <c r="A26" i="15"/>
  <c r="A27" i="15"/>
  <c r="A30" i="6"/>
  <c r="A31" i="6"/>
  <c r="A32" i="6"/>
  <c r="A33" i="6"/>
  <c r="A34" i="6"/>
  <c r="A35" i="6"/>
  <c r="E23" i="2" l="1"/>
  <c r="A30" i="5"/>
  <c r="A31" i="5"/>
  <c r="A32" i="5"/>
  <c r="A33" i="5"/>
  <c r="A34" i="5"/>
  <c r="A35" i="5"/>
  <c r="A42" i="4"/>
  <c r="A37" i="4"/>
  <c r="A38" i="4"/>
  <c r="A39" i="4"/>
  <c r="A40" i="4"/>
  <c r="A41" i="4"/>
  <c r="A19" i="3" l="1"/>
  <c r="A29" i="5"/>
  <c r="A18" i="22"/>
  <c r="A16" i="3"/>
  <c r="A34" i="3"/>
  <c r="A25" i="9"/>
  <c r="A31" i="8"/>
  <c r="A23" i="7"/>
  <c r="A41" i="19"/>
  <c r="A31" i="20"/>
  <c r="A34" i="18"/>
  <c r="A23" i="17"/>
  <c r="A44" i="16"/>
  <c r="A21" i="15"/>
  <c r="A28" i="5"/>
  <c r="A36" i="4"/>
  <c r="A33" i="3"/>
  <c r="A22" i="22"/>
  <c r="A18" i="4"/>
  <c r="A30" i="4"/>
  <c r="A15" i="3"/>
  <c r="A14" i="3"/>
  <c r="A12" i="7"/>
  <c r="A11" i="7"/>
  <c r="A9" i="7"/>
  <c r="A8" i="7"/>
  <c r="A7" i="7"/>
  <c r="A21" i="9"/>
  <c r="A27" i="8"/>
  <c r="A18" i="7"/>
  <c r="A37" i="19"/>
  <c r="A27" i="20"/>
  <c r="A30" i="18"/>
  <c r="A19" i="17"/>
  <c r="A20" i="17"/>
  <c r="A40" i="16"/>
  <c r="A17" i="15"/>
  <c r="A26" i="6"/>
  <c r="A24" i="5"/>
  <c r="A31" i="4"/>
  <c r="A30" i="3"/>
  <c r="A15" i="22"/>
  <c r="A22" i="7"/>
  <c r="A21" i="7"/>
  <c r="A19" i="4"/>
  <c r="A24" i="9"/>
  <c r="A23" i="9"/>
  <c r="A30" i="8"/>
  <c r="A29" i="8"/>
  <c r="A40" i="19"/>
  <c r="A39" i="19"/>
  <c r="A30" i="20"/>
  <c r="A29" i="20"/>
  <c r="A33" i="18"/>
  <c r="A32" i="18"/>
  <c r="A22" i="17"/>
  <c r="A21" i="17"/>
  <c r="A43" i="16"/>
  <c r="A42" i="16"/>
  <c r="A20" i="15"/>
  <c r="A19" i="15"/>
  <c r="A29" i="6"/>
  <c r="A28" i="6"/>
  <c r="A27" i="5"/>
  <c r="A26" i="5"/>
  <c r="A35" i="4"/>
  <c r="A34" i="4"/>
  <c r="A32" i="3"/>
  <c r="A31" i="3"/>
  <c r="A17" i="22"/>
  <c r="A21" i="22"/>
  <c r="A20" i="22"/>
  <c r="A19" i="22"/>
  <c r="A16" i="22"/>
  <c r="A18" i="6" l="1"/>
  <c r="A10" i="4"/>
  <c r="A12" i="4"/>
  <c r="A12" i="20"/>
  <c r="A11" i="20"/>
  <c r="A19" i="20"/>
  <c r="A11" i="3"/>
  <c r="A30" i="19"/>
  <c r="A20" i="18"/>
  <c r="A19" i="18"/>
  <c r="A9" i="6"/>
  <c r="A13" i="5"/>
  <c r="A7" i="6"/>
  <c r="A23" i="16" l="1"/>
  <c r="A17" i="6"/>
  <c r="A11" i="5" l="1"/>
  <c r="A17" i="4"/>
  <c r="O5" i="2" l="1"/>
  <c r="P5" i="2"/>
  <c r="A15" i="18"/>
  <c r="A34" i="16"/>
  <c r="A24" i="3"/>
  <c r="A23" i="3"/>
  <c r="A21" i="19"/>
  <c r="A18" i="19"/>
  <c r="A31" i="19"/>
  <c r="A9" i="19"/>
  <c r="A12" i="18"/>
  <c r="A11" i="18"/>
  <c r="A7" i="19"/>
  <c r="A10" i="19"/>
  <c r="A8" i="19"/>
  <c r="A6" i="19"/>
  <c r="A16" i="18"/>
  <c r="A14" i="18"/>
  <c r="A8" i="18"/>
  <c r="A9" i="20"/>
  <c r="A8" i="20"/>
  <c r="A7" i="20"/>
  <c r="A6" i="20"/>
  <c r="A16" i="20"/>
  <c r="A18" i="16"/>
  <c r="A11" i="6"/>
  <c r="A20" i="6"/>
  <c r="A11" i="8"/>
  <c r="A10" i="8"/>
  <c r="A9" i="8"/>
  <c r="A8" i="8"/>
  <c r="A21" i="8"/>
  <c r="A19" i="8"/>
  <c r="A18" i="8"/>
  <c r="A17" i="8"/>
  <c r="A16" i="8"/>
  <c r="A15" i="8"/>
  <c r="A14" i="8"/>
  <c r="A13" i="8"/>
  <c r="A12" i="8"/>
  <c r="A7" i="9"/>
  <c r="A25" i="4"/>
  <c r="A13" i="4"/>
  <c r="A8" i="4"/>
  <c r="A16" i="4"/>
  <c r="A9" i="5"/>
  <c r="A22" i="9"/>
  <c r="A28" i="8"/>
  <c r="A20" i="7"/>
  <c r="A19" i="7"/>
  <c r="A38" i="19"/>
  <c r="A28" i="20"/>
  <c r="A31" i="18"/>
  <c r="A33" i="4"/>
  <c r="A25" i="5"/>
  <c r="A27" i="6"/>
  <c r="A18" i="15"/>
  <c r="A41" i="16"/>
  <c r="A14" i="22"/>
  <c r="A29" i="3"/>
  <c r="A20" i="9"/>
  <c r="A26" i="8"/>
  <c r="A17" i="7"/>
  <c r="A36" i="19"/>
  <c r="A26" i="20"/>
  <c r="A29" i="18"/>
  <c r="A18" i="17"/>
  <c r="A39" i="16"/>
  <c r="A16" i="15"/>
  <c r="A25" i="6"/>
  <c r="A23" i="5"/>
  <c r="K6" i="2"/>
  <c r="L6" i="2"/>
  <c r="M6" i="2"/>
  <c r="N6" i="2"/>
  <c r="A9" i="22"/>
  <c r="A13" i="22"/>
  <c r="A12" i="22"/>
  <c r="A11" i="22"/>
  <c r="A10" i="22"/>
  <c r="A7" i="22"/>
  <c r="A6" i="22"/>
  <c r="A5" i="22"/>
  <c r="E2" i="22"/>
  <c r="D2" i="22"/>
  <c r="E1" i="22"/>
  <c r="D1" i="22"/>
  <c r="A19" i="19"/>
  <c r="A16" i="19"/>
  <c r="A22" i="19"/>
  <c r="A24" i="18"/>
  <c r="A10" i="6"/>
  <c r="A31" i="16"/>
  <c r="A12" i="15"/>
  <c r="A18" i="5"/>
  <c r="A16" i="5"/>
  <c r="A15" i="5"/>
  <c r="A14" i="5"/>
  <c r="A12" i="5"/>
  <c r="A19" i="9"/>
  <c r="A25" i="8"/>
  <c r="A16" i="7"/>
  <c r="A35" i="19"/>
  <c r="A25" i="20"/>
  <c r="A28" i="18"/>
  <c r="A17" i="17"/>
  <c r="A38" i="16"/>
  <c r="A15" i="15"/>
  <c r="A24" i="6"/>
  <c r="A22" i="5"/>
  <c r="A32" i="4"/>
  <c r="A29" i="4"/>
  <c r="A28" i="3"/>
  <c r="A18" i="3"/>
  <c r="A20" i="3"/>
  <c r="A21" i="3"/>
  <c r="A22" i="3"/>
  <c r="A22" i="4"/>
  <c r="A14" i="20"/>
  <c r="A15" i="20"/>
  <c r="A17" i="20"/>
  <c r="A19" i="6"/>
  <c r="A13" i="20"/>
  <c r="A12" i="19"/>
  <c r="A26" i="19"/>
  <c r="A25" i="19"/>
  <c r="A24" i="19"/>
  <c r="A14" i="19"/>
  <c r="A13" i="19"/>
  <c r="A21" i="18"/>
  <c r="A18" i="18"/>
  <c r="A13" i="18"/>
  <c r="A17" i="18"/>
  <c r="A7" i="18"/>
  <c r="A19" i="16"/>
  <c r="A21" i="16"/>
  <c r="A12" i="17"/>
  <c r="A11" i="17"/>
  <c r="A10" i="17"/>
  <c r="A25" i="16"/>
  <c r="A26" i="16"/>
  <c r="K19" i="2"/>
  <c r="K18" i="2"/>
  <c r="K17" i="2"/>
  <c r="K16" i="2"/>
  <c r="K15" i="2"/>
  <c r="K14" i="2"/>
  <c r="K12" i="2"/>
  <c r="K11" i="2"/>
  <c r="K10" i="2"/>
  <c r="K9" i="2"/>
  <c r="K7" i="2"/>
  <c r="A14" i="16"/>
  <c r="A13" i="16"/>
  <c r="A12" i="16"/>
  <c r="A11" i="16"/>
  <c r="A10" i="16"/>
  <c r="A9" i="16"/>
  <c r="A8" i="16"/>
  <c r="A7" i="16"/>
  <c r="A18" i="9"/>
  <c r="A17" i="9"/>
  <c r="A16" i="9"/>
  <c r="A34" i="19"/>
  <c r="A33" i="19"/>
  <c r="A32" i="19"/>
  <c r="A24" i="20"/>
  <c r="A23" i="20"/>
  <c r="A22" i="20"/>
  <c r="A27" i="18"/>
  <c r="A26" i="18"/>
  <c r="A25" i="18"/>
  <c r="A16" i="17"/>
  <c r="A15" i="17"/>
  <c r="A14" i="17"/>
  <c r="A37" i="16"/>
  <c r="A36" i="16"/>
  <c r="A35" i="16"/>
  <c r="A14" i="15"/>
  <c r="A13" i="15"/>
  <c r="A11" i="15"/>
  <c r="A23" i="6"/>
  <c r="A22" i="6"/>
  <c r="A21" i="6"/>
  <c r="M17" i="2"/>
  <c r="L17" i="2"/>
  <c r="N20" i="2"/>
  <c r="M20" i="2"/>
  <c r="N19" i="2"/>
  <c r="M19" i="2"/>
  <c r="L19" i="2"/>
  <c r="N18" i="2"/>
  <c r="M18" i="2"/>
  <c r="L18" i="2"/>
  <c r="N17" i="2"/>
  <c r="N16" i="2"/>
  <c r="L16" i="2"/>
  <c r="M16" i="2"/>
  <c r="N15" i="2"/>
  <c r="M15" i="2"/>
  <c r="L15" i="2"/>
  <c r="N14" i="2"/>
  <c r="M14" i="2"/>
  <c r="L14" i="2"/>
  <c r="N13" i="2"/>
  <c r="M13" i="2"/>
  <c r="L13" i="2"/>
  <c r="M12" i="2"/>
  <c r="L12" i="2"/>
  <c r="M11" i="2"/>
  <c r="L11" i="2"/>
  <c r="N10" i="2"/>
  <c r="M10" i="2"/>
  <c r="L10" i="2"/>
  <c r="N9" i="2"/>
  <c r="M9" i="2"/>
  <c r="L9" i="2"/>
  <c r="N8" i="2"/>
  <c r="M8" i="2"/>
  <c r="L8" i="2"/>
  <c r="K8" i="2"/>
  <c r="N7" i="2"/>
  <c r="M7" i="2"/>
  <c r="L7" i="2"/>
  <c r="D1" i="3"/>
  <c r="A6" i="5"/>
  <c r="A7" i="5"/>
  <c r="A8" i="5"/>
  <c r="A10" i="5"/>
  <c r="A17" i="5"/>
  <c r="A19" i="5"/>
  <c r="A20" i="5"/>
  <c r="A21" i="5"/>
  <c r="A5" i="5"/>
  <c r="A6" i="4"/>
  <c r="A7" i="4"/>
  <c r="A9" i="4"/>
  <c r="A11" i="4"/>
  <c r="A14" i="4"/>
  <c r="A15" i="4"/>
  <c r="A20" i="4"/>
  <c r="A21" i="4"/>
  <c r="A23" i="4"/>
  <c r="A24" i="4"/>
  <c r="A26" i="4"/>
  <c r="A27" i="4"/>
  <c r="A28" i="4"/>
  <c r="A5" i="4"/>
  <c r="A6" i="3"/>
  <c r="A7" i="3"/>
  <c r="A8" i="3"/>
  <c r="A9" i="3"/>
  <c r="A10" i="3"/>
  <c r="A12" i="3"/>
  <c r="A13" i="3"/>
  <c r="A17" i="3"/>
  <c r="A25" i="3"/>
  <c r="A26" i="3"/>
  <c r="A27" i="3"/>
  <c r="A5" i="3"/>
  <c r="A6" i="9"/>
  <c r="A8" i="9"/>
  <c r="A9" i="9"/>
  <c r="A13" i="9"/>
  <c r="A14" i="9"/>
  <c r="A15" i="9"/>
  <c r="A5" i="9"/>
  <c r="A6" i="8"/>
  <c r="A7" i="8"/>
  <c r="A20" i="8"/>
  <c r="A22" i="8"/>
  <c r="A23" i="8"/>
  <c r="A24" i="8"/>
  <c r="A5" i="8"/>
  <c r="A6" i="7"/>
  <c r="A10" i="7"/>
  <c r="A13" i="7"/>
  <c r="A15" i="7"/>
  <c r="A5" i="7"/>
  <c r="A28" i="19"/>
  <c r="A11" i="19"/>
  <c r="A15" i="19"/>
  <c r="A17" i="19"/>
  <c r="A20" i="19"/>
  <c r="A23" i="19"/>
  <c r="A27" i="19"/>
  <c r="A29" i="19"/>
  <c r="A5" i="19"/>
  <c r="A10" i="20"/>
  <c r="A18" i="20"/>
  <c r="A20" i="20"/>
  <c r="A21" i="20"/>
  <c r="A5" i="20"/>
  <c r="A6" i="18"/>
  <c r="A10" i="18"/>
  <c r="A22" i="18"/>
  <c r="A23" i="18"/>
  <c r="A5" i="18"/>
  <c r="A6" i="17"/>
  <c r="A7" i="17"/>
  <c r="A8" i="17"/>
  <c r="A9" i="17"/>
  <c r="A13" i="17"/>
  <c r="A5" i="17"/>
  <c r="A24" i="16"/>
  <c r="A15" i="16"/>
  <c r="A16" i="16"/>
  <c r="A17" i="16"/>
  <c r="A20" i="16"/>
  <c r="A22" i="16"/>
  <c r="A27" i="16"/>
  <c r="A28" i="16"/>
  <c r="A29" i="16"/>
  <c r="A30" i="16"/>
  <c r="A32" i="16"/>
  <c r="A33" i="16"/>
  <c r="A6" i="16"/>
  <c r="A5" i="16"/>
  <c r="A6" i="15"/>
  <c r="A7" i="15"/>
  <c r="A8" i="15"/>
  <c r="A9" i="15"/>
  <c r="A10" i="15"/>
  <c r="A5" i="15"/>
  <c r="A6" i="6"/>
  <c r="A8" i="6"/>
  <c r="A12" i="6"/>
  <c r="A15" i="6"/>
  <c r="A13" i="6"/>
  <c r="A14" i="6"/>
  <c r="A16" i="6"/>
  <c r="A5" i="6"/>
  <c r="D1" i="9"/>
  <c r="E1" i="9"/>
  <c r="D2" i="9"/>
  <c r="E2" i="9"/>
  <c r="D1" i="8"/>
  <c r="E1" i="8"/>
  <c r="D2" i="8"/>
  <c r="E2" i="8"/>
  <c r="D1" i="7"/>
  <c r="E1" i="7"/>
  <c r="D2" i="7"/>
  <c r="E2" i="7"/>
  <c r="D1" i="19"/>
  <c r="E1" i="19"/>
  <c r="D2" i="19"/>
  <c r="E2" i="19"/>
  <c r="D1" i="20"/>
  <c r="E1" i="20"/>
  <c r="D2" i="20"/>
  <c r="E2" i="20"/>
  <c r="D1" i="18"/>
  <c r="E1" i="18"/>
  <c r="D2" i="18"/>
  <c r="E2" i="18"/>
  <c r="D1" i="17"/>
  <c r="E1" i="17"/>
  <c r="D2" i="17"/>
  <c r="E2" i="17"/>
  <c r="D1" i="16"/>
  <c r="E1" i="16"/>
  <c r="D2" i="16"/>
  <c r="E2" i="16"/>
  <c r="D1" i="15"/>
  <c r="E1" i="15"/>
  <c r="D2" i="15"/>
  <c r="E2" i="15"/>
  <c r="D1" i="6"/>
  <c r="E1" i="6"/>
  <c r="D2" i="6"/>
  <c r="E2" i="6"/>
  <c r="D1" i="5"/>
  <c r="E1" i="5"/>
  <c r="D2" i="5"/>
  <c r="E2" i="5"/>
  <c r="D1" i="4"/>
  <c r="E1" i="4"/>
  <c r="D2" i="4"/>
  <c r="E2" i="4"/>
  <c r="E1" i="3"/>
  <c r="D2" i="3"/>
  <c r="E2" i="3"/>
  <c r="O18" i="2" l="1"/>
  <c r="D3" i="16"/>
  <c r="O12" i="2"/>
  <c r="J18" i="2"/>
  <c r="G18" i="2"/>
  <c r="F18" i="2"/>
  <c r="I18" i="2"/>
  <c r="H18" i="2"/>
  <c r="O15" i="2"/>
  <c r="D3" i="20"/>
  <c r="O6" i="2"/>
  <c r="D3" i="22"/>
  <c r="O11" i="2"/>
  <c r="D3" i="15"/>
  <c r="D3" i="8"/>
  <c r="O20" i="2"/>
  <c r="F20" i="2" s="1"/>
  <c r="P20" i="2"/>
  <c r="D3" i="5"/>
  <c r="O9" i="2"/>
  <c r="O17" i="2"/>
  <c r="D3" i="7"/>
  <c r="O7" i="2"/>
  <c r="D3" i="3"/>
  <c r="D3" i="9"/>
  <c r="O19" i="2"/>
  <c r="I19" i="2" s="1"/>
  <c r="D3" i="4"/>
  <c r="O8" i="2"/>
  <c r="L23" i="2"/>
  <c r="K23" i="2"/>
  <c r="H19" i="2"/>
  <c r="J19" i="2"/>
  <c r="P14" i="2"/>
  <c r="O14" i="2"/>
  <c r="O13" i="2"/>
  <c r="P13" i="2"/>
  <c r="D3" i="17"/>
  <c r="D3" i="19"/>
  <c r="O16" i="2"/>
  <c r="D3" i="6"/>
  <c r="O10" i="2"/>
  <c r="I5" i="2"/>
  <c r="F5" i="2"/>
  <c r="J5" i="2"/>
  <c r="H5" i="2"/>
  <c r="G5" i="2"/>
  <c r="D3" i="18"/>
  <c r="N23" i="2"/>
  <c r="P6" i="2"/>
  <c r="E3" i="22"/>
  <c r="P16" i="2"/>
  <c r="E3" i="19"/>
  <c r="E3" i="18"/>
  <c r="E3" i="20"/>
  <c r="P15" i="2"/>
  <c r="P12" i="2"/>
  <c r="E3" i="16"/>
  <c r="E3" i="17"/>
  <c r="E3" i="15"/>
  <c r="P11" i="2"/>
  <c r="E3" i="6"/>
  <c r="P10" i="2"/>
  <c r="P18" i="2"/>
  <c r="E3" i="8"/>
  <c r="P17" i="2"/>
  <c r="E3" i="7"/>
  <c r="P19" i="2"/>
  <c r="E3" i="9"/>
  <c r="P8" i="2"/>
  <c r="E3" i="4"/>
  <c r="E3" i="5"/>
  <c r="P9" i="2"/>
  <c r="E3" i="3"/>
  <c r="P7" i="2"/>
  <c r="M23" i="2"/>
  <c r="I15" i="2" l="1"/>
  <c r="F15" i="2"/>
  <c r="H15" i="2"/>
  <c r="J15" i="2"/>
  <c r="G15" i="2"/>
  <c r="I17" i="2"/>
  <c r="F17" i="2"/>
  <c r="J17" i="2"/>
  <c r="G17" i="2"/>
  <c r="H17" i="2"/>
  <c r="J11" i="2"/>
  <c r="F11" i="2"/>
  <c r="H11" i="2"/>
  <c r="G11" i="2"/>
  <c r="I11" i="2"/>
  <c r="I9" i="2"/>
  <c r="F9" i="2"/>
  <c r="G9" i="2"/>
  <c r="H9" i="2"/>
  <c r="J9" i="2"/>
  <c r="I6" i="2"/>
  <c r="J6" i="2"/>
  <c r="H6" i="2"/>
  <c r="G6" i="2"/>
  <c r="F6" i="2"/>
  <c r="I12" i="2"/>
  <c r="G12" i="2"/>
  <c r="F12" i="2"/>
  <c r="J12" i="2"/>
  <c r="H12" i="2"/>
  <c r="I7" i="2"/>
  <c r="F7" i="2"/>
  <c r="J7" i="2"/>
  <c r="H7" i="2"/>
  <c r="G7" i="2"/>
  <c r="G19" i="2"/>
  <c r="F19" i="2"/>
  <c r="I8" i="2"/>
  <c r="J8" i="2"/>
  <c r="G8" i="2"/>
  <c r="F8" i="2"/>
  <c r="H8" i="2"/>
  <c r="P23" i="2"/>
  <c r="L26" i="2" s="1"/>
  <c r="I13" i="2"/>
  <c r="F13" i="2"/>
  <c r="J13" i="2"/>
  <c r="H13" i="2"/>
  <c r="G13" i="2"/>
  <c r="O23" i="2"/>
  <c r="J16" i="2"/>
  <c r="G16" i="2"/>
  <c r="H16" i="2"/>
  <c r="I16" i="2"/>
  <c r="F16" i="2"/>
  <c r="J10" i="2"/>
  <c r="I10" i="2"/>
  <c r="F10" i="2"/>
  <c r="G10" i="2"/>
  <c r="H10" i="2"/>
  <c r="J14" i="2"/>
  <c r="G14" i="2"/>
  <c r="F14" i="2"/>
  <c r="H14" i="2"/>
  <c r="I14" i="2"/>
  <c r="L2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A00-000001000000}">
      <text>
        <r>
          <rPr>
            <b/>
            <sz val="8"/>
            <color indexed="8"/>
            <rFont val="Times New Roman"/>
            <family val="1"/>
          </rPr>
          <t xml:space="preserve">Pass
Fail
Untested
N/A
</t>
        </r>
      </text>
    </comment>
    <comment ref="H4" authorId="0" shapeId="0" xr:uid="{00000000-0006-0000-0A00-000002000000}">
      <text>
        <r>
          <rPr>
            <b/>
            <sz val="8"/>
            <color indexed="8"/>
            <rFont val="Times New Roman"/>
            <family val="1"/>
          </rPr>
          <t xml:space="preserve">Pass
Fail
Untested
N/A
</t>
        </r>
      </text>
    </comment>
    <comment ref="I4" authorId="0" shapeId="0" xr:uid="{00000000-0006-0000-0A00-000003000000}">
      <text>
        <r>
          <rPr>
            <b/>
            <sz val="8"/>
            <color indexed="8"/>
            <rFont val="Times New Roman"/>
            <family val="1"/>
          </rPr>
          <t xml:space="preserve">Pass
Fail
Untested
N/A
</t>
        </r>
      </text>
    </comment>
    <comment ref="J4" authorId="0" shapeId="0" xr:uid="{00000000-0006-0000-0A00-000004000000}">
      <text>
        <r>
          <rPr>
            <b/>
            <sz val="8"/>
            <color indexed="8"/>
            <rFont val="Times New Roman"/>
            <family val="1"/>
          </rPr>
          <t xml:space="preserve">Pass
Fail
Untested
N/A
</t>
        </r>
      </text>
    </comment>
    <comment ref="K4" authorId="0" shapeId="0" xr:uid="{00000000-0006-0000-0A00-000005000000}">
      <text>
        <r>
          <rPr>
            <b/>
            <sz val="8"/>
            <color indexed="8"/>
            <rFont val="Times New Roman"/>
            <family val="1"/>
          </rPr>
          <t xml:space="preserve">Pass
Fail
Untested
N/A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B00-000001000000}">
      <text>
        <r>
          <rPr>
            <b/>
            <sz val="8"/>
            <color indexed="8"/>
            <rFont val="Times New Roman"/>
            <family val="1"/>
          </rPr>
          <t xml:space="preserve">Pass
Fail
Untested
N/A
</t>
        </r>
      </text>
    </comment>
    <comment ref="H4" authorId="0" shapeId="0" xr:uid="{00000000-0006-0000-0B00-000002000000}">
      <text>
        <r>
          <rPr>
            <b/>
            <sz val="8"/>
            <color indexed="8"/>
            <rFont val="Times New Roman"/>
            <family val="1"/>
          </rPr>
          <t xml:space="preserve">Pass
Fail
Untested
N/A
</t>
        </r>
      </text>
    </comment>
    <comment ref="I4" authorId="0" shapeId="0" xr:uid="{00000000-0006-0000-0B00-000003000000}">
      <text>
        <r>
          <rPr>
            <b/>
            <sz val="8"/>
            <color indexed="8"/>
            <rFont val="Times New Roman"/>
            <family val="1"/>
          </rPr>
          <t xml:space="preserve">Pass
Fail
Untested
N/A
</t>
        </r>
      </text>
    </comment>
    <comment ref="J4" authorId="0" shapeId="0" xr:uid="{00000000-0006-0000-0B00-000004000000}">
      <text>
        <r>
          <rPr>
            <b/>
            <sz val="8"/>
            <color indexed="8"/>
            <rFont val="Times New Roman"/>
            <family val="1"/>
          </rPr>
          <t xml:space="preserve">Pass
Fail
Untested
N/A
</t>
        </r>
      </text>
    </comment>
    <comment ref="K4" authorId="0" shapeId="0" xr:uid="{00000000-0006-0000-0B00-000005000000}">
      <text>
        <r>
          <rPr>
            <b/>
            <sz val="8"/>
            <color indexed="8"/>
            <rFont val="Times New Roman"/>
            <family val="1"/>
          </rPr>
          <t xml:space="preserve">Pass
Fail
Untested
N/A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C00-000001000000}">
      <text>
        <r>
          <rPr>
            <b/>
            <sz val="8"/>
            <color indexed="8"/>
            <rFont val="Times New Roman"/>
            <family val="1"/>
          </rPr>
          <t xml:space="preserve">Pass
Fail
Untested
N/A
</t>
        </r>
      </text>
    </comment>
    <comment ref="H4" authorId="0" shapeId="0" xr:uid="{00000000-0006-0000-0C00-000002000000}">
      <text>
        <r>
          <rPr>
            <b/>
            <sz val="8"/>
            <color indexed="8"/>
            <rFont val="Times New Roman"/>
            <family val="1"/>
          </rPr>
          <t xml:space="preserve">Pass
Fail
Untested
N/A
</t>
        </r>
      </text>
    </comment>
    <comment ref="I4" authorId="0" shapeId="0" xr:uid="{00000000-0006-0000-0C00-000003000000}">
      <text>
        <r>
          <rPr>
            <b/>
            <sz val="8"/>
            <color indexed="8"/>
            <rFont val="Times New Roman"/>
            <family val="1"/>
          </rPr>
          <t xml:space="preserve">Pass
Fail
Untested
N/A
</t>
        </r>
      </text>
    </comment>
    <comment ref="J4" authorId="0" shapeId="0" xr:uid="{00000000-0006-0000-0C00-000004000000}">
      <text>
        <r>
          <rPr>
            <b/>
            <sz val="8"/>
            <color indexed="8"/>
            <rFont val="Times New Roman"/>
            <family val="1"/>
          </rPr>
          <t xml:space="preserve">Pass
Fail
Untested
N/A
</t>
        </r>
      </text>
    </comment>
    <comment ref="K4" authorId="0" shapeId="0" xr:uid="{00000000-0006-0000-0C00-000005000000}">
      <text>
        <r>
          <rPr>
            <b/>
            <sz val="8"/>
            <color indexed="8"/>
            <rFont val="Times New Roman"/>
            <family val="1"/>
          </rPr>
          <t xml:space="preserve">Pass
Fail
Untested
N/A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D00-000001000000}">
      <text>
        <r>
          <rPr>
            <b/>
            <sz val="8"/>
            <color indexed="8"/>
            <rFont val="Times New Roman"/>
            <family val="1"/>
          </rPr>
          <t xml:space="preserve">Pass
Fail
Untested
N/A
</t>
        </r>
      </text>
    </comment>
    <comment ref="H4" authorId="0" shapeId="0" xr:uid="{00000000-0006-0000-0D00-000002000000}">
      <text>
        <r>
          <rPr>
            <b/>
            <sz val="8"/>
            <color indexed="8"/>
            <rFont val="Times New Roman"/>
            <family val="1"/>
          </rPr>
          <t xml:space="preserve">Pass
Fail
Untested
N/A
</t>
        </r>
      </text>
    </comment>
    <comment ref="I4" authorId="0" shapeId="0" xr:uid="{00000000-0006-0000-0D00-000003000000}">
      <text>
        <r>
          <rPr>
            <b/>
            <sz val="8"/>
            <color indexed="8"/>
            <rFont val="Times New Roman"/>
            <family val="1"/>
          </rPr>
          <t xml:space="preserve">Pass
Fail
Untested
N/A
</t>
        </r>
      </text>
    </comment>
    <comment ref="J4" authorId="0" shapeId="0" xr:uid="{00000000-0006-0000-0D00-000004000000}">
      <text>
        <r>
          <rPr>
            <b/>
            <sz val="8"/>
            <color indexed="8"/>
            <rFont val="Times New Roman"/>
            <family val="1"/>
          </rPr>
          <t xml:space="preserve">Pass
Fail
Untested
N/A
</t>
        </r>
      </text>
    </comment>
    <comment ref="K4" authorId="0" shapeId="0" xr:uid="{00000000-0006-0000-0D00-000005000000}">
      <text>
        <r>
          <rPr>
            <b/>
            <sz val="8"/>
            <color indexed="8"/>
            <rFont val="Times New Roman"/>
            <family val="1"/>
          </rPr>
          <t xml:space="preserve">Pass
Fail
Untested
N/A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E00-000001000000}">
      <text>
        <r>
          <rPr>
            <b/>
            <sz val="8"/>
            <color indexed="8"/>
            <rFont val="Times New Roman"/>
            <family val="1"/>
          </rPr>
          <t xml:space="preserve">Pass
Fail
Untested
N/A
</t>
        </r>
      </text>
    </comment>
    <comment ref="H4" authorId="0" shapeId="0" xr:uid="{00000000-0006-0000-0E00-000002000000}">
      <text>
        <r>
          <rPr>
            <b/>
            <sz val="8"/>
            <color indexed="8"/>
            <rFont val="Times New Roman"/>
            <family val="1"/>
          </rPr>
          <t xml:space="preserve">Pass
Fail
Untested
N/A
</t>
        </r>
      </text>
    </comment>
    <comment ref="I4" authorId="0" shapeId="0" xr:uid="{00000000-0006-0000-0E00-000003000000}">
      <text>
        <r>
          <rPr>
            <b/>
            <sz val="8"/>
            <color indexed="8"/>
            <rFont val="Times New Roman"/>
            <family val="1"/>
          </rPr>
          <t xml:space="preserve">Pass
Fail
Untested
N/A
</t>
        </r>
      </text>
    </comment>
    <comment ref="J4" authorId="0" shapeId="0" xr:uid="{00000000-0006-0000-0E00-000004000000}">
      <text>
        <r>
          <rPr>
            <b/>
            <sz val="8"/>
            <color indexed="8"/>
            <rFont val="Times New Roman"/>
            <family val="1"/>
          </rPr>
          <t xml:space="preserve">Pass
Fail
Untested
N/A
</t>
        </r>
      </text>
    </comment>
    <comment ref="K4" authorId="0" shapeId="0" xr:uid="{00000000-0006-0000-0E00-000005000000}">
      <text>
        <r>
          <rPr>
            <b/>
            <sz val="8"/>
            <color indexed="8"/>
            <rFont val="Times New Roman"/>
            <family val="1"/>
          </rPr>
          <t xml:space="preserve">Pass
Fail
Untested
N/A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F00-000001000000}">
      <text>
        <r>
          <rPr>
            <b/>
            <sz val="8"/>
            <color indexed="8"/>
            <rFont val="Times New Roman"/>
            <family val="1"/>
          </rPr>
          <t xml:space="preserve">Pass
Fail
Untested
N/A
</t>
        </r>
      </text>
    </comment>
    <comment ref="H4" authorId="0" shapeId="0" xr:uid="{00000000-0006-0000-0F00-000002000000}">
      <text>
        <r>
          <rPr>
            <b/>
            <sz val="8"/>
            <color indexed="8"/>
            <rFont val="Times New Roman"/>
            <family val="1"/>
          </rPr>
          <t xml:space="preserve">Pass
Fail
Untested
N/A
</t>
        </r>
      </text>
    </comment>
    <comment ref="I4" authorId="0" shapeId="0" xr:uid="{00000000-0006-0000-0F00-000003000000}">
      <text>
        <r>
          <rPr>
            <b/>
            <sz val="8"/>
            <color indexed="8"/>
            <rFont val="Times New Roman"/>
            <family val="1"/>
          </rPr>
          <t xml:space="preserve">Pass
Fail
Untested
N/A
</t>
        </r>
      </text>
    </comment>
    <comment ref="J4" authorId="0" shapeId="0" xr:uid="{00000000-0006-0000-0F00-000004000000}">
      <text>
        <r>
          <rPr>
            <b/>
            <sz val="8"/>
            <color indexed="8"/>
            <rFont val="Times New Roman"/>
            <family val="1"/>
          </rPr>
          <t xml:space="preserve">Pass
Fail
Untested
N/A
</t>
        </r>
      </text>
    </comment>
    <comment ref="K4" authorId="0" shapeId="0" xr:uid="{00000000-0006-0000-0F00-000005000000}">
      <text>
        <r>
          <rPr>
            <b/>
            <sz val="8"/>
            <color indexed="8"/>
            <rFont val="Times New Roman"/>
            <family val="1"/>
          </rPr>
          <t xml:space="preserve">Pass
Fail
Untested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200-000001000000}">
      <text>
        <r>
          <rPr>
            <b/>
            <sz val="8"/>
            <color indexed="8"/>
            <rFont val="Times New Roman"/>
            <family val="1"/>
          </rPr>
          <t xml:space="preserve">Pass
Fail
Untested
N/A
</t>
        </r>
      </text>
    </comment>
    <comment ref="H4" authorId="0" shapeId="0" xr:uid="{00000000-0006-0000-0200-000002000000}">
      <text>
        <r>
          <rPr>
            <b/>
            <sz val="8"/>
            <color indexed="8"/>
            <rFont val="Times New Roman"/>
            <family val="1"/>
          </rPr>
          <t xml:space="preserve">Pass
Fail
Untested
N/A
</t>
        </r>
      </text>
    </comment>
    <comment ref="I4" authorId="0" shapeId="0" xr:uid="{00000000-0006-0000-0200-000003000000}">
      <text>
        <r>
          <rPr>
            <b/>
            <sz val="8"/>
            <color indexed="8"/>
            <rFont val="Times New Roman"/>
            <family val="1"/>
          </rPr>
          <t xml:space="preserve">Pass
Fail
Untested
N/A
</t>
        </r>
      </text>
    </comment>
    <comment ref="J4" authorId="0" shapeId="0" xr:uid="{00000000-0006-0000-0200-000004000000}">
      <text>
        <r>
          <rPr>
            <b/>
            <sz val="8"/>
            <color indexed="8"/>
            <rFont val="Times New Roman"/>
            <family val="1"/>
          </rPr>
          <t xml:space="preserve">Pass
Fail
Untested
N/A
</t>
        </r>
      </text>
    </comment>
    <comment ref="K4" authorId="0" shapeId="0" xr:uid="{00000000-0006-0000-0200-000005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300-000001000000}">
      <text>
        <r>
          <rPr>
            <b/>
            <sz val="8"/>
            <color indexed="8"/>
            <rFont val="Times New Roman"/>
            <family val="1"/>
          </rPr>
          <t xml:space="preserve">Pass
Fail
Untested
N/A
</t>
        </r>
      </text>
    </comment>
    <comment ref="H4" authorId="0" shapeId="0" xr:uid="{00000000-0006-0000-0300-000002000000}">
      <text>
        <r>
          <rPr>
            <b/>
            <sz val="8"/>
            <color indexed="8"/>
            <rFont val="Times New Roman"/>
            <family val="1"/>
          </rPr>
          <t xml:space="preserve">Pass
Fail
Untested
N/A
</t>
        </r>
      </text>
    </comment>
    <comment ref="I4" authorId="0" shapeId="0" xr:uid="{00000000-0006-0000-0300-000003000000}">
      <text>
        <r>
          <rPr>
            <b/>
            <sz val="8"/>
            <color indexed="8"/>
            <rFont val="Times New Roman"/>
            <family val="1"/>
          </rPr>
          <t xml:space="preserve">Pass
Fail
Untested
N/A
</t>
        </r>
      </text>
    </comment>
    <comment ref="J4" authorId="0" shapeId="0" xr:uid="{00000000-0006-0000-0300-000004000000}">
      <text>
        <r>
          <rPr>
            <b/>
            <sz val="8"/>
            <color indexed="8"/>
            <rFont val="Times New Roman"/>
            <family val="1"/>
          </rPr>
          <t xml:space="preserve">Pass
Fail
Untested
N/A
</t>
        </r>
      </text>
    </comment>
    <comment ref="K4" authorId="0" shapeId="0" xr:uid="{00000000-0006-0000-0300-000005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400-000001000000}">
      <text>
        <r>
          <rPr>
            <b/>
            <sz val="8"/>
            <color indexed="8"/>
            <rFont val="Times New Roman"/>
            <family val="1"/>
          </rPr>
          <t xml:space="preserve">Pass
Fail
Untested
N/A
</t>
        </r>
      </text>
    </comment>
    <comment ref="G4" authorId="0" shapeId="0" xr:uid="{00000000-0006-0000-0400-000002000000}">
      <text>
        <r>
          <rPr>
            <b/>
            <sz val="8"/>
            <color indexed="8"/>
            <rFont val="Times New Roman"/>
            <family val="1"/>
          </rPr>
          <t xml:space="preserve">Pass
Fail
Untested
N/A
</t>
        </r>
      </text>
    </comment>
    <comment ref="H4" authorId="0" shapeId="0" xr:uid="{00000000-0006-0000-0400-000003000000}">
      <text>
        <r>
          <rPr>
            <b/>
            <sz val="8"/>
            <color indexed="8"/>
            <rFont val="Times New Roman"/>
            <family val="1"/>
          </rPr>
          <t xml:space="preserve">Pass
Fail
Untested
N/A
</t>
        </r>
      </text>
    </comment>
    <comment ref="I4" authorId="0" shapeId="0" xr:uid="{00000000-0006-0000-0400-000004000000}">
      <text>
        <r>
          <rPr>
            <b/>
            <sz val="8"/>
            <color indexed="8"/>
            <rFont val="Times New Roman"/>
            <family val="1"/>
          </rPr>
          <t xml:space="preserve">Pass
Fail
Untested
N/A
</t>
        </r>
      </text>
    </comment>
    <comment ref="J4" authorId="0" shapeId="0" xr:uid="{00000000-0006-0000-0400-000005000000}">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500-000001000000}">
      <text>
        <r>
          <rPr>
            <b/>
            <sz val="8"/>
            <color indexed="8"/>
            <rFont val="Times New Roman"/>
            <family val="1"/>
          </rPr>
          <t xml:space="preserve">Pass
Fail
Untested
N/A
</t>
        </r>
      </text>
    </comment>
    <comment ref="H4" authorId="0" shapeId="0" xr:uid="{00000000-0006-0000-0500-000002000000}">
      <text>
        <r>
          <rPr>
            <b/>
            <sz val="8"/>
            <color indexed="8"/>
            <rFont val="Times New Roman"/>
            <family val="1"/>
          </rPr>
          <t xml:space="preserve">Pass
Fail
Untested
N/A
</t>
        </r>
      </text>
    </comment>
    <comment ref="I4" authorId="0" shapeId="0" xr:uid="{00000000-0006-0000-0500-000003000000}">
      <text>
        <r>
          <rPr>
            <b/>
            <sz val="8"/>
            <color indexed="8"/>
            <rFont val="Times New Roman"/>
            <family val="1"/>
          </rPr>
          <t xml:space="preserve">Pass
Fail
Untested
N/A
</t>
        </r>
      </text>
    </comment>
    <comment ref="J4" authorId="0" shapeId="0" xr:uid="{00000000-0006-0000-0500-000004000000}">
      <text>
        <r>
          <rPr>
            <b/>
            <sz val="8"/>
            <color indexed="8"/>
            <rFont val="Times New Roman"/>
            <family val="1"/>
          </rPr>
          <t xml:space="preserve">Pass
Fail
Untested
N/A
</t>
        </r>
      </text>
    </comment>
    <comment ref="K4" authorId="0" shapeId="0" xr:uid="{00000000-0006-0000-0500-000005000000}">
      <text>
        <r>
          <rPr>
            <b/>
            <sz val="8"/>
            <color indexed="8"/>
            <rFont val="Times New Roman"/>
            <family val="1"/>
          </rPr>
          <t xml:space="preserve">Pass
Fail
Untested
N/A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600-000001000000}">
      <text>
        <r>
          <rPr>
            <b/>
            <sz val="8"/>
            <color indexed="8"/>
            <rFont val="Times New Roman"/>
            <family val="1"/>
          </rPr>
          <t xml:space="preserve">Pass
Fail
Untested
N/A
</t>
        </r>
      </text>
    </comment>
    <comment ref="H4" authorId="0" shapeId="0" xr:uid="{00000000-0006-0000-0600-000002000000}">
      <text>
        <r>
          <rPr>
            <b/>
            <sz val="8"/>
            <color indexed="8"/>
            <rFont val="Times New Roman"/>
            <family val="1"/>
          </rPr>
          <t xml:space="preserve">Pass
Fail
Untested
N/A
</t>
        </r>
      </text>
    </comment>
    <comment ref="I4" authorId="0" shapeId="0" xr:uid="{00000000-0006-0000-0600-000003000000}">
      <text>
        <r>
          <rPr>
            <b/>
            <sz val="8"/>
            <color indexed="8"/>
            <rFont val="Times New Roman"/>
            <family val="1"/>
          </rPr>
          <t xml:space="preserve">Pass
Fail
Untested
N/A
</t>
        </r>
      </text>
    </comment>
    <comment ref="J4" authorId="0" shapeId="0" xr:uid="{00000000-0006-0000-0600-000004000000}">
      <text>
        <r>
          <rPr>
            <b/>
            <sz val="8"/>
            <color indexed="8"/>
            <rFont val="Times New Roman"/>
            <family val="1"/>
          </rPr>
          <t xml:space="preserve">Pass
Fail
Untested
N/A
</t>
        </r>
      </text>
    </comment>
    <comment ref="K4" authorId="0" shapeId="0" xr:uid="{00000000-0006-0000-0600-000005000000}">
      <text>
        <r>
          <rPr>
            <b/>
            <sz val="8"/>
            <color indexed="8"/>
            <rFont val="Times New Roman"/>
            <family val="1"/>
          </rPr>
          <t xml:space="preserve">Pass
Fail
Untested
N/A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700-000001000000}">
      <text>
        <r>
          <rPr>
            <b/>
            <sz val="8"/>
            <color indexed="8"/>
            <rFont val="Times New Roman"/>
            <family val="1"/>
          </rPr>
          <t xml:space="preserve">Pass
Fail
Untested
N/A
</t>
        </r>
      </text>
    </comment>
    <comment ref="G4" authorId="0" shapeId="0" xr:uid="{00000000-0006-0000-0700-000002000000}">
      <text>
        <r>
          <rPr>
            <b/>
            <sz val="8"/>
            <color indexed="8"/>
            <rFont val="Times New Roman"/>
            <family val="1"/>
          </rPr>
          <t xml:space="preserve">Pass
Fail
Untested
N/A
</t>
        </r>
      </text>
    </comment>
    <comment ref="H4" authorId="0" shapeId="0" xr:uid="{00000000-0006-0000-0700-000003000000}">
      <text>
        <r>
          <rPr>
            <b/>
            <sz val="8"/>
            <color indexed="8"/>
            <rFont val="Times New Roman"/>
            <family val="1"/>
          </rPr>
          <t xml:space="preserve">Pass
Fail
Untested
N/A
</t>
        </r>
      </text>
    </comment>
    <comment ref="I4" authorId="0" shapeId="0" xr:uid="{00000000-0006-0000-0700-000004000000}">
      <text>
        <r>
          <rPr>
            <b/>
            <sz val="8"/>
            <color indexed="8"/>
            <rFont val="Times New Roman"/>
            <family val="1"/>
          </rPr>
          <t xml:space="preserve">Pass
Fail
Untested
N/A
</t>
        </r>
      </text>
    </comment>
    <comment ref="J4" authorId="0" shapeId="0" xr:uid="{00000000-0006-0000-0700-000005000000}">
      <text>
        <r>
          <rPr>
            <b/>
            <sz val="8"/>
            <color indexed="8"/>
            <rFont val="Times New Roman"/>
            <family val="1"/>
          </rPr>
          <t xml:space="preserve">Pass
Fail
Untested
N/A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800-000001000000}">
      <text>
        <r>
          <rPr>
            <b/>
            <sz val="8"/>
            <color indexed="8"/>
            <rFont val="Times New Roman"/>
            <family val="1"/>
          </rPr>
          <t xml:space="preserve">Pass
Fail
Untested
N/A
</t>
        </r>
      </text>
    </comment>
    <comment ref="G4" authorId="0" shapeId="0" xr:uid="{00000000-0006-0000-0800-000002000000}">
      <text>
        <r>
          <rPr>
            <b/>
            <sz val="8"/>
            <color indexed="8"/>
            <rFont val="Times New Roman"/>
            <family val="1"/>
          </rPr>
          <t xml:space="preserve">Pass
Fail
Untested
N/A
</t>
        </r>
      </text>
    </comment>
    <comment ref="H4" authorId="0" shapeId="0" xr:uid="{00000000-0006-0000-0800-000003000000}">
      <text>
        <r>
          <rPr>
            <b/>
            <sz val="8"/>
            <color indexed="8"/>
            <rFont val="Times New Roman"/>
            <family val="1"/>
          </rPr>
          <t xml:space="preserve">Pass
Fail
Untested
N/A
</t>
        </r>
      </text>
    </comment>
    <comment ref="I4" authorId="0" shapeId="0" xr:uid="{00000000-0006-0000-0800-000004000000}">
      <text>
        <r>
          <rPr>
            <b/>
            <sz val="8"/>
            <color indexed="8"/>
            <rFont val="Times New Roman"/>
            <family val="1"/>
          </rPr>
          <t xml:space="preserve">Pass
Fail
Untested
N/A
</t>
        </r>
      </text>
    </comment>
    <comment ref="J4" authorId="0" shapeId="0" xr:uid="{00000000-0006-0000-0800-000005000000}">
      <text>
        <r>
          <rPr>
            <b/>
            <sz val="8"/>
            <color indexed="8"/>
            <rFont val="Times New Roman"/>
            <family val="1"/>
          </rPr>
          <t xml:space="preserve">Pass
Fail
Untested
N/A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900-000001000000}">
      <text>
        <r>
          <rPr>
            <b/>
            <sz val="8"/>
            <color indexed="8"/>
            <rFont val="Times New Roman"/>
            <family val="1"/>
          </rPr>
          <t xml:space="preserve">Pass
Fail
Untested
N/A
</t>
        </r>
      </text>
    </comment>
    <comment ref="H4" authorId="0" shapeId="0" xr:uid="{00000000-0006-0000-0900-000002000000}">
      <text>
        <r>
          <rPr>
            <b/>
            <sz val="8"/>
            <color indexed="8"/>
            <rFont val="Times New Roman"/>
            <family val="1"/>
          </rPr>
          <t xml:space="preserve">Pass
Fail
Untested
N/A
</t>
        </r>
      </text>
    </comment>
    <comment ref="I4" authorId="0" shapeId="0" xr:uid="{00000000-0006-0000-0900-000003000000}">
      <text>
        <r>
          <rPr>
            <b/>
            <sz val="8"/>
            <color indexed="8"/>
            <rFont val="Times New Roman"/>
            <family val="1"/>
          </rPr>
          <t xml:space="preserve">Pass
Fail
Untested
N/A
</t>
        </r>
      </text>
    </comment>
    <comment ref="J4" authorId="0" shapeId="0" xr:uid="{00000000-0006-0000-0900-000004000000}">
      <text>
        <r>
          <rPr>
            <b/>
            <sz val="8"/>
            <color indexed="8"/>
            <rFont val="Times New Roman"/>
            <family val="1"/>
          </rPr>
          <t xml:space="preserve">Pass
Fail
Untested
N/A
</t>
        </r>
      </text>
    </comment>
    <comment ref="K4" authorId="0" shapeId="0" xr:uid="{00000000-0006-0000-0900-000005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<sst xmlns="http://schemas.openxmlformats.org/spreadsheetml/2006/main" count="4600" uniqueCount="936">
  <si>
    <t>TEST CASE</t>
  </si>
  <si>
    <t>Project Name</t>
  </si>
  <si>
    <t>FMO</t>
  </si>
  <si>
    <t>Creator</t>
  </si>
  <si>
    <t>Pham Tuan Anh</t>
  </si>
  <si>
    <t>Project Code</t>
  </si>
  <si>
    <t>Reviewer/Approver</t>
  </si>
  <si>
    <t>Document Code</t>
  </si>
  <si>
    <t>Issue Date</t>
  </si>
  <si>
    <t>N/A</t>
  </si>
  <si>
    <t>Version</t>
  </si>
  <si>
    <t>Record of change</t>
  </si>
  <si>
    <t>Effective Date</t>
  </si>
  <si>
    <t>Change Item</t>
  </si>
  <si>
    <t>*A,D,M</t>
  </si>
  <si>
    <t>Change description</t>
  </si>
  <si>
    <t>Reference</t>
  </si>
  <si>
    <t>1.0</t>
  </si>
  <si>
    <t>A</t>
  </si>
  <si>
    <t>Create new</t>
  </si>
  <si>
    <t>TEST REPORT</t>
  </si>
  <si>
    <t>Sub Module</t>
  </si>
  <si>
    <t>Pass</t>
  </si>
  <si>
    <t>Fail</t>
  </si>
  <si>
    <t>Number of  sub test cases</t>
  </si>
  <si>
    <t>Home page</t>
  </si>
  <si>
    <t>ER</t>
  </si>
  <si>
    <t>Find Physician</t>
  </si>
  <si>
    <t>ECH Resource</t>
  </si>
  <si>
    <t>ECH news</t>
  </si>
  <si>
    <t>Visiting ECH</t>
  </si>
  <si>
    <t>LoadTest</t>
  </si>
  <si>
    <t>Sub total</t>
  </si>
  <si>
    <t>Test coverage</t>
  </si>
  <si>
    <t>%</t>
  </si>
  <si>
    <t>Test successful coverage</t>
  </si>
  <si>
    <t>Module Code</t>
  </si>
  <si>
    <t>Tester</t>
  </si>
  <si>
    <t>ID</t>
  </si>
  <si>
    <t>Test Case Description</t>
  </si>
  <si>
    <t>Test Case Procedure</t>
  </si>
  <si>
    <t>Expected Output</t>
  </si>
  <si>
    <t>Result on iphone 4G</t>
  </si>
  <si>
    <t>Test date</t>
  </si>
  <si>
    <t>Note</t>
  </si>
  <si>
    <t>1. Delete cookies &amp; cache from device. Or go to ECH site at the first time
2. Access www.elcaminohospital.org from device</t>
  </si>
  <si>
    <t>Validate content of footer on  Hompage</t>
  </si>
  <si>
    <t>1. Scrolling will applied to site if content is bigger than the viewed area on page</t>
  </si>
  <si>
    <t>1. On homepage, go to search on top of page, and put the keyword to search like “cardior”, and tap on go to search</t>
  </si>
  <si>
    <t>1. On homepage, go to search on top of page, and put the keyword to search like “cardior”, then wait and see</t>
  </si>
  <si>
    <t>1. On homepage, go to search on top of page, and put the keyword which is included on ECH site, and tap on go to search</t>
  </si>
  <si>
    <t>1. On homepage, turn the device on landscape or portrait</t>
  </si>
  <si>
    <t>Back to TestReport</t>
  </si>
  <si>
    <t>% complete 
on iphone 4</t>
  </si>
  <si>
    <t>% complete 
on Samsung</t>
  </si>
  <si>
    <t>% complete 
on HTC</t>
  </si>
  <si>
    <t>To Buglist</t>
  </si>
  <si>
    <t>Build #</t>
  </si>
  <si>
    <t>Basic flow</t>
  </si>
  <si>
    <t>Alternative flow</t>
  </si>
  <si>
    <t>Validate content on top &amp; middle of Hompage</t>
  </si>
  <si>
    <t>1. Access www.elcaminohospital.org from device and view bottom of page
2. Tap on View full site
3. Tap on Privacy Policies
4. Tap on Terms of Use</t>
  </si>
  <si>
    <t>1. Content is auto turned and compatible with landscape or portrait, font size of text, images, from landscape are the same to portrait</t>
  </si>
  <si>
    <t>1. On homepage, go to search on top of page, and put the keyword "John is smoking", once in content of My Family &amp; Me, and tap on go to search</t>
  </si>
  <si>
    <t>1. Result will be appeared from content of ECH site, with exception of the content of "John is smoking"</t>
  </si>
  <si>
    <t>Validate content Google Map to get the right direction from From My Location</t>
  </si>
  <si>
    <t>Validate content Google Map to get the right direction from Enter Address</t>
  </si>
  <si>
    <t>Validate the routine update of ER waiting time</t>
  </si>
  <si>
    <t>1. On each page, turn the device on landscape or portrait</t>
  </si>
  <si>
    <t>1. Access www.elcaminohospital.org from device and view with default resolution of iphone &amp; android devices</t>
  </si>
  <si>
    <t>1. Content is auto turned and compatible with landscape or portrait, font size of text, images, from landscape are the same to portrait, no being scaled, no broken images or reduced quality of images or graphic content</t>
  </si>
  <si>
    <t>1. Scrolling just on vertical will applied to site if content is longer than the viewed area on page</t>
  </si>
  <si>
    <t xml:space="preserve">1. On each page, try to scroll when content is longer than view range, except Google API
</t>
  </si>
  <si>
    <t>Validate the pre-plotted marks for locations which are reached, and preview the content when tapped (Google API)</t>
  </si>
  <si>
    <t>1. There a pre-plotted mark on each for departure and destination location
2. A short form and address on reach pre-plotted mark, which is expected address</t>
  </si>
  <si>
    <t>Validate the pinch and zoom function of Google API</t>
  </si>
  <si>
    <t>1. There a pre-plotted mark on each for departure and destination location
2. Map will auto zoomed in/out as expected</t>
  </si>
  <si>
    <t>2. Each site will show the numbers of minute of current waiting time (XX) and auto be refreshed by 10 minutes each</t>
  </si>
  <si>
    <t>Validate content of viewed profile</t>
  </si>
  <si>
    <t>2. Another 10 physicians will appear.</t>
  </si>
  <si>
    <t>Result on SamSung Galaxy S II</t>
  </si>
  <si>
    <t>Result on HTC Sensation</t>
  </si>
  <si>
    <t>HIPAA, TRUSTe</t>
  </si>
  <si>
    <t>Verify viewing News</t>
  </si>
  <si>
    <t>Validate content ER Checklist</t>
  </si>
  <si>
    <t xml:space="preserve">1. Tap on Emergency Response
2. Tap on ER Checklist
</t>
  </si>
  <si>
    <t>2. Content will be viewed as pre-defined by customer (Q&amp;A #64)</t>
  </si>
  <si>
    <t>Verify viewing Events</t>
  </si>
  <si>
    <t xml:space="preserve">1. Tap on Visiting ECH
2. Tap on Los Gatos/ Mountain View
3. Tap on Get Direction
4. Tap on "From My Location"
</t>
  </si>
  <si>
    <t>Validate ER Checklist</t>
  </si>
  <si>
    <t>Verify Call mainline</t>
  </si>
  <si>
    <t>1. Tap on Emergency Response
2. Tap on ER Checklist</t>
  </si>
  <si>
    <t>Verify Visiting ECH landing</t>
  </si>
  <si>
    <t xml:space="preserve">1. Tap on Visiting ECH
</t>
  </si>
  <si>
    <t>Verify to get back to the homepage from interior pages by Taping on the ECH logo at the top of each page</t>
  </si>
  <si>
    <t>Verify persistent search</t>
  </si>
  <si>
    <t xml:space="preserve">Verify search with content to be exception of the content in My Family &amp; Me, ex: "John is smoking"       </t>
  </si>
  <si>
    <t>Verify search with smart search with “cardior” keyword</t>
  </si>
  <si>
    <t>Verify search result format</t>
  </si>
  <si>
    <t>Verify result content compatible when device is on landscape or portrait</t>
  </si>
  <si>
    <t>Verify scrolling on site</t>
  </si>
  <si>
    <t>Verify content from "View more" function</t>
  </si>
  <si>
    <t>Verify ECH resource landing</t>
  </si>
  <si>
    <t xml:space="preserve">1. Tap on ECH Resources
</t>
  </si>
  <si>
    <t xml:space="preserve">1. There are 3 options to choose: Last Name, Specialty, Location
</t>
  </si>
  <si>
    <t>1. There are 3 options to go: Los Gatos, Mountain View or other locations</t>
  </si>
  <si>
    <t>4.  Auto Google map will be reached, and a direction will be auto created from somewhere that is different from "3075A Hansen Way Palo Alto, CA 94304" to ECH site (Los Gatos/Mountain View)
5. Same direction to device</t>
  </si>
  <si>
    <t>5.  Auto Google map will be reached, and a direction will be auto created from " 2731 North First Street, San Jose, CA 95134" to ECH site (Los Gatos/Mountain View)
6. Same direction to device</t>
  </si>
  <si>
    <t>My Family &amp; Me Login</t>
  </si>
  <si>
    <t xml:space="preserve">1. Tap on MFM
</t>
  </si>
  <si>
    <t xml:space="preserve">Verify My Family &amp; Me (MFM) landing
</t>
  </si>
  <si>
    <t xml:space="preserve">1. Tap on ECH News
</t>
  </si>
  <si>
    <t>My Family &amp; Me Forgot Password</t>
  </si>
  <si>
    <t>Verify challenge question is in pair with answer</t>
  </si>
  <si>
    <t>Verify create an account</t>
  </si>
  <si>
    <t>Verify email address is in right form</t>
  </si>
  <si>
    <t>Verify email address is not accepted to be blank</t>
  </si>
  <si>
    <t>Verify answers for challenge questions 1,2,3 are not accepted to be blank</t>
  </si>
  <si>
    <t>Verify password is not accepted to be blank</t>
  </si>
  <si>
    <t>Verify password and re-type password is in pair</t>
  </si>
  <si>
    <t>Verify email address and re-type email address is in pair</t>
  </si>
  <si>
    <t xml:space="preserve">1. Tap on MFM
2. Tap on "Don’t have an account?, create one now"
3. Tap and type a new email address
4. Tap and re-type a new email address
5. Tap to choose challenge question 1, 2 ,3
6. Tap to type answers 1, 2 ,3 for each challenge question
7. Tap to type password
8. Tap to re-type password
9. Tap to check "I have read and agreed on Term &amp; Conditions", then submit
10. Check the email confirmation of account is created
</t>
  </si>
  <si>
    <t>Verify to check "I have read and agreed on Term &amp; Conditions" be fore submitting</t>
  </si>
  <si>
    <t>Validate content of email after submitting and account is created successfully</t>
  </si>
  <si>
    <t>Verify logout</t>
  </si>
  <si>
    <t>Verify do Change Password successfully</t>
  </si>
  <si>
    <t>1. Tap on Change Password
2. Tap and type the old password
3. Tap and type the new password
4. Tap and re-type the new password, then submit</t>
  </si>
  <si>
    <t>Verify content of recover password email</t>
  </si>
  <si>
    <t>Verify password is in form of:
- Minimum length is 8 characters
- Just include number and chars</t>
  </si>
  <si>
    <t xml:space="preserve">Verify that session should be continued and new account is created if browser/device is turned off suddenly while creating new account process is just submitted, </t>
  </si>
  <si>
    <t>My Family &amp; Me Create Account</t>
  </si>
  <si>
    <t>My Family &amp; Me Change Password</t>
  </si>
  <si>
    <t>Verify message is alerted when password is changed</t>
  </si>
  <si>
    <t>My Family &amp; Me Create Profile</t>
  </si>
  <si>
    <t>Verify create a profile</t>
  </si>
  <si>
    <t>Verify name is not accepted to be blank</t>
  </si>
  <si>
    <t>Verify upload image from device by shooting a picture</t>
  </si>
  <si>
    <t>Verify view Dashboard</t>
  </si>
  <si>
    <t>Verify delete account</t>
  </si>
  <si>
    <t>Verify create profile session should be continued and data is saved  whether browser/device is turned off suddenly</t>
  </si>
  <si>
    <t>Verify delete confirmation code is sent to user's email</t>
  </si>
  <si>
    <t xml:space="preserve">Verify wrong delete confirmation code is not accept to delete </t>
  </si>
  <si>
    <t>Verify another delete confirmation code is sent when user lost the code and decided to delete again</t>
  </si>
  <si>
    <t>My Family &amp; Me View/Edit/Delete Profile</t>
  </si>
  <si>
    <t xml:space="preserve">Verify view a profile
</t>
  </si>
  <si>
    <t xml:space="preserve">1. Tap on a profile from Dashboard
</t>
  </si>
  <si>
    <t xml:space="preserve">Verify edit a profile
</t>
  </si>
  <si>
    <t xml:space="preserve">Verify delete a profile
</t>
  </si>
  <si>
    <t>1. Tap on a profile from Dashboard
2. Tap on delete to delete profile
3. Tap on YES to confirm deleting profile</t>
  </si>
  <si>
    <t>My Family &amp; Me Dashboard/Delete Account</t>
  </si>
  <si>
    <t>Validate content of "Term &amp; Conditions"</t>
  </si>
  <si>
    <t>Verify data will be saved in Database each edit step</t>
  </si>
  <si>
    <t>Verify edit Known Allergies</t>
  </si>
  <si>
    <t>Verify edit Primary Physician</t>
  </si>
  <si>
    <t>My Family &amp; Me - Login</t>
  </si>
  <si>
    <t>My Family &amp; Me - Forgot password</t>
  </si>
  <si>
    <t>My Family &amp; Me - Create Account</t>
  </si>
  <si>
    <t>My Family &amp; Me - Change Password</t>
  </si>
  <si>
    <t>My Family &amp; Me - Create Profile</t>
  </si>
  <si>
    <t>My Family &amp; Me - View &amp; Edit &amp; Delete Profile</t>
  </si>
  <si>
    <t>My Family &amp; Me - Dashboard &amp; Delete Account</t>
  </si>
  <si>
    <t>Verify login successfully</t>
  </si>
  <si>
    <t>Verify "Don't have an account, create one now" link work</t>
  </si>
  <si>
    <t>1. Tap to type email address like "aabbbccc", and submit</t>
  </si>
  <si>
    <t>1. Tap to type email address like "jsmith@elcaminohospital.com"
2. Tap on password and type "aaabbbccc", then submit to login</t>
  </si>
  <si>
    <t>1. Tap to type email address like "jsmith@elcaminohospital.com"
2. Tap on password and type "12345678", then submit to login
3. Turn off the device, or device is out of battery and off, or turn off the browser
4. Turn on the device/browser and go to site &amp; to My Family &amp; Me</t>
  </si>
  <si>
    <t>Pre-condition</t>
  </si>
  <si>
    <t>1. Tap on "Forgot Password"</t>
  </si>
  <si>
    <t>1. Tap on "Don't have an account, create one now"</t>
  </si>
  <si>
    <t>1. Tap on Log Out My Family &amp; Me</t>
  </si>
  <si>
    <t>1. Go to "Forgot Password" page</t>
  </si>
  <si>
    <t>1. Go to "Create Account" page</t>
  </si>
  <si>
    <t>Pre -Condition</t>
  </si>
  <si>
    <t>1. Tap to submit without typing any email</t>
  </si>
  <si>
    <t>1. Tap to type email address like "jsmith@elcaminohospital.com", &amp; challenge question of "what is your pet's name?" &amp; answer of "It is John" , and submit</t>
  </si>
  <si>
    <t>1. Tap to type email address like "jsmith@elcaminohospital.com", &amp; challenge question of "what is your pet's name?" &amp; answer of "It is Tom" , and submit
2. Close the browser, or turn off device.
3. Go to email box to check recover password mail come after a while (3-5 minutes)</t>
  </si>
  <si>
    <t>1. Tap to type email address like "jsmith@elcaminohospital.com", &amp; challenge question of "what is your pet's name?" &amp; answer of "It is Tom" , and submit
2. Close the browser, or turn off device.
3. Go to email box to check &amp; read recover password mail come after a while (3-5 minutes)</t>
  </si>
  <si>
    <t>1. Tap to submit without typing any email address</t>
  </si>
  <si>
    <t>1. Tap to submit without typing any password</t>
  </si>
  <si>
    <t>Verify email address is not accepted to be registered before</t>
  </si>
  <si>
    <t>1. Tap to type email address like "jsmith@elcaminohospital.com", this email is registered before, and submit</t>
  </si>
  <si>
    <t>1. Tap to type email address like "jsmith@elcaminohospital.com",  and re-type email address of "jsmiths@elcaminohospital.com", and submit</t>
  </si>
  <si>
    <t>1. Tap to type:
1a. Question 1: "what is your pet's name?" &amp; answer of blank, then submit
1b. Question 2: "what is your mother's name?" &amp; answer of blank, then submit
1c. Question 3: "what is your father's name?" &amp; answer of blank, then submit</t>
  </si>
  <si>
    <t>1. Alert appears to inform password is not HIPAA compliance</t>
  </si>
  <si>
    <t>1. Tap to type password of "aab123", then submit</t>
  </si>
  <si>
    <t>1. Tap not to check "I have read and agreed on Term &amp; Conditions", then submit</t>
  </si>
  <si>
    <t>1. Tap on link of "Term &amp; Conditions" to view content</t>
  </si>
  <si>
    <t>1. Submit to create account successfully
2. Go to email box to check &amp; read confirmation mail come after a while (3-5 minutes)</t>
  </si>
  <si>
    <t>1. Use this query &lt;TBD&gt; to check new email address &amp; password are created in DB</t>
  </si>
  <si>
    <t>1. New email address &amp; password are created in DB</t>
  </si>
  <si>
    <t>1. Submit to create account successfully
2. Close the browser, or turn off device.
3. Go to email box to check &amp; read recover password mail come after a while (3-5 minutes)</t>
  </si>
  <si>
    <t>1. Tap to submit without typing any new password</t>
  </si>
  <si>
    <t>1. Tap to type new password of "aab123", then submit</t>
  </si>
  <si>
    <t>Verify old password is registered one</t>
  </si>
  <si>
    <t>1. Tap to type old password not the registered one</t>
  </si>
  <si>
    <t xml:space="preserve">1. Submit to change password successfully
</t>
  </si>
  <si>
    <t xml:space="preserve">1. Alert appears to inform like "Password has been updated", and a like to return Dashboard of "Return to My Family &amp; Me Dashboard"
</t>
  </si>
  <si>
    <t>1. Tap not to type a name, then submit</t>
  </si>
  <si>
    <t>1. Tap on upload and image and choose a local one then submit</t>
  </si>
  <si>
    <t>1. A profile is created and avatar is appeared on Dashboard with chosen one from locally</t>
  </si>
  <si>
    <t>1. Use this query &lt;TBD&gt; to check new info of new account is created in DB</t>
  </si>
  <si>
    <t>1. Submit to create profile successfully
2. Close the browser, or turn off device.
3. Go to MFM again, login and check new profile is created</t>
  </si>
  <si>
    <t>3. Content new profile is created as expected</t>
  </si>
  <si>
    <t>3. Alert appears to inform deleted confirmation code is not existed</t>
  </si>
  <si>
    <t>1. Submit to delete account
2. Check mail box to get email with confirmation code</t>
  </si>
  <si>
    <t>1. Submit to delete account
2. Check mail box to get email with confirmation code
3. Submit to delete account again
4. Check mail box to get email with confirmation code again</t>
  </si>
  <si>
    <t>4. Email with confirmation code like &lt;TBD&gt; appears</t>
  </si>
  <si>
    <t>2. A form with name, date of birth and blood type to edit, a list of blood type like: O, A-B, A, B
3. List of about 100 medical history items to choose one
4. List of about 100 medication items to choose one
5. User type content of allergy to add
6. A form with name, phone number, note appears to edit</t>
  </si>
  <si>
    <t>1. Use this query &lt;TBD&gt; to check edited profile is updated in DB</t>
  </si>
  <si>
    <t>1. Edited profile is updated in DB</t>
  </si>
  <si>
    <t>3. Profile's medical history item is updated</t>
  </si>
  <si>
    <t>3. Profile's medication item is updated</t>
  </si>
  <si>
    <t>3. Profile's allergy item is updated</t>
  </si>
  <si>
    <t>3. Profile's primary physician item is updated</t>
  </si>
  <si>
    <t>1. A confirmation YES/NO message appears to confirm like "Are you sure to delete this profile?"
2. A confirmation screen appears including:
2a. Message of "The proﬁle has been deleted.
2b. A link of "Back to My Family &amp; Me Dashboard" to go to MFM</t>
  </si>
  <si>
    <t>Verify edited profile session should be continued and data is saved  whether browser/device is turned off suddenly</t>
  </si>
  <si>
    <t>1. Submit to edit profile successfully
2. Close the browser, or turn off device.
3. Go to MFM again, login and check new profile is edited</t>
  </si>
  <si>
    <t>3. Content new profile is edited as expected</t>
  </si>
  <si>
    <t xml:space="preserve">Verify when a user ﬁrst goes to the El Camino hospital website from a mobile device, they will be redirected to the mobile website
</t>
  </si>
  <si>
    <t>GUI flows</t>
  </si>
  <si>
    <t>Untest</t>
  </si>
  <si>
    <t>Verify password is in pair with email address</t>
  </si>
  <si>
    <t>Verify email address is in the form of  "abc@.gmail.com"</t>
  </si>
  <si>
    <t>Verify email address is in the form of  "abc.@gmail.com</t>
  </si>
  <si>
    <t>1. Tap to type email address like "abc.@gmail.com" and submit to login</t>
  </si>
  <si>
    <t>1. Tap to type email address like "abc@.gmail.com" and submit to login</t>
  </si>
  <si>
    <t>Verify email address is in the form of  "abc@gmail.com."</t>
  </si>
  <si>
    <t>1. Tap to type email address like "abc@gmail.com." and submit to login</t>
  </si>
  <si>
    <t>Verify email address is in the form of  "abc@gmail"</t>
  </si>
  <si>
    <t>1. Tap to type email address like "abc@gmail" and submit to login</t>
  </si>
  <si>
    <t>1. Tap to type email address like "@.gmail.com" and submit to login</t>
  </si>
  <si>
    <t>Verify email address is in the form of  "@.gmail.com"</t>
  </si>
  <si>
    <t>Verify email address is in the form of  "@@.gmail.com"</t>
  </si>
  <si>
    <t>1. Tap to type email address like "@@.gmail.com" and submit to login</t>
  </si>
  <si>
    <t>Verify email address is in the form of  "@.gmail.com…."</t>
  </si>
  <si>
    <t>1. Tap to type email address like "@.gmail.com..." and submit to login</t>
  </si>
  <si>
    <t>Verify email address is in the form of  "(&amp;^(*@.gmail.com"</t>
  </si>
  <si>
    <t>1. Tap to type email address like "(&amp;^(*@.gmail.com" and submit to login</t>
  </si>
  <si>
    <t>1. Site will be displayed well on resolution of Iphone and Android devices:
1a. Images, icons are displayed with the real size
1b. Text is displayed with default fontsize of web browser
1c. Other graphic design assets are displayed with real size</t>
  </si>
  <si>
    <t>Verify password is not accepted to longer than 15 characters</t>
  </si>
  <si>
    <t>1. Alert appears to inform password is limited to 8-15 characters</t>
  </si>
  <si>
    <t>Verify password is not accepted to shorter than 8 characters</t>
  </si>
  <si>
    <t>Verify password is case sensitive</t>
  </si>
  <si>
    <t>1. Tap to submit password's length shorter than 8 chars</t>
  </si>
  <si>
    <t>1. Tap to submit password's length longer than 15 chars</t>
  </si>
  <si>
    <t>1. Tap to submit password upper cases for lower cases and vice versa</t>
  </si>
  <si>
    <t>1. Alert appears to inform password is not correct</t>
  </si>
  <si>
    <t>Verify answers for challenge questions 1,2,3 are not accepted to be longer than 15 characters</t>
  </si>
  <si>
    <t>1. Tap to type:
1a. Question 1: "what is your pet's name?" &amp; answer of more than 15 chars, then submit
1b. Question 2: "what is your mother's name?" &amp; answer of more than 15 chars, then submit
1c. Question 3: "what is your father's name?" &amp; answer of more than 15 chars, then submit</t>
  </si>
  <si>
    <t>1a,1b,1c Alert appears to inform answer is  not allowed to be longer than 15 chars</t>
  </si>
  <si>
    <t>Verify challenge questions are not in the list of next question drop down list  if the question is chosen before</t>
  </si>
  <si>
    <t>1. Choose a question in a list of 1 in 3 lists of challenge questions</t>
  </si>
  <si>
    <t>1. Question is not included in the last 2 lists</t>
  </si>
  <si>
    <t xml:space="preserve">1. Content of "Term &amp; Conditions" like www.elcaminohospital.org/Terms_of_Use </t>
  </si>
  <si>
    <t>2. Content of email like:
Dear,
Welcome the Elcamino community.</t>
  </si>
  <si>
    <t>Validate new account (email/password/challenge questions &amp; answers) is created in Database</t>
  </si>
  <si>
    <t>2. Email with confirmation code like:
Dear,
A request to delete this account.
Please use this delete comfirmation code: &lt;confirmation code&gt;</t>
  </si>
  <si>
    <t>1. Tap on upload and image with format of .PDF .CFR or …(not in form of .JPG or .PNG)</t>
  </si>
  <si>
    <t xml:space="preserve">1. Tap on ECH Events
</t>
  </si>
  <si>
    <t>Verify NOT to delete a profile</t>
  </si>
  <si>
    <t>1. Tap on a profile from Dashboard
2. Tap on delete to delete profile
3. Tap on NOT to confirm no deleting profile</t>
  </si>
  <si>
    <t>Verify NOT to delete account</t>
  </si>
  <si>
    <t>1. Tap on Delete My Account
2. Tap on NO to confirm not to delete</t>
  </si>
  <si>
    <t>Verify delete confirmation code is not duplicated</t>
  </si>
  <si>
    <t>1. Submit to delete account, and get the confirmation code
2. Use this query &lt;TBD&gt; to check code is not duplicated</t>
  </si>
  <si>
    <t>2. Confirmation code is unique</t>
  </si>
  <si>
    <t>Verify profiles data &amp; account data are also deleted from device (account profiles, account email, account password, account challenge questions)</t>
  </si>
  <si>
    <t>Verify profiles &amp; account are deleted in Database (account profiles, account email, account password, account challenge questions)</t>
  </si>
  <si>
    <t>1. Delete My Account
2. Use this query &lt;TBD&gt; to check delete data to confirm all data is delete (account profiles, account email, account password, account challenge questions)</t>
  </si>
  <si>
    <t>2. All data is deleted (account profiles, account email, account password, account challenge questions)</t>
  </si>
  <si>
    <t>Validate content Google Map to get the right direction from another country</t>
  </si>
  <si>
    <t>Set location to other country</t>
  </si>
  <si>
    <t>5.  Auto Google map will be reached, and a direction will NOT be auto created from "15c Hang Bai, Hanoi, Viet nam" to ECH site (Los Gatos/Mountain View)
6. Could not establish a direction</t>
  </si>
  <si>
    <t>1. Access www.elcaminohospital.org from device (used to access before)</t>
  </si>
  <si>
    <t xml:space="preserve">1. On result page of a search, do scroll
</t>
  </si>
  <si>
    <t>Verify search result with 0 result</t>
  </si>
  <si>
    <t>Verify search result with more than 10 results</t>
  </si>
  <si>
    <t>No result is adapted with search keyword</t>
  </si>
  <si>
    <t>Search must have less than 10 results</t>
  </si>
  <si>
    <t>Search must have more than 10 results</t>
  </si>
  <si>
    <t>1. On result page of a search</t>
  </si>
  <si>
    <t xml:space="preserve">Check breadcrumb
</t>
  </si>
  <si>
    <t>Go to ER checklist/Mountain View/Los Gatos</t>
  </si>
  <si>
    <t>Result on iphone 3</t>
  </si>
  <si>
    <t>% complete 
on iphone 3</t>
  </si>
  <si>
    <t>Verify content from view profile then go back</t>
  </si>
  <si>
    <t>3. Results page which have the  just-viewed- profile appears again</t>
  </si>
  <si>
    <t>Verify confirmation forgot password message</t>
  </si>
  <si>
    <t>1. Tap on Forgot Password, do the submit successfully</t>
  </si>
  <si>
    <t>Verify confirmation create account message</t>
  </si>
  <si>
    <t>1. A message appears to confirm account is created, and a link to add a member (profile)</t>
  </si>
  <si>
    <t>Verify password is mandatory for submitting</t>
  </si>
  <si>
    <t>1. Tap to submit without typing any password to login</t>
  </si>
  <si>
    <t>Verify after creating each section of profile, user can edit/delete it/them</t>
  </si>
  <si>
    <t>1.2.3.4.5 Content is edited/deleted as expected</t>
  </si>
  <si>
    <t>3. Profile's allergy item is deleted</t>
  </si>
  <si>
    <t>Verify delete a Medical History</t>
  </si>
  <si>
    <t>Verify edit a Medical History</t>
  </si>
  <si>
    <t>Verify edit a Current Medication</t>
  </si>
  <si>
    <t>Verify delete a Known Allergy</t>
  </si>
  <si>
    <t>3. Profile's medical history item is deleted</t>
  </si>
  <si>
    <t>Verify delete a Current Medication</t>
  </si>
  <si>
    <t>1. On a profile from Dashboard, tap on edit profile
2. Tap on section Medical History to edit
3. Choose one and save</t>
  </si>
  <si>
    <t>1. On a profile from Dashboard, tap on edit profile
2. Tap on section Medical History to edit
3. Choose one and delete</t>
  </si>
  <si>
    <t>1. On a profile from Dashboard, tap on edit profile
2. Tap on section Medications to edit
3. Choose one and save</t>
  </si>
  <si>
    <t>1. On a profile from Dashboard, tap on edit profile
2. Tap on section Medications to edit
3. Choose one and deleted</t>
  </si>
  <si>
    <t>1. On a profile from Dashboard, tap on edit profile
2. Tap on section Know Allergies to edit
3. Add more or delete current one, then save</t>
  </si>
  <si>
    <t>1. On a profile from Dashboard, tap on edit profile
2. Tap on section Primary Physician to edit
3. Edit name, phone number, note then save</t>
  </si>
  <si>
    <t>Hybrid applications</t>
  </si>
  <si>
    <t>Hybrid</t>
  </si>
  <si>
    <t xml:space="preserve">Verify when a user ﬁrst goes to the El Camino hospital website from a mobile device via hybrid application, they will be redirected to the mobile website
</t>
  </si>
  <si>
    <t>1. Access www.elcaminohospital.org from device (used to access before) via FMO icon on device</t>
  </si>
  <si>
    <t>Verify result back/next button on hybrid device</t>
  </si>
  <si>
    <t>2. Go to previous viewed page
3. Go to next viewed page</t>
  </si>
  <si>
    <t>1. Format of search result should be:
Page Title: this should be Tapable to the page 
Initial Text: 100 character limitation</t>
  </si>
  <si>
    <t>keyword of "John is smoking" should be somewhere in My Family &amp; Me</t>
  </si>
  <si>
    <t>1. Tap on Emergency Response
2. Tap on Los Gatos/ Mountain View site</t>
  </si>
  <si>
    <t>1. Tap on Emergency Response
2. Tap on Los Gatos/ Mountain View
3. Tap on Get Direction
4. Tap on Enter Address
5. Tap and typing address of "2731 North First Street, San Jose, CA 95134", then submit
6. Manual check in real map</t>
  </si>
  <si>
    <t>1. Tap on Emergency Response
2. Tap on Los Gatos/ Mountain View
3. Tap on Get Direction
4. Tap on Enter Address
5. Tap and typing address of "15c Hang Bai, Hanoi, Viet nam", then submit
6. Manual check in real map</t>
  </si>
  <si>
    <t>1. Tap to type password of "12345678", retype password of "123445689", then submit</t>
  </si>
  <si>
    <t>1. Tap to type new password of "12345678", retype password of "123445689", then submit</t>
  </si>
  <si>
    <t xml:space="preserve">1. Logging  in
</t>
  </si>
  <si>
    <t>Go to Find Physician, then Last Name/City/Specialty to view result</t>
  </si>
  <si>
    <t>Go to MFM</t>
  </si>
  <si>
    <t>Go to MFM, do forgot password successfully</t>
  </si>
  <si>
    <t>Go to MFM, do create account successfully</t>
  </si>
  <si>
    <t>Go to MFM, login, and change password successfully</t>
  </si>
  <si>
    <t>Go to MFM, login, and create profile successfully</t>
  </si>
  <si>
    <t>Go to MFM, login, and delete account successfully</t>
  </si>
  <si>
    <t>Go to MFM, login, and delete profile  successfully</t>
  </si>
  <si>
    <t>Go to ECH resource, view a detail of vital signs/ common warning signs</t>
  </si>
  <si>
    <t>Verify when a user goes to the El Camino hospital website from second time</t>
  </si>
  <si>
    <t>Verify TRUSTe logo link</t>
  </si>
  <si>
    <t>On footer
1. Tap on TRUSTe</t>
  </si>
  <si>
    <t>1. Go to the TRUSTe certification page for ECH mobile web application</t>
  </si>
  <si>
    <t>2. Go back to homepage</t>
  </si>
  <si>
    <t>Go to Top of page</t>
  </si>
  <si>
    <t>On footer
1. Tap on View full site
2. Tap on Privacy Policies
3. Tap on Terms of Use</t>
  </si>
  <si>
    <t>Validate content of footer</t>
  </si>
  <si>
    <t>Client</t>
  </si>
  <si>
    <t>Device</t>
  </si>
  <si>
    <t>Server</t>
  </si>
  <si>
    <t>Samsung Galaxy S II</t>
  </si>
  <si>
    <t>Environment for test</t>
  </si>
  <si>
    <t>Iphone 3</t>
  </si>
  <si>
    <t>Iphone 4</t>
  </si>
  <si>
    <t>HTC Sensation</t>
  </si>
  <si>
    <t>PC</t>
  </si>
  <si>
    <t>CPU: Xeon 3 GHz</t>
  </si>
  <si>
    <t>RAM: 4 GB</t>
  </si>
  <si>
    <t>OS Android 2.3.x, OS' browser</t>
  </si>
  <si>
    <t>OS iOS 4, OS's browser</t>
  </si>
  <si>
    <t>OS iOS 3, OS's browser</t>
  </si>
  <si>
    <t>1.a Result will be appeared including the keyword of “cardior” from ECH site, exception of the content in My Family &amp; Me, including:
1.b Page Title: this should be Tapable to the page 
Initial Text: 100 character limitation
1.c Initial Text should be in less than two lines 
1.d If results are more than 10, "View more" button appears to view more result</t>
  </si>
  <si>
    <t>1. There are 3 options to choose: Last Name, Specialty, Location
2. There is a scrollable list appears with list of cities
3. "Paolo Alto" is chosen to be searched
4. Result of 10 physicians will be displayed with "Paolo Alto" on city. If results are more than 10, "View more" button appears to view more result
5. Chosen profile will appears</t>
  </si>
  <si>
    <t>1.On search result, Tap on physician's name to view profile from search result</t>
  </si>
  <si>
    <t>Validate content of a result search line</t>
  </si>
  <si>
    <t>Do a valid search, and have some results</t>
  </si>
  <si>
    <t>1.On search result</t>
  </si>
  <si>
    <t>Verify ER landing &amp; wait time each site</t>
  </si>
  <si>
    <t xml:space="preserve">1. Tap on Emergency Response
2. Tap on Los Gatos/ Mountain View link
</t>
  </si>
  <si>
    <t>Validate "Enter Address" field's length</t>
  </si>
  <si>
    <t>1. On "Enter Address" textbox,  input more than 100 characters</t>
  </si>
  <si>
    <t>1. Text will be inputted no more than 100 chars length to get direction</t>
  </si>
  <si>
    <t>1. ER Waittime (xx minutes) appears with content of current date (mm/dd/yy) and last updated time (hh:mm AM/PM) to now on each site
2.a ER Waittime (xx minutes) appears with content of current date (mm/dd/yy) and last updated time (hh:mm AM/PM) to now on site
2.b Address of site, with format of
[Mountain View/Los Gatos]
[Address 1], [City], [State Code]
2.c Phone number of site, with format of [xxx-xxx-xxxx]</t>
  </si>
  <si>
    <t>Verify call 911 on ER page</t>
  </si>
  <si>
    <t xml:space="preserve">Verify call 911 on Los Gatos/Mountain View page
</t>
  </si>
  <si>
    <t xml:space="preserve">2. Content will be viewed as pre-defined by customer, like:
- Insurance
- Overnight bag
- Medical History
- Contact primary physician
</t>
  </si>
  <si>
    <t>1. Tap on Emergency Response
2. Tap on Los Gatos/ Mountain View
3. Tap on Get Direction
4. Tap on From My Location
5. Tap on OK to get
6. Manual check in real map</t>
  </si>
  <si>
    <t>4. Auto Google map will be reached, and a direction will be auto created from "1288 Pear Avenue Mountain View, CA, 94043" to ECH site (Los Gatos/Mountain View)
5.  Auto Google map will be reached, and a direction will be auto created from somewhere that is different from "3075A Hansen Way Palo Alto, CA 94304" to ECH site (Los Gatos/Mountain View)
6. Same direction to device</t>
  </si>
  <si>
    <t>Verify "Don’t allow" to get direction from my location</t>
  </si>
  <si>
    <t>1. Tap on Emergency Response
2. Tap on Los Gatos/ Mountain View
3. Tap on Get Direction
4. Tap on From My Location
5. Tap on "Don’t Allow"' to deny</t>
  </si>
  <si>
    <t>5. Go back to site profile page</t>
  </si>
  <si>
    <t>Validate content Google Map to get turn-by-turn</t>
  </si>
  <si>
    <t>2. Display the path from A to B with only one turn a time</t>
  </si>
  <si>
    <t>1. On Google API when it is available a direction.
2. Do turn-by-turn</t>
  </si>
  <si>
    <t>1. On Google API when it is available a direction.
2. Do pinching or zooming in or zooming out</t>
  </si>
  <si>
    <t xml:space="preserve">Validate content Campus Map
</t>
  </si>
  <si>
    <t>Verify content Campus Map can be zoomed, and moved</t>
  </si>
  <si>
    <t>5. Image is zoomed/pinched in/out
6. Image is moved as expected</t>
  </si>
  <si>
    <t>Validate news contents are no record found</t>
  </si>
  <si>
    <t>Validate news contents are more than 10 results</t>
  </si>
  <si>
    <t>Validate news contents are getting from right hosts</t>
  </si>
  <si>
    <t>Verify news contents on next view</t>
  </si>
  <si>
    <t xml:space="preserve">1. Tap on ECH News
2. Tap on view more button
</t>
  </si>
  <si>
    <t>3. Events appear like RSS feed, from https://www.elcaminohospital.org/DesktopModules/EventsCalendar/feed.aspx?PortalID=0&amp;ModuleID=538&amp;TabID=113 , if more than 10 records, view more button appears</t>
  </si>
  <si>
    <t>Validate events contents are no record found</t>
  </si>
  <si>
    <t>Validate events contents are less than 10 results</t>
  </si>
  <si>
    <t>Validate events contents are more than 10 results</t>
  </si>
  <si>
    <t>Verify events contents on next view</t>
  </si>
  <si>
    <t xml:space="preserve">1. Tap on ECH Events
</t>
  </si>
  <si>
    <t xml:space="preserve">1. Tap on ECH Events
2. Tap on view more button
</t>
  </si>
  <si>
    <t xml:space="preserve">1. Access www.elcaminohospital.org via non mobile environment, and check the events records, then go back to device
</t>
  </si>
  <si>
    <t>1. Content of news feed on devices is same to news host</t>
  </si>
  <si>
    <t>1. Access Facebook/Elcamino via non mobile environment, and check the news feed
2. Access Twister/Elcamino via non mobile environment, and check the news feed</t>
  </si>
  <si>
    <t>1.,2. Content of news feed on devices is same to news host</t>
  </si>
  <si>
    <t>Validate content of a news content</t>
  </si>
  <si>
    <t>Validate content of a events content</t>
  </si>
  <si>
    <t>1. Tap on ECH News</t>
  </si>
  <si>
    <t>Verify [+] link which is go to source page of news</t>
  </si>
  <si>
    <t>Verify events title link which is go to source page of evens</t>
  </si>
  <si>
    <t>1. Tap on ECH Events
2. Tap on title of an event record</t>
  </si>
  <si>
    <t>1. Alert appears to inform, like "Email address does not exist, try again"</t>
  </si>
  <si>
    <t>2. Alert appears to inform, like "Password does not match, try again"</t>
  </si>
  <si>
    <t>Verify logout/login on multiple devices</t>
  </si>
  <si>
    <t>Number of  runs on all devices</t>
  </si>
  <si>
    <t>1. Tap on Forgot Password
2. Tap to type email address and choose registered challenge question with registered answers, then submit
3. Check the email to get password</t>
  </si>
  <si>
    <t>1. Alert appears to inform, like “Answer does not match, try again”</t>
  </si>
  <si>
    <t xml:space="preserve">2. A message appears to inform user with following content: 
2a. "Your password has been emailed to the addressed used to set-up your Me &amp; My Family Account"
2b. Button to go to login page, "Back to My Family &amp; Me Login"
3. Email is sent, and user can get password from email
</t>
  </si>
  <si>
    <t>1. Alert appears to inform, like “Old password does not match, try again”</t>
  </si>
  <si>
    <t>1. Tap to submit with password upper cases for lower cases and vice versa</t>
  </si>
  <si>
    <t>1. Alert appears to inform, like "Email is required"</t>
  </si>
  <si>
    <t>1. Alert appears to inform, like “Passwords do not match, try again”</t>
  </si>
  <si>
    <t>1. Alert appears to inform, like “Email address is required”</t>
  </si>
  <si>
    <t xml:space="preserve">1. Alert appears to inform, like “Invalid email address” </t>
  </si>
  <si>
    <t>1. Alert appears to inform, like “Email address already exists”</t>
  </si>
  <si>
    <t>1. Alert appears to inform, like “Email addresses do not match”</t>
  </si>
  <si>
    <t>Verify email address is accepted</t>
  </si>
  <si>
    <t>1. Tap to type a valid email address &amp; retype email address, and submit</t>
  </si>
  <si>
    <t>1. Alert appears to inform, like “Email accepted”</t>
  </si>
  <si>
    <t>1a,1b,1c Alert appears to inform, like “Answer is required”</t>
  </si>
  <si>
    <t>1. Alert appears to inform, like “Password is required”</t>
  </si>
  <si>
    <t>1. Alert appears to inform, like “Passwords do not match”</t>
  </si>
  <si>
    <t>1. Password is limited to 8-15 characters</t>
  </si>
  <si>
    <t>1. Alert appears to inform, like “Must accept terms &amp; conditions to proceed”</t>
  </si>
  <si>
    <t>Validate delete confirmation code is 6 chars length</t>
  </si>
  <si>
    <t>1. Submit to delete account
2. Get email confirmation and view delete confirmation code</t>
  </si>
  <si>
    <t>2. Delete confirmation code in format of 6 characters</t>
  </si>
  <si>
    <t xml:space="preserve">1. Tap on Delete My Account
2. Tap on YES to confirm on confirmation alert
3. Tap and type delete confirmation code, then submit
4. Login again with deleted account on MFM
5. Tap on “Back to Homepage”
</t>
  </si>
  <si>
    <t>Verify  Change Password button work</t>
  </si>
  <si>
    <t>Verify Logout of My Family and Me button work</t>
  </si>
  <si>
    <t>Verify Delete My Account button work</t>
  </si>
  <si>
    <t>1. Tap on Delete My Account button</t>
  </si>
  <si>
    <t xml:space="preserve">1. Tap on Logout of My Family and Me button </t>
  </si>
  <si>
    <t xml:space="preserve">1. Tap on Change Password button </t>
  </si>
  <si>
    <t>1. Go to add a profile page</t>
  </si>
  <si>
    <t>1. Go to  Change Password page</t>
  </si>
  <si>
    <t>1. Alert appears to inform, like “Name is required”</t>
  </si>
  <si>
    <t>Verify name is not accepted to be longer than 30 characters</t>
  </si>
  <si>
    <t>1. Name is not allowed to input more than 30 chars</t>
  </si>
  <si>
    <t>Verify date of birth is entered valid</t>
  </si>
  <si>
    <t>1. Tap to type a name longer than 30 chars</t>
  </si>
  <si>
    <t>1. Drop down to choose one month
2. Days range is appeared to adapt with chosen month (28/29 for Feb, 31 for Jan, March...)
3. Drop down to choose one year</t>
  </si>
  <si>
    <t>Verify current medication is removed on combo box list with added one</t>
  </si>
  <si>
    <t>1. Tap on one current medication and save
2. Tap to choose another current medication</t>
  </si>
  <si>
    <t>2. Added current medication is removed on combo box list</t>
  </si>
  <si>
    <t>Verify allergy is 20 chars length</t>
  </si>
  <si>
    <t>1. Tap on allergy to input more than 20 chars</t>
  </si>
  <si>
    <t>1. Allergy is not allowed to input more than 20 chars</t>
  </si>
  <si>
    <t>Verify primary physician name is no longer than 20 characters</t>
  </si>
  <si>
    <t>1. Name  is not allowed to be longer than 20 chars</t>
  </si>
  <si>
    <t>Verify primary physician note is no longer than 200 characters</t>
  </si>
  <si>
    <t>1. Alert appears to inform primary physician note  is not allowed to be longer than 200 chars</t>
  </si>
  <si>
    <t>Verify avatar is 70x70 pixels</t>
  </si>
  <si>
    <t>Verify profile information</t>
  </si>
  <si>
    <t>1. Tap on a profile and view avatar</t>
  </si>
  <si>
    <t>1. Tap on a profile and view other content</t>
  </si>
  <si>
    <t>Verify could not view profile when there is no profile</t>
  </si>
  <si>
    <t>1. View dashboard</t>
  </si>
  <si>
    <t>1. There is no link to view any profiles</t>
  </si>
  <si>
    <t>1. Avatar is 70x70 pixels</t>
  </si>
  <si>
    <t>Verify avatar is default image at first/ when there is no image is uploaded</t>
  </si>
  <si>
    <t>1. Avatar default is appeared</t>
  </si>
  <si>
    <t>Verify profile information when tapping on medical history, current medications, allergies, primary physician</t>
  </si>
  <si>
    <t>1. Tap on a profile and tapping on medical history, current medications, allergies, primary physician</t>
  </si>
  <si>
    <t>1. Content is appeared as well as created before on (medical history, current medications, allergies, primary physician)</t>
  </si>
  <si>
    <t>1. Tap on a profile from Dashboard
2. Tap on edit profile</t>
  </si>
  <si>
    <t>Verify buttons of medical history, current medications, allergies, primary physician are changed to edited ones when user choose to edit profile</t>
  </si>
  <si>
    <t>2. Buttons are changed to edited one:
- Button to Medical History
- Button to Current Medications
- Button to Known Allergies
- Button to Primary Physician</t>
  </si>
  <si>
    <t>1. Access www.elcaminohospital.org from device (used to access before) via FMO icon on device
2. Tap back button on top of page
3. Tap next button on top of page</t>
  </si>
  <si>
    <t>1. Tap on logo FMO, on top of page</t>
  </si>
  <si>
    <t>Breadcrumb states on top of page
1. Go to ER checklist/Mountain View/Los Gatos, then Tap on the icon of search
2. Go to ER checklist/Mountain View/Los Gatos, then Tap on the icon of homepage
3. Go to ER checklist/Mountain View/Los Gatos, then Tap on the icon of ER
4. Go to ER checklist/Mountain View/Los Gatos, then Tap on the icon of ER checklist/Mountain View/Los Gatos</t>
  </si>
  <si>
    <t xml:space="preserve">1. On result page of a search, Tap on view more
</t>
  </si>
  <si>
    <t>1. On search result
2. Tap on "View more"</t>
  </si>
  <si>
    <t>1. On search result
2. Tap on physician name to view profile
3. Go back to search result page</t>
  </si>
  <si>
    <t xml:space="preserve">Breadcrumb states on top of page
1. Go to Find Physician, then Last Name/City/Specialty to view result, then Tap on the icon of search
2. Go to Find Physician, then Last Name/City/Specialty to view result, then Tap on the icon of homepage
3. Go to Find Physician, then Last Name/City/Specialty to view result, then Tap on the icon of Find Physician
4. Go to Find Physician, then Last Name/City/Specialty to view result, then Tap on the icon of  Last Name/City/Specialty </t>
  </si>
  <si>
    <t>Breadcrumb states on top of page
1.Go to MFM, then Tap on the icon of search
2. Go to MFM, then Tap on the icon of homepage
3. Go to MFM, then Tap on the icon of My Family &amp; Me</t>
  </si>
  <si>
    <t>Breadcrumb states on top of page
1.Go to MFM, do forgot password successfully, then Tap on the icon of search
2. Go to MFM, do forgot password successfully, then Tap on the icon of homepage
3. Go to MFM, do forgot password successfully, then Tap on the icon of Forgot Password</t>
  </si>
  <si>
    <t>Breadcrumb states on top of page
1.Go to MFM, do create account successfully, then Tap on the icon of search
2. Go to MFM, do create account successfully, then Tap on the icon of homepage
3. Go to MFM, do create account successfully, then Tap on the icon of MFM</t>
  </si>
  <si>
    <t>Breadcrumb states on top of page
1.Go to MFM, login, and change password successfully, then Tap on the icon of search
2. Go to MFM, login, and change password successfully, then Tap on the icon of homepage
3. Go to MFM, login, and change password successfully, then Tap on the icon of My Family &amp; Me
4. Go to MFM, login, and change password successfully, then Tap on the icon of change password</t>
  </si>
  <si>
    <t>Breadcrumb states on top of page
1.Go to MFM, login, and create profile successfully, then Tap on the icon of search
2. Go to MFM, login, and create profile successfully, then Tap on the icon of homepage
3. Go to MFM, login, and create profile successfully, then Tap on the icon of My Family &amp; Me
4. Go to MFM, login, and create profile successfully, then Tap on the icon of create profile</t>
  </si>
  <si>
    <t>Breadcrumb states on top of page
1.Go to MFM, login, and delete account successfully, then Tap on the icon of search
2. Go to MFM, login, and delete account successfully, then Tap on the icon of homepage
3. Go to MFM, login, and delete account successfully, then Tap on the icon of My Family &amp; Me
4. Go to MFM, login, and delete account successfully, then Tap on the icon of delete account</t>
  </si>
  <si>
    <t>Breadcrumb states on top of page
1.Go to MFM, login, and delete profile successfully, then Tap on the icon of search
2. Go to MFM, login, and delete profile successfully, then Tap on the icon of homepage
3. Go to MFM, login, and delete profile successfully, then Tap on the icon of My Family &amp; Me
4. Go to MFM, login, and delete profile successfully, then Tap on the icon of delete account</t>
  </si>
  <si>
    <t>Breadcrumb states on top of page
1.Go to ECH resource, view a detail of vital signs/ common warning signs, then Tap on the icon of search
2. Go to ECH resource, view a detail of vital signs/ common warning signs, then Tap on the icon of homepage
3. Go to ECH resource, view a detail of vital signs/ common warning signs, then Tap on the icon of ECH Resource
4. Go to ECH resource, view a detail of vital signs/ common warning signs, then Tap on the icon of Vital Signs/Common Warning Signs</t>
  </si>
  <si>
    <t>Go to Visiting ECH, Tap to view Los Gatos or Mountain View</t>
  </si>
  <si>
    <t>Breadcrumb states on top of page
1.Go to Visiting ECH, Tap to view Los Gatos or Mountain View, then Tap on the icon of search
2. Go to Visiting ECH, Tap to view Los Gatos or Mountain View, then Tap on the icon of homepage
3. Go to Visiting ECH, Tap to view Los Gatos or Mountain View, then Tap on the icon of ECH Resource
4. Go to Visiting ECH, Tap to view Los Gatos or Mountain View, then Tap on the icon of Los Gatos or Mountain View</t>
  </si>
  <si>
    <t>Verify Find a Doctor landing</t>
  </si>
  <si>
    <t xml:space="preserve">1. Tap on Find a Doctor
</t>
  </si>
  <si>
    <t xml:space="preserve">Verify Find a Doctor by last name
</t>
  </si>
  <si>
    <t>1. Tap on Find a Doctor
2. Tap on Last Name
3. Scroll from list to get character of "B"
4. Submit to search
5. Tap on physician's name to view profile from search result</t>
  </si>
  <si>
    <t>Verify Find a Doctor by Specialty</t>
  </si>
  <si>
    <t xml:space="preserve">Verify Find a Doctor by Location
</t>
  </si>
  <si>
    <t>1. Tap on Find a Doctor
2. Tap on Location
3. Scroll from list to get specialty of "Paolo Alto"
4. Submit to search
5. Tap on physician's name to view profile from search result</t>
  </si>
  <si>
    <t xml:space="preserve">1. Access www.elcaminohospital.org from device and view top and middle of page via FMO icon on device
2. Tap on logo El Camino
3. Tap on each section (Emergency Response, Find a Doctor, My Family &amp; Me, ECH Resources, Visiting ECH, ECH News) </t>
  </si>
  <si>
    <t xml:space="preserve">1. Access www.elcaminohospital.org from device and view top and middle of page
2. Tap on logo El Camino
3. Tap on each section (Emergency Response, Find a Doctor, My Family &amp; Me, ECH Resources, Visiting ECH, ECH News &amp; Events) </t>
  </si>
  <si>
    <t>Go to ECH News &amp; Events, view a detail of news/ events</t>
  </si>
  <si>
    <t>Breadcrumb states on top of page
1.Go to ECH News &amp; Events, view a detail of news/ events, then Tap on the icon of search
2. Go to ECH News &amp; Events, view a detail of news/ events, then Tap on the icon of homepage
3. Go to ECH News &amp; Events, view a detail of news/ events, then Tap on the icon of ECH Resource
4. Go to ECH News &amp; Events, view a detail of news/ events, then Tap on the icon of news/ events</t>
  </si>
  <si>
    <t>Verify ECH News &amp; Events landing</t>
  </si>
  <si>
    <t xml:space="preserve">1. Tap on ECH News &amp; Events
</t>
  </si>
  <si>
    <t>1. On homepage, Tap to go to any section of (Emergency Response, Find a Doctor, My Family &amp; Me, ECH Resources, Visiting ECH, ECH News &amp; Events)
2. Tap on logo of El Camino Hospital at top of page</t>
  </si>
  <si>
    <t>Family Medical Officer</t>
  </si>
  <si>
    <t xml:space="preserve">1. On result page of a search, Tap on View More
</t>
  </si>
  <si>
    <t>Verify search result on "View More" button</t>
  </si>
  <si>
    <t>1. A 10-results-page appears
1.a Result will be in viewed scrollable
1.b Page Title: this should be Tapable to the page 
Initial Text: 100 character limitation
1.c Initial Text should be in no more than two lines 
1.d A link "Vew more" to view next 10 results</t>
  </si>
  <si>
    <t>Verify search result with less than or equal to 10 results</t>
  </si>
  <si>
    <t>1. A message appears to inform like "0 pages found"
1.b "View more" button is disabled</t>
  </si>
  <si>
    <t>1.a Results will be in viewed scrollable
1.b Page Title: this should be Tapable to the page 
Initial Text: 100 character limitation
1.c Initial Text should be in no more than two lines
1.b "View more" button is disabled</t>
  </si>
  <si>
    <t>1.a Results will be in viewed scrollable in 10
1.b Page Title: this should be Tapable to the page 
Initial Text: 100 character limitation
1.c Initial Text should be in no more than two lines 
1.d "Vew More" button is enabled</t>
  </si>
  <si>
    <t>Verify View More button in the last search result page</t>
  </si>
  <si>
    <t>1. Go to the last search result page</t>
  </si>
  <si>
    <t>1.a Results will be in viewed scrollable in 10
1.b Page Title: this should be Tapable to the page 
Initial Text: 100 character limitation
1.c Initial Text should be in no more than two lines 
1.d "Vew More" button is disabled</t>
  </si>
  <si>
    <t>Verify the page link in the search result</t>
  </si>
  <si>
    <t>Search must have at least one result</t>
  </si>
  <si>
    <t>1. Tap on a link of page in the result page of a search</t>
  </si>
  <si>
    <t>1.a The associated page displays
1.b The page content contains the initial text in the search result page</t>
  </si>
  <si>
    <t>Get Direction from "Enter Address"</t>
  </si>
  <si>
    <t>1. A message appears to inform like "0 physicians found"
1.b "View more" button is disabled</t>
  </si>
  <si>
    <t>Search must have less than or equal to 10 results</t>
  </si>
  <si>
    <t>1. Tap to type email address like "abc@mail.com", and submit</t>
  </si>
  <si>
    <t>Verify email address exists</t>
  </si>
  <si>
    <t>Verify logout successfully even tapping on BACK button of browser</t>
  </si>
  <si>
    <t>Verify login successfully, then turn off browser or device is turned off, login session must be kept</t>
  </si>
  <si>
    <t>1. Tap on Log Out My Family &amp; Me
2. Tap on BACK button on browser and refresh the page</t>
  </si>
  <si>
    <t>1. Tap on Create new account, do the submit successfully</t>
  </si>
  <si>
    <t>Verify that only a single account is added when tapping BACK button of browser</t>
  </si>
  <si>
    <t>1. Submit to create account successfully
2. On Create Account Confirmation page, tap BACK button of browser
3. Tap Create Account button again</t>
  </si>
  <si>
    <t>1. Account is created
3. A new account is not created</t>
  </si>
  <si>
    <t>1. Phone number is not allowed to be more than 12 characters</t>
  </si>
  <si>
    <t>Verify current medication is added to combo box when deleting an existing one</t>
  </si>
  <si>
    <t>1. Tap to delete an existing current medication</t>
  </si>
  <si>
    <t>2. Added current medication is removed from the medication combo box</t>
  </si>
  <si>
    <t>1. Deleted current medication is added into the medication combo box</t>
  </si>
  <si>
    <t>Verify primary physician phone number is no longer than 12 characters</t>
  </si>
  <si>
    <t>1. Go to Logout Confirmation page</t>
  </si>
  <si>
    <t>1. Login MFM and view some profile on device
2. Tap and submit confirmation code to delete account 
3. Tap on BACK button on browser to view history on browser, or view on history
4. Tap Submit button again</t>
  </si>
  <si>
    <t>ECH Resources</t>
  </si>
  <si>
    <t>1. On a profile from Dashboard, tap on edit profile
2. Tap on section Known Allergies
3. Tap on an allergy to delete</t>
  </si>
  <si>
    <t>3a. Profile's medication item is deleted
3b. The deleted medication is added back to the medication combo box</t>
  </si>
  <si>
    <t>1. Alert appears to inform primary physician phone  is not allowed to be more than 12 characters</t>
  </si>
  <si>
    <t>1. A confirmation YES/NO message appears to confirm like "Are you sure you want to delete this profile?"
2. Back to dashboard</t>
  </si>
  <si>
    <t xml:space="preserve">1. Tap on ECH News
2. Tap on icon of each news site (Facebook, YouTube, Twitter)
</t>
  </si>
  <si>
    <t>1. Display short hyperlink news titles about this news (10 characters)
2. Icon to go to the associated site</t>
  </si>
  <si>
    <t>1. Tap on ECH News
2. Tap on icon of a news record</t>
  </si>
  <si>
    <t>2. Redirect to associated site (Facebook, YouTube, Twitter) of record with as valid content as feed</t>
  </si>
  <si>
    <t>2. Redirect to the associated events in ECH website</t>
  </si>
  <si>
    <t>Validate news contents are less than or equal to 10 results</t>
  </si>
  <si>
    <t>1. 10 latest news records from external sources (Youtube, Twitter, Facebook…), &amp; View More button is enabled</t>
  </si>
  <si>
    <t>1. 10 next news records from external sources (Youtube, Twitter, Facebook…), &amp; View More button is enabled if there are more 10 records</t>
  </si>
  <si>
    <t>1. 10 latest Events records from ECH, &amp; View More button is enabled</t>
  </si>
  <si>
    <t>Motorola Milestone 2</t>
  </si>
  <si>
    <t>% complete 
on Milestone 2</t>
  </si>
  <si>
    <t>Result on Motorola Milestone 2</t>
  </si>
  <si>
    <t>Validate content displays well on resolution (pixel) of devices:
1. Iphone (640 x 960) 
2. Motorola Milestone 2 (480 x 854)
3. Samsung Galaxy S II (480 x 800)
4. HTC Sensation (540 x 960)</t>
  </si>
  <si>
    <t>Verify "Enter Address" is not allowed to be blank</t>
  </si>
  <si>
    <t>1. On "Enter Address" textbox,  input nothing, then submit</t>
  </si>
  <si>
    <t>1. Tap on Emergency Response
2. Tap on "Emergency Dial 911"
3. Stop calling</t>
  </si>
  <si>
    <t>1. Tap on Emergency Response
2. Tap on Los Gatos/ Mountain View link
3. Tap on "Emergency Dial 911"
4. Stop calling</t>
  </si>
  <si>
    <t>2. Auto dial to 911
3. Go back to Emergency Response screen</t>
  </si>
  <si>
    <t>3. Auto dial to 911
4. Go back to Los Gatos/Mountain View screen</t>
  </si>
  <si>
    <t>1.Do nothing, go back to Los Gatos/Mountain View screen</t>
  </si>
  <si>
    <t>Find a Doctor</t>
  </si>
  <si>
    <t>Verify when new profile is created and there is no avatar</t>
  </si>
  <si>
    <t>1. Default image for profile that has no avatar</t>
  </si>
  <si>
    <t>1.a Results will be in viewed scrollable
1.b "View more" button is disabled</t>
  </si>
  <si>
    <t>Nguyen Tien Chien</t>
  </si>
  <si>
    <t>1. Appears the persistent search
2. Go back to homepage
3. Go to ER homepage
4. Go to ER checklist/Mountain View/Los Gatos</t>
  </si>
  <si>
    <t>1. On Google API when it is available a direction.
2. Tap on a pre-plotted mark</t>
  </si>
  <si>
    <t>1. The persistent search will appear
2. Go back to homepage
3. Go to ER homepage
4. Go to ER checklist/Mountain View/Los Gatos</t>
  </si>
  <si>
    <t>1. There are 3 options to choose: Last Name, Specialty, Location
2. There is a scrollable list appears with alphabetical characters
3. "B" is chosen to be searched
4. Result of 10 physicians will be displayed with character of "B" on beginning of last name. If results are more than 10, "View more" button appears to view more result
5. Chosen profile will appears</t>
  </si>
  <si>
    <t>1. Tap on Find a Doctor
2. Tap on Specialty
3. Scroll from list to get specialty of "Bariatric Surgery"
4. Submit to search
5. Tap on physician's name to view profile from search result</t>
  </si>
  <si>
    <t>1. There are 3 options to choose: Last Name, Specialty, Location
2. There is a scrollable list appears with list of specialties
3. "Bariatric Surgery" is chosen to be searched
4. Result of 10 physicians will be displayed with "Barlatric Surgery" on specialty. If results are more than 10, "View more" button appears to view more result
5. Chosen profile will appears</t>
  </si>
  <si>
    <t>1.a A line of Physician's full name with hyperlink to go to view profile
1.b A line of Physician's specialty
1.c A line of Physician's city
1.d  A line of Physician's phone number</t>
  </si>
  <si>
    <t xml:space="preserve">1. Appears the persistent search
2. Go back to homepage
3. Go to Find Physician homepage
4. Go to Last Name/City/Specialty </t>
  </si>
  <si>
    <t xml:space="preserve">1. Tap on MFM
2. Tap to type registered email of "jsmith@elcaminohospital.com" &amp; password of "12345678", then submit to login
</t>
  </si>
  <si>
    <t>1. Appears the persistent search
2. Go back to homepage
3. Go to MFM homepage</t>
  </si>
  <si>
    <t>Verify do Forgot Password successfully</t>
  </si>
  <si>
    <t xml:space="preserve">Verify forgot password session should be continued and recover password mail is sent to user in case of browser/device is turned off suddenly while forgot password process is just submitted, </t>
  </si>
  <si>
    <t>1. Site will be displayed well on resolution of Iphone and Android devices:
1a. Images, icons are displayed with the real size
1b. Text is displayed with default font size of web browser
1c. Other graphic design assets are displayed with real size</t>
  </si>
  <si>
    <t>1. Appears the persistent search
2. Go back to homepage
3. Go to Forgot Password homepage</t>
  </si>
  <si>
    <t>1. Appears the persistent search
2. Go back to homepage
3. Go to MFM homepage
4. Go to Change Password homepage</t>
  </si>
  <si>
    <t xml:space="preserve">1. Tap on Add a member
2. Tap to type a name
3. Tap to choose date, month, year of birth from combo box
4. Tap to upload an image to be avatar
5. Tap to choose blood type from combo box, then save to next step
6. Tap to choose medical history, and date from combo box, then save to next step
7. Tap to choose current medications from combo box, then save to next step
8. Tap to add allergy items, then save to next step
9. Tap to add name, phone number, note to primary physician, then save
</t>
  </si>
  <si>
    <t>1. Tap to choose month 1-12 in combo box
2. Tap to choose day 1-31 in combo box
3. Tap to choose year 1900-current year in combo box</t>
  </si>
  <si>
    <t>Verify upload image is allowed to be JPG or PNG file types only</t>
  </si>
  <si>
    <t>1. Alert appears to inform image is not in right file type</t>
  </si>
  <si>
    <t>1. Tap on  primary physician name, and submit more than 20 chars</t>
  </si>
  <si>
    <t>1. Tap on  primary physician phone, and submit with more than 12 characters</t>
  </si>
  <si>
    <t>1. Tap on  primary physician note and submit more than 200 chars</t>
  </si>
  <si>
    <t>Verify data (name, date of birth, blood type, medical history, medication, allergy, primary physician) will be saved in Database each step</t>
  </si>
  <si>
    <t>1. Info of new account is created in DB (name, date of birth, blood type, medical history, medication, allergies, primary physician)</t>
  </si>
  <si>
    <t>1. Submit to save birthday, blood type, name, then user can edit or delete each of them
2. Submit to save medical history, then user can edit or delete each of them
3. Submit to save medication, then user can edit or delete each of them
4. Submit to save allergies, then user can edit or delete each of them
5. Submit to save primary physician, then user can edit or delete each of them</t>
  </si>
  <si>
    <t>1. Appears the persistent search
2. Go back to homepage
3. Go to MFM homepage
4. Go to Create Profile homepage</t>
  </si>
  <si>
    <t>1. A list of members appears with avatars, name, age data on each
1a. Links to go to Add Member, Change Password, Logout of MFM, Delete My Account
1b. Footer as usual: View full site, Privacy Policy, Term &amp; Conditions links to go</t>
  </si>
  <si>
    <t>1. Appears the persistent search
2. Go back to homepage
3. Go to MFM homepage
4. Go to dashboard homepage</t>
  </si>
  <si>
    <t xml:space="preserve">1. Tap on a profile from Dashboard
2. Tap on profile to edit name, date of birth, blood type
3. Go back and tap on section Medical History to edit
4. Go back and tap on section Current Medication to edit
5. Go back and tap on section Known Allergies to edit
6. Go back and tap on section Primary Physician to edit
</t>
  </si>
  <si>
    <t>1. Appears the persistent search
2. Go back to homepage
3. Go to ECH Resource homepage
4. Go to Vital Signs/Common Warning Signs homepage</t>
  </si>
  <si>
    <t>Validate events contents are getting from right hosts</t>
  </si>
  <si>
    <t>1. Appears the persistent search
2. Go back to homepage
3. Go to ECH Resource homepage
4. Go to news/ events homepage</t>
  </si>
  <si>
    <t xml:space="preserve">1. Tap on Visiting ECH
2. Tap on Los Gatos/ Mountain View
3. Tap on Campus map
</t>
  </si>
  <si>
    <t xml:space="preserve">5.  An image appears with content of Los Gatos/ Mountain View campus
</t>
  </si>
  <si>
    <t xml:space="preserve">Verify Get Direction from "From My Location"
</t>
  </si>
  <si>
    <t xml:space="preserve">Verify Get Direction from "Enter Address"
</t>
  </si>
  <si>
    <t xml:space="preserve">1. Tap on Visiting ECH
2. Tap on Los Gatos/ Mountain View
3. Tap on Get Direction
4. Tap on Enter Address
5. Tap on and type address of "1288 Pear Avenue Mountain View, CA, 94043", and submit
</t>
  </si>
  <si>
    <t>1. Tap on Visiting ECH
2. Tap on Los Gatos/ Mountain View
3. Tap on Get Direction
4. Tap on From My Location
5. Manual check in real map</t>
  </si>
  <si>
    <t>1. Tap on Visiting ECH
2. Tap on Los Gatos/ Mountain View
3. Tap on Get Direction
4. Tap on Enter Address
5. Tap and typing address of "2731 North First Street, San Jose, CA 95134", then submit
6. Manual check in real map</t>
  </si>
  <si>
    <t>1. Tap on Visiting ECH
2. Tap on Los Gatos/ Mountain View
3. Tap on Campus map
4. Zoom in/out or do pinch
5. Move it</t>
  </si>
  <si>
    <t>1. Appears the persistent search
2. Go back to homepage
3. Go to Visiting ECH homepage
4. Go to Los Gatos or Mountain View homepage</t>
  </si>
  <si>
    <t>Verify when a user goes to the El Camino hospital website from second time via hybrid application</t>
  </si>
  <si>
    <t>1. Delete cookies &amp; cache from device
2. Tap on FMO application icon on device</t>
  </si>
  <si>
    <t>Verify login session expired in 30 minutes</t>
  </si>
  <si>
    <t>1. Login successfully and wait for over 30 minutes</t>
  </si>
  <si>
    <t>1. Login session will end. User can not submit or go to next page in MFM. User will be gone back to login page of MFM</t>
  </si>
  <si>
    <t>Verify complex password form is appearred to be sample</t>
  </si>
  <si>
    <t>1. Tap on password text box</t>
  </si>
  <si>
    <t>1. A sample of complex password form appearred beside like (Dsnf1234)</t>
  </si>
  <si>
    <t>Verify email address is mandatory for submitting</t>
  </si>
  <si>
    <t>1. Tap to submit without typing any email address to login</t>
  </si>
  <si>
    <t>Verify search result on "View more" button when result search more than 20</t>
  </si>
  <si>
    <t>Verify search result on "View more" button when result search more than 10</t>
  </si>
  <si>
    <t>Search must have more than 20 results</t>
  </si>
  <si>
    <t xml:space="preserve">1. On result page of a search, Tap on view more
2. On next result page of a search, Tap on view more
</t>
  </si>
  <si>
    <t>1.a Results will be in viewed scrollable
1.b "View more" button is enabled
2.a Results will be in viewed scrollable
2.b "View more" button is disabled</t>
  </si>
  <si>
    <t>Do login concurrently or not 
1. On device 1, login with credential of (email/password=koolj@live.com/Cardian@1)
2. On device 2, login with credential of (email/password=koolj@live.com/Cardian@1)</t>
  </si>
  <si>
    <t>1. A login form contains the email address, login button and password, plus:
1a. Forgot password button, to get back the forgotten password
1b. Create an account link, to create new account if you do not have one</t>
  </si>
  <si>
    <t>Verify Forgot password button work</t>
  </si>
  <si>
    <t>Verify email address must be registerred before</t>
  </si>
  <si>
    <t>Verify registerred user but wrong email to login</t>
  </si>
  <si>
    <t>1. A message like "You have successfully logged out of My Family &amp; Me" appears with:
1a. Button "Back to My Family &amp; Me Login" to go to login page
1b. Link "Go to FMO Home" to go to homepage</t>
  </si>
  <si>
    <t>1. A message like "You have successfully logged out of My Family &amp; Me" appears with:
1a. Button "Back to My Family &amp; Me Login" to go to login page
1b. Link "Go to FMO Home" to go to homepage
2. System go to login page on MFM</t>
  </si>
  <si>
    <t>There are 2 button options
1. ECH News
2. ECH Events</t>
  </si>
  <si>
    <t>1. 10 latest news records from external sources (Youtube, Twitter, Facebook…) in the format ò short hyperlink news titles about this news (10 characters), if more than 10 records, view more button appears
2. Redirect to site (Facebook, YouTube, Twitter)</t>
  </si>
  <si>
    <t>1. Display the ECH News with the 0 returned records, View More button disabled</t>
  </si>
  <si>
    <t>1. 10 or less latest news records from external sources (Youtube, Twitter, Facebook…), &amp; View More button disabled</t>
  </si>
  <si>
    <t>1. 10 or less latest Events records from ECH, &amp; View More button disabled</t>
  </si>
  <si>
    <t>1. Display the ECH Events with the 0 returned records, View More button disabled</t>
  </si>
  <si>
    <t>1. A profile including following information appears: avatar, name, age, born, blood type, medical history, current medications, allergies, primary physician</t>
  </si>
  <si>
    <t>Verify primary physician phone number format is xxx-xxx-xxxx</t>
  </si>
  <si>
    <t>1. Tap on  primary physician phone, and submit with 0234567891</t>
  </si>
  <si>
    <t>1. Phone number is 023-456 -7891</t>
  </si>
  <si>
    <t>Verify add member button work</t>
  </si>
  <si>
    <t xml:space="preserve">1. Tap on add member button </t>
  </si>
  <si>
    <t>Verify primary physician phone number format is not accepted to start without number of 0</t>
  </si>
  <si>
    <t>1. Tap on  primary physician phone, and submit with 1234567890</t>
  </si>
  <si>
    <t>1. Phone number is not allowed to start without character of 0</t>
  </si>
  <si>
    <t>1. Submit to delete account
2. Check mail box to get email with confirmation code of "123456"
3. Type the code of  "123457"  then submit</t>
  </si>
  <si>
    <t>1. Info appears as followings:
- Full Name (bold)
- Age (XX)
- Born (mm/dd/yyyy)
- Blood type (A, O, AB, B...)
- Link to Edit Profile
- Link to Delete Profile
- Button to Medical History
- Button to Current Medications
- Button to Known Allergies
- Button to Primary Physician</t>
  </si>
  <si>
    <t>1. Alert appears to inform primary physician name  is not allowed to be longer than 20 chars</t>
  </si>
  <si>
    <t>Verify search default value is "Search"</t>
  </si>
  <si>
    <t>1. On homepage, go to search on top of page</t>
  </si>
  <si>
    <t>1.  Default value is "Search"</t>
  </si>
  <si>
    <t>Verify delete confirmation code is re-sent to user's email</t>
  </si>
  <si>
    <t>1. 10 next Events records from ECH, &amp; View More button is enabled if there are more 10 next records</t>
  </si>
  <si>
    <t>1. Tap not to type a name longer than 30 chars</t>
  </si>
  <si>
    <t>1. Alert appears to inform name is not allowed to be longer than 30 chars</t>
  </si>
  <si>
    <t>1. Tap on a profile A from Dashboard
2. Delete profile A successfully
3. Tap back 2 times
4. Tap on profile A to view</t>
  </si>
  <si>
    <t>1. Alert message to inform profile is delete</t>
  </si>
  <si>
    <t>Verify to tap back 2 times after deleting a profile to view profile</t>
  </si>
  <si>
    <t>Verify to tap back 1 time after deleting an account to enter code again then submit</t>
  </si>
  <si>
    <t>1. Delete account A successfully
2. Tap back 1 time
3. Tap and type delete confirmation code, then submit</t>
  </si>
  <si>
    <t>Verify to tap back 2 times after deleting an account to view delete confirmation</t>
  </si>
  <si>
    <t>1. Delete account A successfully
2. Tap back 2 times
3. Tap Yes to delete account
4. Tap and type delete confirmation code, then submit</t>
  </si>
  <si>
    <t>1. Submit to delete account, then go back
2. Re-Submit by tapping on "Request code resend"
3. Check mail box to get email with confirmation code</t>
  </si>
  <si>
    <t>3. Again email with confirmation code like:
Dear,
A request to delete this account.
Please use this delete comfirmation code: &lt;confirmation code&gt; different from previous code</t>
  </si>
  <si>
    <t xml:space="preserve">Verify Get Directions from "From My Location" on Los Gatos
</t>
  </si>
  <si>
    <t xml:space="preserve">Verify Get Directions from "From My Location" on Mountain View
</t>
  </si>
  <si>
    <t>1. Tap on Emergency Response
2. Tap on Los Gatos
3. Tap on Get Directions
4. Tap on From My Location
5. Tap on OK to get direction</t>
  </si>
  <si>
    <t>1. Tap on Emergency Response
2. Tap on Mountain View
3. Tap on Get Directions
4. Tap on From My Location
5. Tap on OK to get direction</t>
  </si>
  <si>
    <t xml:space="preserve">Verify Get Directions from "Enter Address" on Mountain View
</t>
  </si>
  <si>
    <t xml:space="preserve">Verify Get Directions from "Enter Address" on Los Gatos
</t>
  </si>
  <si>
    <t>1. Tap on Emergency Response
2. Tap on Los Gatos
3. Tap on Get Directions
4. Tap on Enter Address
5. Tap on and type address of "1288 Pear Avenue Mountain View, CA, 94043", and submit</t>
  </si>
  <si>
    <t>1. Tap on Emergency Response
2. Tap on Mountain View
3. Tap on Get Directions
4. Tap on Enter Address
5. Tap on and type address of "3075A Hansen Way Palo Alto, CA 94304", and submit</t>
  </si>
  <si>
    <t>Verify login session NOT expired in less than 30 minutes</t>
  </si>
  <si>
    <t>1. Login successfully and wait in less than 30 minutes</t>
  </si>
  <si>
    <t>1. Go back to homepage of familymedicalofficer.org</t>
  </si>
  <si>
    <t>1. View Full Site: hyperlink to go to www.elcaminohospital.org
2. Privacy Policies: which will contain the legal language of privacy policy of  FMO 
3. Terms of Use: which will contain the language of TOS of FMO</t>
  </si>
  <si>
    <t>1. Login session still remains</t>
  </si>
  <si>
    <t xml:space="preserve">Check call 911
</t>
  </si>
  <si>
    <t xml:space="preserve">View Google Map to get a direction
</t>
  </si>
  <si>
    <t xml:space="preserve">Tap on A+/- once to zoom in content
</t>
  </si>
  <si>
    <t>1. Tap to view content of Privacy policy or TOS
2. Tap on A+/- once</t>
  </si>
  <si>
    <t xml:space="preserve">Tap on A+/- twice to zoom out content
</t>
  </si>
  <si>
    <t>1. Tap to view content of Privacy policy or TOS
2. Tap on A+/- twice</t>
  </si>
  <si>
    <t xml:space="preserve">Check call a contact's mobile
</t>
  </si>
  <si>
    <t>1. Tap on Emergency Response
2. Tap on Los Gatos/ Mountain View link
3. Tap on Los Gatos/ Mountain's phone number
4. Stop calling</t>
  </si>
  <si>
    <t>1. Tap to view content of ER Checklist
2. Tap on A+/- once</t>
  </si>
  <si>
    <t>1. Tap to view content of ER Checklist
2. Tap on A+/- twice</t>
  </si>
  <si>
    <t>1. Tap to view content of doctor's profile
2. Tap on A+/- once</t>
  </si>
  <si>
    <t>1. Tap to view content of doctor's profile
2. Tap on A+/- twice</t>
  </si>
  <si>
    <t>1. Tap to view a content
2. Tap on A+/- once</t>
  </si>
  <si>
    <t>Verify GetDdirection dialog is modal/on top/ could not access, tap any buttons/links below the dialog</t>
  </si>
  <si>
    <t>1. Tap on Emergency Response
2. Tap on Los Gatos/ Mountain View
3. Tap on Get Direction</t>
  </si>
  <si>
    <t>GetDdirection dialog is modal/on top/ could not access, tap any buttons/links below the dialog</t>
  </si>
  <si>
    <t xml:space="preserve">1. View Full Site: hyperlink to go to www.elcaminohospital.org
2. Privacy Policies: which will contain the Privacy_Policies 
3. Terms of Use: which will contain the Terms_of_Use 
</t>
  </si>
  <si>
    <t>Breadcrumb states on top of page
1. Tap on breadcrumb magnifier 
2. Tap on breadcrumb magnifier again</t>
  </si>
  <si>
    <t>1. Search bar appears, the breadcrumb disappears
2. Search bar disappears, the breadcrumb appears</t>
  </si>
  <si>
    <t xml:space="preserve">Check breadcrumb operation on magnifier icon
</t>
  </si>
  <si>
    <t>1. Search bar appears, the breadcrumb bar disappears
2. Search bar disappears, the breadcrumb bar appears</t>
  </si>
  <si>
    <t xml:space="preserve">Verify viewing Health Library/ Adult Health Library
</t>
  </si>
  <si>
    <t xml:space="preserve">Verify viewing Health Library/ Pediatric Health Library
</t>
  </si>
  <si>
    <t xml:space="preserve">1. There are 3 options to choose: Health Library, Drug Reference, Health Encyclopedia 
</t>
  </si>
  <si>
    <t xml:space="preserve">Verify viewing Health Encyclopedia
</t>
  </si>
  <si>
    <t xml:space="preserve">Verify viewing Drug Reference
</t>
  </si>
  <si>
    <t>1. Tap on ECH Resources
2. Tap on Health Library
3. Tap on Pediatric Health Library
4. Accept term &amp; condition
5. Tap on hyperlinked subject
6. Tap on detail hyperlinks from inside subject</t>
  </si>
  <si>
    <t>1. Tap on ECH Resources
2. Tap on Health Library
3. Tap on Adult Health Library
4. Accept term &amp; condition
5. Tap on one subject
6. Tap on detail hyperlinks from inside subject</t>
  </si>
  <si>
    <t xml:space="preserve">2. 2 options to choose: Adult Health Library, Pediatric Health Library
3. Term &amp; condition appears to accept
4. A list of hyperlinked names of Pediatric Health Library's content will appear, like (Adolescent Medicine, Blood Disorders, Cardiology... ) 
5 &amp; 6. Detail of chosen content appears as on the StayWell website of that subject </t>
  </si>
  <si>
    <t xml:space="preserve">2. 2 options to choose: Adult Health Library, Pediatric Health Library
3. Term &amp; condition appears to accept
4. A list of hyperlinked names of Adult Health Library's content will appear, like (Allergy and Asthma, Breast Health, Diabetes, Eye Care...) 
5 &amp; 6. Detail of chosen content appears as on the StayWell website of that subject </t>
  </si>
  <si>
    <t>1. Tap on ECH Resources
2. Tap on Drug Reference
3. Accept term &amp; condition
4. Tap on hyperlinked subject
5. Tap on detail hyperlinks from inside subject</t>
  </si>
  <si>
    <t xml:space="preserve">Verify viewing Health Library on alphabetical list
</t>
  </si>
  <si>
    <t xml:space="preserve">Verify viewing Drug Reference on alphabetical list
</t>
  </si>
  <si>
    <t xml:space="preserve">Verify viewing Health Encyclopedia on alphabetical list
</t>
  </si>
  <si>
    <t xml:space="preserve">2. Term &amp; condition appears to accept
3. A list of hyperlinked names of Drug Reference's content will appear, like (Adolescent Medicine, Blood Disorders, Cardiology... ) 
4 &amp; 5. Detail of chosen content appears as on the StayWell website of that subject </t>
  </si>
  <si>
    <t>1. Tap on ECH Resources
2. Tap on Health Encyclopedia
3. Accept term &amp; condition
4. Tap on one subject
5. Tap on detail hyperlinks from inside subject</t>
  </si>
  <si>
    <t xml:space="preserve">2. Term &amp; condition appears to accept
3. A list of hyperlinked names of Health Encyclopedia's content will appear, like (Adolescent Medicine, Blood Disorders, Cardiology... ) 
4 &amp; 5. Detail of chosen content appears as on the StayWell website of that subject </t>
  </si>
  <si>
    <t>1. Tap on ECH Resources
2. Tap on Health Library
3. Tap on Pediatric Health Library
4. Accept term &amp; condition
5. Tap on a leter on alphabetical list
6. Tap on detail hyperlinks from inside subject</t>
  </si>
  <si>
    <t xml:space="preserve">2. Term &amp; condition appears to accept
3. A list of hyperlinked names of Drug Reference's content will appear, like (Adolescent Medicine, Blood Disorders, Cardiology... ) 
4 &amp; 5. Detail of chosen content appears as on the StayWell website of that subject with first letter as chosen letter </t>
  </si>
  <si>
    <t xml:space="preserve">2. Term &amp; condition appears to accept
3. A list of hyperlinked names of Health Encyclopedia's content will appear, like (Adolescent Medicine, Blood Disorders, Cardiology... ) 
4 &amp; 5. Detail of chosen content appears as on the StayWell website of that subject with first letter as chosen letter </t>
  </si>
  <si>
    <t xml:space="preserve">2. 2 options to choose: Adult Health Library, Pediatric Health Library
3. Term &amp; condition appears to accept
4. A list of hyperlinked names of Health Library's content will appear, like (Allergy and Asthma, Breast Health, Diabetes, Eye Care...) 
5 &amp; 6. Detail of chosen content appears as on the StayWell website of that subject with first letter as chosen letter </t>
  </si>
  <si>
    <t>1. Tap on ECH Resources
2. Tap on Health Library
3. Tap on Pediatric/Adult Health Library
4. Accept term &amp; condition
5. Tap on a leter on alphabetical list
6. Tap on detail hyperlinks from inside subject</t>
  </si>
  <si>
    <t xml:space="preserve">1. Words auto appeared for user to choose on text input search like: "cardiorespiratory", or "cardiorenal syndrome"
</t>
  </si>
  <si>
    <t>Verify search with “view” keyword</t>
  </si>
  <si>
    <t>1. On homepage, go to search on top of page, and put the keyword to search like “view”, then wait and see</t>
  </si>
  <si>
    <t>Verify search with “/;” keyword</t>
  </si>
  <si>
    <t>1. On homepage, go to search on top of page, and put the keyword to search like “/;”, then wait and see</t>
  </si>
  <si>
    <t>1a. At least content of ER waittimes, Privacy policy, TOS content will be in result search
1b. Chosen keyword must be appeared on search result with yellow color on background keyword for notification</t>
  </si>
  <si>
    <t xml:space="preserve">Updated [GUI-1] [GUI-3] [GUI-4]
Updated [Home page-4] [Home page-20]
Updated [ER-5] [ER-7] [ER-26]
Added [ER-6] [ER-8]
Removed [ER-27]
Updated [Find Physician-20]
Removed [Find Physician-21]
Updated [My Family &amp; Me Login-22]
Removed [My Family &amp; Me Login-23]
Updated [My Family &amp; Me Forgot Password-13]
Removed [My Family &amp; Me Forgot Password-14]
Updated [My Family &amp; Me Create Account-36]
Removed [My Family &amp; Me Create Account-37]
Updated [My Family &amp; Me Change Password-15]
Removed [My Family &amp; Me Change Password-16]
Updated [My Family &amp; Me Create Profile-27]
Removed [My Family &amp; Me Create Profile-26]
Updated [My Family &amp; Me Dashboard/Delete Account-23]
Removed [My Family &amp; Me Dashboard/Delete Account-24]
Updated [My Family &amp; Me View/Edit/Delete Profile-35]
Removed [My Family &amp; Me View/Edit/Delete Profile-36]
Removed ECH Resources
Updated [ECH news-23]
Removed [ECH news-24]
Updated [Visiting ECH-14]
Removed [Visiting ECH-15]
</t>
  </si>
  <si>
    <t>M</t>
  </si>
  <si>
    <t>Validate "Enter Address" is allowed to from hardware keyboard</t>
  </si>
  <si>
    <t>1. On "Enter Address" textbox,  input some words via hardware keyboard, then submit</t>
  </si>
  <si>
    <t>1. Keyword must be typed on textbox as expected. Layout is not changed by typing from hardware device</t>
  </si>
  <si>
    <t>1a. Profile will appear as following:
- Image avatar, with 191x153 pixel for old one, and 112x90 pixel for new one
- Info of gender (male/female)
- Info of specialties of physician
- Info of office address of physician
Format:
[Full Name], [Title]
[Address 1]
[Address 2] (if exist)
[City], [State Code] [Zip]
- Info of phone number, format of [xxx-xxx-xxxx]
- Info of Medical school of physician
- Info of Internship of physician
- Info of Residency of physician
- Info of Fellowship of physician
- Info of List  of certifications of physician
- Additional Comment on physician
1b. With special char like "&lt;br&gt;" will be replaced by "|"</t>
  </si>
  <si>
    <t>2. Content is zoomed in 1 time, content is not out of layout range</t>
  </si>
  <si>
    <t>2. Content is zoomed in 1 time, content is not out of layout range, then zoomed out 1 time</t>
  </si>
  <si>
    <t xml:space="preserve">Validate content when double tapping on web browser to zoom in content
</t>
  </si>
  <si>
    <t>1. Tap browser to zoom in content as default function on browser</t>
  </si>
  <si>
    <t>1. Content is zoomed in as default, stylesheet should not be broken or chaos.</t>
  </si>
  <si>
    <t>Validate logo icon on web browser bar</t>
  </si>
  <si>
    <t>1. Access www.elcaminohospital.org from device</t>
  </si>
  <si>
    <t>1. FMO logo icon on web browser bar will appears</t>
  </si>
  <si>
    <t>Verify search with “Arthritis and Other Rheumatic Diseases Complementary and Alternative Medicine” keyword</t>
  </si>
  <si>
    <t>1. On homepage, go to search on top of page, and put the keyword to search like “Arthritis and Other Rheumatic Diseases Complementary and Alternative Medicine”, then wait and see</t>
  </si>
  <si>
    <t>1. Result should be 0 pages found</t>
  </si>
  <si>
    <t>1. Search is not operated, and notify user on search text box by pink color to re-type the keyword</t>
  </si>
  <si>
    <t>3. Dialog will be shown to dial to phone number
4. Go back to Los Gatos/Mountain View screen</t>
  </si>
  <si>
    <t>3. Dialog will be shown to dial to 911
4. Go back to Los Gatos/Mountain View screen</t>
  </si>
  <si>
    <t xml:space="preserve">Send email from doctor's profile
</t>
  </si>
  <si>
    <t>1. Tap on Find a doctor, to get a dotor's profile which has email address
2. Tap on email address
4. Stop sending email</t>
  </si>
  <si>
    <t>3. Dialog will be shown to send to chosen email
4. Go back to Los Gatos/Mountain View screen</t>
  </si>
  <si>
    <t>Verify search result on "View More" button, then tap back</t>
  </si>
  <si>
    <t>1. On result page of a search, Tap on View More twice
2. Tab back</t>
  </si>
  <si>
    <t xml:space="preserve">1. A 10-results-page appears on first tap, and 
once more 10-results-page appears on second tap
2. Site will be stated to first 10 results
</t>
  </si>
  <si>
    <t>Go to ER/ER checklist/Mountain View/Los Gatos</t>
  </si>
  <si>
    <t>1. Search textbox appears on breadcrumb 
2. Search textbox disappears, the breadcrumb appears</t>
  </si>
  <si>
    <t>Breadcrumb states on  ER/ER checklist/Mountain View/Los Gatos
1. Tap on icon search on  Breadcrumb
2. Tap on icon search on  Breadcrumb again</t>
  </si>
  <si>
    <t>Breadcrumb states on  ER/ER checklist/Mountain View/Los Gatos
1. Tap on icon search on  Breadcrumb
2. Verify search default value is "Search"</t>
  </si>
  <si>
    <t>Breadcrumb states on  ER/ER checklist/Mountain View/Los Gatos
1. Tap on icon search on  Breadcrumb
2. On textbox "Search" put the keyword "John is smoking", once in content of My Family &amp; Me, and tap on go to search</t>
  </si>
  <si>
    <t>Breadcrumb states on  ER/ER checklist/Mountain View/Los Gatos
1. Tap on icon search on  Breadcrumb
2. On textbox "Search" put the keyword to search like “cardior”, then wait and see</t>
  </si>
  <si>
    <t>Breadcrumb states on  ER/ER checklist/Mountain View/Los Gatos
1. Tap on icon search on  Breadcrumb
2.  On textbox "Search" put the keyword to search like “/;”, then wait and see</t>
  </si>
  <si>
    <t>Breadcrumb states on  ER/ER checklist/Mountain View/Los Gatos
1. Tap on icon search on  Breadcrumb
2.   On textbox "Search"  put the keyword to search like “view”, then wait and see</t>
  </si>
  <si>
    <t>Verify textbox search on Breadcrumb</t>
  </si>
  <si>
    <t>Breadcrumb states on  Find Physician, then Last Name/City/Specialty
1. Tap on icon search on  Breadcrumb
2. Tap on icon search on  Breadcrumb again</t>
  </si>
  <si>
    <t>Go to Find Physician, then Last Name/City/Specialty</t>
  </si>
  <si>
    <t>Breadcrumb states on Find Physician, then Last Name/City/Specialty
1. Tap on icon search on  Breadcrumb
2. Verify search default value is "Search"</t>
  </si>
  <si>
    <t>Breadcrumb states on  Find Physician, then Last Name/City/Specialty
1. Tap on icon search on  Breadcrumb
2. On textbox "Search" put the keyword "John is smoking", once in content of My Family &amp; Me, and tap on go to search</t>
  </si>
  <si>
    <t>Breadcrumb states on Find Physician, then Last Name/City/Specialty
1. Tap on icon search on  Breadcrumb
2. On textbox "Search" put the keyword to search like “cardior”, then wait and see</t>
  </si>
  <si>
    <t>Breadcrumb states on  Find Physician, then Last Name/City/Specialty
1. Tap on icon search on  Breadcrumb
2.   On textbox "Search"  put the keyword to search like “view”, then wait and see</t>
  </si>
  <si>
    <t>Breadcrumb states on  Find Physician, then Last Name/City/Specialty
1. Tap on icon search on  Breadcrumb
2.  On textbox "Search" put the keyword to search like “/;”, then wait and see</t>
  </si>
  <si>
    <t>Breadcrumb states on  MFM
1. Tap on icon search on  Breadcrumb
2. Tap on icon search on  Breadcrumb again</t>
  </si>
  <si>
    <t>Breadcrumb states on MFM
1. Tap on icon search on  Breadcrumb
2. Verify search default value is "Search"</t>
  </si>
  <si>
    <t>Breadcrumb states on MFM
1. Tap on icon search on  Breadcrumb
2. On textbox "Search" put the keyword "John is smoking", once in content of My Family &amp; Me, and tap on go to search</t>
  </si>
  <si>
    <t>Breadcrumb states on MFM
1. Tap on icon search on  Breadcrumb
2. On textbox "Search" put the keyword to search like “cardior”, then wait and see</t>
  </si>
  <si>
    <t>Breadcrumb states on  MFM
1. Tap on icon search on  Breadcrumb
2.   On textbox "Search"  put the keyword to search like “view”, then wait and see</t>
  </si>
  <si>
    <t>Breadcrumb states on  MFM
1. Tap on icon search on  Breadcrumb
2.  On textbox "Search" put the keyword to search like “/;”, then wait and see</t>
  </si>
  <si>
    <t>Breadcrumb states on  MFM, do forgot password successfully
1. Tap on icon search on  Breadcrumb
2. Tap on icon search on  Breadcrumb again</t>
  </si>
  <si>
    <t>Breadcrumb states on  MFM, do forgot password successfully
1. Tap on icon search on  Breadcrumb
2. Verify search default value is "Search"</t>
  </si>
  <si>
    <t>Breadcrumb states on  MFM, do forgot password successfully
1. Tap on icon search on  Breadcrumb
2. On textbox "Search" put the keyword "John is smoking", once in content of My Family &amp; Me, and tap on go to search</t>
  </si>
  <si>
    <t>Breadcrumb states on  MFM, do forgot password successfully
1. Tap on icon search on  Breadcrumb
2. On textbox "Search" put the keyword to search like “cardior”, then wait and see</t>
  </si>
  <si>
    <t>Breadcrumb states on  MFM, do forgot password successfully
1. Tap on icon search on  Breadcrumb
2.   On textbox "Search"  put the keyword to search like “view”, then wait and see</t>
  </si>
  <si>
    <t>Breadcrumb states on  MFM, do forgot password successfully
1. Tap on icon search on  Breadcrumb
2.  On textbox "Search" put the keyword to search like “/;”, then wait and see</t>
  </si>
  <si>
    <t>Breadcrumb states on  MFM,do create account successfully
1. Tap on icon search on  Breadcrumb
2. Tap on icon search on  Breadcrumb again</t>
  </si>
  <si>
    <t>Breadcrumb states on  MFM,do create account successfully
1. Tap on icon search on  Breadcrumb
2. Verify search default value is "Search"</t>
  </si>
  <si>
    <t>Breadcrumb states on  MFM,do create account successfully
1. Tap on icon search on  Breadcrumb
2. On textbox "Search" put the keyword "John is smoking", once in content of My Family &amp; Me, and tap on go to search</t>
  </si>
  <si>
    <t>Breadcrumb states on  MFM,do create account successfully
1. Tap on icon search on  Breadcrumb
2. On textbox "Search" put the keyword to search like “cardior”, then wait and see</t>
  </si>
  <si>
    <t>Breadcrumb states on  MFM,do create account successfully
1. Tap on icon search on  Breadcrumb
2.   On textbox "Search"  put the keyword to search like “view”, then wait and see</t>
  </si>
  <si>
    <t>Breadcrumb states on  MFM,do create account successfully
1. Tap on icon search on  Breadcrumb
2.  On textbox "Search" put the keyword to search like “/;”, then wait and see</t>
  </si>
  <si>
    <t>Breadcrumb states on  MFM, login, and change password successfully
1. Tap on icon search on  Breadcrumb
2. Tap on icon search on  Breadcrumb again</t>
  </si>
  <si>
    <t>Breadcrumb states on  MFM, login, and change password successfully
1. Tap on icon search on  Breadcrumb
2. Verify search default value is "Search"</t>
  </si>
  <si>
    <t>Breadcrumb states on  MFM, login, and change password successfully
1. Tap on icon search on  Breadcrumb
2. On textbox "Search" put the keyword "John is smoking", once in content of My Family &amp; Me, and tap on go to search</t>
  </si>
  <si>
    <t>Breadcrumb states on  MFM, login, and change password successfully
1. Tap on icon search on  Breadcrumb
2. On textbox "Search" put the keyword to search like “cardior”, then wait and see</t>
  </si>
  <si>
    <t>Breadcrumb states on  MFM, login, and change password successfully
1. Tap on icon search on  Breadcrumb
2.   On textbox "Search"  put the keyword to search like “view”, then wait and see</t>
  </si>
  <si>
    <t>Breadcrumb states on  MFM, login, and change password successfully
1. Tap on icon search on  Breadcrumb
2.  On textbox "Search" put the keyword to search like “/;”, then wait and see</t>
  </si>
  <si>
    <t>Breadcrumb states on  MFM, login, and create profile successfully
1. Tap on icon search on  Breadcrumb
2. Tap on icon search on  Breadcrumb again</t>
  </si>
  <si>
    <t>Breadcrumb states on  MFM, login, and create profile successfully
1. Tap on icon search on  Breadcrumb
2. Verify search default value is "Search"</t>
  </si>
  <si>
    <t>Breadcrumb states on  MFM, login, and create profile successfully
1. Tap on icon search on  Breadcrumb
2. On textbox "Search" put the keyword "John is smoking", once in content of My Family &amp; Me, and tap on go to search</t>
  </si>
  <si>
    <t>Breadcrumb states on  MFM, login, and create profile successfully
1. Tap on icon search on  Breadcrumb
2. On textbox "Search" put the keyword to search like “cardior”, then wait and see</t>
  </si>
  <si>
    <t>Breadcrumb states on  MFM, login, and create profile successfully
1. Tap on icon search on  Breadcrumb
2.   On textbox "Search"  put the keyword to search like “view”, then wait and see</t>
  </si>
  <si>
    <t>Breadcrumb states on  MFM, login, and create profile successfully
1. Tap on icon search on  Breadcrumb
2.  On textbox "Search" put the keyword to search like “/;”, then wait and see</t>
  </si>
  <si>
    <t>Breadcrumb states on  MFM, login, and delete account successfully
1. Tap on icon search on  Breadcrumb
2. Tap on icon search on  Breadcrumb again</t>
  </si>
  <si>
    <t>Breadcrumb states on  MFM, login, and delete account successfully
1. Tap on icon search on  Breadcrumb
2. Verify search default value is "Search"</t>
  </si>
  <si>
    <t>Breadcrumb states on  MFM, login, and delete account successfully
1. Tap on icon search on  Breadcrumb
2. On textbox "Search" put the keyword "John is smoking", once in content of My Family &amp; Me, and tap on go to search</t>
  </si>
  <si>
    <t>Breadcrumb states on  MFM, login, and delete account successfully
1. Tap on icon search on  Breadcrumb
2. On textbox "Search" put the keyword to search like “cardior”, then wait and see</t>
  </si>
  <si>
    <t>Breadcrumb states on  MFM, login, and delete account successfully
1. Tap on icon search on  Breadcrumb
2.   On textbox "Search"  put the keyword to search like “view”, then wait and see</t>
  </si>
  <si>
    <t>Breadcrumb states on  MFM, login, and delete account successfully
1. Tap on icon search on  Breadcrumb
2.  On textbox "Search" put the keyword to search like “/;”, then wait and see</t>
  </si>
  <si>
    <t>Breadcrumb states on  MFM, login, and delete profile  successfully
1. Tap on icon search on  Breadcrumb
2. Tap on icon search on  Breadcrumb again</t>
  </si>
  <si>
    <t>Breadcrumb states on  MFM, login, and delete profile  successfully
1. Tap on icon search on  Breadcrumb
2. Verify search default value is "Search"</t>
  </si>
  <si>
    <t>Breadcrumb states on  MFM, login, and delete profile  successfully
1. Tap on icon search on  Breadcrumb
2. On textbox "Search" put the keyword "John is smoking", once in content of My Family &amp; Me, and tap on go to search</t>
  </si>
  <si>
    <t>Breadcrumb states on  MFM, login, and delete profile  successfully
1. Tap on icon search on  Breadcrumb
2. On textbox "Search" put the keyword to search like “cardior”, then wait and see</t>
  </si>
  <si>
    <t>Breadcrumb states on  MFM, login, and delete profile  successfully
1. Tap on icon search on  Breadcrumb
2.   On textbox "Search"  put the keyword to search like “view”, then wait and see</t>
  </si>
  <si>
    <t>Breadcrumb states on  MFM, login, and delete profile  successfully
1. Tap on icon search on  Breadcrumb
2.  On textbox "Search" put the keyword to search like “/;”, then wait and see</t>
  </si>
  <si>
    <t xml:space="preserve"> Go to ECH resource, view a detail of vital signs/ common warning signs</t>
  </si>
  <si>
    <t>Breadcrumb states on  ECH resource, view a detail of vital signs/ common warning signs
1. Tap on icon search on  Breadcrumb
2. Tap on icon search on  Breadcrumb again</t>
  </si>
  <si>
    <t>Breadcrumb states on  ECH resource, view a detail of vital signs/ common warning signs
1. Tap on icon search on  Breadcrumb
2. Verify search default value is "Search"</t>
  </si>
  <si>
    <t>Breadcrumb states on  ECH resource, view a detail of vital signs/ common warning signs
1. Tap on icon search on  Breadcrumb
2. On textbox "Search" put the keyword "John is smoking", once in content of My Family &amp; Me, and tap on go to search</t>
  </si>
  <si>
    <t>Breadcrumb states on  ECH resource, view a detail of vital signs/ common warning signs
1. Tap on icon search on  Breadcrumb
2. On textbox "Search" put the keyword to search like “cardior”, then wait and see</t>
  </si>
  <si>
    <t>Breadcrumb states on  ECH resource, view a detail of vital signs/ common warning signs
1. Tap on icon search on  Breadcrumb
2.   On textbox "Search"  put the keyword to search like “view”, then wait and see</t>
  </si>
  <si>
    <t>Breadcrumb states on  ECH resource, view a detail of vital signs/ common warning signs
1. Tap on icon search on  Breadcrumb
2.  On textbox "Search" put the keyword to search like “/;”, then wait and see</t>
  </si>
  <si>
    <t xml:space="preserve"> Go to ECH News &amp; Events, view a detail of news/ events</t>
  </si>
  <si>
    <t>Breadcrumb states on  ECH News &amp; Events, view a detail of news/ events
1. Tap on icon search on  Breadcrumb
2. Tap on icon search on  Breadcrumb again</t>
  </si>
  <si>
    <t>Breadcrumb states on  ECH News &amp; Events, view a detail of news/ events
1. Tap on icon search on  Breadcrumb
2. Verify search default value is "Search"</t>
  </si>
  <si>
    <t>Breadcrumb states on  ECH News &amp; Events, view a detail of news/ events
1. Tap on icon search on  Breadcrumb
2. On textbox "Search" put the keyword "John is smoking", once in content of My Family &amp; Me, and tap on go to search</t>
  </si>
  <si>
    <t>Breadcrumb states on  ECH News &amp; Events, view a detail of news/ events
1. Tap on icon search on  Breadcrumb
2. On textbox "Search" put the keyword to search like “cardior”, then wait and see</t>
  </si>
  <si>
    <t>Breadcrumb states on  ECH News &amp; Events, view a detail of news/ events
1. Tap on icon search on  Breadcrumb
2.   On textbox "Search"  put the keyword to search like “view”, then wait and see</t>
  </si>
  <si>
    <t>Breadcrumb states on  ECH News &amp; Events, view a detail of news/ events
1. Tap on icon search on  Breadcrumb
2.  On textbox "Search" put the keyword to search like “/;”, then wait and see</t>
  </si>
  <si>
    <t>Breadcrumb states on Visiting ECH, Tap to view Los Gatos or Mountain View
1. Tap on icon search on  Breadcrumb
2. Tap on icon search on  Breadcrumb again</t>
  </si>
  <si>
    <t>Breadcrumb states on Visiting ECH, Tap to view Los Gatos or Mountain View
1. Tap on icon search on  Breadcrumb
2. Verify search default value is "Search"</t>
  </si>
  <si>
    <t>Breadcrumb states on Visiting ECH, Tap to view Los Gatos or Mountain View
1. Tap on icon search on  Breadcrumb
2. On textbox "Search" put the keyword "John is smoking", once in content of My Family &amp; Me, and tap on go to search</t>
  </si>
  <si>
    <t>Breadcrumb states on Visiting ECH, Tap to view Los Gatos or Mountain View
1. Tap on icon search on  Breadcrumb
2. On textbox "Search" put the keyword to search like “cardior”, then wait and see</t>
  </si>
  <si>
    <t>Breadcrumb states on Visiting ECH, Tap to view Los Gatos or Mountain View
1. Tap on icon search on  Breadcrumb
2.   On textbox "Search"  put the keyword to search like “view”, then wait and see</t>
  </si>
  <si>
    <t>Breadcrumb states on Visiting ECH, Tap to view Los Gatos or Mountain View
1. Tap on icon search on  Breadcrumb
2.  On textbox "Search" put the keyword to search like “/;”, then wait and see</t>
  </si>
  <si>
    <t>1.2</t>
  </si>
  <si>
    <r>
      <rPr>
        <b/>
        <sz val="8"/>
        <rFont val="Tahoma"/>
        <family val="2"/>
      </rPr>
      <t xml:space="preserve">Add cases: </t>
    </r>
    <r>
      <rPr>
        <sz val="8"/>
        <rFont val="Tahoma"/>
        <family val="2"/>
      </rPr>
      <t>[Hybrid-18],[Hybrid-19],[Hybrid-20],[Hybrid-21],[Hybrid-22,[Hybrid-23</t>
    </r>
    <r>
      <rPr>
        <b/>
        <sz val="8"/>
        <rFont val="Tahoma"/>
        <family val="2"/>
      </rPr>
      <t xml:space="preserve">
Add cases</t>
    </r>
    <r>
      <rPr>
        <sz val="8"/>
        <rFont val="Tahoma"/>
        <family val="2"/>
      </rPr>
      <t xml:space="preserve">:  [ER-33],[ER-34],[ER-35],[ER-36],[ER-37],[ER-38]
</t>
    </r>
    <r>
      <rPr>
        <b/>
        <sz val="8"/>
        <rFont val="Tahoma"/>
        <family val="2"/>
      </rPr>
      <t>Add cases</t>
    </r>
    <r>
      <rPr>
        <sz val="8"/>
        <rFont val="Tahoma"/>
        <family val="2"/>
      </rPr>
      <t xml:space="preserve">: [Find Physician-26],[Find Physician-27],[Find Physician-28],[Find Physician-29],[Find Physician-30],[Find Physician-31]
</t>
    </r>
    <r>
      <rPr>
        <b/>
        <sz val="8"/>
        <rFont val="Tahoma"/>
        <family val="2"/>
      </rPr>
      <t>Add cases</t>
    </r>
    <r>
      <rPr>
        <sz val="8"/>
        <rFont val="Tahoma"/>
        <family val="2"/>
      </rPr>
      <t xml:space="preserve">: [My Family &amp; Me Login-27],[My Family &amp; Me Login-28],[My Family &amp; Me Login-29],[My Family &amp; Me Login-30],[My Family &amp; Me Login-31],[My Family &amp; Me Login-32]
</t>
    </r>
    <r>
      <rPr>
        <b/>
        <sz val="8"/>
        <rFont val="Tahoma"/>
        <family val="2"/>
      </rPr>
      <t>Add cases</t>
    </r>
    <r>
      <rPr>
        <sz val="8"/>
        <rFont val="Tahoma"/>
        <family val="2"/>
      </rPr>
      <t>: [My Family &amp; Me Forgot Password-17],[My Family &amp; Me Forgot Password-18],[My Family &amp; Me Forgot Password-19],[My Family &amp; Me Forgot Password-20],[My Family &amp; Me Forgot Password-21],[My Family &amp; Me Forgot Password-22],[My Family &amp; Me Forgot Password-23]</t>
    </r>
    <r>
      <rPr>
        <b/>
        <sz val="8"/>
        <rFont val="Tahoma"/>
        <family val="2"/>
      </rPr>
      <t xml:space="preserve">
Add cases</t>
    </r>
    <r>
      <rPr>
        <sz val="8"/>
        <rFont val="Tahoma"/>
        <family val="2"/>
      </rPr>
      <t xml:space="preserve">:[My Family &amp; Me Create Account-41],[My Family &amp; Me Create Account-42],[My Family &amp; Me Create Account-43],[My Family &amp; Me Create Account-44],[My Family &amp; Me Create Account-45],[My Family &amp; Me Create Account-46]
</t>
    </r>
    <r>
      <rPr>
        <b/>
        <sz val="8"/>
        <rFont val="Tahoma"/>
        <family val="2"/>
      </rPr>
      <t>Add cases</t>
    </r>
    <r>
      <rPr>
        <sz val="8"/>
        <rFont val="Tahoma"/>
        <family val="2"/>
      </rPr>
      <t xml:space="preserve">: [MFM-ChangePassword-20],[MFM-ChangePassword-21],[MFM-ChangePassword-22],[MFM-ChangePassword-23],[MFM-ChangePassword-24],[MFM-ChangePassword-25]
</t>
    </r>
    <r>
      <rPr>
        <b/>
        <sz val="8"/>
        <rFont val="Tahoma"/>
        <family val="2"/>
      </rPr>
      <t>Add cases</t>
    </r>
    <r>
      <rPr>
        <sz val="8"/>
        <rFont val="Tahoma"/>
        <family val="2"/>
      </rPr>
      <t xml:space="preserve">: [My Family &amp; Me Create Profile-31],[My Family &amp; Me Create Profile-32],[My Family &amp; Me Create Profile-33],[My Family &amp; Me Create Profile-34],[My Family &amp; Me Create Profile-35],[My Family &amp; Me Create Profile-36]
</t>
    </r>
    <r>
      <rPr>
        <b/>
        <sz val="8"/>
        <rFont val="Tahoma"/>
        <family val="2"/>
      </rPr>
      <t>Add cases</t>
    </r>
    <r>
      <rPr>
        <sz val="8"/>
        <rFont val="Tahoma"/>
        <family val="2"/>
      </rPr>
      <t xml:space="preserve">:[My Family &amp; Me Dashboard/Delete Account-28],[My Family &amp; Me Dashboard/Delete Account-29],[My Family &amp; Me Dashboard/Delete Account-30],[My Family &amp; Me Dashboard/Delete Account-31],[My Family &amp; Me Dashboard/Delete Account-32],[My Family &amp; Me Dashboard/Delete Account-33]
</t>
    </r>
    <r>
      <rPr>
        <b/>
        <sz val="8"/>
        <rFont val="Tahoma"/>
        <family val="2"/>
      </rPr>
      <t>Add cases</t>
    </r>
    <r>
      <rPr>
        <sz val="8"/>
        <rFont val="Tahoma"/>
        <family val="2"/>
      </rPr>
      <t xml:space="preserve">:[My Family &amp; Me View/Edit/Delete Profile-40],[My Family &amp; Me View/Edit/Delete Profile-41],[My Family &amp; Me View/Edit/Delete Profile-42],[My Family &amp; Me View/Edit/Delete Profile-43],[My Family &amp; Me View/Edit/Delete Profile-44],[My Family &amp; Me View/Edit/Delete Profile-45],[My Family &amp; Me View/Edit/Delete Profile-46]
</t>
    </r>
    <r>
      <rPr>
        <b/>
        <sz val="8"/>
        <rFont val="Tahoma"/>
        <family val="2"/>
      </rPr>
      <t xml:space="preserve">Add cases: </t>
    </r>
    <r>
      <rPr>
        <sz val="8"/>
        <rFont val="Tahoma"/>
        <family val="2"/>
      </rPr>
      <t xml:space="preserve">[ECH Resource-20],[ECH Resource-21],[ECH Resource-22],[ECH Resource-23],[ECH Resource-24],[ECH Resource-25]
</t>
    </r>
    <r>
      <rPr>
        <b/>
        <sz val="8"/>
        <rFont val="Tahoma"/>
        <family val="2"/>
      </rPr>
      <t>Add cases:</t>
    </r>
    <r>
      <rPr>
        <sz val="8"/>
        <rFont val="Tahoma"/>
        <family val="2"/>
      </rPr>
      <t>[ECH news-28],[ECH news-29],[ECH news-30],[ECH news-31],[ECH news-32],[ECH news-33</t>
    </r>
    <r>
      <rPr>
        <b/>
        <sz val="8"/>
        <rFont val="Tahoma"/>
        <family val="2"/>
      </rPr>
      <t>]
Add cases:</t>
    </r>
    <r>
      <rPr>
        <sz val="8"/>
        <rFont val="Tahoma"/>
        <family val="2"/>
      </rPr>
      <t>[Visiting ECH-19],[Visiting ECH-20],[Visiting ECH-21],[Visiting ECH-22],[Visiting ECH-23],[Visiting ECH-24]</t>
    </r>
  </si>
  <si>
    <t>l</t>
  </si>
  <si>
    <r>
      <t xml:space="preserve">2. MFM dashboard appears, including:
2a. List of members (dashboard) with icons, ages, and hyperlink on full name to go to profile page
2b. Buttons to logout, delete account, change password, and add member
</t>
    </r>
    <r>
      <rPr>
        <sz val="8"/>
        <color rgb="FFFF0000"/>
        <rFont val="Tahoma"/>
        <family val="2"/>
      </rPr>
      <t>2c. Email &amp; password are encrypted in the user table</t>
    </r>
  </si>
  <si>
    <r>
      <t xml:space="preserve">2. A login with password form appears to access MFM, including:
2a. Forgot password button, incase of you forgot password to Tap to recover password
2b. Create an account link, to create new account if you do not have one
</t>
    </r>
    <r>
      <rPr>
        <sz val="8"/>
        <color rgb="FFFF0000"/>
        <rFont val="Tahoma"/>
        <family val="2"/>
      </rPr>
      <t>2c.Email &amp; password are encrypted in the user table</t>
    </r>
    <r>
      <rPr>
        <sz val="8"/>
        <rFont val="Tahoma"/>
        <family val="2"/>
      </rPr>
      <t xml:space="preserve">
4. Go to Dashboard without logging in again</t>
    </r>
  </si>
  <si>
    <r>
      <t xml:space="preserve">3. Recover password mail come after a while (3-5 minutes)
</t>
    </r>
    <r>
      <rPr>
        <sz val="8"/>
        <color rgb="FFFF0000"/>
        <rFont val="Tahoma"/>
        <family val="2"/>
      </rPr>
      <t>3a.PasswordAnswer is encrypted in the UserPasswordQuestions table</t>
    </r>
  </si>
  <si>
    <r>
      <t xml:space="preserve">3. Content of email like:
Dear,
Password is updated by request on &lt;date&gt;: &lt;new password&gt;
</t>
    </r>
    <r>
      <rPr>
        <sz val="8"/>
        <color rgb="FFFF0000"/>
        <rFont val="Tahoma"/>
        <family val="2"/>
      </rPr>
      <t>3a.PasswordAnswer is encrypted in the UserPasswordQuestions table</t>
    </r>
  </si>
  <si>
    <r>
      <t xml:space="preserve">2. A message appears to inform user with following content: 
2a. "Your password has been emailed to the addressed used to set-up your Me &amp; My Family Account"
2b. Button to go to login page, "Back to My Family &amp; Me Login"
3. Email is sent, and user can get password from email (3-5 minutes)
</t>
    </r>
    <r>
      <rPr>
        <sz val="8"/>
        <color rgb="FFFF0000"/>
        <rFont val="Tahoma"/>
        <family val="2"/>
      </rPr>
      <t>3a.PasswordAnswer is encrypted in the UserPasswordQuestions table</t>
    </r>
  </si>
  <si>
    <r>
      <t xml:space="preserve">1. A form with name, date of birth and blood type to input
4. User can use locally (Photo gallery) or shoot from camera
5. List of blood type like: O, A-B, A, B
6. List of about 100 medical history items to choose one
7. List of about 100 medication items to choose one
8. User type content of allergy to add
9. A profile is created and appeared on Dashboard
</t>
    </r>
    <r>
      <rPr>
        <sz val="8"/>
        <color rgb="FFFF0000"/>
        <rFont val="Tahoma"/>
        <family val="2"/>
      </rPr>
      <t>9a.Name, Day of Birth, Month of Birth,Year of birth,Blood type, PriPhysician Name, PriPhysician Phone, PriPhysician Note are encrypted in the MyFamilyProfiles table
9b.Day of Medical, Month of Medical, Year of Medical are encrypted in the Profile Medical table
9c.AllergyName is encrypted in the ProfileAllergies table</t>
    </r>
  </si>
  <si>
    <r>
      <t>1. Delete My Account confirmation appears</t>
    </r>
    <r>
      <rPr>
        <sz val="8"/>
        <color rgb="FFFF0000"/>
        <rFont val="Tahoma"/>
        <family val="2"/>
      </rPr>
      <t xml:space="preserve"> "An email with a conﬁrmation number has been sent. Please enter the number received below to conﬁrm deletion."?</t>
    </r>
  </si>
  <si>
    <r>
      <t>1. A confirmation YES/NO message appears to confirm like "Are you sure to delete this account?"
2. A confirmation screen appears including:
2a. Message of</t>
    </r>
    <r>
      <rPr>
        <sz val="8"/>
        <color rgb="FFFF0000"/>
        <rFont val="Tahoma"/>
        <family val="2"/>
      </rPr>
      <t>"An email with a conﬁrmation number was sent. Please enter the number received below to conﬁrm deletion."</t>
    </r>
    <r>
      <rPr>
        <sz val="8"/>
        <rFont val="Tahoma"/>
        <family val="2"/>
      </rPr>
      <t xml:space="preserve">
2b. A textbox to input deleted confirmation code
An email is sent to user's mailbox with confirmation code in 3-5 minutes
4. Deleted email and password could not be valid to use to login on MFM
5. Go to homepage</t>
    </r>
  </si>
  <si>
    <r>
      <t xml:space="preserve">1. Alert message </t>
    </r>
    <r>
      <rPr>
        <sz val="8"/>
        <color rgb="FFFF0000"/>
        <rFont val="Tahoma"/>
        <family val="2"/>
      </rPr>
      <t>"An email with a conﬁrmation number has been re-sent. Please enter the number received below to conﬁrm deletion."</t>
    </r>
  </si>
  <si>
    <r>
      <t>1. Alert message</t>
    </r>
    <r>
      <rPr>
        <sz val="8"/>
        <color rgb="FFFF0000"/>
        <rFont val="Tahoma"/>
        <family val="2"/>
      </rPr>
      <t xml:space="preserve"> "You have successfully deleted an account of My Family &amp; Me.”</t>
    </r>
  </si>
  <si>
    <r>
      <t>1. A confirmation YES/NO message appears to confirm like</t>
    </r>
    <r>
      <rPr>
        <sz val="8"/>
        <color rgb="FFFF0000"/>
        <rFont val="Tahoma"/>
        <family val="2"/>
      </rPr>
      <t xml:space="preserve"> "An email with a conﬁrmation number has been sent. Please enter the number received below to conﬁrm deletion."?</t>
    </r>
    <r>
      <rPr>
        <sz val="8"/>
        <rFont val="Tahoma"/>
        <family val="2"/>
      </rPr>
      <t xml:space="preserve">
2. Back to dashboard</t>
    </r>
  </si>
  <si>
    <r>
      <t xml:space="preserve">4.Alert message </t>
    </r>
    <r>
      <rPr>
        <sz val="8"/>
        <color rgb="FFFF0000"/>
        <rFont val="Tahoma"/>
        <family val="2"/>
      </rPr>
      <t>"Unable to delete account. Please try again later.”</t>
    </r>
  </si>
  <si>
    <t xml:space="preserve">Verify other location
</t>
  </si>
  <si>
    <t>Verify visitor information</t>
  </si>
  <si>
    <t>1. Tap on Visiting ECH
2. Tap on Los Gatos/ Mountain View
3. Tap on  "Call (408) 378 - 6131"/"Call (650) 940 - 7000"</t>
  </si>
  <si>
    <t>3.  (408) 378 - 6131/(650) 940 - 7000 is dialed</t>
  </si>
  <si>
    <t>1. Tap on Visiting ECH
2. Tap on Other Location
3. Tap on link to View Map
4. Tap on website each location</t>
  </si>
  <si>
    <t>2. Detail locations appear
Oak Dialysis Center
2505 Hospital Drive
Oak Pavilion
Mountain View, CA 94040
650-940-7015
Map
Evergreen Dialysis Center
2240 Tully Road
San Jose, CA 95122
408-238-9100
Map
Rose Garden Dialysis Center
999 W. Taylor Street
San Jose, CA 95126
408-494-1000
Map
El Camino Surgery Center
Willow Pavilion, First Floor
2480 Grant Road
Mountain View, CA 94040
650-961-1200
www.ecsc.com
Map
3.  Auto Google map will be reached, and location will be pointed out on map
4. Go directly to location website</t>
  </si>
  <si>
    <t xml:space="preserve">1. Tap on Visiting ECH
2. Tap on Los Gatos/ Mountain View
3. Tap on Visitor Information
</t>
  </si>
  <si>
    <t>Verify visitor information's near by</t>
  </si>
  <si>
    <t xml:space="preserve">1. Tap on Visiting ECH
2. Tap on Los Gatos/ Mountain View
3. Tap on Visitor Information
4. Tap to restaurants/ hotels/ shopping
</t>
  </si>
  <si>
    <t xml:space="preserve">3. Content related to visitor's info appear, like:
- How To Obtain Information About a Patien
- Communicating with Family and Friends
- Gift Shop's number
- Free Wi-Fi Access
- What's Nearby's buttons to restaurants, hotels, shopping next to host </t>
  </si>
  <si>
    <t>4. Content related to restaurants/ hotels/ shopping appear on Google map, address is pointed out</t>
  </si>
  <si>
    <t xml:space="preserve">Added 
[Visiting ECH-6]
[Visiting ECH-7]
[Visiting ECH-8]
</t>
  </si>
  <si>
    <t xml:space="preserve">www.familymedicalofficer.com must be online via internet
</t>
  </si>
  <si>
    <t>2. Site www.familymedicalofficer.com will be auto reached on device's browser, including:
1a. El Camino logo at top of page 
1b. 6 sections of (Emergency Response, Find a Doctor, My Family &amp; Me, ECH Resources, Visiting ECH, ECH News &amp; Events) with icons and hyperlinks which are ready to go to.</t>
  </si>
  <si>
    <t>1. Site www.familymedicalofficer.com will be appeared on device's browser</t>
  </si>
  <si>
    <t>1. Site www.familymedicalofficer.com will be appeared on device's browser including:
1a. El Camino logo at top of page 
1b. 6 sections of (Emergency Response, Find a Doctor, My Family &amp; Me, ECH Resources, Visiting ECH, ECH News &amp; Events) with icons and hyperlinks which are ready to go to.
2. Auto go to www.familymedicalofficer.com
3. Go to separate parts of each section</t>
  </si>
  <si>
    <t xml:space="preserve">1. Site www.familymedicalofficer.com will be appeared on device's browser including:
2. View Full Site: hyperlink to go to www.elcaminohospital.org
3. Privacy Policies: which will contain the legal language of privacy policy of  FMO 
4. Terms of Use: which will contain the language of TOS of FMO
</t>
  </si>
  <si>
    <t xml:space="preserve">Tap on logo FMO, on top of page, to go to homepage of www.familymedicalofficer.com
</t>
  </si>
  <si>
    <t xml:space="preserve">Changed m.elcaminohospital.org to www.familymedicalofficer.com
Added cases of A+/- on all sheet
Added [Hybrid-10] [Hybrid-11] [Hybrid-12] 
Updated [ER-14]
Added Check breadcrumb operation on magnifier icon
Updated all ECH Resource content sheet
Updated [Home page-10] [Home page-11] [Home page-12]
Added [Home page-12]
Updated [GUI-13] [GUI-10] [GUI-33] [GUI-41] [GUI-1] 
Updated [Find Physician-6]
Added Validate content when double tapping on web browser to zoom in content
Added [Home page-28]
Added [Hybrid-13] [Find Physician-25]
Added [Home page-15]
</t>
  </si>
  <si>
    <t>2. Site www.familymedicalofficer.com will be auto reached on device's browser, including:
1a. El Camino logo at top of page 
1b. 6 sections of (Emergency Response, Find a Doctor, My Family &amp; Me, ECH Resources, Visiting ECH, ECH News) with icons and hyperlinks which are ready to go to.</t>
  </si>
  <si>
    <t>Used to access www.familymedicalofficer.com before</t>
  </si>
  <si>
    <t>1. Site www.familymedicalofficer.com will be appeared on device's browser including:
1a. El Camino logo at top of page 
1b. 6 sections of (Emergency Response, Find a Doctor, My Family &amp; Me, ECH Resources, Visiting ECH, ECH News) with icons and hyperlinks which are ready to go to.
2. Auto go to www.familymedicalofficer.com
3. Go to separate parts of each section</t>
  </si>
  <si>
    <t>1. Go back to homepage of www.familymedicalofficer.com</t>
  </si>
  <si>
    <t>Access www.familymedicalofficer.com on device, set your location to "1288 Pear Avenue Mountain View, CA, 94043"</t>
  </si>
  <si>
    <t>Access www.familymedicalofficer.com on device, set your location to "1 3075A Hansen Way Palo Alto, CA 94304"</t>
  </si>
  <si>
    <t>Access www.familymedicalofficer.com on device, set your location to another that is different from "3075A Hansen Way Palo Alto, CA 94304"</t>
  </si>
  <si>
    <t>Access www.familymedicalofficer.com</t>
  </si>
  <si>
    <t>Access www.familymedicalofficer.com, do a valid search</t>
  </si>
  <si>
    <t>Access www.familymedicalofficer.com, do a search with result of more than 10</t>
  </si>
  <si>
    <t>Access www.familymedicalofficer.com, do a valid search, and view profile on result</t>
  </si>
  <si>
    <t>1. Access www.familymedicalofficer.com
2. Tap on My Family &amp; Me, email of "jsmith@elcaminohospital.com" &amp; password of "12345678" are registered before</t>
  </si>
  <si>
    <t>Access www.familymedicalofficer.com, tap on My Family &amp; Me, user is not logged in before</t>
  </si>
  <si>
    <t>Access www.familymedicalofficer.com, tap on My Family &amp; Me, user is not registerred before</t>
  </si>
  <si>
    <t>Access www.familymedicalofficer.com, tap on My Family &amp; Me, then login successfully</t>
  </si>
  <si>
    <t>Access www.familymedicalofficer.com, tap on My Family &amp; Me, then login/out successfully on multiple devices</t>
  </si>
  <si>
    <t>1. Access www.familymedicalofficer.com
2. Tap on My Family &amp; Me, email of "jsmith@elcaminohospital.com" &amp; challenge question of "what is your pet's name?" &amp; answer of "It is Tom" are registered before</t>
  </si>
  <si>
    <t>Access www.familymedicalofficer.com, tap on My Family &amp; Me, user status is not logged in</t>
  </si>
  <si>
    <t>Access www.familymedicalofficer.com, tap on My Family &amp; Me, new account is created</t>
  </si>
  <si>
    <t>Access www.familymedicalofficer.com, login successfully from My Family &amp; Me</t>
  </si>
  <si>
    <t xml:space="preserve">Access www.familymedicalofficer.com, login successfully from My Family &amp; Me, then tap on Change Password
</t>
  </si>
  <si>
    <t xml:space="preserve">Access www.familymedicalofficer.com, login successfully from My Family &amp; Me, then submit to change Password successfully
</t>
  </si>
  <si>
    <t>Access www.familymedicalofficer.com, login successfully from My Family &amp; Me &amp; add a member</t>
  </si>
  <si>
    <t>Access www.familymedicalofficer.com, login successfully from My Family &amp; Me &amp; View a profile (profile (s) must be existed)</t>
  </si>
  <si>
    <t>Access www.familymedicalofficer.com, login successfully from My Family &amp; Me, a profile is created</t>
  </si>
  <si>
    <t>Access www.familymedicalofficer.com, login successfully from My Family &amp; Me &amp; profile is existed</t>
  </si>
  <si>
    <t>Access www.familymedicalofficer.com, login successfully from My Family &amp; Me, then delete account successfully</t>
  </si>
  <si>
    <t>Access www.familymedicalofficer.com, login successfully from My Family &amp; Me (profile (s) must be existed)</t>
  </si>
  <si>
    <t>Access www.familymedicalofficer.com, login successfully from My Family &amp; Me (profile (s) must NOT  be existed)</t>
  </si>
  <si>
    <t xml:space="preserve">Access www.familymedicalofficer.com on device
</t>
  </si>
  <si>
    <t>Access www.familymedicalofficer.com &amp; Tap on ECH News &amp;
News content states has a record</t>
  </si>
  <si>
    <t>Access www.familymedicalofficer.com &amp; Tap on ECH News &amp;
Events content states has a record</t>
  </si>
  <si>
    <t>Access www.familymedicalofficer.com &amp; Tap on ECH News content states no record</t>
  </si>
  <si>
    <t>Access www.familymedicalofficer.com &amp; Tap on ECH News content are less than 10 records</t>
  </si>
  <si>
    <t>Access www.familymedicalofficer.com &amp; Tap on ECH News content are more than 10 records</t>
  </si>
  <si>
    <t>Access www.familymedicalofficer.com &amp; Tap on ECH Events content states no record</t>
  </si>
  <si>
    <t>Access www.familymedicalofficer.com &amp; Tap on ECH Events content are less than 10 records</t>
  </si>
  <si>
    <t>Access www.familymedicalofficer.com &amp; Tap on ECH Events content are more than 10 records</t>
  </si>
  <si>
    <t>Access www.familymedicalofficer.com &amp; Tap on ECH Events,  contents are more than 20 records</t>
  </si>
  <si>
    <t>Access www.familymedicalofficer.com &amp; 
Tap on ECH News &amp; Events, view a detail of a News record on devices</t>
  </si>
  <si>
    <t>Access www.familymedicalofficer.com &amp; 
Tap on ECH News &amp; Events &amp; View a detail of a Events record on devices</t>
  </si>
  <si>
    <t xml:space="preserve">Access www.familymedicalofficer.com via internet, set your location to "3075A Hansen Way Palo Alto, CA 94304"
</t>
  </si>
  <si>
    <t>Bug#</t>
  </si>
  <si>
    <t>1. Display hyperlink events titles about this events
2. Short description about this event (2 or more paragraphs)</t>
  </si>
  <si>
    <t>Validate content footer of Hompage</t>
  </si>
  <si>
    <t xml:space="preserve">1. Access www.elcaminohospital.org from device and view top and middle of page via FMO icon on device
2. View footer </t>
  </si>
  <si>
    <t xml:space="preserve">1. Site www.familymedicalofficer.com will be appeared on device's browser including:
2.a View Full Site: hyperlink to go to www.elcaminohospital.org
2.b Privacy Policies: which will contain the legal language of privacy policy of  FMO 
2.c Terms of Use: which will contain the language of TOS of FMO
</t>
  </si>
  <si>
    <t>1. A message appears to confirm password is recovered, like "Your password has been emailed to address that is used to setup your my Family &amp; Me account", and a link/button to go back to login page</t>
  </si>
  <si>
    <t>1. Tap to type unregisterred email address like "abcd@mail.com", and tap submit to login</t>
  </si>
  <si>
    <t>Access www.familymedicalofficer.com, tap on My Family &amp; Me, user registerred "abc@gmail.com", and is not logged in before</t>
  </si>
  <si>
    <t>4. Email address &amp; re-typed of email address must be matched
5. List of questions appears to choose one
6. Each question must have an answer
8. Password and re-type password must be matched
9. Term and condition must be checked
9a.Name, Day of Birth, Month of Birth,Year of birth,Blood type, PriPhysician Name, PriPhysician Phone, PriPhysician Note are encrypted in the MyFamilyProfiles table
9b.Day of Medical, Month of Medical, Year of Medical are encrypted in the Profile Medical table
9c.AllergyName is encrypted in the ProfileAllergies table
10. Email confirmation of created account should be sent to user's mailbox in 3-5 minutes</t>
  </si>
  <si>
    <t>13/10/2011</t>
  </si>
  <si>
    <t>1. User with chosen credential is login and can view dashboard content on expected device 1
2. User with chosen credential is login and can view dashboard content on expected device 2, and be logged out on device 1</t>
  </si>
  <si>
    <t>14/10/2011</t>
  </si>
  <si>
    <t>Hours cost/ 5 devices</t>
  </si>
  <si>
    <t>Hours cost/ device</t>
  </si>
  <si>
    <t>Verify date of birth is not above current date</t>
  </si>
  <si>
    <t>1. Tap to choose month 1-12 in combo box
2. Tap to choose day 1-31 in combo box
3. Tap to choose year &gt; current year in combo box</t>
  </si>
  <si>
    <t>3. Could not choose</t>
  </si>
  <si>
    <t>1. Avatar is 70x70 pixels, image is in valid ratio</t>
  </si>
  <si>
    <t>1. Alert appears to inform, like "Password is required"</t>
  </si>
  <si>
    <t>1. Alert appears to inform, like ""Email address or password is incorrect, try again."</t>
  </si>
  <si>
    <t>1. Tap to type unregisterred email address like "abc@mail.com" &amp; password, and tap submit to login</t>
  </si>
  <si>
    <t>1. Alert appears to inform, like "Email is required" &amp; "Password is required"</t>
  </si>
  <si>
    <t>1. Alert appears to inform, like "Password must be case sensitive"</t>
  </si>
  <si>
    <t>1.3</t>
  </si>
  <si>
    <t xml:space="preserve">Updated [My Family &amp; Me Login-3]
Updated [My Family &amp; Me Login-4]
Updated [My Family &amp; Me Login-5]
Updated [My Family &amp; Me Login-6]
Updated [My Family &amp; Me Login-7] 
Delete [My Family &amp; Me Login-26] 
Updated [My Family &amp; Me Create Account-12]
</t>
  </si>
  <si>
    <t>FMO_IT&amp;ST Test Cases_v1.3</t>
  </si>
  <si>
    <t>4. Auto Google map will be reached, and a direction will be auto created from "1288 Pear Avenue Mountain View, CA, 94043" to ECH site (Los Gatos/Mountain View)
5. User can use multi touch to zoom, pin function and see navigation address on iphone map, but on android ones</t>
  </si>
  <si>
    <t>4. A Text input will appeared to enter address
5.  Auto Google map will be reached, and a direction will be auto created from "1288 Pear Avenue Mountain View, CA, 94043" to ECH site (Los Gatos/Mountain View)
5a. User can use multi touch to zoom, pin function and see navigation address on iphone map, but on android ones</t>
  </si>
  <si>
    <t>4. Display a confirmation box to ask if user allows system to use the geo-location information of user. Message: "FMO would like to use your current location". Buttons: "Don't Allow" and "OK"
5. Auto Google map will be reached, and a direction will be auto created from "1288 Pear Avenue Mountain View, CA, 94043" to ECH site (Los Gatos)
5a. User can use multi touch to zoom, pin function and see navigation address on iphone map, but on android ones</t>
  </si>
  <si>
    <t>4. Display a confirmation box to ask if user allows system to use the geo-location information of user. Message: "FMO would like to use your current location". Buttons: "Don't Allow" and "OK"
5. Auto Google map will be reached, and a direction will be auto created from " 3075A Hansen Way Palo Alto, CA 94304" to ECH site (Mountain View)
5a. User can use multi touch to zoom, pin function and see navigation address on iphone map, but on android ones</t>
  </si>
  <si>
    <t>4. A Textinput will appeared to enter address
5.  Auto Google map will be reached, and a direction will be auto created from "1288 Pear Avenue Mountain View, CA, 94043" to ECH site (Los Gatos)
5a. User can use multi touch to zoom, pin function and see navigation address on iphone map, but on android ones</t>
  </si>
  <si>
    <t>4. A Textinput will appeared to enter address
5.  Auto Google map will be reached, and a direction will be auto created from "3075A Hansen Way Palo Alto, CA 94304" to ECH site (Mountain View)
5a. User can use multi touch to zoom, pin function and see navigation address on iphone map, but on android ones</t>
  </si>
  <si>
    <t>On IE9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</si>
</sst>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mm\-yy;@"/>
  </numFmts>
  <fonts count="29">
    <font>
      <sz val="11"/>
      <name val="ＭＳ Ｐゴシック"/>
      <family val="2"/>
      <charset val="128"/>
    </font>
    <font>
      <u/>
      <sz val="11"/>
      <color indexed="12"/>
      <name val="ＭＳ Ｐゴシック"/>
      <family val="3"/>
      <charset val="128"/>
    </font>
    <font>
      <u/>
      <sz val="10"/>
      <color indexed="12"/>
      <name val="Arial"/>
      <family val="2"/>
    </font>
    <font>
      <sz val="11"/>
      <name val="ＭＳ Ｐゴシック"/>
      <family val="3"/>
      <charset val="128"/>
    </font>
    <font>
      <sz val="10"/>
      <name val="Arial"/>
      <family val="2"/>
    </font>
    <font>
      <sz val="11"/>
      <name val="明朝"/>
      <family val="1"/>
      <charset val="128"/>
    </font>
    <font>
      <sz val="8"/>
      <name val="Tahoma"/>
      <family val="2"/>
    </font>
    <font>
      <b/>
      <sz val="8"/>
      <color indexed="10"/>
      <name val="Tahoma"/>
      <family val="2"/>
    </font>
    <font>
      <b/>
      <sz val="11"/>
      <color indexed="8"/>
      <name val="Tahoma"/>
      <family val="2"/>
    </font>
    <font>
      <b/>
      <sz val="8"/>
      <color indexed="60"/>
      <name val="Tahoma"/>
      <family val="2"/>
    </font>
    <font>
      <i/>
      <sz val="8"/>
      <color indexed="17"/>
      <name val="Tahoma"/>
      <family val="2"/>
    </font>
    <font>
      <b/>
      <sz val="8"/>
      <color indexed="9"/>
      <name val="Tahoma"/>
      <family val="2"/>
    </font>
    <font>
      <b/>
      <sz val="10"/>
      <color indexed="8"/>
      <name val="Times New Roman"/>
      <family val="1"/>
    </font>
    <font>
      <sz val="10"/>
      <color indexed="8"/>
      <name val="Times New Roman"/>
      <family val="1"/>
    </font>
    <font>
      <sz val="8"/>
      <color indexed="8"/>
      <name val="Tahoma"/>
      <family val="2"/>
    </font>
    <font>
      <sz val="11"/>
      <name val="Tahoma"/>
      <family val="2"/>
    </font>
    <font>
      <sz val="10"/>
      <name val="Tahoma"/>
      <family val="2"/>
    </font>
    <font>
      <sz val="8"/>
      <color indexed="9"/>
      <name val="Tahoma"/>
      <family val="2"/>
    </font>
    <font>
      <b/>
      <sz val="10"/>
      <color indexed="60"/>
      <name val="Tahoma"/>
      <family val="2"/>
    </font>
    <font>
      <b/>
      <sz val="10"/>
      <color indexed="12"/>
      <name val="Tahoma"/>
      <family val="2"/>
    </font>
    <font>
      <sz val="10"/>
      <color indexed="8"/>
      <name val="Tahoma"/>
      <family val="2"/>
    </font>
    <font>
      <b/>
      <sz val="8"/>
      <name val="Tahoma"/>
      <family val="2"/>
    </font>
    <font>
      <b/>
      <sz val="8"/>
      <color indexed="8"/>
      <name val="Times New Roman"/>
      <family val="1"/>
    </font>
    <font>
      <sz val="11"/>
      <name val="ＭＳ Ｐゴシック"/>
      <family val="2"/>
      <charset val="128"/>
    </font>
    <font>
      <u/>
      <sz val="8"/>
      <color indexed="12"/>
      <name val="Tahoma"/>
      <family val="2"/>
    </font>
    <font>
      <b/>
      <u/>
      <sz val="8"/>
      <color indexed="12"/>
      <name val="Tahoma"/>
      <family val="2"/>
    </font>
    <font>
      <b/>
      <sz val="8"/>
      <color indexed="12"/>
      <name val="Tahoma"/>
      <family val="2"/>
    </font>
    <font>
      <sz val="8"/>
      <color rgb="FFFF0000"/>
      <name val="Tahoma"/>
      <family val="2"/>
    </font>
    <font>
      <b/>
      <sz val="8"/>
      <color rgb="FFFF0000"/>
      <name val="Tahoma"/>
      <family val="2"/>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2"/>
        <bgColor indexed="55"/>
      </patternFill>
    </fill>
    <fill>
      <patternFill patternType="solid">
        <fgColor theme="0"/>
        <bgColor indexed="26"/>
      </patternFill>
    </fill>
    <fill>
      <patternFill patternType="solid">
        <fgColor theme="0"/>
        <bgColor indexed="64"/>
      </patternFill>
    </fill>
    <fill>
      <patternFill patternType="solid">
        <fgColor rgb="FF9AEC62"/>
        <bgColor indexed="26"/>
      </patternFill>
    </fill>
    <fill>
      <patternFill patternType="solid">
        <fgColor rgb="FF9AEC62"/>
        <bgColor indexed="64"/>
      </patternFill>
    </fill>
    <fill>
      <patternFill patternType="solid">
        <fgColor rgb="FFFFFF00"/>
        <bgColor indexed="26"/>
      </patternFill>
    </fill>
    <fill>
      <patternFill patternType="solid">
        <fgColor rgb="FFFFFF00"/>
        <bgColor indexed="64"/>
      </patternFill>
    </fill>
    <fill>
      <patternFill patternType="solid">
        <fgColor rgb="FFFFC000"/>
        <bgColor indexed="32"/>
      </patternFill>
    </fill>
  </fills>
  <borders count="3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64"/>
      </bottom>
      <diagonal/>
    </border>
    <border>
      <left style="thin">
        <color indexed="64"/>
      </left>
      <right style="hair">
        <color indexed="8"/>
      </right>
      <top style="thin">
        <color indexed="64"/>
      </top>
      <bottom style="hair">
        <color indexed="8"/>
      </bottom>
      <diagonal/>
    </border>
    <border>
      <left style="hair">
        <color indexed="8"/>
      </left>
      <right style="thin">
        <color indexed="64"/>
      </right>
      <top style="thin">
        <color indexed="64"/>
      </top>
      <bottom style="hair">
        <color indexed="8"/>
      </bottom>
      <diagonal/>
    </border>
    <border>
      <left style="thin">
        <color indexed="64"/>
      </left>
      <right style="hair">
        <color indexed="8"/>
      </right>
      <top style="hair">
        <color indexed="8"/>
      </top>
      <bottom style="hair">
        <color indexed="8"/>
      </bottom>
      <diagonal/>
    </border>
    <border>
      <left style="hair">
        <color indexed="8"/>
      </left>
      <right style="thin">
        <color indexed="64"/>
      </right>
      <top style="hair">
        <color indexed="8"/>
      </top>
      <bottom style="hair">
        <color indexed="8"/>
      </bottom>
      <diagonal/>
    </border>
    <border>
      <left style="thin">
        <color indexed="64"/>
      </left>
      <right style="hair">
        <color indexed="8"/>
      </right>
      <top style="hair">
        <color indexed="8"/>
      </top>
      <bottom style="thin">
        <color indexed="64"/>
      </bottom>
      <diagonal/>
    </border>
    <border>
      <left style="hair">
        <color indexed="8"/>
      </left>
      <right style="thin">
        <color indexed="64"/>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23" fillId="0" borderId="0"/>
    <xf numFmtId="0" fontId="5" fillId="0" borderId="0"/>
  </cellStyleXfs>
  <cellXfs count="112">
    <xf numFmtId="0" fontId="0" fillId="0" borderId="0" xfId="0"/>
    <xf numFmtId="0" fontId="6" fillId="0" borderId="0" xfId="0" applyFont="1"/>
    <xf numFmtId="0" fontId="6" fillId="0" borderId="0" xfId="0" applyFont="1" applyAlignment="1">
      <alignment horizontal="left" indent="1"/>
    </xf>
    <xf numFmtId="0" fontId="7" fillId="2" borderId="0" xfId="0" applyFont="1" applyFill="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vertical="center"/>
    </xf>
    <xf numFmtId="0" fontId="9" fillId="2" borderId="0" xfId="0" applyFont="1" applyFill="1" applyAlignment="1">
      <alignment horizontal="left" indent="1"/>
    </xf>
    <xf numFmtId="0" fontId="10" fillId="0" borderId="0" xfId="0" applyFont="1" applyAlignment="1">
      <alignment horizontal="left" indent="1"/>
    </xf>
    <xf numFmtId="0" fontId="6" fillId="2" borderId="0" xfId="0" applyFont="1" applyFill="1"/>
    <xf numFmtId="0" fontId="9" fillId="2" borderId="2" xfId="0" applyFont="1" applyFill="1" applyBorder="1" applyAlignment="1">
      <alignment horizontal="left"/>
    </xf>
    <xf numFmtId="0" fontId="6" fillId="0" borderId="3" xfId="0" applyFont="1" applyBorder="1"/>
    <xf numFmtId="0" fontId="9" fillId="0" borderId="0" xfId="0" applyFont="1" applyAlignment="1">
      <alignment horizontal="left"/>
    </xf>
    <xf numFmtId="0" fontId="6" fillId="0" borderId="0" xfId="0" applyFont="1" applyAlignment="1">
      <alignment vertical="center"/>
    </xf>
    <xf numFmtId="165" fontId="11" fillId="3" borderId="4"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6" fillId="0" borderId="0" xfId="0" applyFont="1" applyAlignment="1">
      <alignment vertical="top"/>
    </xf>
    <xf numFmtId="15" fontId="10" fillId="0" borderId="7" xfId="0" applyNumberFormat="1" applyFont="1" applyBorder="1" applyAlignment="1">
      <alignment vertical="top" wrapText="1"/>
    </xf>
    <xf numFmtId="49" fontId="6" fillId="0" borderId="8" xfId="0" applyNumberFormat="1" applyFont="1" applyBorder="1" applyAlignment="1">
      <alignment vertical="top"/>
    </xf>
    <xf numFmtId="0" fontId="6" fillId="0" borderId="8" xfId="0" applyFont="1" applyBorder="1" applyAlignment="1">
      <alignment vertical="top"/>
    </xf>
    <xf numFmtId="15" fontId="6" fillId="0" borderId="8" xfId="0" applyNumberFormat="1" applyFont="1" applyBorder="1" applyAlignment="1">
      <alignment vertical="top"/>
    </xf>
    <xf numFmtId="0" fontId="14" fillId="0" borderId="9" xfId="0" applyFont="1" applyBorder="1" applyAlignment="1">
      <alignment vertical="top" wrapText="1"/>
    </xf>
    <xf numFmtId="49" fontId="6" fillId="0" borderId="11" xfId="0" applyNumberFormat="1" applyFont="1" applyBorder="1" applyAlignment="1">
      <alignment vertical="top"/>
    </xf>
    <xf numFmtId="0" fontId="6" fillId="0" borderId="11" xfId="0" applyFont="1" applyBorder="1" applyAlignment="1">
      <alignment vertical="top"/>
    </xf>
    <xf numFmtId="0" fontId="15" fillId="0" borderId="0" xfId="7" applyFont="1"/>
    <xf numFmtId="0" fontId="7" fillId="0" borderId="0" xfId="0" applyFont="1" applyAlignment="1">
      <alignment horizontal="center" vertical="center"/>
    </xf>
    <xf numFmtId="0" fontId="9" fillId="0" borderId="0" xfId="0" applyFont="1" applyAlignment="1">
      <alignment horizontal="left" indent="1"/>
    </xf>
    <xf numFmtId="0" fontId="16" fillId="0" borderId="0" xfId="7" applyFont="1"/>
    <xf numFmtId="0" fontId="16" fillId="0" borderId="0" xfId="7" applyFont="1" applyAlignment="1">
      <alignment horizontal="center"/>
    </xf>
    <xf numFmtId="10" fontId="16" fillId="0" borderId="0" xfId="7" applyNumberFormat="1" applyFont="1" applyAlignment="1">
      <alignment horizontal="center"/>
    </xf>
    <xf numFmtId="9" fontId="16" fillId="0" borderId="0" xfId="7" applyNumberFormat="1" applyFont="1" applyAlignment="1">
      <alignment horizontal="center"/>
    </xf>
    <xf numFmtId="0" fontId="16" fillId="0" borderId="0" xfId="0" applyFont="1"/>
    <xf numFmtId="0" fontId="18" fillId="0" borderId="0" xfId="0" applyFont="1" applyAlignment="1">
      <alignment horizontal="left"/>
    </xf>
    <xf numFmtId="0" fontId="20" fillId="0" borderId="0" xfId="0" applyFont="1" applyAlignment="1">
      <alignment horizontal="center" wrapText="1"/>
    </xf>
    <xf numFmtId="2" fontId="19" fillId="0" borderId="0" xfId="7" applyNumberFormat="1" applyFont="1" applyAlignment="1">
      <alignment horizontal="right" wrapText="1"/>
    </xf>
    <xf numFmtId="0" fontId="20" fillId="0" borderId="0" xfId="7" applyFont="1" applyAlignment="1">
      <alignment horizontal="center" wrapText="1"/>
    </xf>
    <xf numFmtId="0" fontId="21" fillId="4" borderId="8" xfId="8" applyFont="1" applyFill="1" applyBorder="1" applyAlignment="1">
      <alignment horizontal="left" vertical="top" wrapText="1"/>
    </xf>
    <xf numFmtId="0" fontId="6" fillId="4" borderId="8" xfId="8" applyFont="1" applyFill="1" applyBorder="1" applyAlignment="1">
      <alignment horizontal="left" vertical="top" wrapText="1"/>
    </xf>
    <xf numFmtId="0" fontId="6" fillId="4" borderId="8" xfId="0" applyFont="1" applyFill="1" applyBorder="1" applyAlignment="1">
      <alignment vertical="top" wrapText="1"/>
    </xf>
    <xf numFmtId="2" fontId="6" fillId="4" borderId="8" xfId="0" applyNumberFormat="1" applyFont="1" applyFill="1" applyBorder="1" applyAlignment="1">
      <alignment vertical="top" wrapText="1"/>
    </xf>
    <xf numFmtId="0" fontId="11" fillId="3" borderId="8" xfId="8" applyFont="1" applyFill="1" applyBorder="1" applyAlignment="1">
      <alignment horizontal="center" vertical="center" wrapText="1"/>
    </xf>
    <xf numFmtId="0" fontId="25" fillId="4" borderId="8" xfId="1" applyFont="1" applyFill="1" applyBorder="1" applyAlignment="1">
      <alignment horizontal="left" vertical="top" wrapText="1"/>
    </xf>
    <xf numFmtId="0" fontId="6" fillId="4" borderId="8" xfId="0" applyFont="1" applyFill="1" applyBorder="1" applyAlignment="1">
      <alignment horizontal="left" vertical="top" wrapText="1"/>
    </xf>
    <xf numFmtId="0" fontId="6" fillId="5" borderId="8" xfId="8" applyFont="1" applyFill="1" applyBorder="1" applyAlignment="1">
      <alignment vertical="top" wrapText="1"/>
    </xf>
    <xf numFmtId="0" fontId="6" fillId="5" borderId="8" xfId="8"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8" xfId="0" applyFont="1" applyFill="1" applyBorder="1" applyAlignment="1">
      <alignment horizontal="left" vertical="top"/>
    </xf>
    <xf numFmtId="0" fontId="6" fillId="0" borderId="8" xfId="0" applyFont="1" applyBorder="1" applyAlignment="1">
      <alignment horizontal="left" vertical="top" wrapText="1"/>
    </xf>
    <xf numFmtId="0" fontId="6" fillId="0" borderId="8" xfId="0" applyFont="1" applyBorder="1" applyAlignment="1">
      <alignment horizontal="left" vertical="top"/>
    </xf>
    <xf numFmtId="0" fontId="6" fillId="6" borderId="8" xfId="0" applyFont="1" applyFill="1" applyBorder="1" applyAlignment="1">
      <alignment vertical="top" wrapText="1"/>
    </xf>
    <xf numFmtId="0" fontId="6" fillId="6" borderId="8" xfId="0" applyFont="1" applyFill="1" applyBorder="1" applyAlignment="1">
      <alignment vertical="top"/>
    </xf>
    <xf numFmtId="0" fontId="6" fillId="0" borderId="8" xfId="0" applyFont="1" applyBorder="1" applyAlignment="1">
      <alignment vertical="top" wrapText="1"/>
    </xf>
    <xf numFmtId="0" fontId="6" fillId="6" borderId="0" xfId="0" applyFont="1" applyFill="1"/>
    <xf numFmtId="0" fontId="6" fillId="7" borderId="8" xfId="8" applyFont="1" applyFill="1" applyBorder="1" applyAlignment="1">
      <alignment horizontal="left" vertical="top" wrapText="1"/>
    </xf>
    <xf numFmtId="0" fontId="6" fillId="8" borderId="8" xfId="0" applyFont="1" applyFill="1" applyBorder="1" applyAlignment="1">
      <alignment horizontal="left" vertical="top"/>
    </xf>
    <xf numFmtId="0" fontId="6" fillId="8" borderId="8" xfId="0" applyFont="1" applyFill="1" applyBorder="1" applyAlignment="1">
      <alignment horizontal="left" vertical="top" wrapText="1"/>
    </xf>
    <xf numFmtId="0" fontId="6" fillId="8" borderId="8" xfId="0" applyFont="1" applyFill="1" applyBorder="1" applyAlignment="1">
      <alignment vertical="top"/>
    </xf>
    <xf numFmtId="0" fontId="6" fillId="8" borderId="8" xfId="0" applyFont="1" applyFill="1" applyBorder="1" applyAlignment="1">
      <alignment vertical="top" wrapText="1"/>
    </xf>
    <xf numFmtId="0" fontId="6" fillId="0" borderId="0" xfId="0" applyFont="1" applyAlignment="1">
      <alignment wrapText="1"/>
    </xf>
    <xf numFmtId="0" fontId="6" fillId="4" borderId="0" xfId="0" applyFont="1" applyFill="1" applyAlignment="1">
      <alignment vertical="top" wrapText="1"/>
    </xf>
    <xf numFmtId="2" fontId="6" fillId="4" borderId="0" xfId="0" applyNumberFormat="1" applyFont="1" applyFill="1" applyAlignment="1">
      <alignment vertical="top" wrapText="1"/>
    </xf>
    <xf numFmtId="0" fontId="6" fillId="0" borderId="12" xfId="0" applyFont="1" applyBorder="1" applyAlignment="1">
      <alignment horizontal="left" vertical="top" wrapText="1"/>
    </xf>
    <xf numFmtId="165" fontId="11" fillId="3" borderId="13" xfId="0" applyNumberFormat="1" applyFont="1" applyFill="1" applyBorder="1" applyAlignment="1">
      <alignment horizontal="center" vertical="center"/>
    </xf>
    <xf numFmtId="0" fontId="11" fillId="3" borderId="14" xfId="0" applyFont="1" applyFill="1" applyBorder="1" applyAlignment="1">
      <alignment horizontal="center" vertical="center"/>
    </xf>
    <xf numFmtId="15" fontId="10" fillId="0" borderId="15" xfId="0" applyNumberFormat="1" applyFont="1" applyBorder="1" applyAlignment="1">
      <alignment vertical="top" wrapText="1"/>
    </xf>
    <xf numFmtId="49" fontId="6" fillId="0" borderId="16" xfId="0" applyNumberFormat="1" applyFont="1" applyBorder="1" applyAlignment="1">
      <alignment vertical="top"/>
    </xf>
    <xf numFmtId="165" fontId="6" fillId="0" borderId="17" xfId="0" applyNumberFormat="1" applyFont="1" applyBorder="1" applyAlignment="1">
      <alignment vertical="top"/>
    </xf>
    <xf numFmtId="49" fontId="6" fillId="0" borderId="18" xfId="0" applyNumberFormat="1" applyFont="1" applyBorder="1" applyAlignment="1">
      <alignment vertical="top"/>
    </xf>
    <xf numFmtId="15" fontId="10" fillId="0" borderId="3" xfId="0" applyNumberFormat="1" applyFont="1" applyBorder="1" applyAlignment="1">
      <alignment horizontal="left"/>
    </xf>
    <xf numFmtId="164" fontId="10" fillId="0" borderId="3" xfId="0" applyNumberFormat="1" applyFont="1" applyBorder="1" applyAlignment="1">
      <alignment horizontal="left"/>
    </xf>
    <xf numFmtId="2" fontId="26" fillId="0" borderId="0" xfId="0" applyNumberFormat="1" applyFont="1" applyAlignment="1">
      <alignment horizontal="right" wrapText="1"/>
    </xf>
    <xf numFmtId="0" fontId="6" fillId="9" borderId="8" xfId="8" applyFont="1" applyFill="1" applyBorder="1" applyAlignment="1">
      <alignment horizontal="left" vertical="top" wrapText="1"/>
    </xf>
    <xf numFmtId="0" fontId="6" fillId="10" borderId="8" xfId="0" applyFont="1" applyFill="1" applyBorder="1" applyAlignment="1">
      <alignment horizontal="left" vertical="top" wrapText="1"/>
    </xf>
    <xf numFmtId="15" fontId="6" fillId="0" borderId="8" xfId="0" applyNumberFormat="1" applyFont="1" applyBorder="1" applyAlignment="1">
      <alignment vertical="top" wrapText="1"/>
    </xf>
    <xf numFmtId="15" fontId="6" fillId="0" borderId="19" xfId="0" applyNumberFormat="1" applyFont="1" applyBorder="1" applyAlignment="1">
      <alignment vertical="top" wrapText="1"/>
    </xf>
    <xf numFmtId="0" fontId="14" fillId="0" borderId="20" xfId="0" applyFont="1" applyBorder="1" applyAlignment="1">
      <alignment vertical="top" wrapText="1"/>
    </xf>
    <xf numFmtId="0" fontId="15" fillId="0" borderId="0" xfId="0" applyFont="1"/>
    <xf numFmtId="0" fontId="6" fillId="0" borderId="11" xfId="0" applyFont="1" applyBorder="1" applyAlignment="1">
      <alignment vertical="top" wrapText="1"/>
    </xf>
    <xf numFmtId="15" fontId="10" fillId="0" borderId="10" xfId="0" applyNumberFormat="1" applyFont="1" applyBorder="1" applyAlignment="1">
      <alignment vertical="top" wrapText="1"/>
    </xf>
    <xf numFmtId="0" fontId="11" fillId="3" borderId="23" xfId="7" applyFont="1" applyFill="1" applyBorder="1" applyAlignment="1">
      <alignment horizontal="center"/>
    </xf>
    <xf numFmtId="49" fontId="6" fillId="0" borderId="23" xfId="7" applyNumberFormat="1" applyFont="1" applyBorder="1" applyAlignment="1">
      <alignment horizontal="left"/>
    </xf>
    <xf numFmtId="0" fontId="17" fillId="3" borderId="23" xfId="7" applyFont="1" applyFill="1" applyBorder="1" applyAlignment="1">
      <alignment horizontal="center"/>
    </xf>
    <xf numFmtId="0" fontId="11" fillId="3" borderId="24" xfId="7" applyFont="1" applyFill="1" applyBorder="1" applyAlignment="1">
      <alignment horizontal="center"/>
    </xf>
    <xf numFmtId="0" fontId="11" fillId="3" borderId="24" xfId="7" applyFont="1" applyFill="1" applyBorder="1" applyAlignment="1">
      <alignment horizontal="center" wrapText="1"/>
    </xf>
    <xf numFmtId="0" fontId="24" fillId="0" borderId="24" xfId="1" applyNumberFormat="1" applyFont="1" applyBorder="1" applyAlignment="1">
      <alignment horizontal="left"/>
    </xf>
    <xf numFmtId="0" fontId="6" fillId="0" borderId="24" xfId="4" applyNumberFormat="1" applyFont="1" applyFill="1" applyBorder="1" applyAlignment="1" applyProtection="1">
      <alignment horizontal="center"/>
    </xf>
    <xf numFmtId="0" fontId="28" fillId="11" borderId="8" xfId="8" applyFont="1" applyFill="1" applyBorder="1" applyAlignment="1">
      <alignment horizontal="center" vertical="center" wrapText="1"/>
    </xf>
    <xf numFmtId="16" fontId="6" fillId="6" borderId="8" xfId="0" applyNumberFormat="1" applyFont="1" applyFill="1" applyBorder="1" applyAlignment="1">
      <alignment vertical="top"/>
    </xf>
    <xf numFmtId="16" fontId="6" fillId="8" borderId="8" xfId="0" applyNumberFormat="1" applyFont="1" applyFill="1" applyBorder="1" applyAlignment="1">
      <alignment horizontal="left" vertical="top"/>
    </xf>
    <xf numFmtId="16" fontId="6" fillId="8" borderId="8" xfId="0" applyNumberFormat="1" applyFont="1" applyFill="1" applyBorder="1" applyAlignment="1">
      <alignment vertical="top"/>
    </xf>
    <xf numFmtId="16" fontId="6" fillId="6" borderId="8" xfId="0" applyNumberFormat="1" applyFont="1" applyFill="1" applyBorder="1" applyAlignment="1">
      <alignment horizontal="left" vertical="top"/>
    </xf>
    <xf numFmtId="0" fontId="11" fillId="3" borderId="24" xfId="7" applyFont="1" applyFill="1" applyBorder="1" applyAlignment="1">
      <alignment wrapText="1"/>
    </xf>
    <xf numFmtId="0" fontId="11" fillId="3" borderId="25" xfId="7" applyFont="1" applyFill="1" applyBorder="1"/>
    <xf numFmtId="0" fontId="11" fillId="3" borderId="26" xfId="7" applyFont="1" applyFill="1" applyBorder="1"/>
    <xf numFmtId="0" fontId="11" fillId="3" borderId="27" xfId="7" applyFont="1" applyFill="1" applyBorder="1"/>
    <xf numFmtId="0" fontId="17" fillId="3" borderId="27" xfId="7" applyFont="1" applyFill="1" applyBorder="1" applyAlignment="1">
      <alignment horizontal="center"/>
    </xf>
    <xf numFmtId="14" fontId="6" fillId="6" borderId="8" xfId="0" applyNumberFormat="1" applyFont="1" applyFill="1" applyBorder="1" applyAlignment="1">
      <alignment horizontal="left" vertical="top"/>
    </xf>
    <xf numFmtId="0" fontId="6" fillId="10" borderId="8" xfId="0" applyFont="1" applyFill="1" applyBorder="1" applyAlignment="1">
      <alignment horizontal="left" vertical="top"/>
    </xf>
    <xf numFmtId="16" fontId="6" fillId="0" borderId="8" xfId="0" applyNumberFormat="1" applyFont="1" applyBorder="1" applyAlignment="1">
      <alignment horizontal="left" vertical="top" wrapText="1"/>
    </xf>
    <xf numFmtId="0" fontId="6" fillId="0" borderId="19" xfId="0" applyFont="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applyAlignment="1">
      <alignment horizontal="left"/>
    </xf>
    <xf numFmtId="0" fontId="9" fillId="2" borderId="2" xfId="0" applyFont="1" applyFill="1" applyBorder="1" applyAlignment="1">
      <alignment horizontal="left" vertical="center"/>
    </xf>
    <xf numFmtId="0" fontId="10" fillId="0" borderId="2" xfId="0" applyFont="1" applyBorder="1" applyAlignment="1">
      <alignment horizontal="left" vertical="center"/>
    </xf>
    <xf numFmtId="0" fontId="6" fillId="0" borderId="28" xfId="4" applyNumberFormat="1" applyFont="1" applyFill="1" applyBorder="1" applyAlignment="1" applyProtection="1">
      <alignment horizontal="center"/>
    </xf>
    <xf numFmtId="0" fontId="0" fillId="0" borderId="29" xfId="0" applyBorder="1" applyAlignment="1">
      <alignment horizontal="center"/>
    </xf>
    <xf numFmtId="0" fontId="0" fillId="0" borderId="30" xfId="0" applyBorder="1" applyAlignment="1">
      <alignment horizontal="center"/>
    </xf>
    <xf numFmtId="0" fontId="6" fillId="0" borderId="29" xfId="4" applyNumberFormat="1" applyFont="1" applyFill="1" applyBorder="1" applyAlignment="1" applyProtection="1">
      <alignment horizontal="center"/>
    </xf>
    <xf numFmtId="0" fontId="6" fillId="0" borderId="30" xfId="4" applyNumberFormat="1" applyFont="1" applyFill="1" applyBorder="1" applyAlignment="1" applyProtection="1">
      <alignment horizontal="center"/>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cellXfs>
  <cellStyles count="10">
    <cellStyle name="Hyperlink" xfId="1" builtinId="8"/>
    <cellStyle name="Hyperlink 2" xfId="2" xr:uid="{00000000-0005-0000-0000-000001000000}"/>
    <cellStyle name="Hyperlink 3" xfId="3" xr:uid="{00000000-0005-0000-0000-000002000000}"/>
    <cellStyle name="Hyperlink_Copart_C2-Seller_Counter Crew_TC_V1 0" xfId="4" xr:uid="{00000000-0005-0000-0000-000003000000}"/>
    <cellStyle name="Normal" xfId="0" builtinId="0"/>
    <cellStyle name="Normal 2" xfId="5" xr:uid="{00000000-0005-0000-0000-000005000000}"/>
    <cellStyle name="Normal 3" xfId="6" xr:uid="{00000000-0005-0000-0000-000006000000}"/>
    <cellStyle name="Normal_Copart_C2-Seller_Counter Crew_TC_V1 0" xfId="7" xr:uid="{00000000-0005-0000-0000-000007000000}"/>
    <cellStyle name="Normal_Sheet1" xfId="8" xr:uid="{00000000-0005-0000-0000-000008000000}"/>
    <cellStyle name="標準_打刻ﾃﾞｰﾀ収集" xfId="9" xr:uid="{00000000-0005-0000-0000-00000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238125</xdr:colOff>
      <xdr:row>1</xdr:row>
      <xdr:rowOff>38100</xdr:rowOff>
    </xdr:from>
    <xdr:to>
      <xdr:col>1</xdr:col>
      <xdr:colOff>1019175</xdr:colOff>
      <xdr:row>1</xdr:row>
      <xdr:rowOff>742950</xdr:rowOff>
    </xdr:to>
    <xdr:pic>
      <xdr:nvPicPr>
        <xdr:cNvPr id="1548" name="Picture 2">
          <a:extLst>
            <a:ext uri="{FF2B5EF4-FFF2-40B4-BE49-F238E27FC236}">
              <a16:creationId xmlns:a16="http://schemas.microsoft.com/office/drawing/2014/main" id="{00000000-0008-0000-0000-00000C0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9575" y="171450"/>
          <a:ext cx="781050" cy="704850"/>
        </a:xfrm>
        <a:prstGeom prst="rect">
          <a:avLst/>
        </a:prstGeom>
        <a:noFill/>
        <a:ln w="9525">
          <a:noFill/>
          <a:round/>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13855</xdr:colOff>
      <xdr:row>1</xdr:row>
      <xdr:rowOff>11257</xdr:rowOff>
    </xdr:from>
    <xdr:to>
      <xdr:col>1</xdr:col>
      <xdr:colOff>766330</xdr:colOff>
      <xdr:row>1</xdr:row>
      <xdr:rowOff>716107</xdr:rowOff>
    </xdr:to>
    <xdr:pic>
      <xdr:nvPicPr>
        <xdr:cNvPr id="2576" name="Picture 2">
          <a:extLst>
            <a:ext uri="{FF2B5EF4-FFF2-40B4-BE49-F238E27FC236}">
              <a16:creationId xmlns:a16="http://schemas.microsoft.com/office/drawing/2014/main" id="{00000000-0008-0000-0100-0000100A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7037" y="141143"/>
          <a:ext cx="752475" cy="7048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2:G32"/>
  <sheetViews>
    <sheetView zoomScale="115" zoomScaleNormal="115" workbookViewId="0"/>
  </sheetViews>
  <sheetFormatPr defaultColWidth="9" defaultRowHeight="10.199999999999999"/>
  <cols>
    <col min="1" max="1" width="2.21875" style="1" customWidth="1"/>
    <col min="2" max="2" width="16.44140625" style="2" customWidth="1"/>
    <col min="3" max="3" width="9.21875" style="1" customWidth="1"/>
    <col min="4" max="4" width="14.44140625" style="1" customWidth="1"/>
    <col min="5" max="5" width="8" style="1" customWidth="1"/>
    <col min="6" max="6" width="38.44140625" style="1" customWidth="1"/>
    <col min="7" max="7" width="35.6640625" style="1" customWidth="1"/>
    <col min="8" max="16384" width="9" style="1"/>
  </cols>
  <sheetData>
    <row r="2" spans="1:7" s="5" customFormat="1" ht="63" customHeight="1">
      <c r="A2" s="3"/>
      <c r="B2" s="4"/>
      <c r="C2" s="100" t="s">
        <v>0</v>
      </c>
      <c r="D2" s="100"/>
      <c r="E2" s="100"/>
      <c r="F2" s="100"/>
      <c r="G2" s="100"/>
    </row>
    <row r="3" spans="1:7">
      <c r="B3" s="6"/>
      <c r="C3" s="7"/>
      <c r="F3" s="8"/>
    </row>
    <row r="4" spans="1:7">
      <c r="B4" s="9" t="s">
        <v>1</v>
      </c>
      <c r="C4" s="101" t="s">
        <v>500</v>
      </c>
      <c r="D4" s="101"/>
      <c r="E4" s="101"/>
      <c r="F4" s="9" t="s">
        <v>3</v>
      </c>
      <c r="G4" s="10" t="s">
        <v>4</v>
      </c>
    </row>
    <row r="5" spans="1:7">
      <c r="B5" s="9" t="s">
        <v>5</v>
      </c>
      <c r="C5" s="101" t="s">
        <v>2</v>
      </c>
      <c r="D5" s="101"/>
      <c r="E5" s="101"/>
      <c r="F5" s="9" t="s">
        <v>6</v>
      </c>
      <c r="G5" s="10" t="s">
        <v>564</v>
      </c>
    </row>
    <row r="6" spans="1:7">
      <c r="B6" s="102" t="s">
        <v>7</v>
      </c>
      <c r="C6" s="103" t="s">
        <v>928</v>
      </c>
      <c r="D6" s="103"/>
      <c r="E6" s="103"/>
      <c r="F6" s="9" t="s">
        <v>8</v>
      </c>
      <c r="G6" s="68">
        <v>40784</v>
      </c>
    </row>
    <row r="7" spans="1:7">
      <c r="B7" s="102"/>
      <c r="C7" s="103"/>
      <c r="D7" s="103"/>
      <c r="E7" s="103"/>
      <c r="F7" s="9" t="s">
        <v>10</v>
      </c>
      <c r="G7" s="69">
        <v>1.3</v>
      </c>
    </row>
    <row r="10" spans="1:7">
      <c r="B10" s="11" t="s">
        <v>11</v>
      </c>
    </row>
    <row r="11" spans="1:7" s="12" customFormat="1">
      <c r="B11" s="13" t="s">
        <v>12</v>
      </c>
      <c r="C11" s="14" t="s">
        <v>10</v>
      </c>
      <c r="D11" s="14" t="s">
        <v>13</v>
      </c>
      <c r="E11" s="14" t="s">
        <v>14</v>
      </c>
      <c r="F11" s="14" t="s">
        <v>15</v>
      </c>
      <c r="G11" s="15" t="s">
        <v>16</v>
      </c>
    </row>
    <row r="12" spans="1:7" s="16" customFormat="1">
      <c r="B12" s="17">
        <v>40771</v>
      </c>
      <c r="C12" s="18" t="s">
        <v>17</v>
      </c>
      <c r="D12" s="19"/>
      <c r="E12" s="19" t="s">
        <v>18</v>
      </c>
      <c r="F12" s="20" t="s">
        <v>19</v>
      </c>
      <c r="G12" s="21"/>
    </row>
    <row r="13" spans="1:7" s="16" customFormat="1" ht="291" customHeight="1">
      <c r="B13" s="17">
        <v>40784</v>
      </c>
      <c r="C13" s="18" t="s">
        <v>17</v>
      </c>
      <c r="D13" s="19"/>
      <c r="E13" s="19" t="s">
        <v>724</v>
      </c>
      <c r="F13" s="73" t="s">
        <v>723</v>
      </c>
      <c r="G13" s="21"/>
    </row>
    <row r="14" spans="1:7" s="16" customFormat="1" ht="193.8">
      <c r="B14" s="17">
        <v>40798</v>
      </c>
      <c r="C14" s="18" t="s">
        <v>17</v>
      </c>
      <c r="D14" s="19"/>
      <c r="E14" s="19" t="s">
        <v>724</v>
      </c>
      <c r="F14" s="74" t="s">
        <v>860</v>
      </c>
      <c r="G14" s="75"/>
    </row>
    <row r="15" spans="1:7" s="16" customFormat="1" ht="409.5" customHeight="1">
      <c r="B15" s="78">
        <v>40807</v>
      </c>
      <c r="C15" s="22" t="s">
        <v>827</v>
      </c>
      <c r="D15" s="23"/>
      <c r="E15" s="23" t="s">
        <v>724</v>
      </c>
      <c r="F15" s="77" t="s">
        <v>828</v>
      </c>
      <c r="G15" s="47"/>
    </row>
    <row r="16" spans="1:7" s="16" customFormat="1" ht="51">
      <c r="B16" s="17">
        <v>40823</v>
      </c>
      <c r="C16" s="18" t="s">
        <v>827</v>
      </c>
      <c r="D16" s="19"/>
      <c r="E16" s="19" t="s">
        <v>724</v>
      </c>
      <c r="F16" s="74" t="s">
        <v>853</v>
      </c>
      <c r="G16" s="75"/>
    </row>
    <row r="17" spans="2:7" s="16" customFormat="1" ht="81" customHeight="1">
      <c r="B17" s="17">
        <v>40857</v>
      </c>
      <c r="C17" s="18" t="s">
        <v>926</v>
      </c>
      <c r="D17" s="19"/>
      <c r="E17" s="19" t="s">
        <v>724</v>
      </c>
      <c r="F17" s="74" t="s">
        <v>927</v>
      </c>
      <c r="G17" s="75"/>
    </row>
    <row r="19" spans="2:7">
      <c r="F19" s="11" t="s">
        <v>343</v>
      </c>
    </row>
    <row r="20" spans="2:7">
      <c r="F20" s="11" t="s">
        <v>339</v>
      </c>
    </row>
    <row r="21" spans="2:7">
      <c r="F21" s="62" t="s">
        <v>340</v>
      </c>
      <c r="G21" s="63" t="s">
        <v>10</v>
      </c>
    </row>
    <row r="22" spans="2:7">
      <c r="F22" s="64" t="s">
        <v>342</v>
      </c>
      <c r="G22" s="65" t="s">
        <v>350</v>
      </c>
    </row>
    <row r="23" spans="2:7">
      <c r="F23" s="64" t="s">
        <v>549</v>
      </c>
      <c r="G23" s="65" t="s">
        <v>350</v>
      </c>
    </row>
    <row r="24" spans="2:7">
      <c r="F24" s="64" t="s">
        <v>344</v>
      </c>
      <c r="G24" s="65" t="s">
        <v>352</v>
      </c>
    </row>
    <row r="25" spans="2:7">
      <c r="F25" s="64" t="s">
        <v>345</v>
      </c>
      <c r="G25" s="65" t="s">
        <v>351</v>
      </c>
    </row>
    <row r="26" spans="2:7">
      <c r="F26" s="64" t="s">
        <v>346</v>
      </c>
      <c r="G26" s="65" t="s">
        <v>350</v>
      </c>
    </row>
    <row r="27" spans="2:7">
      <c r="F27" s="66"/>
      <c r="G27" s="67"/>
    </row>
    <row r="29" spans="2:7">
      <c r="F29" s="11" t="s">
        <v>341</v>
      </c>
    </row>
    <row r="30" spans="2:7">
      <c r="F30" s="62" t="s">
        <v>340</v>
      </c>
      <c r="G30" s="63" t="s">
        <v>10</v>
      </c>
    </row>
    <row r="31" spans="2:7">
      <c r="F31" s="64" t="s">
        <v>347</v>
      </c>
      <c r="G31" s="65" t="s">
        <v>348</v>
      </c>
    </row>
    <row r="32" spans="2:7">
      <c r="F32" s="66"/>
      <c r="G32" s="67" t="s">
        <v>349</v>
      </c>
    </row>
  </sheetData>
  <sheetProtection selectLockedCells="1" selectUnlockedCells="1"/>
  <mergeCells count="5">
    <mergeCell ref="C2:G2"/>
    <mergeCell ref="C4:E4"/>
    <mergeCell ref="C5:E5"/>
    <mergeCell ref="B6:B7"/>
    <mergeCell ref="C6:E7"/>
  </mergeCells>
  <pageMargins left="0.47013888888888888" right="0.47013888888888888" top="0.5" bottom="0.35138888888888886" header="0.51180555555555551" footer="0.1701388888888889"/>
  <pageSetup paperSize="9" firstPageNumber="0" orientation="landscape" horizontalDpi="300" verticalDpi="300" r:id="rId1"/>
  <headerFooter alignWithMargins="0">
    <oddFooter>&amp;L&amp;"Tahoma,Chuẩn"&amp;8 02ae-BM/PM/HDCV/FSOFT v2/0&amp;C&amp;"Tahoma,Chuẩn"&amp;8Internal use&amp;R&amp;"tahomaTahoma,Chuẩn"&amp;8&amp;P/&amp;N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9"/>
  <sheetViews>
    <sheetView workbookViewId="0">
      <pane xSplit="1" ySplit="4" topLeftCell="B5" activePane="bottomRight" state="frozen"/>
      <selection pane="topRight" activeCell="B1" sqref="B1"/>
      <selection pane="bottomLeft" activeCell="A5" sqref="A5"/>
      <selection pane="bottomRight" activeCell="A5" sqref="A5:L5"/>
    </sheetView>
  </sheetViews>
  <sheetFormatPr defaultColWidth="9" defaultRowHeight="10.199999999999999"/>
  <cols>
    <col min="1" max="1" width="15.88671875" style="1" customWidth="1"/>
    <col min="2" max="3" width="22.109375" style="1" customWidth="1"/>
    <col min="4" max="4" width="38.44140625" style="1" customWidth="1"/>
    <col min="5" max="5" width="30.33203125" style="1" customWidth="1"/>
    <col min="6" max="6" width="11.332031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1" t="s">
        <v>52</v>
      </c>
      <c r="B1" s="41" t="s">
        <v>56</v>
      </c>
      <c r="C1" s="41"/>
      <c r="D1" s="42" t="str">
        <f>"Pass: "&amp;COUNTIF($G$5:$K$992,"Pass")</f>
        <v>Pass: 125</v>
      </c>
      <c r="E1" s="38" t="str">
        <f>"Untested: "&amp;COUNTIF($G$5:$K$992,"Untest")</f>
        <v>Untested: 0</v>
      </c>
      <c r="F1" s="59"/>
      <c r="G1"/>
      <c r="H1"/>
      <c r="I1"/>
    </row>
    <row r="2" spans="1:13" ht="12.75" customHeight="1">
      <c r="A2" s="36" t="s">
        <v>36</v>
      </c>
      <c r="B2" s="37" t="s">
        <v>131</v>
      </c>
      <c r="C2" s="37"/>
      <c r="D2" s="42" t="str">
        <f>"Fail: "&amp;COUNTIF($G$5:$K$992,"Fail")</f>
        <v>Fail: 0</v>
      </c>
      <c r="E2" s="38" t="str">
        <f>"N/A: "&amp;COUNTIF($G$5:$K$992,"N/A")</f>
        <v>N/A: 0</v>
      </c>
      <c r="F2" s="59"/>
      <c r="G2"/>
      <c r="H2"/>
      <c r="I2"/>
    </row>
    <row r="3" spans="1:13" ht="12.75" customHeight="1">
      <c r="A3" s="36" t="s">
        <v>37</v>
      </c>
      <c r="B3" s="36" t="s">
        <v>4</v>
      </c>
      <c r="C3" s="36"/>
      <c r="D3" s="42" t="str">
        <f>"Percent Complete: "&amp;ROUND((COUNTIF($G$5:$K$992,"Pass")*100)/((COUNTA($A$5:$A$992)*5)-COUNTIF($G$5:$K$1018,"N/A")),2)&amp;"%"</f>
        <v>Percent Complete: 100%</v>
      </c>
      <c r="E3" s="39" t="str">
        <f>"Number of cases: "&amp;(COUNTA($A$5:$A$992))</f>
        <v>Number of cases: 25</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102">
      <c r="A5" s="53" t="str">
        <f t="shared" ref="A5:A29" si="0">IF(OR(B5&lt;&gt;"",E5&lt;&gt;""),"["&amp;TEXT($B$2,"#")&amp;"-"&amp;TEXT(ROW()-4,"##")&amp;"]","")</f>
        <v>[My Family &amp; Me Change Password-1]</v>
      </c>
      <c r="B5" s="55" t="s">
        <v>125</v>
      </c>
      <c r="C5" s="55" t="s">
        <v>880</v>
      </c>
      <c r="D5" s="55" t="s">
        <v>126</v>
      </c>
      <c r="E5" s="55" t="s">
        <v>408</v>
      </c>
      <c r="F5" s="55"/>
      <c r="G5" s="54" t="s">
        <v>22</v>
      </c>
      <c r="H5" s="54" t="s">
        <v>22</v>
      </c>
      <c r="I5" s="54" t="s">
        <v>22</v>
      </c>
      <c r="J5" s="54" t="s">
        <v>22</v>
      </c>
      <c r="K5" s="54" t="s">
        <v>22</v>
      </c>
      <c r="L5" s="88">
        <v>40828</v>
      </c>
      <c r="M5" s="54" t="s">
        <v>58</v>
      </c>
    </row>
    <row r="6" spans="1:13" ht="61.2">
      <c r="A6" s="45" t="str">
        <f t="shared" si="0"/>
        <v>[My Family &amp; Me Change Password-2]</v>
      </c>
      <c r="B6" s="45" t="s">
        <v>193</v>
      </c>
      <c r="C6" s="58" t="s">
        <v>881</v>
      </c>
      <c r="D6" s="45" t="s">
        <v>194</v>
      </c>
      <c r="E6" s="45" t="s">
        <v>409</v>
      </c>
      <c r="F6" s="45"/>
      <c r="G6" s="46" t="s">
        <v>22</v>
      </c>
      <c r="H6" s="46" t="s">
        <v>22</v>
      </c>
      <c r="I6" s="46" t="s">
        <v>22</v>
      </c>
      <c r="J6" s="46" t="s">
        <v>22</v>
      </c>
      <c r="K6" s="46" t="s">
        <v>22</v>
      </c>
      <c r="L6" s="90">
        <v>40828</v>
      </c>
      <c r="M6" s="46" t="s">
        <v>59</v>
      </c>
    </row>
    <row r="7" spans="1:13" ht="61.2">
      <c r="A7" s="45" t="str">
        <f t="shared" si="0"/>
        <v>[My Family &amp; Me Change Password-3]</v>
      </c>
      <c r="B7" s="45" t="s">
        <v>118</v>
      </c>
      <c r="C7" s="58" t="s">
        <v>881</v>
      </c>
      <c r="D7" s="45" t="s">
        <v>191</v>
      </c>
      <c r="E7" s="45" t="s">
        <v>421</v>
      </c>
      <c r="F7" s="45"/>
      <c r="G7" s="46" t="s">
        <v>22</v>
      </c>
      <c r="H7" s="46" t="s">
        <v>22</v>
      </c>
      <c r="I7" s="46" t="s">
        <v>22</v>
      </c>
      <c r="J7" s="46" t="s">
        <v>22</v>
      </c>
      <c r="K7" s="46" t="s">
        <v>22</v>
      </c>
      <c r="L7" s="90">
        <v>40828</v>
      </c>
      <c r="M7" s="46" t="s">
        <v>59</v>
      </c>
    </row>
    <row r="8" spans="1:13" ht="61.2">
      <c r="A8" s="45" t="str">
        <f t="shared" si="0"/>
        <v>[My Family &amp; Me Change Password-4]</v>
      </c>
      <c r="B8" s="45" t="s">
        <v>128</v>
      </c>
      <c r="C8" s="58" t="s">
        <v>881</v>
      </c>
      <c r="D8" s="45" t="s">
        <v>192</v>
      </c>
      <c r="E8" s="45" t="s">
        <v>183</v>
      </c>
      <c r="F8" s="45"/>
      <c r="G8" s="46" t="s">
        <v>22</v>
      </c>
      <c r="H8" s="46" t="s">
        <v>22</v>
      </c>
      <c r="I8" s="46" t="s">
        <v>22</v>
      </c>
      <c r="J8" s="46" t="s">
        <v>22</v>
      </c>
      <c r="K8" s="46" t="s">
        <v>22</v>
      </c>
      <c r="L8" s="90">
        <v>40828</v>
      </c>
      <c r="M8" s="46" t="s">
        <v>59</v>
      </c>
    </row>
    <row r="9" spans="1:13" ht="61.2">
      <c r="A9" s="45" t="str">
        <f t="shared" si="0"/>
        <v>[My Family &amp; Me Change Password-5]</v>
      </c>
      <c r="B9" s="45" t="s">
        <v>119</v>
      </c>
      <c r="C9" s="58" t="s">
        <v>881</v>
      </c>
      <c r="D9" s="45" t="s">
        <v>320</v>
      </c>
      <c r="E9" s="45" t="s">
        <v>412</v>
      </c>
      <c r="F9" s="46">
        <v>1566828</v>
      </c>
      <c r="G9" s="46" t="s">
        <v>22</v>
      </c>
      <c r="H9" s="46" t="s">
        <v>22</v>
      </c>
      <c r="I9" s="46" t="s">
        <v>22</v>
      </c>
      <c r="J9" s="46" t="s">
        <v>22</v>
      </c>
      <c r="K9" s="46" t="s">
        <v>22</v>
      </c>
      <c r="L9" s="90">
        <v>40828</v>
      </c>
      <c r="M9" s="46" t="s">
        <v>59</v>
      </c>
    </row>
    <row r="10" spans="1:13" ht="40.799999999999997">
      <c r="A10" s="45" t="str">
        <f t="shared" si="0"/>
        <v>[My Family &amp; Me Change Password-6]</v>
      </c>
      <c r="B10" s="45" t="s">
        <v>242</v>
      </c>
      <c r="C10" s="45" t="s">
        <v>873</v>
      </c>
      <c r="D10" s="45" t="s">
        <v>245</v>
      </c>
      <c r="E10" s="45" t="s">
        <v>246</v>
      </c>
      <c r="F10" s="45"/>
      <c r="G10" s="46" t="s">
        <v>22</v>
      </c>
      <c r="H10" s="46" t="s">
        <v>22</v>
      </c>
      <c r="I10" s="46" t="s">
        <v>22</v>
      </c>
      <c r="J10" s="46" t="s">
        <v>22</v>
      </c>
      <c r="K10" s="46" t="s">
        <v>22</v>
      </c>
      <c r="L10" s="90">
        <v>40828</v>
      </c>
      <c r="M10" s="46" t="s">
        <v>59</v>
      </c>
    </row>
    <row r="11" spans="1:13" ht="40.799999999999997">
      <c r="A11" s="45" t="str">
        <f>IF(OR(B11&lt;&gt;"",E11&lt;&gt;""),"["&amp;TEXT($B$2,"#")&amp;"-"&amp;TEXT(ROW()-4,"##")&amp;"]","")</f>
        <v>[My Family &amp; Me Change Password-7]</v>
      </c>
      <c r="B11" s="45" t="s">
        <v>241</v>
      </c>
      <c r="C11" s="45" t="s">
        <v>873</v>
      </c>
      <c r="D11" s="45" t="s">
        <v>243</v>
      </c>
      <c r="E11" s="45" t="s">
        <v>240</v>
      </c>
      <c r="F11" s="45"/>
      <c r="G11" s="46" t="s">
        <v>22</v>
      </c>
      <c r="H11" s="46" t="s">
        <v>22</v>
      </c>
      <c r="I11" s="46" t="s">
        <v>22</v>
      </c>
      <c r="J11" s="46" t="s">
        <v>22</v>
      </c>
      <c r="K11" s="46" t="s">
        <v>22</v>
      </c>
      <c r="L11" s="90">
        <v>40828</v>
      </c>
      <c r="M11" s="46" t="s">
        <v>59</v>
      </c>
    </row>
    <row r="12" spans="1:13" ht="40.799999999999997">
      <c r="A12" s="45" t="str">
        <f>IF(OR(B12&lt;&gt;"",E12&lt;&gt;""),"["&amp;TEXT($B$2,"#")&amp;"-"&amp;TEXT(ROW()-4,"##")&amp;"]","")</f>
        <v>[My Family &amp; Me Change Password-8]</v>
      </c>
      <c r="B12" s="45" t="s">
        <v>239</v>
      </c>
      <c r="C12" s="45" t="s">
        <v>873</v>
      </c>
      <c r="D12" s="45" t="s">
        <v>244</v>
      </c>
      <c r="E12" s="45" t="s">
        <v>240</v>
      </c>
      <c r="F12" s="45"/>
      <c r="G12" s="46" t="s">
        <v>22</v>
      </c>
      <c r="H12" s="46" t="s">
        <v>22</v>
      </c>
      <c r="I12" s="46" t="s">
        <v>22</v>
      </c>
      <c r="J12" s="46" t="s">
        <v>22</v>
      </c>
      <c r="K12" s="46" t="s">
        <v>22</v>
      </c>
      <c r="L12" s="90">
        <v>40828</v>
      </c>
      <c r="M12" s="46" t="s">
        <v>59</v>
      </c>
    </row>
    <row r="13" spans="1:13" ht="61.2">
      <c r="A13" s="45" t="str">
        <f t="shared" si="0"/>
        <v>[My Family &amp; Me Change Password-9]</v>
      </c>
      <c r="B13" s="45" t="s">
        <v>132</v>
      </c>
      <c r="C13" s="45" t="s">
        <v>882</v>
      </c>
      <c r="D13" s="45" t="s">
        <v>195</v>
      </c>
      <c r="E13" s="45" t="s">
        <v>196</v>
      </c>
      <c r="F13" s="45"/>
      <c r="G13" s="46" t="s">
        <v>22</v>
      </c>
      <c r="H13" s="46" t="s">
        <v>22</v>
      </c>
      <c r="I13" s="46" t="s">
        <v>22</v>
      </c>
      <c r="J13" s="46" t="s">
        <v>22</v>
      </c>
      <c r="K13" s="46" t="s">
        <v>22</v>
      </c>
      <c r="L13" s="90">
        <v>40828</v>
      </c>
      <c r="M13" s="46" t="s">
        <v>59</v>
      </c>
    </row>
    <row r="14" spans="1:13" ht="61.2">
      <c r="A14" s="44" t="str">
        <f t="shared" si="0"/>
        <v>[My Family &amp; Me Change Password-10]</v>
      </c>
      <c r="B14" s="47" t="s">
        <v>99</v>
      </c>
      <c r="C14" s="47"/>
      <c r="D14" s="44" t="s">
        <v>68</v>
      </c>
      <c r="E14" s="47" t="s">
        <v>70</v>
      </c>
      <c r="F14" s="47"/>
      <c r="G14" s="46" t="s">
        <v>22</v>
      </c>
      <c r="H14" s="46" t="s">
        <v>22</v>
      </c>
      <c r="I14" s="46" t="s">
        <v>22</v>
      </c>
      <c r="J14" s="46" t="s">
        <v>22</v>
      </c>
      <c r="K14" s="46" t="s">
        <v>22</v>
      </c>
      <c r="L14" s="90">
        <v>40828</v>
      </c>
      <c r="M14" s="46" t="s">
        <v>59</v>
      </c>
    </row>
    <row r="15" spans="1:13" ht="30.6">
      <c r="A15" s="44" t="str">
        <f t="shared" si="0"/>
        <v>[My Family &amp; Me Change Password-11]</v>
      </c>
      <c r="B15" s="47" t="s">
        <v>100</v>
      </c>
      <c r="C15" s="47"/>
      <c r="D15" s="44" t="s">
        <v>72</v>
      </c>
      <c r="E15" s="47" t="s">
        <v>71</v>
      </c>
      <c r="F15" s="47"/>
      <c r="G15" s="46" t="s">
        <v>22</v>
      </c>
      <c r="H15" s="46" t="s">
        <v>22</v>
      </c>
      <c r="I15" s="46" t="s">
        <v>22</v>
      </c>
      <c r="J15" s="46" t="s">
        <v>22</v>
      </c>
      <c r="K15" s="46" t="s">
        <v>22</v>
      </c>
      <c r="L15" s="90">
        <v>40828</v>
      </c>
      <c r="M15" s="46" t="s">
        <v>59</v>
      </c>
    </row>
    <row r="16" spans="1:13" ht="81.599999999999994">
      <c r="A16" s="44" t="str">
        <f t="shared" si="0"/>
        <v>[My Family &amp; Me Change Password-12]</v>
      </c>
      <c r="B16" s="47" t="s">
        <v>552</v>
      </c>
      <c r="C16" s="47"/>
      <c r="D16" s="47" t="s">
        <v>69</v>
      </c>
      <c r="E16" s="47" t="s">
        <v>577</v>
      </c>
      <c r="F16" s="47"/>
      <c r="G16" s="46" t="s">
        <v>22</v>
      </c>
      <c r="H16" s="46" t="s">
        <v>22</v>
      </c>
      <c r="I16" s="46" t="s">
        <v>22</v>
      </c>
      <c r="J16" s="46" t="s">
        <v>22</v>
      </c>
      <c r="K16" s="46" t="s">
        <v>22</v>
      </c>
      <c r="L16" s="90">
        <v>40828</v>
      </c>
      <c r="M16" s="46" t="s">
        <v>59</v>
      </c>
    </row>
    <row r="17" spans="1:13" ht="40.799999999999997">
      <c r="A17" s="44" t="str">
        <f t="shared" si="0"/>
        <v>[My Family &amp; Me Change Password-13]</v>
      </c>
      <c r="B17" s="44" t="s">
        <v>859</v>
      </c>
      <c r="C17" s="44"/>
      <c r="D17" s="44" t="s">
        <v>470</v>
      </c>
      <c r="E17" s="44" t="s">
        <v>864</v>
      </c>
      <c r="F17" s="44"/>
      <c r="G17" s="46" t="s">
        <v>22</v>
      </c>
      <c r="H17" s="46" t="s">
        <v>22</v>
      </c>
      <c r="I17" s="46" t="s">
        <v>22</v>
      </c>
      <c r="J17" s="46" t="s">
        <v>22</v>
      </c>
      <c r="K17" s="46" t="s">
        <v>22</v>
      </c>
      <c r="L17" s="90">
        <v>40828</v>
      </c>
      <c r="M17" s="46" t="s">
        <v>59</v>
      </c>
    </row>
    <row r="18" spans="1:13" ht="91.8">
      <c r="A18" s="44" t="str">
        <f t="shared" si="0"/>
        <v>[My Family &amp; Me Change Password-14]</v>
      </c>
      <c r="B18" s="44" t="s">
        <v>281</v>
      </c>
      <c r="C18" s="44" t="s">
        <v>326</v>
      </c>
      <c r="D18" s="44" t="s">
        <v>479</v>
      </c>
      <c r="E18" s="44" t="s">
        <v>579</v>
      </c>
      <c r="F18" s="44"/>
      <c r="G18" s="46" t="s">
        <v>22</v>
      </c>
      <c r="H18" s="46" t="s">
        <v>22</v>
      </c>
      <c r="I18" s="46" t="s">
        <v>22</v>
      </c>
      <c r="J18" s="46" t="s">
        <v>22</v>
      </c>
      <c r="K18" s="46" t="s">
        <v>22</v>
      </c>
      <c r="L18" s="90">
        <v>40828</v>
      </c>
      <c r="M18" s="46" t="s">
        <v>59</v>
      </c>
    </row>
    <row r="19" spans="1:13" ht="40.799999999999997">
      <c r="A19" s="47" t="str">
        <f t="shared" si="0"/>
        <v>[My Family &amp; Me Change Password-15]</v>
      </c>
      <c r="B19" s="47" t="s">
        <v>694</v>
      </c>
      <c r="C19" s="47" t="s">
        <v>336</v>
      </c>
      <c r="D19" s="47" t="s">
        <v>692</v>
      </c>
      <c r="E19" s="47" t="s">
        <v>693</v>
      </c>
      <c r="F19" s="47"/>
      <c r="G19" s="46" t="s">
        <v>22</v>
      </c>
      <c r="H19" s="46" t="s">
        <v>22</v>
      </c>
      <c r="I19" s="46" t="s">
        <v>22</v>
      </c>
      <c r="J19" s="46" t="s">
        <v>22</v>
      </c>
      <c r="K19" s="46" t="s">
        <v>22</v>
      </c>
      <c r="L19" s="90">
        <v>40828</v>
      </c>
      <c r="M19" s="46" t="s">
        <v>59</v>
      </c>
    </row>
    <row r="20" spans="1:13" ht="61.2">
      <c r="A20" s="44" t="str">
        <f t="shared" si="0"/>
        <v>[My Family &amp; Me Change Password-16]</v>
      </c>
      <c r="B20" s="44" t="s">
        <v>338</v>
      </c>
      <c r="C20" s="44"/>
      <c r="D20" s="44" t="s">
        <v>337</v>
      </c>
      <c r="E20" s="47" t="s">
        <v>673</v>
      </c>
      <c r="F20" s="47"/>
      <c r="G20" s="46" t="s">
        <v>22</v>
      </c>
      <c r="H20" s="46" t="s">
        <v>22</v>
      </c>
      <c r="I20" s="46" t="s">
        <v>22</v>
      </c>
      <c r="J20" s="46" t="s">
        <v>22</v>
      </c>
      <c r="K20" s="46" t="s">
        <v>22</v>
      </c>
      <c r="L20" s="90">
        <v>40828</v>
      </c>
      <c r="M20" s="46" t="s">
        <v>59</v>
      </c>
    </row>
    <row r="21" spans="1:13" ht="30.6">
      <c r="A21" s="47" t="str">
        <f t="shared" si="0"/>
        <v>[My Family &amp; Me Change Password-17]</v>
      </c>
      <c r="B21" s="47" t="s">
        <v>677</v>
      </c>
      <c r="C21" s="47"/>
      <c r="D21" s="47" t="s">
        <v>687</v>
      </c>
      <c r="E21" s="47" t="s">
        <v>729</v>
      </c>
      <c r="F21" s="47"/>
      <c r="G21" s="46" t="s">
        <v>22</v>
      </c>
      <c r="H21" s="46" t="s">
        <v>22</v>
      </c>
      <c r="I21" s="46" t="s">
        <v>22</v>
      </c>
      <c r="J21" s="46" t="s">
        <v>22</v>
      </c>
      <c r="K21" s="46" t="s">
        <v>22</v>
      </c>
      <c r="L21" s="90">
        <v>40828</v>
      </c>
      <c r="M21" s="46" t="s">
        <v>59</v>
      </c>
    </row>
    <row r="22" spans="1:13" ht="30.6">
      <c r="A22" s="47" t="str">
        <f t="shared" si="0"/>
        <v>[My Family &amp; Me Change Password-18]</v>
      </c>
      <c r="B22" s="47" t="s">
        <v>679</v>
      </c>
      <c r="C22" s="47"/>
      <c r="D22" s="47" t="s">
        <v>686</v>
      </c>
      <c r="E22" s="47" t="s">
        <v>730</v>
      </c>
      <c r="F22" s="47"/>
      <c r="G22" s="46" t="s">
        <v>22</v>
      </c>
      <c r="H22" s="46" t="s">
        <v>22</v>
      </c>
      <c r="I22" s="46" t="s">
        <v>22</v>
      </c>
      <c r="J22" s="46" t="s">
        <v>22</v>
      </c>
      <c r="K22" s="46" t="s">
        <v>22</v>
      </c>
      <c r="L22" s="90">
        <v>40828</v>
      </c>
      <c r="M22" s="46" t="s">
        <v>59</v>
      </c>
    </row>
    <row r="23" spans="1:13" ht="40.799999999999997">
      <c r="A23" s="47" t="str">
        <f t="shared" si="0"/>
        <v>[My Family &amp; Me Change Password-19]</v>
      </c>
      <c r="B23" s="47" t="s">
        <v>731</v>
      </c>
      <c r="C23" s="47"/>
      <c r="D23" s="47" t="s">
        <v>732</v>
      </c>
      <c r="E23" s="47" t="s">
        <v>733</v>
      </c>
      <c r="F23" s="47"/>
      <c r="G23" s="46" t="s">
        <v>22</v>
      </c>
      <c r="H23" s="46" t="s">
        <v>22</v>
      </c>
      <c r="I23" s="46" t="s">
        <v>22</v>
      </c>
      <c r="J23" s="46" t="s">
        <v>22</v>
      </c>
      <c r="K23" s="46" t="s">
        <v>22</v>
      </c>
      <c r="L23" s="90">
        <v>40828</v>
      </c>
      <c r="M23" s="46" t="s">
        <v>59</v>
      </c>
    </row>
    <row r="24" spans="1:13" ht="40.799999999999997">
      <c r="A24" s="47" t="str">
        <f t="shared" si="0"/>
        <v>[My Family &amp; Me Change Password-20]</v>
      </c>
      <c r="B24" s="109" t="s">
        <v>757</v>
      </c>
      <c r="C24" s="44" t="s">
        <v>326</v>
      </c>
      <c r="D24" s="47" t="s">
        <v>783</v>
      </c>
      <c r="E24" s="47" t="s">
        <v>750</v>
      </c>
      <c r="F24" s="47"/>
      <c r="G24" s="46" t="s">
        <v>22</v>
      </c>
      <c r="H24" s="46" t="s">
        <v>22</v>
      </c>
      <c r="I24" s="46" t="s">
        <v>22</v>
      </c>
      <c r="J24" s="46" t="s">
        <v>22</v>
      </c>
      <c r="K24" s="46" t="s">
        <v>22</v>
      </c>
      <c r="L24" s="90">
        <v>40828</v>
      </c>
      <c r="M24" s="46" t="s">
        <v>59</v>
      </c>
    </row>
    <row r="25" spans="1:13" ht="40.799999999999997">
      <c r="A25" s="47" t="str">
        <f t="shared" si="0"/>
        <v>[My Family &amp; Me Change Password-21]</v>
      </c>
      <c r="B25" s="110"/>
      <c r="C25" s="47"/>
      <c r="D25" s="44" t="s">
        <v>784</v>
      </c>
      <c r="E25" s="47" t="s">
        <v>648</v>
      </c>
      <c r="F25" s="47"/>
      <c r="G25" s="46" t="s">
        <v>22</v>
      </c>
      <c r="H25" s="46" t="s">
        <v>22</v>
      </c>
      <c r="I25" s="46" t="s">
        <v>22</v>
      </c>
      <c r="J25" s="46" t="s">
        <v>22</v>
      </c>
      <c r="K25" s="46" t="s">
        <v>22</v>
      </c>
      <c r="L25" s="90">
        <v>40828</v>
      </c>
      <c r="M25" s="46" t="s">
        <v>59</v>
      </c>
    </row>
    <row r="26" spans="1:13" ht="61.2">
      <c r="A26" s="47" t="str">
        <f t="shared" si="0"/>
        <v>[My Family &amp; Me Change Password-22]</v>
      </c>
      <c r="B26" s="110"/>
      <c r="C26" s="47"/>
      <c r="D26" s="44" t="s">
        <v>785</v>
      </c>
      <c r="E26" s="47" t="s">
        <v>64</v>
      </c>
      <c r="F26" s="47"/>
      <c r="G26" s="46" t="s">
        <v>22</v>
      </c>
      <c r="H26" s="46" t="s">
        <v>22</v>
      </c>
      <c r="I26" s="46" t="s">
        <v>22</v>
      </c>
      <c r="J26" s="46" t="s">
        <v>22</v>
      </c>
      <c r="K26" s="46" t="s">
        <v>22</v>
      </c>
      <c r="L26" s="90">
        <v>40828</v>
      </c>
      <c r="M26" s="46" t="s">
        <v>59</v>
      </c>
    </row>
    <row r="27" spans="1:13" ht="51">
      <c r="A27" s="47" t="str">
        <f t="shared" si="0"/>
        <v>[My Family &amp; Me Change Password-23]</v>
      </c>
      <c r="B27" s="110"/>
      <c r="C27" s="47"/>
      <c r="D27" s="44" t="s">
        <v>786</v>
      </c>
      <c r="E27" s="47" t="s">
        <v>717</v>
      </c>
      <c r="F27" s="47"/>
      <c r="G27" s="46" t="s">
        <v>22</v>
      </c>
      <c r="H27" s="46" t="s">
        <v>22</v>
      </c>
      <c r="I27" s="46" t="s">
        <v>22</v>
      </c>
      <c r="J27" s="46" t="s">
        <v>22</v>
      </c>
      <c r="K27" s="46" t="s">
        <v>22</v>
      </c>
      <c r="L27" s="90">
        <v>40828</v>
      </c>
      <c r="M27" s="46" t="s">
        <v>59</v>
      </c>
    </row>
    <row r="28" spans="1:13" ht="51">
      <c r="A28" s="47" t="str">
        <f t="shared" si="0"/>
        <v>[My Family &amp; Me Change Password-24]</v>
      </c>
      <c r="B28" s="110"/>
      <c r="C28" s="47"/>
      <c r="D28" s="44" t="s">
        <v>787</v>
      </c>
      <c r="E28" s="47" t="s">
        <v>722</v>
      </c>
      <c r="F28" s="47"/>
      <c r="G28" s="46" t="s">
        <v>22</v>
      </c>
      <c r="H28" s="46" t="s">
        <v>22</v>
      </c>
      <c r="I28" s="46" t="s">
        <v>22</v>
      </c>
      <c r="J28" s="46" t="s">
        <v>22</v>
      </c>
      <c r="K28" s="46" t="s">
        <v>22</v>
      </c>
      <c r="L28" s="90">
        <v>40828</v>
      </c>
      <c r="M28" s="46" t="s">
        <v>59</v>
      </c>
    </row>
    <row r="29" spans="1:13" ht="51">
      <c r="A29" s="47" t="str">
        <f t="shared" si="0"/>
        <v>[My Family &amp; Me Change Password-25]</v>
      </c>
      <c r="B29" s="111"/>
      <c r="C29" s="47"/>
      <c r="D29" s="44" t="s">
        <v>788</v>
      </c>
      <c r="E29" s="47" t="s">
        <v>739</v>
      </c>
      <c r="F29" s="47"/>
      <c r="G29" s="46" t="s">
        <v>22</v>
      </c>
      <c r="H29" s="46" t="s">
        <v>22</v>
      </c>
      <c r="I29" s="46" t="s">
        <v>22</v>
      </c>
      <c r="J29" s="46" t="s">
        <v>22</v>
      </c>
      <c r="K29" s="46" t="s">
        <v>22</v>
      </c>
      <c r="L29" s="90">
        <v>40828</v>
      </c>
      <c r="M29" s="46" t="s">
        <v>59</v>
      </c>
    </row>
  </sheetData>
  <mergeCells count="1">
    <mergeCell ref="B24:B29"/>
  </mergeCells>
  <dataValidations count="1">
    <dataValidation type="list" operator="equal" allowBlank="1" sqref="F9:K9 G5:K8 G10:K29" xr:uid="{00000000-0002-0000-0900-000000000000}">
      <formula1>"Pass,Fail,Untest,N/A"</formula1>
    </dataValidation>
  </dataValidations>
  <hyperlinks>
    <hyperlink ref="A1" location="'Test report'!A1" display="Back to TestReport" xr:uid="{00000000-0004-0000-0900-000000000000}"/>
    <hyperlink ref="B1" location="BugList!A1" display="To Buglist" xr:uid="{00000000-0004-0000-0900-000001000000}"/>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40"/>
  <sheetViews>
    <sheetView tabSelected="1" workbookViewId="0">
      <pane xSplit="1" ySplit="4" topLeftCell="B5" activePane="bottomRight" state="frozen"/>
      <selection pane="topRight" activeCell="B1" sqref="B1"/>
      <selection pane="bottomLeft" activeCell="A5" sqref="A5"/>
      <selection pane="bottomRight" activeCell="A5" sqref="A5:M5"/>
    </sheetView>
  </sheetViews>
  <sheetFormatPr defaultColWidth="9" defaultRowHeight="10.199999999999999"/>
  <cols>
    <col min="1" max="1" width="15.88671875" style="1" customWidth="1"/>
    <col min="2" max="3" width="22.109375" style="1" customWidth="1"/>
    <col min="4" max="4" width="33" style="1" customWidth="1"/>
    <col min="5" max="5" width="30.33203125" style="1" customWidth="1"/>
    <col min="6" max="6" width="12.10937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1" t="s">
        <v>52</v>
      </c>
      <c r="B1" s="41" t="s">
        <v>56</v>
      </c>
      <c r="C1" s="41"/>
      <c r="D1" s="42" t="str">
        <f>"Pass: "&amp;COUNTIF($G$5:$K$1011,"Pass")</f>
        <v>Pass: 180</v>
      </c>
      <c r="E1" s="38" t="str">
        <f>"Untested: "&amp;COUNTIF($G$5:$K$1011,"Untest")</f>
        <v>Untested: 0</v>
      </c>
      <c r="F1" s="59"/>
      <c r="G1"/>
      <c r="H1"/>
      <c r="I1"/>
    </row>
    <row r="2" spans="1:13" ht="12.75" customHeight="1">
      <c r="A2" s="36" t="s">
        <v>36</v>
      </c>
      <c r="B2" s="37" t="s">
        <v>133</v>
      </c>
      <c r="C2" s="37"/>
      <c r="D2" s="42" t="str">
        <f>"Fail: "&amp;COUNTIF($G$5:$K$1011,"Fail")</f>
        <v>Fail: 0</v>
      </c>
      <c r="E2" s="38" t="str">
        <f>"N/A: "&amp;COUNTIF($G$5:$K$1011,"N/A")</f>
        <v>N/A: 0</v>
      </c>
      <c r="F2" s="59"/>
      <c r="G2"/>
      <c r="H2"/>
      <c r="I2"/>
    </row>
    <row r="3" spans="1:13" ht="12.75" customHeight="1">
      <c r="A3" s="36" t="s">
        <v>37</v>
      </c>
      <c r="B3" s="36" t="s">
        <v>4</v>
      </c>
      <c r="C3" s="36"/>
      <c r="D3" s="42" t="str">
        <f>"Percent Complete: "&amp;ROUND((COUNTIF($G$5:$K$1011,"Pass")*100)/((COUNTA($A$5:$A$1011)*5)-COUNTIF($G$5:$K$1021,"N/A")),2)&amp;"%"</f>
        <v>Percent Complete: 100%</v>
      </c>
      <c r="E3" s="39" t="str">
        <f>"Number of cases: "&amp;(COUNTA($A$5:$A$1011))</f>
        <v>Number of cases: 36</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209.25" customHeight="1">
      <c r="A5" s="53" t="str">
        <f t="shared" ref="A5:A40" si="0">IF(OR(B5&lt;&gt;"",E5&lt;&gt;""),"["&amp;TEXT($B$2,"#")&amp;"-"&amp;TEXT(ROW()-4,"##")&amp;"]","")</f>
        <v>[My Family &amp; Me Create Profile-1]</v>
      </c>
      <c r="B5" s="55" t="s">
        <v>134</v>
      </c>
      <c r="C5" s="55" t="s">
        <v>880</v>
      </c>
      <c r="D5" s="55" t="s">
        <v>580</v>
      </c>
      <c r="E5" s="55" t="s">
        <v>835</v>
      </c>
      <c r="F5" s="55"/>
      <c r="G5" s="54" t="s">
        <v>22</v>
      </c>
      <c r="H5" s="54" t="s">
        <v>22</v>
      </c>
      <c r="I5" s="54" t="s">
        <v>22</v>
      </c>
      <c r="J5" s="54" t="s">
        <v>22</v>
      </c>
      <c r="K5" s="54" t="s">
        <v>22</v>
      </c>
      <c r="L5" s="96" t="s">
        <v>914</v>
      </c>
      <c r="M5" s="54" t="s">
        <v>58</v>
      </c>
    </row>
    <row r="6" spans="1:13" ht="40.799999999999997">
      <c r="A6" s="45" t="str">
        <f t="shared" si="0"/>
        <v>[My Family &amp; Me Create Profile-2]</v>
      </c>
      <c r="B6" s="45" t="s">
        <v>135</v>
      </c>
      <c r="C6" s="45" t="s">
        <v>883</v>
      </c>
      <c r="D6" s="45" t="s">
        <v>197</v>
      </c>
      <c r="E6" s="45" t="s">
        <v>437</v>
      </c>
      <c r="F6" s="45"/>
      <c r="G6" s="46" t="s">
        <v>22</v>
      </c>
      <c r="H6" s="46" t="s">
        <v>22</v>
      </c>
      <c r="I6" s="46" t="s">
        <v>22</v>
      </c>
      <c r="J6" s="46" t="s">
        <v>22</v>
      </c>
      <c r="K6" s="46" t="s">
        <v>22</v>
      </c>
      <c r="L6" s="96" t="s">
        <v>914</v>
      </c>
      <c r="M6" s="46" t="s">
        <v>59</v>
      </c>
    </row>
    <row r="7" spans="1:13" ht="40.799999999999997">
      <c r="A7" s="45" t="str">
        <f>IF(OR(B7&lt;&gt;"",E7&lt;&gt;""),"["&amp;TEXT($B$2,"#")&amp;"-"&amp;TEXT(ROW()-4,"##")&amp;"]","")</f>
        <v>[My Family &amp; Me Create Profile-3]</v>
      </c>
      <c r="B7" s="45" t="s">
        <v>438</v>
      </c>
      <c r="C7" s="45" t="s">
        <v>883</v>
      </c>
      <c r="D7" s="45" t="s">
        <v>441</v>
      </c>
      <c r="E7" s="45" t="s">
        <v>439</v>
      </c>
      <c r="F7" s="45"/>
      <c r="G7" s="46" t="s">
        <v>22</v>
      </c>
      <c r="H7" s="46" t="s">
        <v>22</v>
      </c>
      <c r="I7" s="46" t="s">
        <v>22</v>
      </c>
      <c r="J7" s="46" t="s">
        <v>22</v>
      </c>
      <c r="K7" s="46" t="s">
        <v>22</v>
      </c>
      <c r="L7" s="96" t="s">
        <v>914</v>
      </c>
      <c r="M7" s="46" t="s">
        <v>59</v>
      </c>
    </row>
    <row r="8" spans="1:13" ht="51">
      <c r="A8" s="45" t="str">
        <f>IF(OR(B8&lt;&gt;"",E8&lt;&gt;""),"["&amp;TEXT($B$2,"#")&amp;"-"&amp;TEXT(ROW()-4,"##")&amp;"]","")</f>
        <v>[My Family &amp; Me Create Profile-4]</v>
      </c>
      <c r="B8" s="45" t="s">
        <v>440</v>
      </c>
      <c r="C8" s="45" t="s">
        <v>883</v>
      </c>
      <c r="D8" s="45" t="s">
        <v>581</v>
      </c>
      <c r="E8" s="45" t="s">
        <v>442</v>
      </c>
      <c r="F8" s="45"/>
      <c r="G8" s="46" t="s">
        <v>22</v>
      </c>
      <c r="H8" s="46" t="s">
        <v>22</v>
      </c>
      <c r="I8" s="46" t="s">
        <v>22</v>
      </c>
      <c r="J8" s="46" t="s">
        <v>22</v>
      </c>
      <c r="K8" s="46" t="s">
        <v>22</v>
      </c>
      <c r="L8" s="96" t="s">
        <v>914</v>
      </c>
      <c r="M8" s="46"/>
    </row>
    <row r="9" spans="1:13" ht="40.799999999999997">
      <c r="A9" s="45" t="str">
        <f>IF(OR(B9&lt;&gt;"",E9&lt;&gt;""),"["&amp;TEXT($B$2,"#")&amp;"-"&amp;TEXT(ROW()-4,"##")&amp;"]","")</f>
        <v>[My Family &amp; Me Create Profile-5]</v>
      </c>
      <c r="B9" s="45" t="s">
        <v>917</v>
      </c>
      <c r="C9" s="45" t="s">
        <v>883</v>
      </c>
      <c r="D9" s="45" t="s">
        <v>918</v>
      </c>
      <c r="E9" s="45" t="s">
        <v>919</v>
      </c>
      <c r="F9" s="45">
        <v>1569353</v>
      </c>
      <c r="G9" s="46" t="s">
        <v>22</v>
      </c>
      <c r="H9" s="46" t="s">
        <v>22</v>
      </c>
      <c r="I9" s="46" t="s">
        <v>22</v>
      </c>
      <c r="J9" s="46" t="s">
        <v>22</v>
      </c>
      <c r="K9" s="46" t="s">
        <v>22</v>
      </c>
      <c r="L9" s="96" t="s">
        <v>914</v>
      </c>
      <c r="M9" s="46"/>
    </row>
    <row r="10" spans="1:13" ht="40.799999999999997">
      <c r="A10" s="45" t="str">
        <f t="shared" si="0"/>
        <v>[My Family &amp; Me Create Profile-6]</v>
      </c>
      <c r="B10" s="45" t="s">
        <v>136</v>
      </c>
      <c r="C10" s="45" t="s">
        <v>883</v>
      </c>
      <c r="D10" s="45" t="s">
        <v>198</v>
      </c>
      <c r="E10" s="45" t="s">
        <v>199</v>
      </c>
      <c r="F10" s="45"/>
      <c r="G10" s="46" t="s">
        <v>22</v>
      </c>
      <c r="H10" s="46" t="s">
        <v>22</v>
      </c>
      <c r="I10" s="46" t="s">
        <v>22</v>
      </c>
      <c r="J10" s="46" t="s">
        <v>22</v>
      </c>
      <c r="K10" s="46" t="s">
        <v>22</v>
      </c>
      <c r="L10" s="96" t="s">
        <v>914</v>
      </c>
      <c r="M10" s="46" t="s">
        <v>59</v>
      </c>
    </row>
    <row r="11" spans="1:13" ht="51">
      <c r="A11" s="45" t="str">
        <f t="shared" ref="A11:A16" si="1">IF(OR(B11&lt;&gt;"",E11&lt;&gt;""),"["&amp;TEXT($B$2,"#")&amp;"-"&amp;TEXT(ROW()-4,"##")&amp;"]","")</f>
        <v>[My Family &amp; Me Create Profile-7]</v>
      </c>
      <c r="B11" s="45" t="s">
        <v>453</v>
      </c>
      <c r="C11" s="45" t="s">
        <v>884</v>
      </c>
      <c r="D11" s="45" t="s">
        <v>455</v>
      </c>
      <c r="E11" s="45" t="s">
        <v>920</v>
      </c>
      <c r="F11" s="45">
        <v>1569418</v>
      </c>
      <c r="G11" s="46" t="s">
        <v>22</v>
      </c>
      <c r="H11" s="46" t="s">
        <v>22</v>
      </c>
      <c r="I11" s="46" t="s">
        <v>22</v>
      </c>
      <c r="J11" s="46" t="s">
        <v>22</v>
      </c>
      <c r="K11" s="46" t="s">
        <v>22</v>
      </c>
      <c r="L11" s="96">
        <v>40827</v>
      </c>
      <c r="M11" s="46" t="s">
        <v>59</v>
      </c>
    </row>
    <row r="12" spans="1:13" ht="51">
      <c r="A12" s="45" t="str">
        <f t="shared" si="1"/>
        <v>[My Family &amp; Me Create Profile-8]</v>
      </c>
      <c r="B12" s="45" t="s">
        <v>461</v>
      </c>
      <c r="C12" s="45" t="s">
        <v>884</v>
      </c>
      <c r="D12" s="45" t="s">
        <v>455</v>
      </c>
      <c r="E12" s="45" t="s">
        <v>462</v>
      </c>
      <c r="F12" s="45"/>
      <c r="G12" s="46" t="s">
        <v>22</v>
      </c>
      <c r="H12" s="46" t="s">
        <v>22</v>
      </c>
      <c r="I12" s="46" t="s">
        <v>22</v>
      </c>
      <c r="J12" s="46" t="s">
        <v>22</v>
      </c>
      <c r="K12" s="46" t="s">
        <v>22</v>
      </c>
      <c r="L12" s="96" t="s">
        <v>914</v>
      </c>
      <c r="M12" s="46"/>
    </row>
    <row r="13" spans="1:13" ht="40.799999999999997">
      <c r="A13" s="45" t="str">
        <f t="shared" si="1"/>
        <v>[My Family &amp; Me Create Profile-9]</v>
      </c>
      <c r="B13" s="45" t="s">
        <v>582</v>
      </c>
      <c r="C13" s="45" t="s">
        <v>883</v>
      </c>
      <c r="D13" s="45" t="s">
        <v>257</v>
      </c>
      <c r="E13" s="45" t="s">
        <v>583</v>
      </c>
      <c r="F13" s="45"/>
      <c r="G13" s="46" t="s">
        <v>22</v>
      </c>
      <c r="H13" s="46" t="s">
        <v>22</v>
      </c>
      <c r="I13" s="46" t="s">
        <v>22</v>
      </c>
      <c r="J13" s="46" t="s">
        <v>22</v>
      </c>
      <c r="K13" s="46" t="s">
        <v>22</v>
      </c>
      <c r="L13" s="96" t="s">
        <v>914</v>
      </c>
      <c r="M13" s="46"/>
    </row>
    <row r="14" spans="1:13" ht="40.799999999999997">
      <c r="A14" s="45" t="str">
        <f t="shared" si="1"/>
        <v>[My Family &amp; Me Create Profile-10]</v>
      </c>
      <c r="B14" s="45" t="s">
        <v>443</v>
      </c>
      <c r="C14" s="45" t="s">
        <v>883</v>
      </c>
      <c r="D14" s="45" t="s">
        <v>444</v>
      </c>
      <c r="E14" s="45" t="s">
        <v>530</v>
      </c>
      <c r="F14" s="45"/>
      <c r="G14" s="46" t="s">
        <v>22</v>
      </c>
      <c r="H14" s="46" t="s">
        <v>22</v>
      </c>
      <c r="I14" s="46" t="s">
        <v>22</v>
      </c>
      <c r="J14" s="46" t="s">
        <v>22</v>
      </c>
      <c r="K14" s="46" t="s">
        <v>22</v>
      </c>
      <c r="L14" s="96" t="s">
        <v>914</v>
      </c>
      <c r="M14" s="46"/>
    </row>
    <row r="15" spans="1:13" ht="40.799999999999997">
      <c r="A15" s="45" t="str">
        <f t="shared" si="1"/>
        <v>[My Family &amp; Me Create Profile-11]</v>
      </c>
      <c r="B15" s="45" t="s">
        <v>528</v>
      </c>
      <c r="C15" s="45" t="s">
        <v>883</v>
      </c>
      <c r="D15" s="45" t="s">
        <v>529</v>
      </c>
      <c r="E15" s="45" t="s">
        <v>531</v>
      </c>
      <c r="F15" s="45"/>
      <c r="G15" s="46" t="s">
        <v>22</v>
      </c>
      <c r="H15" s="46" t="s">
        <v>22</v>
      </c>
      <c r="I15" s="46" t="s">
        <v>22</v>
      </c>
      <c r="J15" s="46" t="s">
        <v>22</v>
      </c>
      <c r="K15" s="46" t="s">
        <v>22</v>
      </c>
      <c r="L15" s="96" t="s">
        <v>914</v>
      </c>
      <c r="M15" s="46"/>
    </row>
    <row r="16" spans="1:13" ht="40.799999999999997">
      <c r="A16" s="45" t="str">
        <f t="shared" si="1"/>
        <v>[My Family &amp; Me Create Profile-12]</v>
      </c>
      <c r="B16" s="45" t="s">
        <v>446</v>
      </c>
      <c r="C16" s="45" t="s">
        <v>883</v>
      </c>
      <c r="D16" s="45" t="s">
        <v>447</v>
      </c>
      <c r="E16" s="45" t="s">
        <v>448</v>
      </c>
      <c r="F16" s="45"/>
      <c r="G16" s="46" t="s">
        <v>22</v>
      </c>
      <c r="H16" s="46" t="s">
        <v>22</v>
      </c>
      <c r="I16" s="46" t="s">
        <v>22</v>
      </c>
      <c r="J16" s="46" t="s">
        <v>22</v>
      </c>
      <c r="K16" s="46" t="s">
        <v>22</v>
      </c>
      <c r="L16" s="96" t="s">
        <v>914</v>
      </c>
      <c r="M16" s="46"/>
    </row>
    <row r="17" spans="1:13" ht="40.799999999999997">
      <c r="A17" s="45" t="str">
        <f t="shared" si="0"/>
        <v>[My Family &amp; Me Create Profile-13]</v>
      </c>
      <c r="B17" s="45" t="s">
        <v>449</v>
      </c>
      <c r="C17" s="45" t="s">
        <v>883</v>
      </c>
      <c r="D17" s="45" t="s">
        <v>584</v>
      </c>
      <c r="E17" s="45" t="s">
        <v>450</v>
      </c>
      <c r="F17" s="45"/>
      <c r="G17" s="46" t="s">
        <v>22</v>
      </c>
      <c r="H17" s="46" t="s">
        <v>22</v>
      </c>
      <c r="I17" s="46" t="s">
        <v>22</v>
      </c>
      <c r="J17" s="46" t="s">
        <v>22</v>
      </c>
      <c r="K17" s="46" t="s">
        <v>22</v>
      </c>
      <c r="L17" s="96" t="s">
        <v>914</v>
      </c>
      <c r="M17" s="46"/>
    </row>
    <row r="18" spans="1:13" ht="40.799999999999997">
      <c r="A18" s="45" t="str">
        <f>IF(OR(B18&lt;&gt;"",E18&lt;&gt;""),"["&amp;TEXT($B$2,"#")&amp;"-"&amp;TEXT(ROW()-4,"##")&amp;"]","")</f>
        <v>[My Family &amp; Me Create Profile-14]</v>
      </c>
      <c r="B18" s="45" t="s">
        <v>532</v>
      </c>
      <c r="C18" s="45" t="s">
        <v>883</v>
      </c>
      <c r="D18" s="45" t="s">
        <v>585</v>
      </c>
      <c r="E18" s="45" t="s">
        <v>527</v>
      </c>
      <c r="F18" s="45"/>
      <c r="G18" s="46" t="s">
        <v>22</v>
      </c>
      <c r="H18" s="46" t="s">
        <v>22</v>
      </c>
      <c r="I18" s="46" t="s">
        <v>22</v>
      </c>
      <c r="J18" s="46" t="s">
        <v>22</v>
      </c>
      <c r="K18" s="46" t="s">
        <v>22</v>
      </c>
      <c r="L18" s="96" t="s">
        <v>914</v>
      </c>
      <c r="M18" s="46"/>
    </row>
    <row r="19" spans="1:13" ht="40.799999999999997">
      <c r="A19" s="45" t="str">
        <f>IF(OR(B19&lt;&gt;"",E19&lt;&gt;""),"["&amp;TEXT($B$2,"#")&amp;"-"&amp;TEXT(ROW()-4,"##")&amp;"]","")</f>
        <v>[My Family &amp; Me Create Profile-15]</v>
      </c>
      <c r="B19" s="45" t="s">
        <v>635</v>
      </c>
      <c r="C19" s="45" t="s">
        <v>883</v>
      </c>
      <c r="D19" s="45" t="s">
        <v>636</v>
      </c>
      <c r="E19" s="45" t="s">
        <v>637</v>
      </c>
      <c r="F19" s="45"/>
      <c r="G19" s="46" t="s">
        <v>22</v>
      </c>
      <c r="H19" s="46" t="s">
        <v>22</v>
      </c>
      <c r="I19" s="46" t="s">
        <v>22</v>
      </c>
      <c r="J19" s="46" t="s">
        <v>22</v>
      </c>
      <c r="K19" s="46" t="s">
        <v>22</v>
      </c>
      <c r="L19" s="96" t="s">
        <v>914</v>
      </c>
      <c r="M19" s="46"/>
    </row>
    <row r="20" spans="1:13" ht="40.799999999999997">
      <c r="A20" s="45" t="str">
        <f>IF(OR(B20&lt;&gt;"",E20&lt;&gt;""),"["&amp;TEXT($B$2,"#")&amp;"-"&amp;TEXT(ROW()-4,"##")&amp;"]","")</f>
        <v>[My Family &amp; Me Create Profile-16]</v>
      </c>
      <c r="B20" s="45" t="s">
        <v>640</v>
      </c>
      <c r="C20" s="45" t="s">
        <v>883</v>
      </c>
      <c r="D20" s="45" t="s">
        <v>641</v>
      </c>
      <c r="E20" s="45" t="s">
        <v>642</v>
      </c>
      <c r="F20" s="45"/>
      <c r="G20" s="46" t="s">
        <v>22</v>
      </c>
      <c r="H20" s="46" t="s">
        <v>22</v>
      </c>
      <c r="I20" s="46" t="s">
        <v>22</v>
      </c>
      <c r="J20" s="46" t="s">
        <v>22</v>
      </c>
      <c r="K20" s="46" t="s">
        <v>22</v>
      </c>
      <c r="L20" s="96" t="s">
        <v>914</v>
      </c>
      <c r="M20" s="46"/>
    </row>
    <row r="21" spans="1:13" ht="40.799999999999997">
      <c r="A21" s="45" t="str">
        <f>IF(OR(B21&lt;&gt;"",E21&lt;&gt;""),"["&amp;TEXT($B$2,"#")&amp;"-"&amp;TEXT(ROW()-4,"##")&amp;"]","")</f>
        <v>[My Family &amp; Me Create Profile-17]</v>
      </c>
      <c r="B21" s="45" t="s">
        <v>451</v>
      </c>
      <c r="C21" s="45" t="s">
        <v>883</v>
      </c>
      <c r="D21" s="45" t="s">
        <v>586</v>
      </c>
      <c r="E21" s="45" t="s">
        <v>452</v>
      </c>
      <c r="F21" s="45"/>
      <c r="G21" s="46" t="s">
        <v>22</v>
      </c>
      <c r="H21" s="46" t="s">
        <v>22</v>
      </c>
      <c r="I21" s="46" t="s">
        <v>22</v>
      </c>
      <c r="J21" s="46" t="s">
        <v>22</v>
      </c>
      <c r="K21" s="46" t="s">
        <v>22</v>
      </c>
      <c r="L21" s="96" t="s">
        <v>914</v>
      </c>
      <c r="M21" s="46"/>
    </row>
    <row r="22" spans="1:13" ht="51">
      <c r="A22" s="45" t="str">
        <f t="shared" si="0"/>
        <v>[My Family &amp; Me Create Profile-18]</v>
      </c>
      <c r="B22" s="45" t="s">
        <v>587</v>
      </c>
      <c r="C22" s="45" t="s">
        <v>885</v>
      </c>
      <c r="D22" s="45" t="s">
        <v>200</v>
      </c>
      <c r="E22" s="45" t="s">
        <v>588</v>
      </c>
      <c r="F22" s="45"/>
      <c r="G22" s="46" t="s">
        <v>22</v>
      </c>
      <c r="H22" s="46" t="s">
        <v>22</v>
      </c>
      <c r="I22" s="46" t="s">
        <v>22</v>
      </c>
      <c r="J22" s="46" t="s">
        <v>22</v>
      </c>
      <c r="K22" s="46" t="s">
        <v>22</v>
      </c>
      <c r="L22" s="96" t="s">
        <v>914</v>
      </c>
      <c r="M22" s="46" t="s">
        <v>59</v>
      </c>
    </row>
    <row r="23" spans="1:13" ht="40.799999999999997">
      <c r="A23" s="45" t="str">
        <f t="shared" si="0"/>
        <v>[My Family &amp; Me Create Profile-19]</v>
      </c>
      <c r="B23" s="45" t="s">
        <v>139</v>
      </c>
      <c r="C23" s="45" t="s">
        <v>885</v>
      </c>
      <c r="D23" s="45" t="s">
        <v>201</v>
      </c>
      <c r="E23" s="45" t="s">
        <v>202</v>
      </c>
      <c r="F23" s="45"/>
      <c r="G23" s="46" t="s">
        <v>22</v>
      </c>
      <c r="H23" s="46" t="s">
        <v>22</v>
      </c>
      <c r="I23" s="46" t="s">
        <v>22</v>
      </c>
      <c r="J23" s="46" t="s">
        <v>22</v>
      </c>
      <c r="K23" s="46" t="s">
        <v>22</v>
      </c>
      <c r="L23" s="96" t="s">
        <v>914</v>
      </c>
      <c r="M23" s="46" t="s">
        <v>59</v>
      </c>
    </row>
    <row r="24" spans="1:13" ht="102">
      <c r="A24" s="45" t="str">
        <f t="shared" ref="A24" si="2">IF(OR(B24&lt;&gt;"",E24&lt;&gt;""),"["&amp;TEXT($B$2,"#")&amp;"-"&amp;TEXT(ROW()-4,"##")&amp;"]","")</f>
        <v>[My Family &amp; Me Create Profile-20]</v>
      </c>
      <c r="B24" s="45" t="s">
        <v>293</v>
      </c>
      <c r="C24" s="45" t="s">
        <v>885</v>
      </c>
      <c r="D24" s="45" t="s">
        <v>589</v>
      </c>
      <c r="E24" s="45" t="s">
        <v>294</v>
      </c>
      <c r="F24" s="45"/>
      <c r="G24" s="46" t="s">
        <v>22</v>
      </c>
      <c r="H24" s="46" t="s">
        <v>22</v>
      </c>
      <c r="I24" s="46" t="s">
        <v>22</v>
      </c>
      <c r="J24" s="46" t="s">
        <v>22</v>
      </c>
      <c r="K24" s="46" t="s">
        <v>22</v>
      </c>
      <c r="L24" s="96" t="s">
        <v>914</v>
      </c>
      <c r="M24" s="46" t="s">
        <v>59</v>
      </c>
    </row>
    <row r="25" spans="1:13" ht="61.2">
      <c r="A25" s="44" t="str">
        <f t="shared" si="0"/>
        <v>[My Family &amp; Me Create Profile-21]</v>
      </c>
      <c r="B25" s="47" t="s">
        <v>99</v>
      </c>
      <c r="C25" s="47"/>
      <c r="D25" s="44" t="s">
        <v>68</v>
      </c>
      <c r="E25" s="47" t="s">
        <v>70</v>
      </c>
      <c r="F25" s="47"/>
      <c r="G25" s="48" t="s">
        <v>22</v>
      </c>
      <c r="H25" s="48" t="s">
        <v>22</v>
      </c>
      <c r="I25" s="48" t="s">
        <v>22</v>
      </c>
      <c r="J25" s="48" t="s">
        <v>22</v>
      </c>
      <c r="K25" s="48" t="s">
        <v>22</v>
      </c>
      <c r="L25" s="96" t="s">
        <v>914</v>
      </c>
      <c r="M25" s="46" t="s">
        <v>59</v>
      </c>
    </row>
    <row r="26" spans="1:13" ht="30.6">
      <c r="A26" s="44" t="str">
        <f t="shared" si="0"/>
        <v>[My Family &amp; Me Create Profile-22]</v>
      </c>
      <c r="B26" s="47" t="s">
        <v>100</v>
      </c>
      <c r="C26" s="47"/>
      <c r="D26" s="44" t="s">
        <v>72</v>
      </c>
      <c r="E26" s="47" t="s">
        <v>71</v>
      </c>
      <c r="F26" s="47"/>
      <c r="G26" s="48" t="s">
        <v>22</v>
      </c>
      <c r="H26" s="48" t="s">
        <v>22</v>
      </c>
      <c r="I26" s="48" t="s">
        <v>22</v>
      </c>
      <c r="J26" s="48" t="s">
        <v>22</v>
      </c>
      <c r="K26" s="48" t="s">
        <v>22</v>
      </c>
      <c r="L26" s="96" t="s">
        <v>914</v>
      </c>
      <c r="M26" s="46" t="s">
        <v>59</v>
      </c>
    </row>
    <row r="27" spans="1:13" ht="81.599999999999994">
      <c r="A27" s="44" t="str">
        <f t="shared" si="0"/>
        <v>[My Family &amp; Me Create Profile-23]</v>
      </c>
      <c r="B27" s="47" t="s">
        <v>552</v>
      </c>
      <c r="C27" s="47"/>
      <c r="D27" s="47" t="s">
        <v>69</v>
      </c>
      <c r="E27" s="47" t="s">
        <v>577</v>
      </c>
      <c r="F27" s="47"/>
      <c r="G27" s="48" t="s">
        <v>22</v>
      </c>
      <c r="H27" s="48" t="s">
        <v>22</v>
      </c>
      <c r="I27" s="48" t="s">
        <v>22</v>
      </c>
      <c r="J27" s="48" t="s">
        <v>22</v>
      </c>
      <c r="K27" s="48" t="s">
        <v>22</v>
      </c>
      <c r="L27" s="96" t="s">
        <v>914</v>
      </c>
      <c r="M27" s="46" t="s">
        <v>59</v>
      </c>
    </row>
    <row r="28" spans="1:13" ht="40.799999999999997">
      <c r="A28" s="44" t="str">
        <f t="shared" si="0"/>
        <v>[My Family &amp; Me Create Profile-24]</v>
      </c>
      <c r="B28" s="44" t="s">
        <v>859</v>
      </c>
      <c r="C28" s="44"/>
      <c r="D28" s="44" t="s">
        <v>470</v>
      </c>
      <c r="E28" s="44" t="s">
        <v>864</v>
      </c>
      <c r="F28" s="44"/>
      <c r="G28" s="48" t="s">
        <v>22</v>
      </c>
      <c r="H28" s="46" t="s">
        <v>22</v>
      </c>
      <c r="I28" s="48" t="s">
        <v>22</v>
      </c>
      <c r="J28" s="48" t="s">
        <v>22</v>
      </c>
      <c r="K28" s="48" t="s">
        <v>22</v>
      </c>
      <c r="L28" s="96" t="s">
        <v>914</v>
      </c>
      <c r="M28" s="46" t="s">
        <v>59</v>
      </c>
    </row>
    <row r="29" spans="1:13" ht="112.2">
      <c r="A29" s="44" t="str">
        <f t="shared" si="0"/>
        <v>[My Family &amp; Me Create Profile-25]</v>
      </c>
      <c r="B29" s="44" t="s">
        <v>281</v>
      </c>
      <c r="C29" s="44" t="s">
        <v>327</v>
      </c>
      <c r="D29" s="44" t="s">
        <v>480</v>
      </c>
      <c r="E29" s="44" t="s">
        <v>590</v>
      </c>
      <c r="F29" s="44"/>
      <c r="G29" s="48" t="s">
        <v>22</v>
      </c>
      <c r="H29" s="48" t="s">
        <v>22</v>
      </c>
      <c r="I29" s="48" t="s">
        <v>22</v>
      </c>
      <c r="J29" s="48" t="s">
        <v>22</v>
      </c>
      <c r="K29" s="48" t="s">
        <v>22</v>
      </c>
      <c r="L29" s="96" t="s">
        <v>914</v>
      </c>
      <c r="M29" s="46" t="s">
        <v>59</v>
      </c>
    </row>
    <row r="30" spans="1:13" ht="40.799999999999997">
      <c r="A30" s="47" t="str">
        <f t="shared" si="0"/>
        <v>[My Family &amp; Me Create Profile-26]</v>
      </c>
      <c r="B30" s="47" t="s">
        <v>694</v>
      </c>
      <c r="C30" s="47" t="s">
        <v>336</v>
      </c>
      <c r="D30" s="47" t="s">
        <v>692</v>
      </c>
      <c r="E30" s="47" t="s">
        <v>693</v>
      </c>
      <c r="F30" s="47"/>
      <c r="G30" s="48" t="s">
        <v>22</v>
      </c>
      <c r="H30" s="48" t="s">
        <v>22</v>
      </c>
      <c r="I30" s="48" t="s">
        <v>22</v>
      </c>
      <c r="J30" s="48" t="s">
        <v>22</v>
      </c>
      <c r="K30" s="48" t="s">
        <v>22</v>
      </c>
      <c r="L30" s="96" t="s">
        <v>914</v>
      </c>
      <c r="M30" s="46" t="s">
        <v>59</v>
      </c>
    </row>
    <row r="31" spans="1:13" ht="61.2">
      <c r="A31" s="44" t="str">
        <f t="shared" si="0"/>
        <v>[My Family &amp; Me Create Profile-27]</v>
      </c>
      <c r="B31" s="44" t="s">
        <v>338</v>
      </c>
      <c r="C31" s="44"/>
      <c r="D31" s="44" t="s">
        <v>337</v>
      </c>
      <c r="E31" s="47" t="s">
        <v>673</v>
      </c>
      <c r="F31" s="47"/>
      <c r="G31" s="48" t="s">
        <v>22</v>
      </c>
      <c r="H31" s="46" t="s">
        <v>22</v>
      </c>
      <c r="I31" s="48" t="s">
        <v>22</v>
      </c>
      <c r="J31" s="48" t="s">
        <v>22</v>
      </c>
      <c r="K31" s="48" t="s">
        <v>22</v>
      </c>
      <c r="L31" s="96" t="s">
        <v>914</v>
      </c>
      <c r="M31" s="46" t="s">
        <v>59</v>
      </c>
    </row>
    <row r="32" spans="1:13" ht="30.6">
      <c r="A32" s="47" t="str">
        <f t="shared" si="0"/>
        <v>[My Family &amp; Me Create Profile-28]</v>
      </c>
      <c r="B32" s="47" t="s">
        <v>677</v>
      </c>
      <c r="C32" s="47"/>
      <c r="D32" s="47" t="s">
        <v>687</v>
      </c>
      <c r="E32" s="47" t="s">
        <v>729</v>
      </c>
      <c r="F32" s="47"/>
      <c r="G32" s="48" t="s">
        <v>22</v>
      </c>
      <c r="H32" s="48" t="s">
        <v>22</v>
      </c>
      <c r="I32" s="48" t="s">
        <v>22</v>
      </c>
      <c r="J32" s="48" t="s">
        <v>22</v>
      </c>
      <c r="K32" s="48" t="s">
        <v>22</v>
      </c>
      <c r="L32" s="96" t="s">
        <v>914</v>
      </c>
      <c r="M32" s="46" t="s">
        <v>59</v>
      </c>
    </row>
    <row r="33" spans="1:13" ht="30.6">
      <c r="A33" s="47" t="str">
        <f t="shared" si="0"/>
        <v>[My Family &amp; Me Create Profile-29]</v>
      </c>
      <c r="B33" s="47" t="s">
        <v>679</v>
      </c>
      <c r="C33" s="47"/>
      <c r="D33" s="47" t="s">
        <v>686</v>
      </c>
      <c r="E33" s="47" t="s">
        <v>730</v>
      </c>
      <c r="F33" s="47"/>
      <c r="G33" s="48" t="s">
        <v>22</v>
      </c>
      <c r="H33" s="48" t="s">
        <v>22</v>
      </c>
      <c r="I33" s="48" t="s">
        <v>22</v>
      </c>
      <c r="J33" s="48" t="s">
        <v>22</v>
      </c>
      <c r="K33" s="48" t="s">
        <v>22</v>
      </c>
      <c r="L33" s="96" t="s">
        <v>914</v>
      </c>
      <c r="M33" s="46" t="s">
        <v>59</v>
      </c>
    </row>
    <row r="34" spans="1:13" ht="40.799999999999997">
      <c r="A34" s="47" t="str">
        <f t="shared" si="0"/>
        <v>[My Family &amp; Me Create Profile-30]</v>
      </c>
      <c r="B34" s="47" t="s">
        <v>731</v>
      </c>
      <c r="C34" s="47"/>
      <c r="D34" s="47" t="s">
        <v>732</v>
      </c>
      <c r="E34" s="47" t="s">
        <v>733</v>
      </c>
      <c r="F34" s="47"/>
      <c r="G34" s="48" t="s">
        <v>22</v>
      </c>
      <c r="H34" s="48" t="s">
        <v>22</v>
      </c>
      <c r="I34" s="48" t="s">
        <v>22</v>
      </c>
      <c r="J34" s="48" t="s">
        <v>22</v>
      </c>
      <c r="K34" s="48" t="s">
        <v>22</v>
      </c>
      <c r="L34" s="96" t="s">
        <v>914</v>
      </c>
      <c r="M34" s="46" t="s">
        <v>59</v>
      </c>
    </row>
    <row r="35" spans="1:13" ht="40.799999999999997">
      <c r="A35" s="47" t="str">
        <f t="shared" si="0"/>
        <v>[My Family &amp; Me Create Profile-31]</v>
      </c>
      <c r="B35" s="109" t="s">
        <v>757</v>
      </c>
      <c r="C35" s="44" t="s">
        <v>327</v>
      </c>
      <c r="D35" s="47" t="s">
        <v>789</v>
      </c>
      <c r="E35" s="47" t="s">
        <v>750</v>
      </c>
      <c r="F35" s="47"/>
      <c r="G35" s="48" t="s">
        <v>22</v>
      </c>
      <c r="H35" s="48" t="s">
        <v>22</v>
      </c>
      <c r="I35" s="48" t="s">
        <v>22</v>
      </c>
      <c r="J35" s="48" t="s">
        <v>22</v>
      </c>
      <c r="K35" s="48" t="s">
        <v>22</v>
      </c>
      <c r="L35" s="96" t="s">
        <v>914</v>
      </c>
      <c r="M35" s="46" t="s">
        <v>59</v>
      </c>
    </row>
    <row r="36" spans="1:13" ht="40.799999999999997">
      <c r="A36" s="47" t="str">
        <f t="shared" si="0"/>
        <v>[My Family &amp; Me Create Profile-32]</v>
      </c>
      <c r="B36" s="110"/>
      <c r="C36" s="47"/>
      <c r="D36" s="44" t="s">
        <v>790</v>
      </c>
      <c r="E36" s="47" t="s">
        <v>648</v>
      </c>
      <c r="F36" s="47"/>
      <c r="G36" s="48" t="s">
        <v>22</v>
      </c>
      <c r="H36" s="48" t="s">
        <v>22</v>
      </c>
      <c r="I36" s="48" t="s">
        <v>22</v>
      </c>
      <c r="J36" s="48" t="s">
        <v>22</v>
      </c>
      <c r="K36" s="48" t="s">
        <v>22</v>
      </c>
      <c r="L36" s="96" t="s">
        <v>914</v>
      </c>
      <c r="M36" s="46" t="s">
        <v>59</v>
      </c>
    </row>
    <row r="37" spans="1:13" ht="61.2">
      <c r="A37" s="47" t="str">
        <f t="shared" si="0"/>
        <v>[My Family &amp; Me Create Profile-33]</v>
      </c>
      <c r="B37" s="110"/>
      <c r="C37" s="47"/>
      <c r="D37" s="44" t="s">
        <v>791</v>
      </c>
      <c r="E37" s="47" t="s">
        <v>64</v>
      </c>
      <c r="F37" s="47"/>
      <c r="G37" s="48" t="s">
        <v>22</v>
      </c>
      <c r="H37" s="48" t="s">
        <v>22</v>
      </c>
      <c r="I37" s="48" t="s">
        <v>22</v>
      </c>
      <c r="J37" s="48" t="s">
        <v>22</v>
      </c>
      <c r="K37" s="48" t="s">
        <v>22</v>
      </c>
      <c r="L37" s="96" t="s">
        <v>914</v>
      </c>
      <c r="M37" s="46" t="s">
        <v>59</v>
      </c>
    </row>
    <row r="38" spans="1:13" ht="51">
      <c r="A38" s="47" t="str">
        <f t="shared" si="0"/>
        <v>[My Family &amp; Me Create Profile-34]</v>
      </c>
      <c r="B38" s="110"/>
      <c r="C38" s="47"/>
      <c r="D38" s="44" t="s">
        <v>792</v>
      </c>
      <c r="E38" s="47" t="s">
        <v>717</v>
      </c>
      <c r="F38" s="47"/>
      <c r="G38" s="48" t="s">
        <v>22</v>
      </c>
      <c r="H38" s="48" t="s">
        <v>22</v>
      </c>
      <c r="I38" s="48" t="s">
        <v>22</v>
      </c>
      <c r="J38" s="48" t="s">
        <v>22</v>
      </c>
      <c r="K38" s="48" t="s">
        <v>22</v>
      </c>
      <c r="L38" s="96" t="s">
        <v>914</v>
      </c>
      <c r="M38" s="46" t="s">
        <v>59</v>
      </c>
    </row>
    <row r="39" spans="1:13" ht="51">
      <c r="A39" s="47" t="str">
        <f t="shared" si="0"/>
        <v>[My Family &amp; Me Create Profile-35]</v>
      </c>
      <c r="B39" s="110"/>
      <c r="C39" s="47"/>
      <c r="D39" s="44" t="s">
        <v>793</v>
      </c>
      <c r="E39" s="47" t="s">
        <v>722</v>
      </c>
      <c r="F39" s="47"/>
      <c r="G39" s="48" t="s">
        <v>22</v>
      </c>
      <c r="H39" s="48" t="s">
        <v>22</v>
      </c>
      <c r="I39" s="48" t="s">
        <v>22</v>
      </c>
      <c r="J39" s="48" t="s">
        <v>22</v>
      </c>
      <c r="K39" s="48" t="s">
        <v>22</v>
      </c>
      <c r="L39" s="96" t="s">
        <v>914</v>
      </c>
      <c r="M39" s="46" t="s">
        <v>59</v>
      </c>
    </row>
    <row r="40" spans="1:13" ht="51">
      <c r="A40" s="47" t="str">
        <f t="shared" si="0"/>
        <v>[My Family &amp; Me Create Profile-36]</v>
      </c>
      <c r="B40" s="111"/>
      <c r="C40" s="47"/>
      <c r="D40" s="44" t="s">
        <v>794</v>
      </c>
      <c r="E40" s="47" t="s">
        <v>739</v>
      </c>
      <c r="F40" s="47"/>
      <c r="G40" s="48" t="s">
        <v>22</v>
      </c>
      <c r="H40" s="48" t="s">
        <v>22</v>
      </c>
      <c r="I40" s="48" t="s">
        <v>22</v>
      </c>
      <c r="J40" s="48" t="s">
        <v>22</v>
      </c>
      <c r="K40" s="48" t="s">
        <v>22</v>
      </c>
      <c r="L40" s="96" t="s">
        <v>914</v>
      </c>
      <c r="M40" s="46" t="s">
        <v>59</v>
      </c>
    </row>
  </sheetData>
  <mergeCells count="1">
    <mergeCell ref="B35:B40"/>
  </mergeCells>
  <dataValidations count="1">
    <dataValidation type="list" operator="equal" allowBlank="1" sqref="G5:K40" xr:uid="{00000000-0002-0000-0A00-000000000000}">
      <formula1>"Pass,Fail,Untest,N/A"</formula1>
    </dataValidation>
  </dataValidations>
  <hyperlinks>
    <hyperlink ref="A1" location="'Test report'!A1" display="Back to TestReport" xr:uid="{00000000-0004-0000-0A00-000000000000}"/>
    <hyperlink ref="B1" location="BugList!A1" display="To Buglist" xr:uid="{00000000-0004-0000-0A00-000001000000}"/>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7"/>
  <sheetViews>
    <sheetView zoomScaleNormal="100" workbookViewId="0">
      <pane xSplit="1" ySplit="4" topLeftCell="B5" activePane="bottomRight" state="frozen"/>
      <selection pane="topRight" activeCell="B1" sqref="B1"/>
      <selection pane="bottomLeft" activeCell="A5" sqref="A5"/>
      <selection pane="bottomRight" activeCell="J16" sqref="J16"/>
    </sheetView>
  </sheetViews>
  <sheetFormatPr defaultColWidth="9" defaultRowHeight="10.199999999999999"/>
  <cols>
    <col min="1" max="1" width="15.88671875" style="1" customWidth="1"/>
    <col min="2" max="3" width="22.109375" style="1" customWidth="1"/>
    <col min="4" max="4" width="41.77734375" style="1" customWidth="1"/>
    <col min="5" max="5" width="30.33203125" style="1" customWidth="1"/>
    <col min="6" max="6" width="13.2187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1" t="s">
        <v>52</v>
      </c>
      <c r="B1" s="41" t="s">
        <v>56</v>
      </c>
      <c r="C1" s="41"/>
      <c r="D1" s="42" t="str">
        <f>"Pass: "&amp;COUNTIF($G$5:$K$1007,"Pass")</f>
        <v>Pass: 165</v>
      </c>
      <c r="E1" s="38" t="str">
        <f>"Untested: "&amp;COUNTIF($G$5:$K$1007,"Untest")</f>
        <v>Untested: 0</v>
      </c>
      <c r="F1" s="59"/>
      <c r="G1"/>
      <c r="H1"/>
      <c r="I1"/>
    </row>
    <row r="2" spans="1:13" ht="20.399999999999999">
      <c r="A2" s="36" t="s">
        <v>36</v>
      </c>
      <c r="B2" s="37" t="s">
        <v>149</v>
      </c>
      <c r="C2" s="37"/>
      <c r="D2" s="42" t="str">
        <f>"Fail: "&amp;COUNTIF($G$5:$K$1007,"Fail")</f>
        <v>Fail: 0</v>
      </c>
      <c r="E2" s="38" t="str">
        <f>"N/A: "&amp;COUNTIF($G$5:$K$1007,"N/A")</f>
        <v>N/A: 0</v>
      </c>
      <c r="F2" s="59"/>
      <c r="G2"/>
      <c r="H2"/>
      <c r="I2"/>
    </row>
    <row r="3" spans="1:13" ht="12.75" customHeight="1">
      <c r="A3" s="36" t="s">
        <v>37</v>
      </c>
      <c r="B3" s="36" t="s">
        <v>4</v>
      </c>
      <c r="C3" s="36"/>
      <c r="D3" s="42" t="str">
        <f>"Percent Complete: "&amp;ROUND((COUNTIF($G$5:$K$1007,"Pass")*100)/((COUNTA($A$5:$A$1007)*5)-COUNTIF($G$5:$K$1021,"N/A")),2)&amp;"%"</f>
        <v>Percent Complete: 100%</v>
      </c>
      <c r="E3" s="39" t="str">
        <f>"Number of cases: "&amp;(COUNTA($A$5:$A$1007))</f>
        <v>Number of cases: 33</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61.2">
      <c r="A5" s="55" t="str">
        <f t="shared" ref="A5:A37" si="0">IF(OR(B5&lt;&gt;"",E5&lt;&gt;""),"["&amp;TEXT($B$2,"#")&amp;"-"&amp;TEXT(ROW()-4,"##")&amp;"]","")</f>
        <v>[My Family &amp; Me Dashboard/Delete Account-1]</v>
      </c>
      <c r="B5" s="55" t="s">
        <v>137</v>
      </c>
      <c r="C5" s="55" t="s">
        <v>880</v>
      </c>
      <c r="D5" s="55" t="s">
        <v>321</v>
      </c>
      <c r="E5" s="55" t="s">
        <v>591</v>
      </c>
      <c r="F5" s="55"/>
      <c r="G5" s="55" t="s">
        <v>22</v>
      </c>
      <c r="H5" s="55" t="s">
        <v>22</v>
      </c>
      <c r="I5" s="55" t="s">
        <v>22</v>
      </c>
      <c r="J5" s="55" t="s">
        <v>22</v>
      </c>
      <c r="K5" s="55" t="s">
        <v>22</v>
      </c>
      <c r="L5" s="98">
        <v>40829</v>
      </c>
      <c r="M5" s="55" t="s">
        <v>58</v>
      </c>
    </row>
    <row r="6" spans="1:13" ht="40.799999999999997">
      <c r="A6" s="47" t="str">
        <f>IF(OR(B6&lt;&gt;"",E6&lt;&gt;""),"["&amp;TEXT($B$2,"#")&amp;"-"&amp;TEXT(ROW()-4,"##")&amp;"]","")</f>
        <v>[My Family &amp; Me Dashboard/Delete Account-2]</v>
      </c>
      <c r="B6" s="45" t="s">
        <v>638</v>
      </c>
      <c r="C6" s="45" t="s">
        <v>880</v>
      </c>
      <c r="D6" s="45" t="s">
        <v>639</v>
      </c>
      <c r="E6" s="45" t="s">
        <v>435</v>
      </c>
      <c r="F6" s="45"/>
      <c r="G6" s="46" t="s">
        <v>22</v>
      </c>
      <c r="H6" s="46" t="s">
        <v>22</v>
      </c>
      <c r="I6" s="46" t="s">
        <v>22</v>
      </c>
      <c r="J6" s="46" t="s">
        <v>22</v>
      </c>
      <c r="K6" s="46" t="s">
        <v>22</v>
      </c>
      <c r="L6" s="98">
        <v>40829</v>
      </c>
      <c r="M6" s="46" t="s">
        <v>59</v>
      </c>
    </row>
    <row r="7" spans="1:13" ht="40.799999999999997">
      <c r="A7" s="47" t="str">
        <f>IF(OR(B7&lt;&gt;"",E7&lt;&gt;""),"["&amp;TEXT($B$2,"#")&amp;"-"&amp;TEXT(ROW()-4,"##")&amp;"]","")</f>
        <v>[My Family &amp; Me Dashboard/Delete Account-3]</v>
      </c>
      <c r="B7" s="45" t="s">
        <v>429</v>
      </c>
      <c r="C7" s="45" t="s">
        <v>880</v>
      </c>
      <c r="D7" s="45" t="s">
        <v>434</v>
      </c>
      <c r="E7" s="45" t="s">
        <v>436</v>
      </c>
      <c r="F7" s="45"/>
      <c r="G7" s="46" t="s">
        <v>22</v>
      </c>
      <c r="H7" s="46" t="s">
        <v>22</v>
      </c>
      <c r="I7" s="46" t="s">
        <v>22</v>
      </c>
      <c r="J7" s="46" t="s">
        <v>22</v>
      </c>
      <c r="K7" s="46" t="s">
        <v>22</v>
      </c>
      <c r="L7" s="98">
        <v>40829</v>
      </c>
      <c r="M7" s="46"/>
    </row>
    <row r="8" spans="1:13" ht="40.799999999999997">
      <c r="A8" s="47" t="str">
        <f>IF(OR(B8&lt;&gt;"",E8&lt;&gt;""),"["&amp;TEXT($B$2,"#")&amp;"-"&amp;TEXT(ROW()-4,"##")&amp;"]","")</f>
        <v>[My Family &amp; Me Dashboard/Delete Account-4]</v>
      </c>
      <c r="B8" s="45" t="s">
        <v>430</v>
      </c>
      <c r="C8" s="45" t="s">
        <v>880</v>
      </c>
      <c r="D8" s="45" t="s">
        <v>433</v>
      </c>
      <c r="E8" s="45" t="s">
        <v>533</v>
      </c>
      <c r="F8" s="45"/>
      <c r="G8" s="46" t="s">
        <v>22</v>
      </c>
      <c r="H8" s="46" t="s">
        <v>22</v>
      </c>
      <c r="I8" s="46" t="s">
        <v>22</v>
      </c>
      <c r="J8" s="46" t="s">
        <v>22</v>
      </c>
      <c r="K8" s="46" t="s">
        <v>22</v>
      </c>
      <c r="L8" s="98">
        <v>40829</v>
      </c>
      <c r="M8" s="46"/>
    </row>
    <row r="9" spans="1:13" ht="40.799999999999997">
      <c r="A9" s="47" t="str">
        <f>IF(OR(B9&lt;&gt;"",E9&lt;&gt;""),"["&amp;TEXT($B$2,"#")&amp;"-"&amp;TEXT(ROW()-4,"##")&amp;"]","")</f>
        <v>[My Family &amp; Me Dashboard/Delete Account-5]</v>
      </c>
      <c r="B9" s="45" t="s">
        <v>431</v>
      </c>
      <c r="C9" s="45" t="s">
        <v>880</v>
      </c>
      <c r="D9" s="45" t="s">
        <v>432</v>
      </c>
      <c r="E9" s="45" t="s">
        <v>836</v>
      </c>
      <c r="F9" s="45"/>
      <c r="G9" s="46" t="s">
        <v>22</v>
      </c>
      <c r="H9" s="46" t="s">
        <v>22</v>
      </c>
      <c r="I9" s="46" t="s">
        <v>22</v>
      </c>
      <c r="J9" s="46" t="s">
        <v>22</v>
      </c>
      <c r="K9" s="46" t="s">
        <v>22</v>
      </c>
      <c r="L9" s="98">
        <v>40829</v>
      </c>
      <c r="M9" s="46"/>
    </row>
    <row r="10" spans="1:13" ht="142.80000000000001">
      <c r="A10" s="53" t="str">
        <f t="shared" si="0"/>
        <v>[My Family &amp; Me Dashboard/Delete Account-6]</v>
      </c>
      <c r="B10" s="55" t="s">
        <v>138</v>
      </c>
      <c r="C10" s="55" t="s">
        <v>880</v>
      </c>
      <c r="D10" s="55" t="s">
        <v>428</v>
      </c>
      <c r="E10" s="55" t="s">
        <v>837</v>
      </c>
      <c r="F10" s="55"/>
      <c r="G10" s="55" t="s">
        <v>22</v>
      </c>
      <c r="H10" s="55" t="s">
        <v>22</v>
      </c>
      <c r="I10" s="55" t="s">
        <v>22</v>
      </c>
      <c r="J10" s="55" t="s">
        <v>22</v>
      </c>
      <c r="K10" s="55" t="s">
        <v>22</v>
      </c>
      <c r="L10" s="98">
        <v>40829</v>
      </c>
      <c r="M10" s="54" t="s">
        <v>58</v>
      </c>
    </row>
    <row r="11" spans="1:13" ht="40.799999999999997">
      <c r="A11" s="44" t="str">
        <f>IF(OR(B11&lt;&gt;"",E11&lt;&gt;""),"["&amp;TEXT($B$2,"#")&amp;"-"&amp;TEXT(ROW()-4,"##")&amp;"]","")</f>
        <v>[My Family &amp; Me Dashboard/Delete Account-7]</v>
      </c>
      <c r="B11" s="47" t="s">
        <v>656</v>
      </c>
      <c r="C11" s="45" t="s">
        <v>886</v>
      </c>
      <c r="D11" s="44" t="s">
        <v>657</v>
      </c>
      <c r="E11" s="47" t="s">
        <v>838</v>
      </c>
      <c r="F11" s="47"/>
      <c r="G11" s="46" t="s">
        <v>22</v>
      </c>
      <c r="H11" s="46" t="s">
        <v>22</v>
      </c>
      <c r="I11" s="46" t="s">
        <v>22</v>
      </c>
      <c r="J11" s="46" t="s">
        <v>22</v>
      </c>
      <c r="K11" s="46" t="s">
        <v>22</v>
      </c>
      <c r="L11" s="98">
        <v>40829</v>
      </c>
      <c r="M11" s="46" t="s">
        <v>59</v>
      </c>
    </row>
    <row r="12" spans="1:13" ht="40.799999999999997">
      <c r="A12" s="44" t="str">
        <f>IF(OR(B12&lt;&gt;"",E12&lt;&gt;""),"["&amp;TEXT($B$2,"#")&amp;"-"&amp;TEXT(ROW()-4,"##")&amp;"]","")</f>
        <v>[My Family &amp; Me Dashboard/Delete Account-8]</v>
      </c>
      <c r="B12" s="47" t="s">
        <v>658</v>
      </c>
      <c r="C12" s="45" t="s">
        <v>886</v>
      </c>
      <c r="D12" s="44" t="s">
        <v>659</v>
      </c>
      <c r="E12" s="47" t="s">
        <v>839</v>
      </c>
      <c r="F12" s="47"/>
      <c r="G12" s="46" t="s">
        <v>22</v>
      </c>
      <c r="H12" s="46" t="s">
        <v>22</v>
      </c>
      <c r="I12" s="46" t="s">
        <v>22</v>
      </c>
      <c r="J12" s="46" t="s">
        <v>22</v>
      </c>
      <c r="K12" s="46" t="s">
        <v>22</v>
      </c>
      <c r="L12" s="98">
        <v>40829</v>
      </c>
      <c r="M12" s="46" t="s">
        <v>59</v>
      </c>
    </row>
    <row r="13" spans="1:13" ht="51">
      <c r="A13" s="47" t="str">
        <f t="shared" ref="A13:A17" si="1">IF(OR(B13&lt;&gt;"",E13&lt;&gt;""),"["&amp;TEXT($B$2,"#")&amp;"-"&amp;TEXT(ROW()-4,"##")&amp;"]","")</f>
        <v>[My Family &amp; Me Dashboard/Delete Account-9]</v>
      </c>
      <c r="B13" s="45" t="s">
        <v>261</v>
      </c>
      <c r="C13" s="45" t="s">
        <v>880</v>
      </c>
      <c r="D13" s="45" t="s">
        <v>262</v>
      </c>
      <c r="E13" s="45" t="s">
        <v>840</v>
      </c>
      <c r="F13" s="45"/>
      <c r="G13" s="46" t="s">
        <v>22</v>
      </c>
      <c r="H13" s="46" t="s">
        <v>22</v>
      </c>
      <c r="I13" s="46" t="s">
        <v>22</v>
      </c>
      <c r="J13" s="46" t="s">
        <v>22</v>
      </c>
      <c r="K13" s="46" t="s">
        <v>22</v>
      </c>
      <c r="L13" s="98">
        <v>40829</v>
      </c>
      <c r="M13" s="46" t="s">
        <v>59</v>
      </c>
    </row>
    <row r="14" spans="1:13" ht="51">
      <c r="A14" s="47" t="str">
        <f t="shared" si="1"/>
        <v>[My Family &amp; Me Dashboard/Delete Account-10]</v>
      </c>
      <c r="B14" s="45" t="s">
        <v>266</v>
      </c>
      <c r="C14" s="45" t="s">
        <v>880</v>
      </c>
      <c r="D14" s="45" t="s">
        <v>534</v>
      </c>
      <c r="E14" s="45" t="s">
        <v>841</v>
      </c>
      <c r="F14" s="45"/>
      <c r="G14" s="46" t="s">
        <v>22</v>
      </c>
      <c r="H14" s="46" t="s">
        <v>22</v>
      </c>
      <c r="I14" s="46" t="s">
        <v>22</v>
      </c>
      <c r="J14" s="46" t="s">
        <v>22</v>
      </c>
      <c r="K14" s="46" t="s">
        <v>22</v>
      </c>
      <c r="L14" s="98">
        <v>40829</v>
      </c>
      <c r="M14" s="46" t="s">
        <v>59</v>
      </c>
    </row>
    <row r="15" spans="1:13" ht="51">
      <c r="A15" s="47" t="str">
        <f t="shared" si="1"/>
        <v>[My Family &amp; Me Dashboard/Delete Account-11]</v>
      </c>
      <c r="B15" s="45" t="s">
        <v>267</v>
      </c>
      <c r="C15" s="45" t="s">
        <v>880</v>
      </c>
      <c r="D15" s="45" t="s">
        <v>268</v>
      </c>
      <c r="E15" s="45" t="s">
        <v>269</v>
      </c>
      <c r="F15" s="45"/>
      <c r="G15" s="46" t="s">
        <v>22</v>
      </c>
      <c r="H15" s="46" t="s">
        <v>22</v>
      </c>
      <c r="I15" s="46" t="s">
        <v>22</v>
      </c>
      <c r="J15" s="46" t="s">
        <v>22</v>
      </c>
      <c r="K15" s="46" t="s">
        <v>22</v>
      </c>
      <c r="L15" s="98">
        <v>40829</v>
      </c>
      <c r="M15" s="46" t="s">
        <v>59</v>
      </c>
    </row>
    <row r="16" spans="1:13" ht="51">
      <c r="A16" s="47" t="str">
        <f t="shared" si="1"/>
        <v>[My Family &amp; Me Dashboard/Delete Account-12]</v>
      </c>
      <c r="B16" s="45" t="s">
        <v>425</v>
      </c>
      <c r="C16" s="45" t="s">
        <v>887</v>
      </c>
      <c r="D16" s="45" t="s">
        <v>426</v>
      </c>
      <c r="E16" s="45" t="s">
        <v>427</v>
      </c>
      <c r="F16" s="45"/>
      <c r="G16" s="46" t="s">
        <v>22</v>
      </c>
      <c r="H16" s="46" t="s">
        <v>22</v>
      </c>
      <c r="I16" s="46" t="s">
        <v>22</v>
      </c>
      <c r="J16" s="46" t="s">
        <v>22</v>
      </c>
      <c r="K16" s="46" t="s">
        <v>22</v>
      </c>
      <c r="L16" s="98">
        <v>40829</v>
      </c>
      <c r="M16" s="46" t="s">
        <v>59</v>
      </c>
    </row>
    <row r="17" spans="1:13" ht="51">
      <c r="A17" s="47" t="str">
        <f t="shared" si="1"/>
        <v>[My Family &amp; Me Dashboard/Delete Account-13]</v>
      </c>
      <c r="B17" s="45" t="s">
        <v>263</v>
      </c>
      <c r="C17" s="45" t="s">
        <v>887</v>
      </c>
      <c r="D17" s="45" t="s">
        <v>264</v>
      </c>
      <c r="E17" s="45" t="s">
        <v>265</v>
      </c>
      <c r="F17" s="45"/>
      <c r="G17" s="46" t="s">
        <v>22</v>
      </c>
      <c r="H17" s="46" t="s">
        <v>22</v>
      </c>
      <c r="I17" s="46" t="s">
        <v>22</v>
      </c>
      <c r="J17" s="46" t="s">
        <v>22</v>
      </c>
      <c r="K17" s="46" t="s">
        <v>22</v>
      </c>
      <c r="L17" s="98">
        <v>40829</v>
      </c>
      <c r="M17" s="46" t="s">
        <v>59</v>
      </c>
    </row>
    <row r="18" spans="1:13" ht="51">
      <c r="A18" s="47" t="str">
        <f t="shared" si="0"/>
        <v>[My Family &amp; Me Dashboard/Delete Account-14]</v>
      </c>
      <c r="B18" s="45" t="s">
        <v>140</v>
      </c>
      <c r="C18" s="45" t="s">
        <v>887</v>
      </c>
      <c r="D18" s="45" t="s">
        <v>204</v>
      </c>
      <c r="E18" s="45" t="s">
        <v>256</v>
      </c>
      <c r="F18" s="45"/>
      <c r="G18" s="46" t="s">
        <v>22</v>
      </c>
      <c r="H18" s="46" t="s">
        <v>22</v>
      </c>
      <c r="I18" s="46" t="s">
        <v>22</v>
      </c>
      <c r="J18" s="46" t="s">
        <v>22</v>
      </c>
      <c r="K18" s="46" t="s">
        <v>22</v>
      </c>
      <c r="L18" s="98">
        <v>40829</v>
      </c>
      <c r="M18" s="46" t="s">
        <v>59</v>
      </c>
    </row>
    <row r="19" spans="1:13" ht="61.2">
      <c r="A19" s="47" t="str">
        <f t="shared" ref="A19" si="2">IF(OR(B19&lt;&gt;"",E19&lt;&gt;""),"["&amp;TEXT($B$2,"#")&amp;"-"&amp;TEXT(ROW()-4,"##")&amp;"]","")</f>
        <v>[My Family &amp; Me Dashboard/Delete Account-15]</v>
      </c>
      <c r="B19" s="45" t="s">
        <v>649</v>
      </c>
      <c r="C19" s="45" t="s">
        <v>887</v>
      </c>
      <c r="D19" s="45" t="s">
        <v>660</v>
      </c>
      <c r="E19" s="45" t="s">
        <v>661</v>
      </c>
      <c r="F19" s="45"/>
      <c r="G19" s="46" t="s">
        <v>22</v>
      </c>
      <c r="H19" s="46" t="s">
        <v>22</v>
      </c>
      <c r="I19" s="46" t="s">
        <v>22</v>
      </c>
      <c r="J19" s="46" t="s">
        <v>22</v>
      </c>
      <c r="K19" s="46" t="s">
        <v>22</v>
      </c>
      <c r="L19" s="98">
        <v>40829</v>
      </c>
      <c r="M19" s="46" t="s">
        <v>59</v>
      </c>
    </row>
    <row r="20" spans="1:13" ht="51">
      <c r="A20" s="47" t="str">
        <f t="shared" si="0"/>
        <v>[My Family &amp; Me Dashboard/Delete Account-16]</v>
      </c>
      <c r="B20" s="45" t="s">
        <v>141</v>
      </c>
      <c r="C20" s="45" t="s">
        <v>887</v>
      </c>
      <c r="D20" s="45" t="s">
        <v>643</v>
      </c>
      <c r="E20" s="45" t="s">
        <v>203</v>
      </c>
      <c r="F20" s="45">
        <v>1569414</v>
      </c>
      <c r="G20" s="46" t="s">
        <v>22</v>
      </c>
      <c r="H20" s="46" t="s">
        <v>22</v>
      </c>
      <c r="I20" s="46" t="s">
        <v>22</v>
      </c>
      <c r="J20" s="46" t="s">
        <v>22</v>
      </c>
      <c r="K20" s="46" t="s">
        <v>22</v>
      </c>
      <c r="L20" s="98">
        <v>40829</v>
      </c>
      <c r="M20" s="46" t="s">
        <v>59</v>
      </c>
    </row>
    <row r="21" spans="1:13" ht="51">
      <c r="A21" s="47" t="str">
        <f t="shared" si="0"/>
        <v>[My Family &amp; Me Dashboard/Delete Account-17]</v>
      </c>
      <c r="B21" s="45" t="s">
        <v>142</v>
      </c>
      <c r="C21" s="45" t="s">
        <v>887</v>
      </c>
      <c r="D21" s="45" t="s">
        <v>205</v>
      </c>
      <c r="E21" s="45" t="s">
        <v>206</v>
      </c>
      <c r="F21" s="45"/>
      <c r="G21" s="46" t="s">
        <v>22</v>
      </c>
      <c r="H21" s="46" t="s">
        <v>22</v>
      </c>
      <c r="I21" s="46" t="s">
        <v>22</v>
      </c>
      <c r="J21" s="46" t="s">
        <v>22</v>
      </c>
      <c r="K21" s="46" t="s">
        <v>22</v>
      </c>
      <c r="L21" s="98">
        <v>40829</v>
      </c>
      <c r="M21" s="46" t="s">
        <v>59</v>
      </c>
    </row>
    <row r="22" spans="1:13" ht="61.2">
      <c r="A22" s="44" t="str">
        <f t="shared" si="0"/>
        <v>[My Family &amp; Me Dashboard/Delete Account-18]</v>
      </c>
      <c r="B22" s="47" t="s">
        <v>99</v>
      </c>
      <c r="C22" s="47"/>
      <c r="D22" s="44" t="s">
        <v>68</v>
      </c>
      <c r="E22" s="47" t="s">
        <v>70</v>
      </c>
      <c r="F22" s="47"/>
      <c r="G22" s="46" t="s">
        <v>22</v>
      </c>
      <c r="H22" s="46" t="s">
        <v>22</v>
      </c>
      <c r="I22" s="46" t="s">
        <v>22</v>
      </c>
      <c r="J22" s="46" t="s">
        <v>22</v>
      </c>
      <c r="K22" s="46" t="s">
        <v>22</v>
      </c>
      <c r="L22" s="98">
        <v>40829</v>
      </c>
      <c r="M22" s="46" t="s">
        <v>59</v>
      </c>
    </row>
    <row r="23" spans="1:13" ht="30.6">
      <c r="A23" s="44" t="str">
        <f t="shared" si="0"/>
        <v>[My Family &amp; Me Dashboard/Delete Account-19]</v>
      </c>
      <c r="B23" s="47" t="s">
        <v>100</v>
      </c>
      <c r="C23" s="47"/>
      <c r="D23" s="44" t="s">
        <v>72</v>
      </c>
      <c r="E23" s="47" t="s">
        <v>71</v>
      </c>
      <c r="F23" s="47"/>
      <c r="G23" s="46" t="s">
        <v>22</v>
      </c>
      <c r="H23" s="46" t="s">
        <v>22</v>
      </c>
      <c r="I23" s="46" t="s">
        <v>22</v>
      </c>
      <c r="J23" s="46" t="s">
        <v>22</v>
      </c>
      <c r="K23" s="46" t="s">
        <v>22</v>
      </c>
      <c r="L23" s="98">
        <v>40829</v>
      </c>
      <c r="M23" s="46" t="s">
        <v>59</v>
      </c>
    </row>
    <row r="24" spans="1:13" ht="81.599999999999994">
      <c r="A24" s="44" t="str">
        <f t="shared" si="0"/>
        <v>[My Family &amp; Me Dashboard/Delete Account-20]</v>
      </c>
      <c r="B24" s="47" t="s">
        <v>552</v>
      </c>
      <c r="C24" s="47"/>
      <c r="D24" s="47" t="s">
        <v>69</v>
      </c>
      <c r="E24" s="47" t="s">
        <v>577</v>
      </c>
      <c r="F24" s="47"/>
      <c r="G24" s="46" t="s">
        <v>22</v>
      </c>
      <c r="H24" s="46" t="s">
        <v>22</v>
      </c>
      <c r="I24" s="46" t="s">
        <v>22</v>
      </c>
      <c r="J24" s="46" t="s">
        <v>22</v>
      </c>
      <c r="K24" s="46" t="s">
        <v>22</v>
      </c>
      <c r="L24" s="98">
        <v>40829</v>
      </c>
      <c r="M24" s="46" t="s">
        <v>59</v>
      </c>
    </row>
    <row r="25" spans="1:13" ht="40.799999999999997">
      <c r="A25" s="44" t="str">
        <f t="shared" si="0"/>
        <v>[My Family &amp; Me Dashboard/Delete Account-21]</v>
      </c>
      <c r="B25" s="44" t="s">
        <v>859</v>
      </c>
      <c r="C25" s="44"/>
      <c r="D25" s="44" t="s">
        <v>470</v>
      </c>
      <c r="E25" s="44" t="s">
        <v>864</v>
      </c>
      <c r="F25" s="44"/>
      <c r="G25" s="46" t="s">
        <v>22</v>
      </c>
      <c r="H25" s="46" t="s">
        <v>22</v>
      </c>
      <c r="I25" s="46" t="s">
        <v>22</v>
      </c>
      <c r="J25" s="46" t="s">
        <v>22</v>
      </c>
      <c r="K25" s="46" t="s">
        <v>22</v>
      </c>
      <c r="L25" s="98">
        <v>40829</v>
      </c>
      <c r="M25" s="46" t="s">
        <v>59</v>
      </c>
    </row>
    <row r="26" spans="1:13" ht="91.8">
      <c r="A26" s="44" t="str">
        <f t="shared" si="0"/>
        <v>[My Family &amp; Me Dashboard/Delete Account-22]</v>
      </c>
      <c r="B26" s="44" t="s">
        <v>281</v>
      </c>
      <c r="C26" s="44" t="s">
        <v>328</v>
      </c>
      <c r="D26" s="44" t="s">
        <v>481</v>
      </c>
      <c r="E26" s="44" t="s">
        <v>592</v>
      </c>
      <c r="F26" s="44"/>
      <c r="G26" s="46" t="s">
        <v>22</v>
      </c>
      <c r="H26" s="46" t="s">
        <v>22</v>
      </c>
      <c r="I26" s="46" t="s">
        <v>22</v>
      </c>
      <c r="J26" s="46" t="s">
        <v>22</v>
      </c>
      <c r="K26" s="46" t="s">
        <v>22</v>
      </c>
      <c r="L26" s="98">
        <v>40829</v>
      </c>
      <c r="M26" s="46" t="s">
        <v>59</v>
      </c>
    </row>
    <row r="27" spans="1:13" ht="40.799999999999997">
      <c r="A27" s="47" t="str">
        <f t="shared" si="0"/>
        <v>[My Family &amp; Me Dashboard/Delete Account-23]</v>
      </c>
      <c r="B27" s="47" t="s">
        <v>694</v>
      </c>
      <c r="C27" s="47" t="s">
        <v>336</v>
      </c>
      <c r="D27" s="47" t="s">
        <v>692</v>
      </c>
      <c r="E27" s="47" t="s">
        <v>693</v>
      </c>
      <c r="F27" s="47"/>
      <c r="G27" s="46" t="s">
        <v>22</v>
      </c>
      <c r="H27" s="46" t="s">
        <v>22</v>
      </c>
      <c r="I27" s="46" t="s">
        <v>22</v>
      </c>
      <c r="J27" s="46" t="s">
        <v>22</v>
      </c>
      <c r="K27" s="46" t="s">
        <v>22</v>
      </c>
      <c r="L27" s="98">
        <v>40829</v>
      </c>
      <c r="M27" s="46" t="s">
        <v>59</v>
      </c>
    </row>
    <row r="28" spans="1:13" ht="61.2">
      <c r="A28" s="44" t="str">
        <f t="shared" si="0"/>
        <v>[My Family &amp; Me Dashboard/Delete Account-24]</v>
      </c>
      <c r="B28" s="44" t="s">
        <v>338</v>
      </c>
      <c r="C28" s="44"/>
      <c r="D28" s="44" t="s">
        <v>337</v>
      </c>
      <c r="E28" s="47" t="s">
        <v>673</v>
      </c>
      <c r="F28" s="47"/>
      <c r="G28" s="46" t="s">
        <v>22</v>
      </c>
      <c r="H28" s="46" t="s">
        <v>22</v>
      </c>
      <c r="I28" s="46" t="s">
        <v>22</v>
      </c>
      <c r="J28" s="46" t="s">
        <v>22</v>
      </c>
      <c r="K28" s="46" t="s">
        <v>22</v>
      </c>
      <c r="L28" s="98">
        <v>40829</v>
      </c>
      <c r="M28" s="46" t="s">
        <v>59</v>
      </c>
    </row>
    <row r="29" spans="1:13" ht="30.6">
      <c r="A29" s="47" t="str">
        <f t="shared" si="0"/>
        <v>[My Family &amp; Me Dashboard/Delete Account-25]</v>
      </c>
      <c r="B29" s="47" t="s">
        <v>677</v>
      </c>
      <c r="C29" s="47"/>
      <c r="D29" s="47" t="s">
        <v>687</v>
      </c>
      <c r="E29" s="47" t="s">
        <v>729</v>
      </c>
      <c r="F29" s="47"/>
      <c r="G29" s="46" t="s">
        <v>22</v>
      </c>
      <c r="H29" s="46" t="s">
        <v>22</v>
      </c>
      <c r="I29" s="46" t="s">
        <v>22</v>
      </c>
      <c r="J29" s="46" t="s">
        <v>22</v>
      </c>
      <c r="K29" s="46" t="s">
        <v>22</v>
      </c>
      <c r="L29" s="98">
        <v>40829</v>
      </c>
      <c r="M29" s="46" t="s">
        <v>59</v>
      </c>
    </row>
    <row r="30" spans="1:13" ht="30.6">
      <c r="A30" s="47" t="str">
        <f t="shared" si="0"/>
        <v>[My Family &amp; Me Dashboard/Delete Account-26]</v>
      </c>
      <c r="B30" s="47" t="s">
        <v>679</v>
      </c>
      <c r="C30" s="47"/>
      <c r="D30" s="47" t="s">
        <v>686</v>
      </c>
      <c r="E30" s="47" t="s">
        <v>730</v>
      </c>
      <c r="F30" s="47"/>
      <c r="G30" s="46" t="s">
        <v>22</v>
      </c>
      <c r="H30" s="46" t="s">
        <v>22</v>
      </c>
      <c r="I30" s="46" t="s">
        <v>22</v>
      </c>
      <c r="J30" s="46" t="s">
        <v>22</v>
      </c>
      <c r="K30" s="46" t="s">
        <v>22</v>
      </c>
      <c r="L30" s="98">
        <v>40829</v>
      </c>
      <c r="M30" s="46" t="s">
        <v>59</v>
      </c>
    </row>
    <row r="31" spans="1:13" ht="40.799999999999997">
      <c r="A31" s="47" t="str">
        <f t="shared" si="0"/>
        <v>[My Family &amp; Me Dashboard/Delete Account-27]</v>
      </c>
      <c r="B31" s="47" t="s">
        <v>731</v>
      </c>
      <c r="C31" s="47"/>
      <c r="D31" s="47" t="s">
        <v>732</v>
      </c>
      <c r="E31" s="47" t="s">
        <v>733</v>
      </c>
      <c r="F31" s="47"/>
      <c r="G31" s="46" t="s">
        <v>22</v>
      </c>
      <c r="H31" s="46" t="s">
        <v>22</v>
      </c>
      <c r="I31" s="46" t="s">
        <v>22</v>
      </c>
      <c r="J31" s="46" t="s">
        <v>22</v>
      </c>
      <c r="K31" s="46" t="s">
        <v>22</v>
      </c>
      <c r="L31" s="98">
        <v>40829</v>
      </c>
      <c r="M31" s="46" t="s">
        <v>59</v>
      </c>
    </row>
    <row r="32" spans="1:13" ht="40.799999999999997">
      <c r="A32" s="47" t="str">
        <f t="shared" si="0"/>
        <v>[My Family &amp; Me Dashboard/Delete Account-28]</v>
      </c>
      <c r="B32" s="109" t="s">
        <v>757</v>
      </c>
      <c r="C32" s="44" t="s">
        <v>328</v>
      </c>
      <c r="D32" s="47" t="s">
        <v>795</v>
      </c>
      <c r="E32" s="47" t="s">
        <v>750</v>
      </c>
      <c r="F32" s="47"/>
      <c r="G32" s="46" t="s">
        <v>22</v>
      </c>
      <c r="H32" s="46" t="s">
        <v>22</v>
      </c>
      <c r="I32" s="46" t="s">
        <v>22</v>
      </c>
      <c r="J32" s="46" t="s">
        <v>22</v>
      </c>
      <c r="K32" s="46" t="s">
        <v>22</v>
      </c>
      <c r="L32" s="98">
        <v>40829</v>
      </c>
      <c r="M32" s="46" t="s">
        <v>59</v>
      </c>
    </row>
    <row r="33" spans="1:13" ht="40.799999999999997">
      <c r="A33" s="47" t="str">
        <f t="shared" si="0"/>
        <v>[My Family &amp; Me Dashboard/Delete Account-29]</v>
      </c>
      <c r="B33" s="110"/>
      <c r="C33" s="47"/>
      <c r="D33" s="44" t="s">
        <v>796</v>
      </c>
      <c r="E33" s="47" t="s">
        <v>648</v>
      </c>
      <c r="F33" s="47"/>
      <c r="G33" s="46" t="s">
        <v>22</v>
      </c>
      <c r="H33" s="46" t="s">
        <v>22</v>
      </c>
      <c r="I33" s="46" t="s">
        <v>22</v>
      </c>
      <c r="J33" s="46" t="s">
        <v>22</v>
      </c>
      <c r="K33" s="46" t="s">
        <v>22</v>
      </c>
      <c r="L33" s="98">
        <v>40829</v>
      </c>
      <c r="M33" s="46" t="s">
        <v>59</v>
      </c>
    </row>
    <row r="34" spans="1:13" ht="51">
      <c r="A34" s="47" t="str">
        <f t="shared" si="0"/>
        <v>[My Family &amp; Me Dashboard/Delete Account-30]</v>
      </c>
      <c r="B34" s="110"/>
      <c r="C34" s="47"/>
      <c r="D34" s="44" t="s">
        <v>797</v>
      </c>
      <c r="E34" s="47" t="s">
        <v>64</v>
      </c>
      <c r="F34" s="47"/>
      <c r="G34" s="46" t="s">
        <v>22</v>
      </c>
      <c r="H34" s="46" t="s">
        <v>22</v>
      </c>
      <c r="I34" s="46" t="s">
        <v>22</v>
      </c>
      <c r="J34" s="46" t="s">
        <v>22</v>
      </c>
      <c r="K34" s="46" t="s">
        <v>22</v>
      </c>
      <c r="L34" s="98">
        <v>40829</v>
      </c>
      <c r="M34" s="46" t="s">
        <v>59</v>
      </c>
    </row>
    <row r="35" spans="1:13" ht="51">
      <c r="A35" s="47" t="str">
        <f t="shared" si="0"/>
        <v>[My Family &amp; Me Dashboard/Delete Account-31]</v>
      </c>
      <c r="B35" s="110"/>
      <c r="C35" s="47"/>
      <c r="D35" s="44" t="s">
        <v>798</v>
      </c>
      <c r="E35" s="47" t="s">
        <v>717</v>
      </c>
      <c r="F35" s="47"/>
      <c r="G35" s="46" t="s">
        <v>22</v>
      </c>
      <c r="H35" s="46" t="s">
        <v>22</v>
      </c>
      <c r="I35" s="46" t="s">
        <v>22</v>
      </c>
      <c r="J35" s="46" t="s">
        <v>22</v>
      </c>
      <c r="K35" s="46" t="s">
        <v>22</v>
      </c>
      <c r="L35" s="98">
        <v>40829</v>
      </c>
      <c r="M35" s="46" t="s">
        <v>59</v>
      </c>
    </row>
    <row r="36" spans="1:13" ht="51">
      <c r="A36" s="47" t="str">
        <f t="shared" si="0"/>
        <v>[My Family &amp; Me Dashboard/Delete Account-32]</v>
      </c>
      <c r="B36" s="110"/>
      <c r="C36" s="47"/>
      <c r="D36" s="44" t="s">
        <v>799</v>
      </c>
      <c r="E36" s="47" t="s">
        <v>722</v>
      </c>
      <c r="F36" s="47"/>
      <c r="G36" s="46" t="s">
        <v>22</v>
      </c>
      <c r="H36" s="46" t="s">
        <v>22</v>
      </c>
      <c r="I36" s="46" t="s">
        <v>22</v>
      </c>
      <c r="J36" s="46" t="s">
        <v>22</v>
      </c>
      <c r="K36" s="46" t="s">
        <v>22</v>
      </c>
      <c r="L36" s="98">
        <v>40829</v>
      </c>
      <c r="M36" s="46" t="s">
        <v>59</v>
      </c>
    </row>
    <row r="37" spans="1:13" ht="51">
      <c r="A37" s="47" t="str">
        <f t="shared" si="0"/>
        <v>[My Family &amp; Me Dashboard/Delete Account-33]</v>
      </c>
      <c r="B37" s="111"/>
      <c r="C37" s="47"/>
      <c r="D37" s="44" t="s">
        <v>800</v>
      </c>
      <c r="E37" s="47" t="s">
        <v>739</v>
      </c>
      <c r="F37" s="47"/>
      <c r="G37" s="46" t="s">
        <v>22</v>
      </c>
      <c r="H37" s="46" t="s">
        <v>22</v>
      </c>
      <c r="I37" s="46" t="s">
        <v>22</v>
      </c>
      <c r="J37" s="46" t="s">
        <v>22</v>
      </c>
      <c r="K37" s="46" t="s">
        <v>22</v>
      </c>
      <c r="L37" s="98">
        <v>40829</v>
      </c>
      <c r="M37" s="46" t="s">
        <v>59</v>
      </c>
    </row>
  </sheetData>
  <mergeCells count="1">
    <mergeCell ref="B32:B37"/>
  </mergeCells>
  <dataValidations count="1">
    <dataValidation type="list" operator="equal" allowBlank="1" sqref="G5:K37" xr:uid="{00000000-0002-0000-0B00-000000000000}">
      <formula1>"Pass,Fail,Untest,N/A"</formula1>
    </dataValidation>
  </dataValidations>
  <hyperlinks>
    <hyperlink ref="A1" location="'Test report'!A1" display="Back to TestReport" xr:uid="{00000000-0004-0000-0B00-000000000000}"/>
    <hyperlink ref="B1" location="BugList!A1" display="To Buglist" xr:uid="{00000000-0004-0000-0B00-000001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47"/>
  <sheetViews>
    <sheetView workbookViewId="0">
      <pane xSplit="1" ySplit="4" topLeftCell="B5" activePane="bottomRight" state="frozen"/>
      <selection pane="topRight" activeCell="B1" sqref="B1"/>
      <selection pane="bottomLeft" activeCell="A5" sqref="A5"/>
      <selection pane="bottomRight" activeCell="D10" sqref="D10"/>
    </sheetView>
  </sheetViews>
  <sheetFormatPr defaultColWidth="9" defaultRowHeight="10.199999999999999"/>
  <cols>
    <col min="1" max="1" width="15.88671875" style="1" customWidth="1"/>
    <col min="2" max="3" width="22.109375" style="1" customWidth="1"/>
    <col min="4" max="4" width="40" style="1" customWidth="1"/>
    <col min="5" max="5" width="30.33203125" style="1" customWidth="1"/>
    <col min="6" max="6" width="10.66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1" t="s">
        <v>52</v>
      </c>
      <c r="B1" s="41" t="s">
        <v>56</v>
      </c>
      <c r="C1" s="41"/>
      <c r="D1" s="42" t="str">
        <f>"Pass: "&amp;COUNTIF($G$5:$K$1018,"Pass")</f>
        <v>Pass: 215</v>
      </c>
      <c r="E1" s="38" t="str">
        <f>"Untested: "&amp;COUNTIF($G$5:$K$1018,"Untest")</f>
        <v>Untested: 0</v>
      </c>
      <c r="F1" s="59"/>
      <c r="G1"/>
      <c r="H1"/>
      <c r="I1"/>
    </row>
    <row r="2" spans="1:13" ht="12.75" customHeight="1">
      <c r="A2" s="36" t="s">
        <v>36</v>
      </c>
      <c r="B2" s="37" t="s">
        <v>143</v>
      </c>
      <c r="C2" s="37"/>
      <c r="D2" s="42" t="str">
        <f>"Fail: "&amp;COUNTIF($G$5:$K$1018,"Fail")</f>
        <v>Fail: 0</v>
      </c>
      <c r="E2" s="38" t="str">
        <f>"N/A: "&amp;COUNTIF($G$5:$K$1018,"N/A")</f>
        <v>N/A: 0</v>
      </c>
      <c r="F2" s="59"/>
      <c r="G2"/>
      <c r="H2"/>
      <c r="I2"/>
    </row>
    <row r="3" spans="1:13" ht="12.75" customHeight="1">
      <c r="A3" s="36" t="s">
        <v>37</v>
      </c>
      <c r="B3" s="36" t="s">
        <v>4</v>
      </c>
      <c r="C3" s="36"/>
      <c r="D3" s="42" t="str">
        <f>"Percent Complete: "&amp;ROUND((COUNTIF($G$5:$K$1018,"Pass")*100)/((COUNTA($A$5:$A$1018)*5)-COUNTIF($G$5:$K$1019,"N/A")),2)&amp;"%"</f>
        <v>Percent Complete: 100%</v>
      </c>
      <c r="E3" s="39" t="str">
        <f>"Number of cases: "&amp;(COUNTA($A$5:$A$1018))</f>
        <v>Number of cases: 43</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51">
      <c r="A5" s="53" t="str">
        <f t="shared" ref="A5:A10" si="0">IF(OR(B5&lt;&gt;"",E5&lt;&gt;""),"["&amp;TEXT($B$2,"#")&amp;"-"&amp;TEXT(ROW()-4,"##")&amp;"]","")</f>
        <v>[My Family &amp; Me View/Edit/Delete Profile-1]</v>
      </c>
      <c r="B5" s="55" t="s">
        <v>144</v>
      </c>
      <c r="C5" s="55" t="s">
        <v>888</v>
      </c>
      <c r="D5" s="55" t="s">
        <v>145</v>
      </c>
      <c r="E5" s="55" t="s">
        <v>634</v>
      </c>
      <c r="F5" s="55"/>
      <c r="G5" s="54" t="s">
        <v>22</v>
      </c>
      <c r="H5" s="54" t="s">
        <v>22</v>
      </c>
      <c r="I5" s="54" t="s">
        <v>22</v>
      </c>
      <c r="J5" s="54" t="s">
        <v>22</v>
      </c>
      <c r="K5" s="54" t="s">
        <v>22</v>
      </c>
      <c r="L5" s="88">
        <v>40830</v>
      </c>
      <c r="M5" s="54" t="s">
        <v>58</v>
      </c>
    </row>
    <row r="6" spans="1:13" ht="51">
      <c r="A6" s="45" t="str">
        <f t="shared" si="0"/>
        <v>[My Family &amp; Me View/Edit/Delete Profile-2]</v>
      </c>
      <c r="B6" s="45" t="s">
        <v>453</v>
      </c>
      <c r="C6" s="45" t="s">
        <v>884</v>
      </c>
      <c r="D6" s="45" t="s">
        <v>455</v>
      </c>
      <c r="E6" s="45" t="s">
        <v>460</v>
      </c>
      <c r="F6" s="45"/>
      <c r="G6" s="46" t="s">
        <v>22</v>
      </c>
      <c r="H6" s="46" t="s">
        <v>22</v>
      </c>
      <c r="I6" s="46" t="s">
        <v>22</v>
      </c>
      <c r="J6" s="46" t="s">
        <v>22</v>
      </c>
      <c r="K6" s="46" t="s">
        <v>22</v>
      </c>
      <c r="L6" s="96" t="s">
        <v>914</v>
      </c>
      <c r="M6" s="46" t="s">
        <v>59</v>
      </c>
    </row>
    <row r="7" spans="1:13" ht="51">
      <c r="A7" s="45" t="str">
        <f t="shared" si="0"/>
        <v>[My Family &amp; Me View/Edit/Delete Profile-3]</v>
      </c>
      <c r="B7" s="45" t="s">
        <v>461</v>
      </c>
      <c r="C7" s="45" t="s">
        <v>884</v>
      </c>
      <c r="D7" s="45" t="s">
        <v>455</v>
      </c>
      <c r="E7" s="45" t="s">
        <v>462</v>
      </c>
      <c r="F7" s="45"/>
      <c r="G7" s="46" t="s">
        <v>22</v>
      </c>
      <c r="H7" s="46" t="s">
        <v>22</v>
      </c>
      <c r="I7" s="46" t="s">
        <v>22</v>
      </c>
      <c r="J7" s="46" t="s">
        <v>22</v>
      </c>
      <c r="K7" s="46" t="s">
        <v>22</v>
      </c>
      <c r="L7" s="96" t="s">
        <v>914</v>
      </c>
      <c r="M7" s="46"/>
    </row>
    <row r="8" spans="1:13" ht="112.2">
      <c r="A8" s="45" t="str">
        <f t="shared" si="0"/>
        <v>[My Family &amp; Me View/Edit/Delete Profile-4]</v>
      </c>
      <c r="B8" s="45" t="s">
        <v>454</v>
      </c>
      <c r="C8" s="45" t="s">
        <v>884</v>
      </c>
      <c r="D8" s="45" t="s">
        <v>456</v>
      </c>
      <c r="E8" s="45" t="s">
        <v>644</v>
      </c>
      <c r="F8" s="45"/>
      <c r="G8" s="46" t="s">
        <v>22</v>
      </c>
      <c r="H8" s="46" t="s">
        <v>22</v>
      </c>
      <c r="I8" s="46" t="s">
        <v>22</v>
      </c>
      <c r="J8" s="46" t="s">
        <v>22</v>
      </c>
      <c r="K8" s="46" t="s">
        <v>22</v>
      </c>
      <c r="L8" s="96" t="s">
        <v>914</v>
      </c>
      <c r="M8" s="46" t="s">
        <v>59</v>
      </c>
    </row>
    <row r="9" spans="1:13" ht="51">
      <c r="A9" s="45" t="str">
        <f t="shared" si="0"/>
        <v>[My Family &amp; Me View/Edit/Delete Profile-5]</v>
      </c>
      <c r="B9" s="45" t="s">
        <v>463</v>
      </c>
      <c r="C9" s="45" t="s">
        <v>884</v>
      </c>
      <c r="D9" s="45" t="s">
        <v>464</v>
      </c>
      <c r="E9" s="45" t="s">
        <v>465</v>
      </c>
      <c r="F9" s="45"/>
      <c r="G9" s="46" t="s">
        <v>22</v>
      </c>
      <c r="H9" s="46" t="s">
        <v>22</v>
      </c>
      <c r="I9" s="46" t="s">
        <v>22</v>
      </c>
      <c r="J9" s="46" t="s">
        <v>22</v>
      </c>
      <c r="K9" s="46" t="s">
        <v>22</v>
      </c>
      <c r="L9" s="96" t="s">
        <v>914</v>
      </c>
      <c r="M9" s="46"/>
    </row>
    <row r="10" spans="1:13" ht="51">
      <c r="A10" s="45" t="str">
        <f t="shared" si="0"/>
        <v>[My Family &amp; Me View/Edit/Delete Profile-6]</v>
      </c>
      <c r="B10" s="45" t="s">
        <v>457</v>
      </c>
      <c r="C10" s="45" t="s">
        <v>889</v>
      </c>
      <c r="D10" s="45" t="s">
        <v>458</v>
      </c>
      <c r="E10" s="45" t="s">
        <v>459</v>
      </c>
      <c r="F10" s="45"/>
      <c r="G10" s="46" t="s">
        <v>22</v>
      </c>
      <c r="H10" s="46" t="s">
        <v>22</v>
      </c>
      <c r="I10" s="46" t="s">
        <v>22</v>
      </c>
      <c r="J10" s="46" t="s">
        <v>22</v>
      </c>
      <c r="K10" s="46" t="s">
        <v>22</v>
      </c>
      <c r="L10" s="96" t="s">
        <v>914</v>
      </c>
      <c r="M10" s="46" t="s">
        <v>59</v>
      </c>
    </row>
    <row r="11" spans="1:13" ht="102">
      <c r="A11" s="53" t="str">
        <f t="shared" ref="A11:A47" si="1">IF(OR(B11&lt;&gt;"",E11&lt;&gt;""),"["&amp;TEXT($B$2,"#")&amp;"-"&amp;TEXT(ROW()-4,"##")&amp;"]","")</f>
        <v>[My Family &amp; Me View/Edit/Delete Profile-7]</v>
      </c>
      <c r="B11" s="55" t="s">
        <v>146</v>
      </c>
      <c r="C11" s="55" t="s">
        <v>880</v>
      </c>
      <c r="D11" s="55" t="s">
        <v>593</v>
      </c>
      <c r="E11" s="55" t="s">
        <v>207</v>
      </c>
      <c r="F11" s="55"/>
      <c r="G11" s="54" t="s">
        <v>22</v>
      </c>
      <c r="H11" s="54" t="s">
        <v>22</v>
      </c>
      <c r="I11" s="54" t="s">
        <v>22</v>
      </c>
      <c r="J11" s="54" t="s">
        <v>22</v>
      </c>
      <c r="K11" s="54" t="s">
        <v>22</v>
      </c>
      <c r="L11" s="96" t="s">
        <v>914</v>
      </c>
      <c r="M11" s="54" t="s">
        <v>58</v>
      </c>
    </row>
    <row r="12" spans="1:13" ht="51">
      <c r="A12" s="44" t="str">
        <f>IF(OR(B12&lt;&gt;"",E12&lt;&gt;""),"["&amp;TEXT($B$2,"#")&amp;"-"&amp;TEXT(ROW()-4,"##")&amp;"]","")</f>
        <v>[My Family &amp; Me View/Edit/Delete Profile-8]</v>
      </c>
      <c r="B12" s="47" t="s">
        <v>467</v>
      </c>
      <c r="C12" s="45" t="s">
        <v>886</v>
      </c>
      <c r="D12" s="44" t="s">
        <v>466</v>
      </c>
      <c r="E12" s="47" t="s">
        <v>468</v>
      </c>
      <c r="F12" s="47"/>
      <c r="G12" s="48" t="s">
        <v>22</v>
      </c>
      <c r="H12" s="48" t="s">
        <v>22</v>
      </c>
      <c r="I12" s="48" t="s">
        <v>22</v>
      </c>
      <c r="J12" s="48" t="s">
        <v>22</v>
      </c>
      <c r="K12" s="48" t="s">
        <v>22</v>
      </c>
      <c r="L12" s="96" t="s">
        <v>914</v>
      </c>
      <c r="M12" s="46" t="s">
        <v>59</v>
      </c>
    </row>
    <row r="13" spans="1:13" ht="40.799999999999997">
      <c r="A13" s="45" t="str">
        <f>IF(OR(B13&lt;&gt;"",E13&lt;&gt;""),"["&amp;TEXT($B$2,"#")&amp;"-"&amp;TEXT(ROW()-4,"##")&amp;"]","")</f>
        <v>[My Family &amp; Me View/Edit/Delete Profile-9]</v>
      </c>
      <c r="B13" s="45" t="s">
        <v>438</v>
      </c>
      <c r="C13" s="45" t="s">
        <v>886</v>
      </c>
      <c r="D13" s="45" t="s">
        <v>651</v>
      </c>
      <c r="E13" s="45" t="s">
        <v>652</v>
      </c>
      <c r="F13" s="45"/>
      <c r="G13" s="46" t="s">
        <v>22</v>
      </c>
      <c r="H13" s="46" t="s">
        <v>22</v>
      </c>
      <c r="I13" s="46" t="s">
        <v>22</v>
      </c>
      <c r="J13" s="46" t="s">
        <v>22</v>
      </c>
      <c r="K13" s="46" t="s">
        <v>22</v>
      </c>
      <c r="L13" s="96" t="s">
        <v>914</v>
      </c>
      <c r="M13" s="46" t="s">
        <v>59</v>
      </c>
    </row>
    <row r="14" spans="1:13" ht="40.799999999999997">
      <c r="A14" s="45" t="str">
        <f>IF(OR(B14&lt;&gt;"",E14&lt;&gt;""),"["&amp;TEXT($B$2,"#")&amp;"-"&amp;TEXT(ROW()-4,"##")&amp;"]","")</f>
        <v>[My Family &amp; Me View/Edit/Delete Profile-10]</v>
      </c>
      <c r="B14" s="45" t="s">
        <v>582</v>
      </c>
      <c r="C14" s="45" t="s">
        <v>886</v>
      </c>
      <c r="D14" s="45" t="s">
        <v>257</v>
      </c>
      <c r="E14" s="45" t="s">
        <v>583</v>
      </c>
      <c r="F14" s="45"/>
      <c r="G14" s="46" t="s">
        <v>22</v>
      </c>
      <c r="H14" s="46" t="s">
        <v>22</v>
      </c>
      <c r="I14" s="46" t="s">
        <v>22</v>
      </c>
      <c r="J14" s="46" t="s">
        <v>22</v>
      </c>
      <c r="K14" s="46" t="s">
        <v>22</v>
      </c>
      <c r="L14" s="96" t="s">
        <v>914</v>
      </c>
      <c r="M14" s="46"/>
    </row>
    <row r="15" spans="1:13" ht="40.799999999999997">
      <c r="A15" s="45" t="str">
        <f t="shared" si="1"/>
        <v>[My Family &amp; Me View/Edit/Delete Profile-11]</v>
      </c>
      <c r="B15" s="45" t="s">
        <v>297</v>
      </c>
      <c r="C15" s="45" t="s">
        <v>886</v>
      </c>
      <c r="D15" s="45" t="s">
        <v>302</v>
      </c>
      <c r="E15" s="45" t="s">
        <v>210</v>
      </c>
      <c r="F15" s="45"/>
      <c r="G15" s="46" t="s">
        <v>22</v>
      </c>
      <c r="H15" s="46" t="s">
        <v>22</v>
      </c>
      <c r="I15" s="46" t="s">
        <v>22</v>
      </c>
      <c r="J15" s="46" t="s">
        <v>22</v>
      </c>
      <c r="K15" s="46" t="s">
        <v>22</v>
      </c>
      <c r="L15" s="96" t="s">
        <v>914</v>
      </c>
      <c r="M15" s="46" t="s">
        <v>59</v>
      </c>
    </row>
    <row r="16" spans="1:13" ht="40.799999999999997">
      <c r="A16" s="45" t="str">
        <f t="shared" ref="A16" si="2">IF(OR(B16&lt;&gt;"",E16&lt;&gt;""),"["&amp;TEXT($B$2,"#")&amp;"-"&amp;TEXT(ROW()-4,"##")&amp;"]","")</f>
        <v>[My Family &amp; Me View/Edit/Delete Profile-12]</v>
      </c>
      <c r="B16" s="45" t="s">
        <v>296</v>
      </c>
      <c r="C16" s="45" t="s">
        <v>886</v>
      </c>
      <c r="D16" s="45" t="s">
        <v>303</v>
      </c>
      <c r="E16" s="45" t="s">
        <v>300</v>
      </c>
      <c r="F16" s="45"/>
      <c r="G16" s="46" t="s">
        <v>22</v>
      </c>
      <c r="H16" s="46" t="s">
        <v>22</v>
      </c>
      <c r="I16" s="46" t="s">
        <v>22</v>
      </c>
      <c r="J16" s="46" t="s">
        <v>22</v>
      </c>
      <c r="K16" s="46" t="s">
        <v>22</v>
      </c>
      <c r="L16" s="96" t="s">
        <v>914</v>
      </c>
      <c r="M16" s="46" t="s">
        <v>59</v>
      </c>
    </row>
    <row r="17" spans="1:13" ht="40.799999999999997">
      <c r="A17" s="45" t="str">
        <f t="shared" si="1"/>
        <v>[My Family &amp; Me View/Edit/Delete Profile-13]</v>
      </c>
      <c r="B17" s="45" t="s">
        <v>298</v>
      </c>
      <c r="C17" s="45" t="s">
        <v>886</v>
      </c>
      <c r="D17" s="45" t="s">
        <v>304</v>
      </c>
      <c r="E17" s="45" t="s">
        <v>211</v>
      </c>
      <c r="F17" s="45">
        <v>1569271</v>
      </c>
      <c r="G17" s="46" t="s">
        <v>22</v>
      </c>
      <c r="H17" s="46" t="s">
        <v>22</v>
      </c>
      <c r="I17" s="46" t="s">
        <v>22</v>
      </c>
      <c r="J17" s="46" t="s">
        <v>22</v>
      </c>
      <c r="K17" s="46" t="s">
        <v>22</v>
      </c>
      <c r="L17" s="96">
        <v>40827</v>
      </c>
      <c r="M17" s="46" t="s">
        <v>59</v>
      </c>
    </row>
    <row r="18" spans="1:13" ht="40.799999999999997">
      <c r="A18" s="45" t="str">
        <f>IF(OR(B18&lt;&gt;"",E18&lt;&gt;""),"["&amp;TEXT($B$2,"#")&amp;"-"&amp;TEXT(ROW()-4,"##")&amp;"]","")</f>
        <v>[My Family &amp; Me View/Edit/Delete Profile-14]</v>
      </c>
      <c r="B18" s="45" t="s">
        <v>443</v>
      </c>
      <c r="C18" s="45" t="s">
        <v>886</v>
      </c>
      <c r="D18" s="45" t="s">
        <v>444</v>
      </c>
      <c r="E18" s="45" t="s">
        <v>445</v>
      </c>
      <c r="F18" s="45"/>
      <c r="G18" s="46" t="s">
        <v>22</v>
      </c>
      <c r="H18" s="46" t="s">
        <v>22</v>
      </c>
      <c r="I18" s="46" t="s">
        <v>22</v>
      </c>
      <c r="J18" s="46" t="s">
        <v>22</v>
      </c>
      <c r="K18" s="46" t="s">
        <v>22</v>
      </c>
      <c r="L18" s="96" t="s">
        <v>914</v>
      </c>
      <c r="M18" s="46"/>
    </row>
    <row r="19" spans="1:13" ht="40.799999999999997">
      <c r="A19" s="45" t="str">
        <f t="shared" ref="A19" si="3">IF(OR(B19&lt;&gt;"",E19&lt;&gt;""),"["&amp;TEXT($B$2,"#")&amp;"-"&amp;TEXT(ROW()-4,"##")&amp;"]","")</f>
        <v>[My Family &amp; Me View/Edit/Delete Profile-15]</v>
      </c>
      <c r="B19" s="45" t="s">
        <v>301</v>
      </c>
      <c r="C19" s="45" t="s">
        <v>886</v>
      </c>
      <c r="D19" s="45" t="s">
        <v>305</v>
      </c>
      <c r="E19" s="45" t="s">
        <v>537</v>
      </c>
      <c r="F19" s="45"/>
      <c r="G19" s="46" t="s">
        <v>22</v>
      </c>
      <c r="H19" s="46" t="s">
        <v>22</v>
      </c>
      <c r="I19" s="46" t="s">
        <v>22</v>
      </c>
      <c r="J19" s="46" t="s">
        <v>22</v>
      </c>
      <c r="K19" s="46" t="s">
        <v>22</v>
      </c>
      <c r="L19" s="96" t="s">
        <v>914</v>
      </c>
      <c r="M19" s="46" t="s">
        <v>59</v>
      </c>
    </row>
    <row r="20" spans="1:13" ht="40.799999999999997">
      <c r="A20" s="45" t="str">
        <f t="shared" si="1"/>
        <v>[My Family &amp; Me View/Edit/Delete Profile-16]</v>
      </c>
      <c r="B20" s="45" t="s">
        <v>152</v>
      </c>
      <c r="C20" s="45" t="s">
        <v>886</v>
      </c>
      <c r="D20" s="45" t="s">
        <v>306</v>
      </c>
      <c r="E20" s="45" t="s">
        <v>212</v>
      </c>
      <c r="F20" s="45">
        <v>1569407</v>
      </c>
      <c r="G20" s="46" t="s">
        <v>22</v>
      </c>
      <c r="H20" s="46" t="s">
        <v>22</v>
      </c>
      <c r="I20" s="46" t="s">
        <v>22</v>
      </c>
      <c r="J20" s="46" t="s">
        <v>22</v>
      </c>
      <c r="K20" s="46" t="s">
        <v>22</v>
      </c>
      <c r="L20" s="96">
        <v>40827</v>
      </c>
      <c r="M20" s="46" t="s">
        <v>59</v>
      </c>
    </row>
    <row r="21" spans="1:13" ht="40.799999999999997">
      <c r="A21" s="45" t="str">
        <f>IF(OR(B21&lt;&gt;"",E21&lt;&gt;""),"["&amp;TEXT($B$2,"#")&amp;"-"&amp;TEXT(ROW()-4,"##")&amp;"]","")</f>
        <v>[My Family &amp; Me View/Edit/Delete Profile-17]</v>
      </c>
      <c r="B21" s="45" t="s">
        <v>446</v>
      </c>
      <c r="C21" s="45" t="s">
        <v>886</v>
      </c>
      <c r="D21" s="45" t="s">
        <v>447</v>
      </c>
      <c r="E21" s="45" t="s">
        <v>448</v>
      </c>
      <c r="F21" s="45">
        <v>1569270</v>
      </c>
      <c r="G21" s="46" t="s">
        <v>22</v>
      </c>
      <c r="H21" s="46" t="s">
        <v>22</v>
      </c>
      <c r="I21" s="46" t="s">
        <v>22</v>
      </c>
      <c r="J21" s="46" t="s">
        <v>22</v>
      </c>
      <c r="K21" s="46" t="s">
        <v>22</v>
      </c>
      <c r="L21" s="96" t="s">
        <v>914</v>
      </c>
      <c r="M21" s="46"/>
    </row>
    <row r="22" spans="1:13" ht="40.799999999999997">
      <c r="A22" s="45" t="str">
        <f t="shared" ref="A22" si="4">IF(OR(B22&lt;&gt;"",E22&lt;&gt;""),"["&amp;TEXT($B$2,"#")&amp;"-"&amp;TEXT(ROW()-4,"##")&amp;"]","")</f>
        <v>[My Family &amp; Me View/Edit/Delete Profile-18]</v>
      </c>
      <c r="B22" s="45" t="s">
        <v>299</v>
      </c>
      <c r="C22" s="45" t="s">
        <v>886</v>
      </c>
      <c r="D22" s="45" t="s">
        <v>536</v>
      </c>
      <c r="E22" s="45" t="s">
        <v>295</v>
      </c>
      <c r="F22" s="45">
        <v>1569281</v>
      </c>
      <c r="G22" s="46" t="s">
        <v>22</v>
      </c>
      <c r="H22" s="46" t="s">
        <v>22</v>
      </c>
      <c r="I22" s="46" t="s">
        <v>22</v>
      </c>
      <c r="J22" s="46" t="s">
        <v>22</v>
      </c>
      <c r="K22" s="46" t="s">
        <v>22</v>
      </c>
      <c r="L22" s="96" t="s">
        <v>914</v>
      </c>
      <c r="M22" s="46" t="s">
        <v>59</v>
      </c>
    </row>
    <row r="23" spans="1:13" ht="40.799999999999997">
      <c r="A23" s="45" t="str">
        <f t="shared" si="1"/>
        <v>[My Family &amp; Me View/Edit/Delete Profile-19]</v>
      </c>
      <c r="B23" s="45" t="s">
        <v>153</v>
      </c>
      <c r="C23" s="45" t="s">
        <v>886</v>
      </c>
      <c r="D23" s="45" t="s">
        <v>307</v>
      </c>
      <c r="E23" s="45" t="s">
        <v>213</v>
      </c>
      <c r="F23" s="45"/>
      <c r="G23" s="46" t="s">
        <v>22</v>
      </c>
      <c r="H23" s="46" t="s">
        <v>22</v>
      </c>
      <c r="I23" s="46" t="s">
        <v>22</v>
      </c>
      <c r="J23" s="46" t="s">
        <v>22</v>
      </c>
      <c r="K23" s="46" t="s">
        <v>22</v>
      </c>
      <c r="L23" s="96" t="s">
        <v>914</v>
      </c>
      <c r="M23" s="46" t="s">
        <v>59</v>
      </c>
    </row>
    <row r="24" spans="1:13" ht="40.799999999999997">
      <c r="A24" s="45" t="str">
        <f t="shared" si="1"/>
        <v>[My Family &amp; Me View/Edit/Delete Profile-20]</v>
      </c>
      <c r="B24" s="45" t="s">
        <v>449</v>
      </c>
      <c r="C24" s="45" t="s">
        <v>886</v>
      </c>
      <c r="D24" s="45" t="s">
        <v>584</v>
      </c>
      <c r="E24" s="45" t="s">
        <v>645</v>
      </c>
      <c r="F24" s="45"/>
      <c r="G24" s="46" t="s">
        <v>22</v>
      </c>
      <c r="H24" s="46" t="s">
        <v>22</v>
      </c>
      <c r="I24" s="46" t="s">
        <v>22</v>
      </c>
      <c r="J24" s="46" t="s">
        <v>22</v>
      </c>
      <c r="K24" s="46" t="s">
        <v>22</v>
      </c>
      <c r="L24" s="96" t="s">
        <v>914</v>
      </c>
      <c r="M24" s="46"/>
    </row>
    <row r="25" spans="1:13" ht="40.799999999999997">
      <c r="A25" s="45" t="str">
        <f>IF(OR(B25&lt;&gt;"",E25&lt;&gt;""),"["&amp;TEXT($B$2,"#")&amp;"-"&amp;TEXT(ROW()-4,"##")&amp;"]","")</f>
        <v>[My Family &amp; Me View/Edit/Delete Profile-21]</v>
      </c>
      <c r="B25" s="45" t="s">
        <v>532</v>
      </c>
      <c r="C25" s="45" t="s">
        <v>886</v>
      </c>
      <c r="D25" s="45" t="s">
        <v>585</v>
      </c>
      <c r="E25" s="45" t="s">
        <v>538</v>
      </c>
      <c r="F25" s="45"/>
      <c r="G25" s="46" t="s">
        <v>22</v>
      </c>
      <c r="H25" s="46" t="s">
        <v>22</v>
      </c>
      <c r="I25" s="46" t="s">
        <v>22</v>
      </c>
      <c r="J25" s="46" t="s">
        <v>22</v>
      </c>
      <c r="K25" s="46" t="s">
        <v>22</v>
      </c>
      <c r="L25" s="96" t="s">
        <v>914</v>
      </c>
      <c r="M25" s="46"/>
    </row>
    <row r="26" spans="1:13" ht="40.799999999999997">
      <c r="A26" s="45" t="str">
        <f>IF(OR(B26&lt;&gt;"",E26&lt;&gt;""),"["&amp;TEXT($B$2,"#")&amp;"-"&amp;TEXT(ROW()-4,"##")&amp;"]","")</f>
        <v>[My Family &amp; Me View/Edit/Delete Profile-22]</v>
      </c>
      <c r="B26" s="45" t="s">
        <v>451</v>
      </c>
      <c r="C26" s="45" t="s">
        <v>886</v>
      </c>
      <c r="D26" s="45" t="s">
        <v>586</v>
      </c>
      <c r="E26" s="45" t="s">
        <v>452</v>
      </c>
      <c r="F26" s="45"/>
      <c r="G26" s="46" t="s">
        <v>22</v>
      </c>
      <c r="H26" s="46" t="s">
        <v>22</v>
      </c>
      <c r="I26" s="46" t="s">
        <v>22</v>
      </c>
      <c r="J26" s="46" t="s">
        <v>22</v>
      </c>
      <c r="K26" s="46" t="s">
        <v>22</v>
      </c>
      <c r="L26" s="96" t="s">
        <v>914</v>
      </c>
      <c r="M26" s="46"/>
    </row>
    <row r="27" spans="1:13" ht="40.799999999999997">
      <c r="A27" s="45" t="str">
        <f t="shared" si="1"/>
        <v>[My Family &amp; Me View/Edit/Delete Profile-23]</v>
      </c>
      <c r="B27" s="45" t="s">
        <v>151</v>
      </c>
      <c r="C27" s="45" t="s">
        <v>886</v>
      </c>
      <c r="D27" s="45" t="s">
        <v>208</v>
      </c>
      <c r="E27" s="45" t="s">
        <v>209</v>
      </c>
      <c r="F27" s="45"/>
      <c r="G27" s="46" t="s">
        <v>22</v>
      </c>
      <c r="H27" s="46" t="s">
        <v>22</v>
      </c>
      <c r="I27" s="46" t="s">
        <v>22</v>
      </c>
      <c r="J27" s="46" t="s">
        <v>22</v>
      </c>
      <c r="K27" s="46" t="s">
        <v>22</v>
      </c>
      <c r="L27" s="96" t="s">
        <v>914</v>
      </c>
      <c r="M27" s="46" t="s">
        <v>59</v>
      </c>
    </row>
    <row r="28" spans="1:13" ht="40.799999999999997">
      <c r="A28" s="45" t="str">
        <f t="shared" si="1"/>
        <v>[My Family &amp; Me View/Edit/Delete Profile-24]</v>
      </c>
      <c r="B28" s="45" t="s">
        <v>215</v>
      </c>
      <c r="C28" s="45" t="s">
        <v>886</v>
      </c>
      <c r="D28" s="45" t="s">
        <v>216</v>
      </c>
      <c r="E28" s="45" t="s">
        <v>217</v>
      </c>
      <c r="F28" s="45"/>
      <c r="G28" s="46" t="s">
        <v>22</v>
      </c>
      <c r="H28" s="46" t="s">
        <v>22</v>
      </c>
      <c r="I28" s="46" t="s">
        <v>22</v>
      </c>
      <c r="J28" s="46" t="s">
        <v>22</v>
      </c>
      <c r="K28" s="46" t="s">
        <v>22</v>
      </c>
      <c r="L28" s="96" t="s">
        <v>914</v>
      </c>
      <c r="M28" s="46" t="s">
        <v>59</v>
      </c>
    </row>
    <row r="29" spans="1:13" ht="81.599999999999994">
      <c r="A29" s="53" t="str">
        <f t="shared" si="1"/>
        <v>[My Family &amp; Me View/Edit/Delete Profile-25]</v>
      </c>
      <c r="B29" s="55" t="s">
        <v>147</v>
      </c>
      <c r="C29" s="55" t="s">
        <v>886</v>
      </c>
      <c r="D29" s="55" t="s">
        <v>148</v>
      </c>
      <c r="E29" s="55" t="s">
        <v>214</v>
      </c>
      <c r="F29" s="55"/>
      <c r="G29" s="54" t="s">
        <v>22</v>
      </c>
      <c r="H29" s="97" t="s">
        <v>22</v>
      </c>
      <c r="I29" s="97" t="s">
        <v>22</v>
      </c>
      <c r="J29" s="54" t="s">
        <v>22</v>
      </c>
      <c r="K29" s="54" t="s">
        <v>22</v>
      </c>
      <c r="L29" s="96" t="s">
        <v>914</v>
      </c>
      <c r="M29" s="54" t="s">
        <v>58</v>
      </c>
    </row>
    <row r="30" spans="1:13" ht="40.799999999999997">
      <c r="A30" s="44" t="str">
        <f>IF(OR(B30&lt;&gt;"",E30&lt;&gt;""),"["&amp;TEXT($B$2,"#")&amp;"-"&amp;TEXT(ROW()-4,"##")&amp;"]","")</f>
        <v>[My Family &amp; Me View/Edit/Delete Profile-26]</v>
      </c>
      <c r="B30" s="47" t="s">
        <v>655</v>
      </c>
      <c r="C30" s="45" t="s">
        <v>886</v>
      </c>
      <c r="D30" s="44" t="s">
        <v>653</v>
      </c>
      <c r="E30" s="47" t="s">
        <v>654</v>
      </c>
      <c r="F30" s="47"/>
      <c r="G30" s="48" t="s">
        <v>22</v>
      </c>
      <c r="H30" s="97" t="s">
        <v>22</v>
      </c>
      <c r="I30" s="48" t="s">
        <v>22</v>
      </c>
      <c r="J30" s="48" t="s">
        <v>22</v>
      </c>
      <c r="K30" s="48" t="s">
        <v>22</v>
      </c>
      <c r="L30" s="96" t="s">
        <v>914</v>
      </c>
      <c r="M30" s="46" t="s">
        <v>59</v>
      </c>
    </row>
    <row r="31" spans="1:13" ht="40.799999999999997">
      <c r="A31" s="44" t="str">
        <f>IF(OR(B31&lt;&gt;"",E31&lt;&gt;""),"["&amp;TEXT($B$2,"#")&amp;"-"&amp;TEXT(ROW()-4,"##")&amp;"]","")</f>
        <v>[My Family &amp; Me View/Edit/Delete Profile-27]</v>
      </c>
      <c r="B31" s="47" t="s">
        <v>259</v>
      </c>
      <c r="C31" s="45" t="s">
        <v>886</v>
      </c>
      <c r="D31" s="44" t="s">
        <v>260</v>
      </c>
      <c r="E31" s="47" t="s">
        <v>539</v>
      </c>
      <c r="F31" s="47"/>
      <c r="G31" s="48" t="s">
        <v>22</v>
      </c>
      <c r="H31" s="48" t="s">
        <v>22</v>
      </c>
      <c r="I31" s="48" t="s">
        <v>22</v>
      </c>
      <c r="J31" s="48" t="s">
        <v>22</v>
      </c>
      <c r="K31" s="48" t="s">
        <v>22</v>
      </c>
      <c r="L31" s="96" t="s">
        <v>914</v>
      </c>
      <c r="M31" s="46" t="s">
        <v>59</v>
      </c>
    </row>
    <row r="32" spans="1:13" ht="61.2">
      <c r="A32" s="44" t="str">
        <f t="shared" si="1"/>
        <v>[My Family &amp; Me View/Edit/Delete Profile-28]</v>
      </c>
      <c r="B32" s="47" t="s">
        <v>99</v>
      </c>
      <c r="C32" s="47"/>
      <c r="D32" s="44" t="s">
        <v>68</v>
      </c>
      <c r="E32" s="47" t="s">
        <v>70</v>
      </c>
      <c r="F32" s="47"/>
      <c r="G32" s="48" t="s">
        <v>22</v>
      </c>
      <c r="H32" s="48" t="s">
        <v>22</v>
      </c>
      <c r="I32" s="48" t="s">
        <v>22</v>
      </c>
      <c r="J32" s="48" t="s">
        <v>22</v>
      </c>
      <c r="K32" s="48" t="s">
        <v>22</v>
      </c>
      <c r="L32" s="96" t="s">
        <v>914</v>
      </c>
      <c r="M32" s="46" t="s">
        <v>59</v>
      </c>
    </row>
    <row r="33" spans="1:13" ht="30.6">
      <c r="A33" s="44" t="str">
        <f t="shared" si="1"/>
        <v>[My Family &amp; Me View/Edit/Delete Profile-29]</v>
      </c>
      <c r="B33" s="47" t="s">
        <v>100</v>
      </c>
      <c r="C33" s="47"/>
      <c r="D33" s="44" t="s">
        <v>72</v>
      </c>
      <c r="E33" s="47" t="s">
        <v>71</v>
      </c>
      <c r="F33" s="47"/>
      <c r="G33" s="48" t="s">
        <v>22</v>
      </c>
      <c r="H33" s="48" t="s">
        <v>22</v>
      </c>
      <c r="I33" s="48" t="s">
        <v>22</v>
      </c>
      <c r="J33" s="48" t="s">
        <v>22</v>
      </c>
      <c r="K33" s="48" t="s">
        <v>22</v>
      </c>
      <c r="L33" s="96" t="s">
        <v>914</v>
      </c>
      <c r="M33" s="46" t="s">
        <v>59</v>
      </c>
    </row>
    <row r="34" spans="1:13" ht="81.599999999999994">
      <c r="A34" s="44" t="str">
        <f t="shared" si="1"/>
        <v>[My Family &amp; Me View/Edit/Delete Profile-30]</v>
      </c>
      <c r="B34" s="47" t="s">
        <v>552</v>
      </c>
      <c r="C34" s="47"/>
      <c r="D34" s="47" t="s">
        <v>69</v>
      </c>
      <c r="E34" s="47" t="s">
        <v>577</v>
      </c>
      <c r="F34" s="47"/>
      <c r="G34" s="48" t="s">
        <v>22</v>
      </c>
      <c r="H34" s="48" t="s">
        <v>22</v>
      </c>
      <c r="I34" s="48" t="s">
        <v>22</v>
      </c>
      <c r="J34" s="48" t="s">
        <v>22</v>
      </c>
      <c r="K34" s="48" t="s">
        <v>22</v>
      </c>
      <c r="L34" s="96" t="s">
        <v>914</v>
      </c>
      <c r="M34" s="46" t="s">
        <v>59</v>
      </c>
    </row>
    <row r="35" spans="1:13" ht="40.799999999999997">
      <c r="A35" s="44" t="str">
        <f t="shared" si="1"/>
        <v>[My Family &amp; Me View/Edit/Delete Profile-31]</v>
      </c>
      <c r="B35" s="44" t="s">
        <v>859</v>
      </c>
      <c r="C35" s="44"/>
      <c r="D35" s="44" t="s">
        <v>470</v>
      </c>
      <c r="E35" s="44" t="s">
        <v>864</v>
      </c>
      <c r="F35" s="44"/>
      <c r="G35" s="48" t="s">
        <v>22</v>
      </c>
      <c r="H35" s="48" t="s">
        <v>22</v>
      </c>
      <c r="I35" s="48" t="s">
        <v>22</v>
      </c>
      <c r="J35" s="48" t="s">
        <v>22</v>
      </c>
      <c r="K35" s="48" t="s">
        <v>22</v>
      </c>
      <c r="L35" s="96" t="s">
        <v>914</v>
      </c>
      <c r="M35" s="46" t="s">
        <v>59</v>
      </c>
    </row>
    <row r="36" spans="1:13" ht="91.8">
      <c r="A36" s="44" t="str">
        <f t="shared" si="1"/>
        <v>[My Family &amp; Me View/Edit/Delete Profile-32]</v>
      </c>
      <c r="B36" s="44" t="s">
        <v>281</v>
      </c>
      <c r="C36" s="44" t="s">
        <v>329</v>
      </c>
      <c r="D36" s="44" t="s">
        <v>482</v>
      </c>
      <c r="E36" s="44" t="s">
        <v>592</v>
      </c>
      <c r="F36" s="44"/>
      <c r="G36" s="48" t="s">
        <v>22</v>
      </c>
      <c r="H36" s="48" t="s">
        <v>22</v>
      </c>
      <c r="I36" s="48" t="s">
        <v>22</v>
      </c>
      <c r="J36" s="48" t="s">
        <v>22</v>
      </c>
      <c r="K36" s="48" t="s">
        <v>22</v>
      </c>
      <c r="L36" s="96" t="s">
        <v>914</v>
      </c>
      <c r="M36" s="46" t="s">
        <v>59</v>
      </c>
    </row>
    <row r="37" spans="1:13" ht="40.799999999999997">
      <c r="A37" s="47" t="str">
        <f t="shared" si="1"/>
        <v>[My Family &amp; Me View/Edit/Delete Profile-33]</v>
      </c>
      <c r="B37" s="47" t="s">
        <v>694</v>
      </c>
      <c r="C37" s="47" t="s">
        <v>336</v>
      </c>
      <c r="D37" s="47" t="s">
        <v>692</v>
      </c>
      <c r="E37" s="47" t="s">
        <v>693</v>
      </c>
      <c r="F37" s="47"/>
      <c r="G37" s="48" t="s">
        <v>22</v>
      </c>
      <c r="H37" s="48" t="s">
        <v>22</v>
      </c>
      <c r="I37" s="48" t="s">
        <v>22</v>
      </c>
      <c r="J37" s="48" t="s">
        <v>22</v>
      </c>
      <c r="K37" s="48" t="s">
        <v>22</v>
      </c>
      <c r="L37" s="96" t="s">
        <v>914</v>
      </c>
      <c r="M37" s="46" t="s">
        <v>59</v>
      </c>
    </row>
    <row r="38" spans="1:13" ht="61.2">
      <c r="A38" s="44" t="str">
        <f t="shared" si="1"/>
        <v>[My Family &amp; Me View/Edit/Delete Profile-34]</v>
      </c>
      <c r="B38" s="44" t="s">
        <v>338</v>
      </c>
      <c r="C38" s="44"/>
      <c r="D38" s="44" t="s">
        <v>337</v>
      </c>
      <c r="E38" s="47" t="s">
        <v>673</v>
      </c>
      <c r="F38" s="47"/>
      <c r="G38" s="48" t="s">
        <v>22</v>
      </c>
      <c r="H38" s="48" t="s">
        <v>22</v>
      </c>
      <c r="I38" s="48" t="s">
        <v>22</v>
      </c>
      <c r="J38" s="48" t="s">
        <v>22</v>
      </c>
      <c r="K38" s="48" t="s">
        <v>22</v>
      </c>
      <c r="L38" s="96" t="s">
        <v>914</v>
      </c>
      <c r="M38" s="46" t="s">
        <v>59</v>
      </c>
    </row>
    <row r="39" spans="1:13" ht="30.6">
      <c r="A39" s="47" t="str">
        <f t="shared" si="1"/>
        <v>[My Family &amp; Me View/Edit/Delete Profile-35]</v>
      </c>
      <c r="B39" s="47" t="s">
        <v>677</v>
      </c>
      <c r="C39" s="47"/>
      <c r="D39" s="47" t="s">
        <v>687</v>
      </c>
      <c r="E39" s="47" t="s">
        <v>729</v>
      </c>
      <c r="F39" s="47"/>
      <c r="G39" s="48" t="s">
        <v>22</v>
      </c>
      <c r="H39" s="48" t="s">
        <v>22</v>
      </c>
      <c r="I39" s="48" t="s">
        <v>22</v>
      </c>
      <c r="J39" s="48" t="s">
        <v>22</v>
      </c>
      <c r="K39" s="48" t="s">
        <v>22</v>
      </c>
      <c r="L39" s="96" t="s">
        <v>914</v>
      </c>
      <c r="M39" s="46" t="s">
        <v>59</v>
      </c>
    </row>
    <row r="40" spans="1:13" ht="30.6">
      <c r="A40" s="47" t="str">
        <f t="shared" si="1"/>
        <v>[My Family &amp; Me View/Edit/Delete Profile-36]</v>
      </c>
      <c r="B40" s="47" t="s">
        <v>679</v>
      </c>
      <c r="C40" s="47"/>
      <c r="D40" s="47" t="s">
        <v>686</v>
      </c>
      <c r="E40" s="47" t="s">
        <v>730</v>
      </c>
      <c r="F40" s="47"/>
      <c r="G40" s="48" t="s">
        <v>22</v>
      </c>
      <c r="H40" s="48" t="s">
        <v>22</v>
      </c>
      <c r="I40" s="48" t="s">
        <v>22</v>
      </c>
      <c r="J40" s="48" t="s">
        <v>22</v>
      </c>
      <c r="K40" s="48" t="s">
        <v>22</v>
      </c>
      <c r="L40" s="96" t="s">
        <v>914</v>
      </c>
      <c r="M40" s="46" t="s">
        <v>59</v>
      </c>
    </row>
    <row r="41" spans="1:13" ht="40.799999999999997">
      <c r="A41" s="47" t="str">
        <f t="shared" si="1"/>
        <v>[My Family &amp; Me View/Edit/Delete Profile-37]</v>
      </c>
      <c r="B41" s="47" t="s">
        <v>731</v>
      </c>
      <c r="C41" s="47"/>
      <c r="D41" s="47" t="s">
        <v>732</v>
      </c>
      <c r="E41" s="47" t="s">
        <v>733</v>
      </c>
      <c r="F41" s="47"/>
      <c r="G41" s="48" t="s">
        <v>22</v>
      </c>
      <c r="H41" s="48" t="s">
        <v>22</v>
      </c>
      <c r="I41" s="48" t="s">
        <v>22</v>
      </c>
      <c r="J41" s="48" t="s">
        <v>22</v>
      </c>
      <c r="K41" s="48" t="s">
        <v>22</v>
      </c>
      <c r="L41" s="96" t="s">
        <v>914</v>
      </c>
      <c r="M41" s="46" t="s">
        <v>59</v>
      </c>
    </row>
    <row r="42" spans="1:13" ht="40.799999999999997">
      <c r="A42" s="47" t="str">
        <f t="shared" si="1"/>
        <v>[My Family &amp; Me View/Edit/Delete Profile-38]</v>
      </c>
      <c r="B42" s="109" t="s">
        <v>757</v>
      </c>
      <c r="C42" s="44" t="s">
        <v>329</v>
      </c>
      <c r="D42" s="47" t="s">
        <v>801</v>
      </c>
      <c r="E42" s="47" t="s">
        <v>750</v>
      </c>
      <c r="F42" s="47"/>
      <c r="G42" s="48" t="s">
        <v>22</v>
      </c>
      <c r="H42" s="48" t="s">
        <v>22</v>
      </c>
      <c r="I42" s="48" t="s">
        <v>22</v>
      </c>
      <c r="J42" s="48" t="s">
        <v>22</v>
      </c>
      <c r="K42" s="48" t="s">
        <v>22</v>
      </c>
      <c r="L42" s="96" t="s">
        <v>914</v>
      </c>
      <c r="M42" s="46" t="s">
        <v>59</v>
      </c>
    </row>
    <row r="43" spans="1:13" ht="40.799999999999997">
      <c r="A43" s="47" t="str">
        <f t="shared" si="1"/>
        <v>[My Family &amp; Me View/Edit/Delete Profile-39]</v>
      </c>
      <c r="B43" s="110"/>
      <c r="C43" s="47"/>
      <c r="D43" s="44" t="s">
        <v>802</v>
      </c>
      <c r="E43" s="47" t="s">
        <v>648</v>
      </c>
      <c r="F43" s="47"/>
      <c r="G43" s="48" t="s">
        <v>22</v>
      </c>
      <c r="H43" s="48" t="s">
        <v>22</v>
      </c>
      <c r="I43" s="48" t="s">
        <v>22</v>
      </c>
      <c r="J43" s="48" t="s">
        <v>22</v>
      </c>
      <c r="K43" s="48" t="s">
        <v>22</v>
      </c>
      <c r="L43" s="96" t="s">
        <v>914</v>
      </c>
      <c r="M43" s="46" t="s">
        <v>59</v>
      </c>
    </row>
    <row r="44" spans="1:13" ht="51">
      <c r="A44" s="47" t="str">
        <f t="shared" si="1"/>
        <v>[My Family &amp; Me View/Edit/Delete Profile-40]</v>
      </c>
      <c r="B44" s="110"/>
      <c r="C44" s="47"/>
      <c r="D44" s="44" t="s">
        <v>803</v>
      </c>
      <c r="E44" s="47" t="s">
        <v>64</v>
      </c>
      <c r="F44" s="47"/>
      <c r="G44" s="48" t="s">
        <v>22</v>
      </c>
      <c r="H44" s="48" t="s">
        <v>22</v>
      </c>
      <c r="I44" s="48" t="s">
        <v>22</v>
      </c>
      <c r="J44" s="48" t="s">
        <v>22</v>
      </c>
      <c r="K44" s="48" t="s">
        <v>22</v>
      </c>
      <c r="L44" s="96" t="s">
        <v>914</v>
      </c>
      <c r="M44" s="46" t="s">
        <v>59</v>
      </c>
    </row>
    <row r="45" spans="1:13" ht="51">
      <c r="A45" s="47" t="str">
        <f t="shared" si="1"/>
        <v>[My Family &amp; Me View/Edit/Delete Profile-41]</v>
      </c>
      <c r="B45" s="110"/>
      <c r="C45" s="47"/>
      <c r="D45" s="44" t="s">
        <v>804</v>
      </c>
      <c r="E45" s="47" t="s">
        <v>717</v>
      </c>
      <c r="F45" s="47"/>
      <c r="G45" s="48" t="s">
        <v>22</v>
      </c>
      <c r="H45" s="48" t="s">
        <v>22</v>
      </c>
      <c r="I45" s="48" t="s">
        <v>22</v>
      </c>
      <c r="J45" s="48" t="s">
        <v>22</v>
      </c>
      <c r="K45" s="48" t="s">
        <v>22</v>
      </c>
      <c r="L45" s="96" t="s">
        <v>914</v>
      </c>
      <c r="M45" s="46" t="s">
        <v>59</v>
      </c>
    </row>
    <row r="46" spans="1:13" ht="51">
      <c r="A46" s="47" t="str">
        <f t="shared" si="1"/>
        <v>[My Family &amp; Me View/Edit/Delete Profile-42]</v>
      </c>
      <c r="B46" s="110"/>
      <c r="C46" s="47"/>
      <c r="D46" s="44" t="s">
        <v>805</v>
      </c>
      <c r="E46" s="47" t="s">
        <v>722</v>
      </c>
      <c r="F46" s="47"/>
      <c r="G46" s="48" t="s">
        <v>22</v>
      </c>
      <c r="H46" s="48" t="s">
        <v>22</v>
      </c>
      <c r="I46" s="48" t="s">
        <v>22</v>
      </c>
      <c r="J46" s="48" t="s">
        <v>22</v>
      </c>
      <c r="K46" s="48" t="s">
        <v>22</v>
      </c>
      <c r="L46" s="96" t="s">
        <v>914</v>
      </c>
      <c r="M46" s="46" t="s">
        <v>59</v>
      </c>
    </row>
    <row r="47" spans="1:13" ht="51">
      <c r="A47" s="47" t="str">
        <f t="shared" si="1"/>
        <v>[My Family &amp; Me View/Edit/Delete Profile-43]</v>
      </c>
      <c r="B47" s="111"/>
      <c r="C47" s="47"/>
      <c r="D47" s="44" t="s">
        <v>806</v>
      </c>
      <c r="E47" s="47" t="s">
        <v>739</v>
      </c>
      <c r="F47" s="47"/>
      <c r="G47" s="48" t="s">
        <v>22</v>
      </c>
      <c r="H47" s="48" t="s">
        <v>22</v>
      </c>
      <c r="I47" s="48" t="s">
        <v>22</v>
      </c>
      <c r="J47" s="48" t="s">
        <v>22</v>
      </c>
      <c r="K47" s="48" t="s">
        <v>22</v>
      </c>
      <c r="L47" s="96" t="s">
        <v>914</v>
      </c>
      <c r="M47" s="46" t="s">
        <v>59</v>
      </c>
    </row>
  </sheetData>
  <mergeCells count="1">
    <mergeCell ref="B42:B47"/>
  </mergeCells>
  <dataValidations count="1">
    <dataValidation type="list" operator="equal" allowBlank="1" sqref="G5:K47" xr:uid="{00000000-0002-0000-0C00-000000000000}">
      <formula1>"Pass,Fail,Untest,N/A"</formula1>
    </dataValidation>
  </dataValidations>
  <hyperlinks>
    <hyperlink ref="A1" location="'Test report'!A1" display="Back to TestReport" xr:uid="{00000000-0004-0000-0C00-000000000000}"/>
    <hyperlink ref="B1" location="BugList!A1" display="To Buglist" xr:uid="{00000000-0004-0000-0C00-000001000000}"/>
  </hyperlink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9"/>
  <sheetViews>
    <sheetView zoomScaleNormal="100" workbookViewId="0">
      <pane ySplit="4" topLeftCell="A5" activePane="bottomLeft" state="frozen"/>
      <selection pane="bottomLeft" activeCell="A5" sqref="A5:E9"/>
    </sheetView>
  </sheetViews>
  <sheetFormatPr defaultColWidth="9" defaultRowHeight="10.199999999999999"/>
  <cols>
    <col min="1" max="1" width="21" style="1" customWidth="1"/>
    <col min="2" max="3" width="22.109375" style="1" customWidth="1"/>
    <col min="4" max="4" width="41.33203125" style="1" customWidth="1"/>
    <col min="5" max="5" width="30.33203125" style="1" customWidth="1"/>
    <col min="6" max="6" width="10.441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1" t="s">
        <v>52</v>
      </c>
      <c r="B1" s="41" t="s">
        <v>56</v>
      </c>
      <c r="C1" s="41"/>
      <c r="D1" s="42" t="str">
        <f>"Pass: "&amp;COUNTIF($G$6:$K$1005,"Pass")</f>
        <v>Pass: 120</v>
      </c>
      <c r="E1" s="38" t="str">
        <f>"Untested: "&amp;COUNTIF($G$6:$K$1005,"Untest")</f>
        <v>Untested: 0</v>
      </c>
      <c r="F1" s="59"/>
      <c r="G1" s="76"/>
      <c r="H1" s="76"/>
      <c r="I1" s="76"/>
    </row>
    <row r="2" spans="1:13" ht="12.75" customHeight="1">
      <c r="A2" s="36" t="s">
        <v>36</v>
      </c>
      <c r="B2" s="37" t="s">
        <v>28</v>
      </c>
      <c r="C2" s="37"/>
      <c r="D2" s="42" t="str">
        <f>"Fail: "&amp;COUNTIF($G$6:$K$1005,"Fail")</f>
        <v>Fail: 0</v>
      </c>
      <c r="E2" s="38" t="str">
        <f>"N/A: "&amp;COUNTIF($G$6:$K$1005,"N/A")</f>
        <v>N/A: 0</v>
      </c>
      <c r="F2" s="59"/>
      <c r="G2" s="76"/>
      <c r="H2" s="76"/>
      <c r="I2" s="76"/>
    </row>
    <row r="3" spans="1:13" ht="12.75" customHeight="1">
      <c r="A3" s="36" t="s">
        <v>37</v>
      </c>
      <c r="B3" s="36" t="s">
        <v>4</v>
      </c>
      <c r="C3" s="36"/>
      <c r="D3" s="42" t="str">
        <f>"Percent Complete: "&amp;ROUND((COUNTIF($G$6:$K$1005,"Pass")*100)/((COUNTA($A$6:$A$1005)*5)-COUNTIF($G$5:$K$1021,"N/A")),2)&amp;"%"</f>
        <v>Percent Complete: 100%</v>
      </c>
      <c r="E3" s="39" t="str">
        <f>"Number of cases: "&amp;(COUNTA($A$5:$A$1005))</f>
        <v>Number of cases: 25</v>
      </c>
      <c r="F3" s="60"/>
      <c r="G3" s="76"/>
      <c r="H3" s="76"/>
      <c r="I3" s="76"/>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40.799999999999997">
      <c r="A5" s="56" t="str">
        <f>IF(OR(B5&lt;&gt;"",E5&lt;&gt;""),"["&amp;TEXT($B$2,"#")&amp;"-"&amp;TEXT(ROW()-4,"##")&amp;"]","")</f>
        <v>[ECH Resource-1]</v>
      </c>
      <c r="B5" s="56" t="s">
        <v>102</v>
      </c>
      <c r="C5" s="57" t="s">
        <v>890</v>
      </c>
      <c r="D5" s="57" t="s">
        <v>103</v>
      </c>
      <c r="E5" s="57" t="s">
        <v>698</v>
      </c>
      <c r="F5" s="57"/>
      <c r="G5" s="56" t="s">
        <v>22</v>
      </c>
      <c r="H5" s="56" t="s">
        <v>22</v>
      </c>
      <c r="I5" s="56" t="s">
        <v>22</v>
      </c>
      <c r="J5" s="56" t="s">
        <v>22</v>
      </c>
      <c r="K5" s="56" t="s">
        <v>22</v>
      </c>
      <c r="L5" s="56"/>
      <c r="M5" s="56" t="s">
        <v>58</v>
      </c>
    </row>
    <row r="6" spans="1:13" ht="81.599999999999994">
      <c r="A6" s="56" t="str">
        <f t="shared" ref="A6:A29" si="0">IF(OR(B6&lt;&gt;"",E6&lt;&gt;""),"["&amp;TEXT($B$2,"#")&amp;"-"&amp;TEXT(ROW()-4,"##")&amp;"]","")</f>
        <v>[ECH Resource-2]</v>
      </c>
      <c r="B6" s="57" t="s">
        <v>696</v>
      </c>
      <c r="C6" s="57" t="s">
        <v>890</v>
      </c>
      <c r="D6" s="57" t="s">
        <v>702</v>
      </c>
      <c r="E6" s="57" t="s">
        <v>704</v>
      </c>
      <c r="F6" s="57">
        <v>1564521</v>
      </c>
      <c r="G6" s="56" t="s">
        <v>22</v>
      </c>
      <c r="H6" s="56" t="s">
        <v>22</v>
      </c>
      <c r="I6" s="56" t="s">
        <v>22</v>
      </c>
      <c r="J6" s="56" t="s">
        <v>22</v>
      </c>
      <c r="K6" s="56" t="s">
        <v>22</v>
      </c>
      <c r="L6" s="56"/>
      <c r="M6" s="56" t="s">
        <v>58</v>
      </c>
    </row>
    <row r="7" spans="1:13" ht="91.8">
      <c r="A7" s="56" t="str">
        <f t="shared" ref="A7" si="1">IF(OR(B7&lt;&gt;"",E7&lt;&gt;""),"["&amp;TEXT($B$2,"#")&amp;"-"&amp;TEXT(ROW()-4,"##")&amp;"]","")</f>
        <v>[ECH Resource-3]</v>
      </c>
      <c r="B7" s="57" t="s">
        <v>697</v>
      </c>
      <c r="C7" s="57" t="s">
        <v>890</v>
      </c>
      <c r="D7" s="57" t="s">
        <v>701</v>
      </c>
      <c r="E7" s="57" t="s">
        <v>703</v>
      </c>
      <c r="F7" s="57">
        <v>1564521</v>
      </c>
      <c r="G7" s="56" t="s">
        <v>22</v>
      </c>
      <c r="H7" s="56" t="s">
        <v>22</v>
      </c>
      <c r="I7" s="56" t="s">
        <v>22</v>
      </c>
      <c r="J7" s="56" t="s">
        <v>22</v>
      </c>
      <c r="K7" s="56" t="s">
        <v>22</v>
      </c>
      <c r="L7" s="56"/>
      <c r="M7" s="56" t="s">
        <v>58</v>
      </c>
    </row>
    <row r="8" spans="1:13" ht="71.400000000000006">
      <c r="A8" s="56" t="str">
        <f t="shared" ref="A8" si="2">IF(OR(B8&lt;&gt;"",E8&lt;&gt;""),"["&amp;TEXT($B$2,"#")&amp;"-"&amp;TEXT(ROW()-4,"##")&amp;"]","")</f>
        <v>[ECH Resource-4]</v>
      </c>
      <c r="B8" s="57" t="s">
        <v>700</v>
      </c>
      <c r="C8" s="57" t="s">
        <v>890</v>
      </c>
      <c r="D8" s="57" t="s">
        <v>705</v>
      </c>
      <c r="E8" s="57" t="s">
        <v>709</v>
      </c>
      <c r="F8" s="57"/>
      <c r="G8" s="56" t="s">
        <v>22</v>
      </c>
      <c r="H8" s="56" t="s">
        <v>22</v>
      </c>
      <c r="I8" s="56" t="s">
        <v>22</v>
      </c>
      <c r="J8" s="56" t="s">
        <v>22</v>
      </c>
      <c r="K8" s="56" t="s">
        <v>22</v>
      </c>
      <c r="L8" s="56"/>
      <c r="M8" s="56" t="s">
        <v>58</v>
      </c>
    </row>
    <row r="9" spans="1:13" ht="71.400000000000006">
      <c r="A9" s="56" t="str">
        <f t="shared" ref="A9" si="3">IF(OR(B9&lt;&gt;"",E9&lt;&gt;""),"["&amp;TEXT($B$2,"#")&amp;"-"&amp;TEXT(ROW()-4,"##")&amp;"]","")</f>
        <v>[ECH Resource-5]</v>
      </c>
      <c r="B9" s="57" t="s">
        <v>699</v>
      </c>
      <c r="C9" s="57" t="s">
        <v>890</v>
      </c>
      <c r="D9" s="57" t="s">
        <v>710</v>
      </c>
      <c r="E9" s="57" t="s">
        <v>711</v>
      </c>
      <c r="F9" s="57">
        <v>1564521</v>
      </c>
      <c r="G9" s="56" t="s">
        <v>22</v>
      </c>
      <c r="H9" s="56" t="s">
        <v>22</v>
      </c>
      <c r="I9" s="56" t="s">
        <v>22</v>
      </c>
      <c r="J9" s="56" t="s">
        <v>22</v>
      </c>
      <c r="K9" s="56" t="s">
        <v>22</v>
      </c>
      <c r="L9" s="56"/>
      <c r="M9" s="56" t="s">
        <v>58</v>
      </c>
    </row>
    <row r="10" spans="1:13" s="52" customFormat="1" ht="91.8">
      <c r="A10" s="43" t="str">
        <f t="shared" si="0"/>
        <v>[ECH Resource-6]</v>
      </c>
      <c r="B10" s="49" t="s">
        <v>706</v>
      </c>
      <c r="C10" s="49" t="s">
        <v>890</v>
      </c>
      <c r="D10" s="49" t="s">
        <v>716</v>
      </c>
      <c r="E10" s="49" t="s">
        <v>715</v>
      </c>
      <c r="F10" s="49"/>
      <c r="G10" s="50" t="s">
        <v>22</v>
      </c>
      <c r="H10" s="50" t="s">
        <v>22</v>
      </c>
      <c r="I10" s="50" t="s">
        <v>22</v>
      </c>
      <c r="J10" s="50" t="s">
        <v>22</v>
      </c>
      <c r="K10" s="50" t="s">
        <v>22</v>
      </c>
      <c r="L10" s="50"/>
      <c r="M10" s="46" t="s">
        <v>59</v>
      </c>
    </row>
    <row r="11" spans="1:13" s="52" customFormat="1" ht="81.599999999999994">
      <c r="A11" s="43" t="str">
        <f t="shared" ref="A11:A12" si="4">IF(OR(B11&lt;&gt;"",E11&lt;&gt;""),"["&amp;TEXT($B$2,"#")&amp;"-"&amp;TEXT(ROW()-4,"##")&amp;"]","")</f>
        <v>[ECH Resource-7]</v>
      </c>
      <c r="B11" s="49" t="s">
        <v>707</v>
      </c>
      <c r="C11" s="49" t="s">
        <v>890</v>
      </c>
      <c r="D11" s="49" t="s">
        <v>712</v>
      </c>
      <c r="E11" s="49" t="s">
        <v>713</v>
      </c>
      <c r="F11" s="49"/>
      <c r="G11" s="50" t="s">
        <v>22</v>
      </c>
      <c r="H11" s="50" t="s">
        <v>22</v>
      </c>
      <c r="I11" s="50" t="s">
        <v>22</v>
      </c>
      <c r="J11" s="50" t="s">
        <v>22</v>
      </c>
      <c r="K11" s="50" t="s">
        <v>22</v>
      </c>
      <c r="L11" s="50"/>
      <c r="M11" s="46" t="s">
        <v>59</v>
      </c>
    </row>
    <row r="12" spans="1:13" s="52" customFormat="1" ht="81.599999999999994">
      <c r="A12" s="43" t="str">
        <f t="shared" si="4"/>
        <v>[ECH Resource-8]</v>
      </c>
      <c r="B12" s="49" t="s">
        <v>708</v>
      </c>
      <c r="C12" s="49" t="s">
        <v>890</v>
      </c>
      <c r="D12" s="49" t="s">
        <v>712</v>
      </c>
      <c r="E12" s="49" t="s">
        <v>714</v>
      </c>
      <c r="F12" s="49"/>
      <c r="G12" s="50" t="s">
        <v>22</v>
      </c>
      <c r="H12" s="50" t="s">
        <v>22</v>
      </c>
      <c r="I12" s="50" t="s">
        <v>22</v>
      </c>
      <c r="J12" s="50" t="s">
        <v>22</v>
      </c>
      <c r="K12" s="50" t="s">
        <v>22</v>
      </c>
      <c r="L12" s="50"/>
      <c r="M12" s="46" t="s">
        <v>59</v>
      </c>
    </row>
    <row r="13" spans="1:13" ht="61.2">
      <c r="A13" s="43" t="str">
        <f t="shared" si="0"/>
        <v>[ECH Resource-9]</v>
      </c>
      <c r="B13" s="47" t="s">
        <v>99</v>
      </c>
      <c r="C13" s="49" t="s">
        <v>890</v>
      </c>
      <c r="D13" s="44" t="s">
        <v>68</v>
      </c>
      <c r="E13" s="47" t="s">
        <v>70</v>
      </c>
      <c r="F13" s="47"/>
      <c r="G13" s="50" t="s">
        <v>22</v>
      </c>
      <c r="H13" s="50" t="s">
        <v>22</v>
      </c>
      <c r="I13" s="50" t="s">
        <v>22</v>
      </c>
      <c r="J13" s="50" t="s">
        <v>22</v>
      </c>
      <c r="K13" s="50" t="s">
        <v>22</v>
      </c>
      <c r="L13" s="48"/>
      <c r="M13" s="46" t="s">
        <v>59</v>
      </c>
    </row>
    <row r="14" spans="1:13" ht="40.799999999999997">
      <c r="A14" s="43" t="s">
        <v>829</v>
      </c>
      <c r="B14" s="47" t="s">
        <v>100</v>
      </c>
      <c r="C14" s="49" t="s">
        <v>890</v>
      </c>
      <c r="D14" s="44" t="s">
        <v>72</v>
      </c>
      <c r="E14" s="47" t="s">
        <v>71</v>
      </c>
      <c r="F14" s="47"/>
      <c r="G14" s="50" t="s">
        <v>22</v>
      </c>
      <c r="H14" s="50" t="s">
        <v>22</v>
      </c>
      <c r="I14" s="50" t="s">
        <v>22</v>
      </c>
      <c r="J14" s="50" t="s">
        <v>22</v>
      </c>
      <c r="K14" s="50" t="s">
        <v>22</v>
      </c>
      <c r="L14" s="48"/>
      <c r="M14" s="46" t="s">
        <v>59</v>
      </c>
    </row>
    <row r="15" spans="1:13" ht="81.599999999999994">
      <c r="A15" s="43" t="str">
        <f t="shared" si="0"/>
        <v>[ECH Resource-11]</v>
      </c>
      <c r="B15" s="47" t="s">
        <v>552</v>
      </c>
      <c r="C15" s="49" t="s">
        <v>890</v>
      </c>
      <c r="D15" s="47" t="s">
        <v>69</v>
      </c>
      <c r="E15" s="47" t="s">
        <v>577</v>
      </c>
      <c r="F15" s="47"/>
      <c r="G15" s="50" t="s">
        <v>22</v>
      </c>
      <c r="H15" s="50" t="s">
        <v>22</v>
      </c>
      <c r="I15" s="50" t="s">
        <v>22</v>
      </c>
      <c r="J15" s="50" t="s">
        <v>22</v>
      </c>
      <c r="K15" s="50" t="s">
        <v>22</v>
      </c>
      <c r="L15" s="48"/>
      <c r="M15" s="46" t="s">
        <v>59</v>
      </c>
    </row>
    <row r="16" spans="1:13" ht="40.799999999999997">
      <c r="A16" s="43" t="str">
        <f t="shared" si="0"/>
        <v>[ECH Resource-12]</v>
      </c>
      <c r="B16" s="43" t="s">
        <v>859</v>
      </c>
      <c r="C16" s="43"/>
      <c r="D16" s="43" t="s">
        <v>470</v>
      </c>
      <c r="E16" s="43" t="s">
        <v>864</v>
      </c>
      <c r="F16" s="43"/>
      <c r="G16" s="50" t="s">
        <v>22</v>
      </c>
      <c r="H16" s="50" t="s">
        <v>22</v>
      </c>
      <c r="I16" s="50" t="s">
        <v>22</v>
      </c>
      <c r="J16" s="50" t="s">
        <v>22</v>
      </c>
      <c r="K16" s="50" t="s">
        <v>22</v>
      </c>
      <c r="L16" s="48"/>
      <c r="M16" s="46" t="s">
        <v>59</v>
      </c>
    </row>
    <row r="17" spans="1:13" ht="102">
      <c r="A17" s="43" t="str">
        <f t="shared" si="0"/>
        <v>[ECH Resource-13]</v>
      </c>
      <c r="B17" s="43" t="s">
        <v>281</v>
      </c>
      <c r="C17" s="43" t="s">
        <v>330</v>
      </c>
      <c r="D17" s="43" t="s">
        <v>483</v>
      </c>
      <c r="E17" s="43" t="s">
        <v>594</v>
      </c>
      <c r="F17" s="43"/>
      <c r="G17" s="50" t="s">
        <v>22</v>
      </c>
      <c r="H17" s="50" t="s">
        <v>22</v>
      </c>
      <c r="I17" s="50" t="s">
        <v>22</v>
      </c>
      <c r="J17" s="50" t="s">
        <v>22</v>
      </c>
      <c r="K17" s="50" t="s">
        <v>22</v>
      </c>
      <c r="L17" s="48"/>
      <c r="M17" s="46" t="s">
        <v>59</v>
      </c>
    </row>
    <row r="18" spans="1:13" ht="40.799999999999997">
      <c r="A18" s="47" t="str">
        <f t="shared" si="0"/>
        <v>[ECH Resource-14]</v>
      </c>
      <c r="B18" s="47" t="s">
        <v>694</v>
      </c>
      <c r="C18" s="47" t="s">
        <v>336</v>
      </c>
      <c r="D18" s="47" t="s">
        <v>692</v>
      </c>
      <c r="E18" s="47" t="s">
        <v>693</v>
      </c>
      <c r="F18" s="47"/>
      <c r="G18" s="50" t="s">
        <v>22</v>
      </c>
      <c r="H18" s="50" t="s">
        <v>22</v>
      </c>
      <c r="I18" s="50" t="s">
        <v>22</v>
      </c>
      <c r="J18" s="50" t="s">
        <v>22</v>
      </c>
      <c r="K18" s="50" t="s">
        <v>22</v>
      </c>
      <c r="L18" s="48"/>
      <c r="M18" s="46" t="s">
        <v>59</v>
      </c>
    </row>
    <row r="19" spans="1:13" ht="71.400000000000006">
      <c r="A19" s="43" t="str">
        <f t="shared" si="0"/>
        <v>[ECH Resource-15]</v>
      </c>
      <c r="B19" s="43" t="s">
        <v>338</v>
      </c>
      <c r="C19" s="43"/>
      <c r="D19" s="43" t="s">
        <v>337</v>
      </c>
      <c r="E19" s="43" t="s">
        <v>691</v>
      </c>
      <c r="F19" s="43"/>
      <c r="G19" s="50" t="s">
        <v>22</v>
      </c>
      <c r="H19" s="50" t="s">
        <v>22</v>
      </c>
      <c r="I19" s="50" t="s">
        <v>22</v>
      </c>
      <c r="J19" s="50" t="s">
        <v>22</v>
      </c>
      <c r="K19" s="50" t="s">
        <v>22</v>
      </c>
      <c r="L19" s="48"/>
      <c r="M19" s="46" t="s">
        <v>59</v>
      </c>
    </row>
    <row r="20" spans="1:13" ht="20.399999999999999">
      <c r="A20" s="45" t="str">
        <f t="shared" si="0"/>
        <v>[ECH Resource-16]</v>
      </c>
      <c r="B20" s="47" t="s">
        <v>332</v>
      </c>
      <c r="C20" s="47"/>
      <c r="D20" s="47" t="s">
        <v>333</v>
      </c>
      <c r="E20" s="47" t="s">
        <v>334</v>
      </c>
      <c r="F20" s="47"/>
      <c r="G20" s="50" t="s">
        <v>22</v>
      </c>
      <c r="H20" s="50" t="s">
        <v>22</v>
      </c>
      <c r="I20" s="50" t="s">
        <v>22</v>
      </c>
      <c r="J20" s="50" t="s">
        <v>22</v>
      </c>
      <c r="K20" s="50" t="s">
        <v>22</v>
      </c>
      <c r="L20" s="48"/>
      <c r="M20" s="46" t="s">
        <v>59</v>
      </c>
    </row>
    <row r="21" spans="1:13" ht="30.6">
      <c r="A21" s="47" t="str">
        <f t="shared" si="0"/>
        <v>[ECH Resource-17]</v>
      </c>
      <c r="B21" s="47" t="s">
        <v>677</v>
      </c>
      <c r="C21" s="47"/>
      <c r="D21" s="47" t="s">
        <v>687</v>
      </c>
      <c r="E21" s="47" t="s">
        <v>729</v>
      </c>
      <c r="F21" s="47"/>
      <c r="G21" s="50" t="s">
        <v>22</v>
      </c>
      <c r="H21" s="50" t="s">
        <v>22</v>
      </c>
      <c r="I21" s="50" t="s">
        <v>22</v>
      </c>
      <c r="J21" s="50" t="s">
        <v>22</v>
      </c>
      <c r="K21" s="50" t="s">
        <v>22</v>
      </c>
      <c r="L21" s="48"/>
      <c r="M21" s="46" t="s">
        <v>59</v>
      </c>
    </row>
    <row r="22" spans="1:13" ht="30.6">
      <c r="A22" s="47" t="str">
        <f t="shared" si="0"/>
        <v>[ECH Resource-18]</v>
      </c>
      <c r="B22" s="47" t="s">
        <v>679</v>
      </c>
      <c r="C22" s="47"/>
      <c r="D22" s="47" t="s">
        <v>686</v>
      </c>
      <c r="E22" s="47" t="s">
        <v>730</v>
      </c>
      <c r="F22" s="47"/>
      <c r="G22" s="50" t="s">
        <v>22</v>
      </c>
      <c r="H22" s="50" t="s">
        <v>22</v>
      </c>
      <c r="I22" s="50" t="s">
        <v>22</v>
      </c>
      <c r="J22" s="50" t="s">
        <v>22</v>
      </c>
      <c r="K22" s="50" t="s">
        <v>22</v>
      </c>
      <c r="L22" s="48"/>
      <c r="M22" s="46" t="s">
        <v>59</v>
      </c>
    </row>
    <row r="23" spans="1:13" ht="40.799999999999997">
      <c r="A23" s="47" t="str">
        <f t="shared" si="0"/>
        <v>[ECH Resource-19]</v>
      </c>
      <c r="B23" s="47" t="s">
        <v>731</v>
      </c>
      <c r="C23" s="47"/>
      <c r="D23" s="47" t="s">
        <v>732</v>
      </c>
      <c r="E23" s="47" t="s">
        <v>733</v>
      </c>
      <c r="F23" s="47"/>
      <c r="G23" s="50" t="s">
        <v>22</v>
      </c>
      <c r="H23" s="50" t="s">
        <v>22</v>
      </c>
      <c r="I23" s="50" t="s">
        <v>22</v>
      </c>
      <c r="J23" s="50" t="s">
        <v>22</v>
      </c>
      <c r="K23" s="50" t="s">
        <v>22</v>
      </c>
      <c r="L23" s="48"/>
      <c r="M23" s="46" t="s">
        <v>59</v>
      </c>
    </row>
    <row r="24" spans="1:13" ht="40.799999999999997">
      <c r="A24" s="47" t="str">
        <f t="shared" si="0"/>
        <v>[ECH Resource-20]</v>
      </c>
      <c r="B24" s="109" t="s">
        <v>757</v>
      </c>
      <c r="C24" s="44" t="s">
        <v>807</v>
      </c>
      <c r="D24" s="47" t="s">
        <v>808</v>
      </c>
      <c r="E24" s="47" t="s">
        <v>750</v>
      </c>
      <c r="F24" s="47"/>
      <c r="G24" s="50" t="s">
        <v>22</v>
      </c>
      <c r="H24" s="50" t="s">
        <v>22</v>
      </c>
      <c r="I24" s="50" t="s">
        <v>22</v>
      </c>
      <c r="J24" s="50" t="s">
        <v>22</v>
      </c>
      <c r="K24" s="50" t="s">
        <v>22</v>
      </c>
      <c r="L24" s="48"/>
      <c r="M24" s="46" t="s">
        <v>59</v>
      </c>
    </row>
    <row r="25" spans="1:13" ht="40.799999999999997">
      <c r="A25" s="47" t="str">
        <f t="shared" si="0"/>
        <v>[ECH Resource-21]</v>
      </c>
      <c r="B25" s="110"/>
      <c r="C25" s="47"/>
      <c r="D25" s="44" t="s">
        <v>809</v>
      </c>
      <c r="E25" s="47" t="s">
        <v>648</v>
      </c>
      <c r="F25" s="47"/>
      <c r="G25" s="50" t="s">
        <v>22</v>
      </c>
      <c r="H25" s="50" t="s">
        <v>22</v>
      </c>
      <c r="I25" s="50" t="s">
        <v>22</v>
      </c>
      <c r="J25" s="50" t="s">
        <v>22</v>
      </c>
      <c r="K25" s="50" t="s">
        <v>22</v>
      </c>
      <c r="L25" s="48"/>
      <c r="M25" s="46" t="s">
        <v>59</v>
      </c>
    </row>
    <row r="26" spans="1:13" ht="51">
      <c r="A26" s="47" t="str">
        <f t="shared" si="0"/>
        <v>[ECH Resource-22]</v>
      </c>
      <c r="B26" s="110"/>
      <c r="C26" s="47"/>
      <c r="D26" s="44" t="s">
        <v>810</v>
      </c>
      <c r="E26" s="47" t="s">
        <v>64</v>
      </c>
      <c r="F26" s="47"/>
      <c r="G26" s="50" t="s">
        <v>22</v>
      </c>
      <c r="H26" s="50" t="s">
        <v>22</v>
      </c>
      <c r="I26" s="50" t="s">
        <v>22</v>
      </c>
      <c r="J26" s="50" t="s">
        <v>22</v>
      </c>
      <c r="K26" s="50" t="s">
        <v>22</v>
      </c>
      <c r="L26" s="48"/>
      <c r="M26" s="46" t="s">
        <v>59</v>
      </c>
    </row>
    <row r="27" spans="1:13" ht="51">
      <c r="A27" s="47" t="str">
        <f t="shared" si="0"/>
        <v>[ECH Resource-23]</v>
      </c>
      <c r="B27" s="110"/>
      <c r="C27" s="47"/>
      <c r="D27" s="44" t="s">
        <v>811</v>
      </c>
      <c r="E27" s="47" t="s">
        <v>717</v>
      </c>
      <c r="F27" s="47"/>
      <c r="G27" s="50" t="s">
        <v>22</v>
      </c>
      <c r="H27" s="50" t="s">
        <v>22</v>
      </c>
      <c r="I27" s="50" t="s">
        <v>22</v>
      </c>
      <c r="J27" s="50" t="s">
        <v>22</v>
      </c>
      <c r="K27" s="50" t="s">
        <v>22</v>
      </c>
      <c r="L27" s="48"/>
      <c r="M27" s="46" t="s">
        <v>59</v>
      </c>
    </row>
    <row r="28" spans="1:13" ht="51">
      <c r="A28" s="47" t="str">
        <f t="shared" si="0"/>
        <v>[ECH Resource-24]</v>
      </c>
      <c r="B28" s="110"/>
      <c r="C28" s="47"/>
      <c r="D28" s="44" t="s">
        <v>812</v>
      </c>
      <c r="E28" s="47" t="s">
        <v>722</v>
      </c>
      <c r="F28" s="47"/>
      <c r="G28" s="50" t="s">
        <v>22</v>
      </c>
      <c r="H28" s="50" t="s">
        <v>22</v>
      </c>
      <c r="I28" s="50" t="s">
        <v>22</v>
      </c>
      <c r="J28" s="50" t="s">
        <v>22</v>
      </c>
      <c r="K28" s="50" t="s">
        <v>22</v>
      </c>
      <c r="L28" s="48"/>
      <c r="M28" s="46" t="s">
        <v>59</v>
      </c>
    </row>
    <row r="29" spans="1:13" ht="51">
      <c r="A29" s="47" t="str">
        <f t="shared" si="0"/>
        <v>[ECH Resource-25]</v>
      </c>
      <c r="B29" s="111"/>
      <c r="C29" s="47"/>
      <c r="D29" s="44" t="s">
        <v>813</v>
      </c>
      <c r="E29" s="47" t="s">
        <v>739</v>
      </c>
      <c r="F29" s="47"/>
      <c r="G29" s="50" t="s">
        <v>22</v>
      </c>
      <c r="H29" s="50" t="s">
        <v>22</v>
      </c>
      <c r="I29" s="50" t="s">
        <v>22</v>
      </c>
      <c r="J29" s="50" t="s">
        <v>22</v>
      </c>
      <c r="K29" s="50" t="s">
        <v>22</v>
      </c>
      <c r="L29" s="48"/>
      <c r="M29" s="46" t="s">
        <v>59</v>
      </c>
    </row>
  </sheetData>
  <sheetProtection selectLockedCells="1" selectUnlockedCells="1"/>
  <mergeCells count="1">
    <mergeCell ref="B24:B29"/>
  </mergeCells>
  <dataValidations count="1">
    <dataValidation type="list" operator="equal" allowBlank="1" sqref="G5:K29" xr:uid="{00000000-0002-0000-0D00-000000000000}">
      <formula1>"Pass,Fail,Untest,N/A"</formula1>
    </dataValidation>
  </dataValidations>
  <hyperlinks>
    <hyperlink ref="A1" location="'Test report'!A1" display="Back to TestReport" xr:uid="{00000000-0004-0000-0D00-000000000000}"/>
    <hyperlink ref="B1" location="BugList!A1" display="To Buglist" xr:uid="{00000000-0004-0000-0D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7"/>
  <sheetViews>
    <sheetView zoomScaleNormal="100" workbookViewId="0">
      <pane ySplit="4" topLeftCell="A5" activePane="bottomLeft" state="frozen"/>
      <selection pane="bottomLeft" activeCell="G4" sqref="G4"/>
    </sheetView>
  </sheetViews>
  <sheetFormatPr defaultColWidth="9" defaultRowHeight="10.199999999999999"/>
  <cols>
    <col min="1" max="1" width="21" style="1" customWidth="1"/>
    <col min="2" max="3" width="22.109375" style="1" customWidth="1"/>
    <col min="4" max="4" width="41.33203125" style="1" customWidth="1"/>
    <col min="5" max="5" width="30.33203125" style="1" customWidth="1"/>
    <col min="6" max="6" width="10.441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1" t="s">
        <v>52</v>
      </c>
      <c r="B1" s="41" t="s">
        <v>56</v>
      </c>
      <c r="C1" s="41"/>
      <c r="D1" s="42" t="str">
        <f>"Pass: "&amp;COUNTIF($G$6:$K$1011,"Pass")</f>
        <v>Pass: 160</v>
      </c>
      <c r="E1" s="38" t="str">
        <f>"Untested: "&amp;COUNTIF($G$6:$K$1011,"Untest")</f>
        <v>Untested: 0</v>
      </c>
      <c r="F1" s="59"/>
      <c r="G1"/>
      <c r="H1"/>
      <c r="I1"/>
    </row>
    <row r="2" spans="1:13" ht="12.75" customHeight="1">
      <c r="A2" s="36" t="s">
        <v>36</v>
      </c>
      <c r="B2" s="37" t="s">
        <v>29</v>
      </c>
      <c r="C2" s="37"/>
      <c r="D2" s="42" t="str">
        <f>"Fail: "&amp;COUNTIF($G$6:$K$1011,"Fail")</f>
        <v>Fail: 0</v>
      </c>
      <c r="E2" s="38" t="str">
        <f>"N/A: "&amp;COUNTIF($G$6:$K$1011,"N/A")</f>
        <v>N/A: 0</v>
      </c>
      <c r="F2" s="59"/>
      <c r="G2"/>
      <c r="H2"/>
      <c r="I2"/>
    </row>
    <row r="3" spans="1:13" ht="12.75" customHeight="1">
      <c r="A3" s="36" t="s">
        <v>37</v>
      </c>
      <c r="B3" s="36" t="s">
        <v>4</v>
      </c>
      <c r="C3" s="36"/>
      <c r="D3" s="42" t="str">
        <f>"Percent Complete: "&amp;ROUND((COUNTIF($G$6:$K$1011,"Pass")*100)/((COUNTA($A$6:$A$1011)*5)-COUNTIF($G$5:$K$1021,"N/A")),2)&amp;"%"</f>
        <v>Percent Complete: 100%</v>
      </c>
      <c r="E3" s="39" t="str">
        <f>"Number of cases: "&amp;(COUNTA($A$5:$A$1011))</f>
        <v>Number of cases: 33</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30.6">
      <c r="A5" s="43" t="str">
        <f>IF(OR(B5&lt;&gt;"",E5&lt;&gt;""),"["&amp;TEXT($B$2,"#")&amp;"-"&amp;TEXT(ROW()-4,"##")&amp;"]","")</f>
        <v>[ECH news-1]</v>
      </c>
      <c r="B5" s="50" t="s">
        <v>497</v>
      </c>
      <c r="C5" s="50" t="s">
        <v>868</v>
      </c>
      <c r="D5" s="49" t="s">
        <v>498</v>
      </c>
      <c r="E5" s="49" t="s">
        <v>628</v>
      </c>
      <c r="F5" s="49"/>
      <c r="G5" s="50" t="s">
        <v>22</v>
      </c>
      <c r="H5" s="50" t="s">
        <v>22</v>
      </c>
      <c r="I5" s="50" t="s">
        <v>22</v>
      </c>
      <c r="J5" s="50" t="s">
        <v>22</v>
      </c>
      <c r="K5" s="50" t="s">
        <v>22</v>
      </c>
      <c r="L5" s="87">
        <v>40825</v>
      </c>
      <c r="M5" s="46" t="s">
        <v>59</v>
      </c>
    </row>
    <row r="6" spans="1:13" ht="71.400000000000006">
      <c r="A6" s="54" t="str">
        <f t="shared" ref="A6:A37" si="0">IF(OR(B6&lt;&gt;"",E6&lt;&gt;""),"["&amp;TEXT($B$2,"#")&amp;"-"&amp;TEXT(ROW()-4,"##")&amp;"]","")</f>
        <v>[ECH news-2]</v>
      </c>
      <c r="B6" s="54" t="s">
        <v>83</v>
      </c>
      <c r="C6" s="55" t="s">
        <v>868</v>
      </c>
      <c r="D6" s="55" t="s">
        <v>540</v>
      </c>
      <c r="E6" s="55" t="s">
        <v>629</v>
      </c>
      <c r="F6" s="57"/>
      <c r="G6" s="54" t="s">
        <v>22</v>
      </c>
      <c r="H6" s="54" t="s">
        <v>22</v>
      </c>
      <c r="I6" s="54" t="s">
        <v>22</v>
      </c>
      <c r="J6" s="54" t="s">
        <v>22</v>
      </c>
      <c r="K6" s="54" t="s">
        <v>22</v>
      </c>
      <c r="L6" s="88">
        <v>40825</v>
      </c>
      <c r="M6" s="54" t="s">
        <v>58</v>
      </c>
    </row>
    <row r="7" spans="1:13" ht="51">
      <c r="A7" s="54" t="str">
        <f t="shared" si="0"/>
        <v>[ECH news-3]</v>
      </c>
      <c r="B7" s="54" t="s">
        <v>87</v>
      </c>
      <c r="C7" s="55" t="s">
        <v>868</v>
      </c>
      <c r="D7" s="55" t="s">
        <v>258</v>
      </c>
      <c r="E7" s="55" t="s">
        <v>385</v>
      </c>
      <c r="F7" s="57"/>
      <c r="G7" s="54" t="s">
        <v>22</v>
      </c>
      <c r="H7" s="54" t="s">
        <v>22</v>
      </c>
      <c r="I7" s="54" t="s">
        <v>22</v>
      </c>
      <c r="J7" s="54" t="s">
        <v>22</v>
      </c>
      <c r="K7" s="54" t="s">
        <v>22</v>
      </c>
      <c r="L7" s="88">
        <v>40825</v>
      </c>
      <c r="M7" s="54" t="s">
        <v>58</v>
      </c>
    </row>
    <row r="8" spans="1:13" ht="51">
      <c r="A8" s="43" t="str">
        <f t="shared" si="0"/>
        <v>[ECH news-4]</v>
      </c>
      <c r="B8" s="45" t="s">
        <v>396</v>
      </c>
      <c r="C8" s="49" t="s">
        <v>891</v>
      </c>
      <c r="D8" s="45" t="s">
        <v>398</v>
      </c>
      <c r="E8" s="45" t="s">
        <v>541</v>
      </c>
      <c r="F8" s="49"/>
      <c r="G8" s="50" t="s">
        <v>22</v>
      </c>
      <c r="H8" s="50" t="s">
        <v>22</v>
      </c>
      <c r="I8" s="50" t="s">
        <v>22</v>
      </c>
      <c r="J8" s="50" t="s">
        <v>22</v>
      </c>
      <c r="K8" s="50" t="s">
        <v>22</v>
      </c>
      <c r="L8" s="87">
        <v>40825</v>
      </c>
      <c r="M8" s="46" t="s">
        <v>59</v>
      </c>
    </row>
    <row r="9" spans="1:13" ht="51">
      <c r="A9" s="43" t="str">
        <f t="shared" ref="A9:A11" si="1">IF(OR(B9&lt;&gt;"",E9&lt;&gt;""),"["&amp;TEXT($B$2,"#")&amp;"-"&amp;TEXT(ROW()-4,"##")&amp;"]","")</f>
        <v>[ECH news-5]</v>
      </c>
      <c r="B9" s="45" t="s">
        <v>397</v>
      </c>
      <c r="C9" s="49" t="s">
        <v>892</v>
      </c>
      <c r="D9" s="45" t="s">
        <v>390</v>
      </c>
      <c r="E9" s="45" t="s">
        <v>904</v>
      </c>
      <c r="F9" s="49"/>
      <c r="G9" s="50" t="s">
        <v>22</v>
      </c>
      <c r="H9" s="50" t="s">
        <v>22</v>
      </c>
      <c r="I9" s="50" t="s">
        <v>22</v>
      </c>
      <c r="J9" s="50" t="s">
        <v>22</v>
      </c>
      <c r="K9" s="50" t="s">
        <v>22</v>
      </c>
      <c r="L9" s="87">
        <v>40825</v>
      </c>
      <c r="M9" s="46" t="s">
        <v>59</v>
      </c>
    </row>
    <row r="10" spans="1:13" ht="51">
      <c r="A10" s="43" t="str">
        <f t="shared" si="1"/>
        <v>[ECH news-6]</v>
      </c>
      <c r="B10" s="45" t="s">
        <v>399</v>
      </c>
      <c r="C10" s="49" t="s">
        <v>891</v>
      </c>
      <c r="D10" s="45" t="s">
        <v>542</v>
      </c>
      <c r="E10" s="45" t="s">
        <v>543</v>
      </c>
      <c r="F10" s="49"/>
      <c r="G10" s="50" t="s">
        <v>22</v>
      </c>
      <c r="H10" s="50" t="s">
        <v>22</v>
      </c>
      <c r="I10" s="50" t="s">
        <v>22</v>
      </c>
      <c r="J10" s="50" t="s">
        <v>22</v>
      </c>
      <c r="K10" s="50" t="s">
        <v>22</v>
      </c>
      <c r="L10" s="87">
        <v>40825</v>
      </c>
      <c r="M10" s="46"/>
    </row>
    <row r="11" spans="1:13" ht="51">
      <c r="A11" s="43" t="str">
        <f t="shared" si="1"/>
        <v>[ECH news-7]</v>
      </c>
      <c r="B11" s="45" t="s">
        <v>400</v>
      </c>
      <c r="C11" s="49" t="s">
        <v>892</v>
      </c>
      <c r="D11" s="45" t="s">
        <v>401</v>
      </c>
      <c r="E11" s="45" t="s">
        <v>544</v>
      </c>
      <c r="F11" s="49"/>
      <c r="G11" s="50" t="s">
        <v>22</v>
      </c>
      <c r="H11" s="50" t="s">
        <v>22</v>
      </c>
      <c r="I11" s="50" t="s">
        <v>22</v>
      </c>
      <c r="J11" s="50" t="s">
        <v>22</v>
      </c>
      <c r="K11" s="50" t="s">
        <v>22</v>
      </c>
      <c r="L11" s="87">
        <v>40825</v>
      </c>
      <c r="M11" s="46"/>
    </row>
    <row r="12" spans="1:13" ht="40.799999999999997">
      <c r="A12" s="43" t="str">
        <f t="shared" ref="A12" si="2">IF(OR(B12&lt;&gt;"",E12&lt;&gt;""),"["&amp;TEXT($B$2,"#")&amp;"-"&amp;TEXT(ROW()-4,"##")&amp;"]","")</f>
        <v>[ECH news-8]</v>
      </c>
      <c r="B12" s="45" t="s">
        <v>380</v>
      </c>
      <c r="C12" s="49" t="s">
        <v>893</v>
      </c>
      <c r="D12" s="45" t="s">
        <v>111</v>
      </c>
      <c r="E12" s="45" t="s">
        <v>630</v>
      </c>
      <c r="F12" s="49"/>
      <c r="G12" s="50" t="s">
        <v>22</v>
      </c>
      <c r="H12" s="50" t="s">
        <v>22</v>
      </c>
      <c r="I12" s="50" t="s">
        <v>22</v>
      </c>
      <c r="J12" s="50" t="s">
        <v>22</v>
      </c>
      <c r="K12" s="50" t="s">
        <v>22</v>
      </c>
      <c r="L12" s="87">
        <v>40825</v>
      </c>
      <c r="M12" s="46" t="s">
        <v>59</v>
      </c>
    </row>
    <row r="13" spans="1:13" ht="40.799999999999997">
      <c r="A13" s="43" t="str">
        <f t="shared" ref="A13" si="3">IF(OR(B13&lt;&gt;"",E13&lt;&gt;""),"["&amp;TEXT($B$2,"#")&amp;"-"&amp;TEXT(ROW()-4,"##")&amp;"]","")</f>
        <v>[ECH news-9]</v>
      </c>
      <c r="B13" s="45" t="s">
        <v>545</v>
      </c>
      <c r="C13" s="49" t="s">
        <v>894</v>
      </c>
      <c r="D13" s="45" t="s">
        <v>111</v>
      </c>
      <c r="E13" s="45" t="s">
        <v>631</v>
      </c>
      <c r="F13" s="47"/>
      <c r="G13" s="50" t="s">
        <v>22</v>
      </c>
      <c r="H13" s="50" t="s">
        <v>22</v>
      </c>
      <c r="I13" s="50" t="s">
        <v>22</v>
      </c>
      <c r="J13" s="50" t="s">
        <v>22</v>
      </c>
      <c r="K13" s="50" t="s">
        <v>22</v>
      </c>
      <c r="L13" s="87">
        <v>40825</v>
      </c>
      <c r="M13" s="46" t="s">
        <v>59</v>
      </c>
    </row>
    <row r="14" spans="1:13" ht="40.799999999999997">
      <c r="A14" s="43" t="str">
        <f t="shared" ref="A14" si="4">IF(OR(B14&lt;&gt;"",E14&lt;&gt;""),"["&amp;TEXT($B$2,"#")&amp;"-"&amp;TEXT(ROW()-4,"##")&amp;"]","")</f>
        <v>[ECH news-10]</v>
      </c>
      <c r="B14" s="45" t="s">
        <v>381</v>
      </c>
      <c r="C14" s="49" t="s">
        <v>895</v>
      </c>
      <c r="D14" s="45" t="s">
        <v>111</v>
      </c>
      <c r="E14" s="45" t="s">
        <v>546</v>
      </c>
      <c r="F14" s="47"/>
      <c r="G14" s="50" t="s">
        <v>22</v>
      </c>
      <c r="H14" s="50" t="s">
        <v>22</v>
      </c>
      <c r="I14" s="50" t="s">
        <v>22</v>
      </c>
      <c r="J14" s="50" t="s">
        <v>22</v>
      </c>
      <c r="K14" s="50" t="s">
        <v>22</v>
      </c>
      <c r="L14" s="87">
        <v>40825</v>
      </c>
      <c r="M14" s="46" t="s">
        <v>59</v>
      </c>
    </row>
    <row r="15" spans="1:13" ht="40.799999999999997">
      <c r="A15" s="43" t="str">
        <f t="shared" ref="A15:A18" si="5">IF(OR(B15&lt;&gt;"",E15&lt;&gt;""),"["&amp;TEXT($B$2,"#")&amp;"-"&amp;TEXT(ROW()-4,"##")&amp;"]","")</f>
        <v>[ECH news-11]</v>
      </c>
      <c r="B15" s="45" t="s">
        <v>383</v>
      </c>
      <c r="C15" s="49" t="s">
        <v>895</v>
      </c>
      <c r="D15" s="45" t="s">
        <v>384</v>
      </c>
      <c r="E15" s="45" t="s">
        <v>547</v>
      </c>
      <c r="F15" s="47"/>
      <c r="G15" s="50" t="s">
        <v>22</v>
      </c>
      <c r="H15" s="50" t="s">
        <v>22</v>
      </c>
      <c r="I15" s="50" t="s">
        <v>22</v>
      </c>
      <c r="J15" s="50" t="s">
        <v>22</v>
      </c>
      <c r="K15" s="50" t="s">
        <v>22</v>
      </c>
      <c r="L15" s="87">
        <v>40825</v>
      </c>
      <c r="M15" s="46" t="s">
        <v>59</v>
      </c>
    </row>
    <row r="16" spans="1:13" ht="40.799999999999997">
      <c r="A16" s="43" t="str">
        <f t="shared" si="5"/>
        <v>[ECH news-12]</v>
      </c>
      <c r="B16" s="45" t="s">
        <v>386</v>
      </c>
      <c r="C16" s="49" t="s">
        <v>896</v>
      </c>
      <c r="D16" s="45" t="s">
        <v>390</v>
      </c>
      <c r="E16" s="45" t="s">
        <v>633</v>
      </c>
      <c r="F16" s="43"/>
      <c r="G16" s="50" t="s">
        <v>22</v>
      </c>
      <c r="H16" s="50" t="s">
        <v>22</v>
      </c>
      <c r="I16" s="50" t="s">
        <v>22</v>
      </c>
      <c r="J16" s="50" t="s">
        <v>22</v>
      </c>
      <c r="K16" s="50" t="s">
        <v>22</v>
      </c>
      <c r="L16" s="87">
        <v>40825</v>
      </c>
      <c r="M16" s="46" t="s">
        <v>59</v>
      </c>
    </row>
    <row r="17" spans="1:13" ht="40.799999999999997">
      <c r="A17" s="43" t="str">
        <f t="shared" si="5"/>
        <v>[ECH news-13]</v>
      </c>
      <c r="B17" s="45" t="s">
        <v>387</v>
      </c>
      <c r="C17" s="49" t="s">
        <v>897</v>
      </c>
      <c r="D17" s="45" t="s">
        <v>390</v>
      </c>
      <c r="E17" s="45" t="s">
        <v>632</v>
      </c>
      <c r="F17" s="43"/>
      <c r="G17" s="50" t="s">
        <v>22</v>
      </c>
      <c r="H17" s="50" t="s">
        <v>22</v>
      </c>
      <c r="I17" s="50" t="s">
        <v>22</v>
      </c>
      <c r="J17" s="50" t="s">
        <v>22</v>
      </c>
      <c r="K17" s="50" t="s">
        <v>22</v>
      </c>
      <c r="L17" s="87">
        <v>40825</v>
      </c>
      <c r="M17" s="46" t="s">
        <v>59</v>
      </c>
    </row>
    <row r="18" spans="1:13" ht="40.799999999999997">
      <c r="A18" s="43" t="str">
        <f t="shared" si="5"/>
        <v>[ECH news-14]</v>
      </c>
      <c r="B18" s="45" t="s">
        <v>388</v>
      </c>
      <c r="C18" s="49" t="s">
        <v>898</v>
      </c>
      <c r="D18" s="45" t="s">
        <v>390</v>
      </c>
      <c r="E18" s="45" t="s">
        <v>548</v>
      </c>
      <c r="F18" s="47"/>
      <c r="G18" s="50" t="s">
        <v>22</v>
      </c>
      <c r="H18" s="50" t="s">
        <v>22</v>
      </c>
      <c r="I18" s="50" t="s">
        <v>22</v>
      </c>
      <c r="J18" s="50" t="s">
        <v>22</v>
      </c>
      <c r="K18" s="50" t="s">
        <v>22</v>
      </c>
      <c r="L18" s="87">
        <v>40825</v>
      </c>
      <c r="M18" s="46" t="s">
        <v>59</v>
      </c>
    </row>
    <row r="19" spans="1:13" ht="40.799999999999997">
      <c r="A19" s="43" t="str">
        <f t="shared" ref="A19" si="6">IF(OR(B19&lt;&gt;"",E19&lt;&gt;""),"["&amp;TEXT($B$2,"#")&amp;"-"&amp;TEXT(ROW()-4,"##")&amp;"]","")</f>
        <v>[ECH news-15]</v>
      </c>
      <c r="B19" s="45" t="s">
        <v>389</v>
      </c>
      <c r="C19" s="49" t="s">
        <v>899</v>
      </c>
      <c r="D19" s="45" t="s">
        <v>391</v>
      </c>
      <c r="E19" s="45" t="s">
        <v>650</v>
      </c>
      <c r="F19" s="43"/>
      <c r="G19" s="50" t="s">
        <v>22</v>
      </c>
      <c r="H19" s="50" t="s">
        <v>22</v>
      </c>
      <c r="I19" s="50" t="s">
        <v>22</v>
      </c>
      <c r="J19" s="50" t="s">
        <v>22</v>
      </c>
      <c r="K19" s="50" t="s">
        <v>22</v>
      </c>
      <c r="L19" s="87">
        <v>40825</v>
      </c>
      <c r="M19" s="46" t="s">
        <v>59</v>
      </c>
    </row>
    <row r="20" spans="1:13" ht="51">
      <c r="A20" s="43" t="str">
        <f t="shared" si="0"/>
        <v>[ECH news-16]</v>
      </c>
      <c r="B20" s="45" t="s">
        <v>382</v>
      </c>
      <c r="C20" s="49" t="s">
        <v>900</v>
      </c>
      <c r="D20" s="45" t="s">
        <v>394</v>
      </c>
      <c r="E20" s="45" t="s">
        <v>395</v>
      </c>
      <c r="F20" s="47"/>
      <c r="G20" s="50" t="s">
        <v>22</v>
      </c>
      <c r="H20" s="50" t="s">
        <v>22</v>
      </c>
      <c r="I20" s="50" t="s">
        <v>22</v>
      </c>
      <c r="J20" s="50" t="s">
        <v>22</v>
      </c>
      <c r="K20" s="50" t="s">
        <v>22</v>
      </c>
      <c r="L20" s="87">
        <v>40825</v>
      </c>
      <c r="M20" s="46" t="s">
        <v>59</v>
      </c>
    </row>
    <row r="21" spans="1:13" ht="51">
      <c r="A21" s="43" t="str">
        <f t="shared" ref="A21" si="7">IF(OR(B21&lt;&gt;"",E21&lt;&gt;""),"["&amp;TEXT($B$2,"#")&amp;"-"&amp;TEXT(ROW()-4,"##")&amp;"]","")</f>
        <v>[ECH news-17]</v>
      </c>
      <c r="B21" s="45" t="s">
        <v>595</v>
      </c>
      <c r="C21" s="49" t="s">
        <v>901</v>
      </c>
      <c r="D21" s="45" t="s">
        <v>392</v>
      </c>
      <c r="E21" s="45" t="s">
        <v>393</v>
      </c>
      <c r="F21" s="47"/>
      <c r="G21" s="50" t="s">
        <v>22</v>
      </c>
      <c r="H21" s="50" t="s">
        <v>22</v>
      </c>
      <c r="I21" s="50" t="s">
        <v>22</v>
      </c>
      <c r="J21" s="50" t="s">
        <v>22</v>
      </c>
      <c r="K21" s="50" t="s">
        <v>22</v>
      </c>
      <c r="L21" s="87">
        <v>40825</v>
      </c>
      <c r="M21" s="46" t="s">
        <v>59</v>
      </c>
    </row>
    <row r="22" spans="1:13" ht="61.2">
      <c r="A22" s="43" t="str">
        <f t="shared" si="0"/>
        <v>[ECH news-18]</v>
      </c>
      <c r="B22" s="47" t="s">
        <v>99</v>
      </c>
      <c r="C22" s="50" t="s">
        <v>868</v>
      </c>
      <c r="D22" s="44" t="s">
        <v>68</v>
      </c>
      <c r="E22" s="47" t="s">
        <v>70</v>
      </c>
      <c r="F22" s="47"/>
      <c r="G22" s="50" t="s">
        <v>22</v>
      </c>
      <c r="H22" s="50" t="s">
        <v>22</v>
      </c>
      <c r="I22" s="50" t="s">
        <v>22</v>
      </c>
      <c r="J22" s="50" t="s">
        <v>22</v>
      </c>
      <c r="K22" s="50" t="s">
        <v>22</v>
      </c>
      <c r="L22" s="87">
        <v>40825</v>
      </c>
      <c r="M22" s="46" t="s">
        <v>59</v>
      </c>
    </row>
    <row r="23" spans="1:13" ht="30.6">
      <c r="A23" s="43" t="str">
        <f t="shared" si="0"/>
        <v>[ECH news-19]</v>
      </c>
      <c r="B23" s="47" t="s">
        <v>100</v>
      </c>
      <c r="C23" s="50" t="s">
        <v>868</v>
      </c>
      <c r="D23" s="44" t="s">
        <v>72</v>
      </c>
      <c r="E23" s="47" t="s">
        <v>71</v>
      </c>
      <c r="F23" s="47"/>
      <c r="G23" s="50" t="s">
        <v>22</v>
      </c>
      <c r="H23" s="50" t="s">
        <v>22</v>
      </c>
      <c r="I23" s="50" t="s">
        <v>22</v>
      </c>
      <c r="J23" s="50" t="s">
        <v>22</v>
      </c>
      <c r="K23" s="50" t="s">
        <v>22</v>
      </c>
      <c r="L23" s="87">
        <v>40825</v>
      </c>
      <c r="M23" s="46" t="s">
        <v>59</v>
      </c>
    </row>
    <row r="24" spans="1:13" ht="81.599999999999994">
      <c r="A24" s="43" t="str">
        <f t="shared" si="0"/>
        <v>[ECH news-20]</v>
      </c>
      <c r="B24" s="47" t="s">
        <v>552</v>
      </c>
      <c r="C24" s="50" t="s">
        <v>868</v>
      </c>
      <c r="D24" s="47" t="s">
        <v>69</v>
      </c>
      <c r="E24" s="47" t="s">
        <v>577</v>
      </c>
      <c r="F24" s="47"/>
      <c r="G24" s="50" t="s">
        <v>22</v>
      </c>
      <c r="H24" s="50" t="s">
        <v>22</v>
      </c>
      <c r="I24" s="50" t="s">
        <v>22</v>
      </c>
      <c r="J24" s="50" t="s">
        <v>22</v>
      </c>
      <c r="K24" s="50" t="s">
        <v>22</v>
      </c>
      <c r="L24" s="87">
        <v>40825</v>
      </c>
      <c r="M24" s="46" t="s">
        <v>59</v>
      </c>
    </row>
    <row r="25" spans="1:13" ht="40.799999999999997">
      <c r="A25" s="61" t="str">
        <f t="shared" si="0"/>
        <v>[ECH news-21]</v>
      </c>
      <c r="B25" s="61" t="s">
        <v>859</v>
      </c>
      <c r="C25" s="61"/>
      <c r="D25" s="61" t="s">
        <v>470</v>
      </c>
      <c r="E25" s="61" t="s">
        <v>864</v>
      </c>
      <c r="F25" s="47"/>
      <c r="G25" s="50" t="s">
        <v>22</v>
      </c>
      <c r="H25" s="50" t="s">
        <v>22</v>
      </c>
      <c r="I25" s="50" t="s">
        <v>22</v>
      </c>
      <c r="J25" s="50" t="s">
        <v>22</v>
      </c>
      <c r="K25" s="50" t="s">
        <v>22</v>
      </c>
      <c r="L25" s="87">
        <v>40825</v>
      </c>
      <c r="M25" s="46" t="s">
        <v>59</v>
      </c>
    </row>
    <row r="26" spans="1:13" ht="91.8">
      <c r="A26" s="61" t="str">
        <f t="shared" si="0"/>
        <v>[ECH news-22]</v>
      </c>
      <c r="B26" s="61" t="s">
        <v>281</v>
      </c>
      <c r="C26" s="61" t="s">
        <v>495</v>
      </c>
      <c r="D26" s="61" t="s">
        <v>496</v>
      </c>
      <c r="E26" s="61" t="s">
        <v>596</v>
      </c>
      <c r="F26" s="47"/>
      <c r="G26" s="50" t="s">
        <v>22</v>
      </c>
      <c r="H26" s="50" t="s">
        <v>22</v>
      </c>
      <c r="I26" s="50" t="s">
        <v>22</v>
      </c>
      <c r="J26" s="50" t="s">
        <v>22</v>
      </c>
      <c r="K26" s="50" t="s">
        <v>22</v>
      </c>
      <c r="L26" s="87">
        <v>40825</v>
      </c>
      <c r="M26" s="46" t="s">
        <v>59</v>
      </c>
    </row>
    <row r="27" spans="1:13" ht="40.799999999999997">
      <c r="A27" s="47" t="str">
        <f t="shared" si="0"/>
        <v>[ECH news-23]</v>
      </c>
      <c r="B27" s="47" t="s">
        <v>694</v>
      </c>
      <c r="C27" s="47" t="s">
        <v>336</v>
      </c>
      <c r="D27" s="47" t="s">
        <v>692</v>
      </c>
      <c r="E27" s="47" t="s">
        <v>693</v>
      </c>
      <c r="F27" s="47"/>
      <c r="G27" s="50" t="s">
        <v>22</v>
      </c>
      <c r="H27" s="50" t="s">
        <v>22</v>
      </c>
      <c r="I27" s="50" t="s">
        <v>22</v>
      </c>
      <c r="J27" s="50" t="s">
        <v>22</v>
      </c>
      <c r="K27" s="50" t="s">
        <v>22</v>
      </c>
      <c r="L27" s="87">
        <v>40825</v>
      </c>
      <c r="M27" s="46" t="s">
        <v>59</v>
      </c>
    </row>
    <row r="28" spans="1:13" ht="61.2">
      <c r="A28" s="43" t="str">
        <f t="shared" si="0"/>
        <v>[ECH news-24]</v>
      </c>
      <c r="B28" s="43" t="s">
        <v>338</v>
      </c>
      <c r="C28" s="43"/>
      <c r="D28" s="43" t="s">
        <v>337</v>
      </c>
      <c r="E28" s="47" t="s">
        <v>673</v>
      </c>
      <c r="F28" s="47"/>
      <c r="G28" s="50" t="s">
        <v>22</v>
      </c>
      <c r="H28" s="50" t="s">
        <v>22</v>
      </c>
      <c r="I28" s="50" t="s">
        <v>22</v>
      </c>
      <c r="J28" s="50" t="s">
        <v>22</v>
      </c>
      <c r="K28" s="50" t="s">
        <v>22</v>
      </c>
      <c r="L28" s="87">
        <v>40825</v>
      </c>
      <c r="M28" s="46" t="s">
        <v>59</v>
      </c>
    </row>
    <row r="29" spans="1:13" ht="30.6">
      <c r="A29" s="47" t="str">
        <f t="shared" si="0"/>
        <v>[ECH news-25]</v>
      </c>
      <c r="B29" s="47" t="s">
        <v>677</v>
      </c>
      <c r="C29" s="47"/>
      <c r="D29" s="47" t="s">
        <v>687</v>
      </c>
      <c r="E29" s="47" t="s">
        <v>729</v>
      </c>
      <c r="F29" s="47"/>
      <c r="G29" s="50" t="s">
        <v>22</v>
      </c>
      <c r="H29" s="50" t="s">
        <v>22</v>
      </c>
      <c r="I29" s="50" t="s">
        <v>22</v>
      </c>
      <c r="J29" s="50" t="s">
        <v>22</v>
      </c>
      <c r="K29" s="50" t="s">
        <v>22</v>
      </c>
      <c r="L29" s="87">
        <v>40825</v>
      </c>
      <c r="M29" s="46" t="s">
        <v>59</v>
      </c>
    </row>
    <row r="30" spans="1:13" ht="30.6">
      <c r="A30" s="47" t="str">
        <f t="shared" si="0"/>
        <v>[ECH news-26]</v>
      </c>
      <c r="B30" s="47" t="s">
        <v>679</v>
      </c>
      <c r="C30" s="47"/>
      <c r="D30" s="47" t="s">
        <v>686</v>
      </c>
      <c r="E30" s="47" t="s">
        <v>730</v>
      </c>
      <c r="G30" s="50" t="s">
        <v>22</v>
      </c>
      <c r="H30" s="50" t="s">
        <v>22</v>
      </c>
      <c r="I30" s="50" t="s">
        <v>22</v>
      </c>
      <c r="J30" s="50" t="s">
        <v>22</v>
      </c>
      <c r="K30" s="50" t="s">
        <v>22</v>
      </c>
      <c r="L30" s="87">
        <v>40825</v>
      </c>
      <c r="M30" s="46" t="s">
        <v>59</v>
      </c>
    </row>
    <row r="31" spans="1:13" ht="40.799999999999997">
      <c r="A31" s="47" t="str">
        <f t="shared" si="0"/>
        <v>[ECH news-27]</v>
      </c>
      <c r="B31" s="47" t="s">
        <v>731</v>
      </c>
      <c r="C31" s="47"/>
      <c r="D31" s="47" t="s">
        <v>732</v>
      </c>
      <c r="E31" s="47" t="s">
        <v>733</v>
      </c>
      <c r="G31" s="50" t="s">
        <v>22</v>
      </c>
      <c r="H31" s="50" t="s">
        <v>22</v>
      </c>
      <c r="I31" s="50" t="s">
        <v>22</v>
      </c>
      <c r="J31" s="50" t="s">
        <v>22</v>
      </c>
      <c r="K31" s="50" t="s">
        <v>22</v>
      </c>
      <c r="L31" s="87">
        <v>40825</v>
      </c>
      <c r="M31" s="46" t="s">
        <v>59</v>
      </c>
    </row>
    <row r="32" spans="1:13" ht="40.799999999999997">
      <c r="A32" s="47" t="str">
        <f t="shared" si="0"/>
        <v>[ECH news-28]</v>
      </c>
      <c r="B32" s="109" t="s">
        <v>757</v>
      </c>
      <c r="C32" s="44" t="s">
        <v>814</v>
      </c>
      <c r="D32" s="47" t="s">
        <v>815</v>
      </c>
      <c r="E32" s="47" t="s">
        <v>750</v>
      </c>
      <c r="G32" s="50" t="s">
        <v>22</v>
      </c>
      <c r="H32" s="50" t="s">
        <v>22</v>
      </c>
      <c r="I32" s="50" t="s">
        <v>22</v>
      </c>
      <c r="J32" s="50" t="s">
        <v>22</v>
      </c>
      <c r="K32" s="50" t="s">
        <v>22</v>
      </c>
      <c r="L32" s="87">
        <v>40825</v>
      </c>
      <c r="M32" s="46" t="s">
        <v>59</v>
      </c>
    </row>
    <row r="33" spans="1:13" ht="40.799999999999997">
      <c r="A33" s="47" t="str">
        <f t="shared" si="0"/>
        <v>[ECH news-29]</v>
      </c>
      <c r="B33" s="110"/>
      <c r="C33" s="47"/>
      <c r="D33" s="44" t="s">
        <v>816</v>
      </c>
      <c r="E33" s="47" t="s">
        <v>648</v>
      </c>
      <c r="G33" s="50" t="s">
        <v>22</v>
      </c>
      <c r="H33" s="50" t="s">
        <v>22</v>
      </c>
      <c r="I33" s="50" t="s">
        <v>22</v>
      </c>
      <c r="J33" s="50" t="s">
        <v>22</v>
      </c>
      <c r="K33" s="50" t="s">
        <v>22</v>
      </c>
      <c r="L33" s="87">
        <v>40825</v>
      </c>
      <c r="M33" s="46" t="s">
        <v>59</v>
      </c>
    </row>
    <row r="34" spans="1:13" ht="51">
      <c r="A34" s="47" t="str">
        <f t="shared" si="0"/>
        <v>[ECH news-30]</v>
      </c>
      <c r="B34" s="110"/>
      <c r="C34" s="47"/>
      <c r="D34" s="44" t="s">
        <v>817</v>
      </c>
      <c r="E34" s="47" t="s">
        <v>64</v>
      </c>
      <c r="G34" s="50" t="s">
        <v>22</v>
      </c>
      <c r="H34" s="50" t="s">
        <v>22</v>
      </c>
      <c r="I34" s="50" t="s">
        <v>22</v>
      </c>
      <c r="J34" s="50" t="s">
        <v>22</v>
      </c>
      <c r="K34" s="50" t="s">
        <v>22</v>
      </c>
      <c r="L34" s="87">
        <v>40825</v>
      </c>
      <c r="M34" s="46" t="s">
        <v>59</v>
      </c>
    </row>
    <row r="35" spans="1:13" ht="51">
      <c r="A35" s="47" t="str">
        <f t="shared" si="0"/>
        <v>[ECH news-31]</v>
      </c>
      <c r="B35" s="110"/>
      <c r="C35" s="47"/>
      <c r="D35" s="44" t="s">
        <v>818</v>
      </c>
      <c r="E35" s="47" t="s">
        <v>717</v>
      </c>
      <c r="G35" s="50" t="s">
        <v>22</v>
      </c>
      <c r="H35" s="50" t="s">
        <v>22</v>
      </c>
      <c r="I35" s="50" t="s">
        <v>22</v>
      </c>
      <c r="J35" s="50" t="s">
        <v>22</v>
      </c>
      <c r="K35" s="50" t="s">
        <v>22</v>
      </c>
      <c r="L35" s="87">
        <v>40825</v>
      </c>
      <c r="M35" s="46" t="s">
        <v>59</v>
      </c>
    </row>
    <row r="36" spans="1:13" ht="51">
      <c r="A36" s="47" t="str">
        <f t="shared" si="0"/>
        <v>[ECH news-32]</v>
      </c>
      <c r="B36" s="110"/>
      <c r="C36" s="47"/>
      <c r="D36" s="44" t="s">
        <v>819</v>
      </c>
      <c r="E36" s="47" t="s">
        <v>722</v>
      </c>
      <c r="G36" s="50" t="s">
        <v>22</v>
      </c>
      <c r="H36" s="50" t="s">
        <v>22</v>
      </c>
      <c r="I36" s="50" t="s">
        <v>22</v>
      </c>
      <c r="J36" s="50" t="s">
        <v>22</v>
      </c>
      <c r="K36" s="50" t="s">
        <v>22</v>
      </c>
      <c r="L36" s="87">
        <v>40825</v>
      </c>
      <c r="M36" s="46" t="s">
        <v>59</v>
      </c>
    </row>
    <row r="37" spans="1:13" ht="51">
      <c r="A37" s="47" t="str">
        <f t="shared" si="0"/>
        <v>[ECH news-33]</v>
      </c>
      <c r="B37" s="111"/>
      <c r="C37" s="47"/>
      <c r="D37" s="44" t="s">
        <v>820</v>
      </c>
      <c r="E37" s="47" t="s">
        <v>739</v>
      </c>
      <c r="G37" s="50" t="s">
        <v>22</v>
      </c>
      <c r="H37" s="50" t="s">
        <v>22</v>
      </c>
      <c r="I37" s="50" t="s">
        <v>22</v>
      </c>
      <c r="J37" s="50" t="s">
        <v>22</v>
      </c>
      <c r="K37" s="50" t="s">
        <v>22</v>
      </c>
      <c r="L37" s="87">
        <v>40825</v>
      </c>
      <c r="M37" s="46" t="s">
        <v>59</v>
      </c>
    </row>
  </sheetData>
  <sheetProtection selectLockedCells="1" selectUnlockedCells="1"/>
  <mergeCells count="1">
    <mergeCell ref="B32:B37"/>
  </mergeCells>
  <dataValidations count="1">
    <dataValidation type="list" operator="equal" allowBlank="1" sqref="G5:K37" xr:uid="{00000000-0002-0000-0E00-000000000000}">
      <formula1>"Pass,Fail,Untest,N/A"</formula1>
    </dataValidation>
  </dataValidations>
  <hyperlinks>
    <hyperlink ref="A1" location="'Test report'!A1" display="Back to TestReport" xr:uid="{00000000-0004-0000-0E00-000000000000}"/>
    <hyperlink ref="B1" location="BugList!A1" display="To Buglist" xr:uid="{00000000-0004-0000-0E00-000001000000}"/>
  </hyperlink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Roman,Chuẩn"&amp;12&amp;A</oddHeader>
    <oddFooter>&amp;C&amp;"Times New Roman,Chuẩn"&amp;12Trang &amp;P</oddFooter>
  </headerFooter>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1"/>
  <sheetViews>
    <sheetView topLeftCell="E1" zoomScaleNormal="100" workbookViewId="0">
      <pane ySplit="4" topLeftCell="A11" activePane="bottomLeft" state="frozen"/>
      <selection pane="bottomLeft" activeCell="L1" sqref="L1:L1048576"/>
    </sheetView>
  </sheetViews>
  <sheetFormatPr defaultColWidth="9" defaultRowHeight="10.199999999999999"/>
  <cols>
    <col min="1" max="1" width="14.33203125" style="1" customWidth="1"/>
    <col min="2" max="2" width="16.6640625" style="1" customWidth="1"/>
    <col min="3" max="3" width="18" style="1" customWidth="1"/>
    <col min="4" max="4" width="40.33203125" style="1" customWidth="1"/>
    <col min="5" max="5" width="30.33203125" style="1" customWidth="1"/>
    <col min="6" max="6" width="9.66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1" t="s">
        <v>52</v>
      </c>
      <c r="B1" s="41" t="s">
        <v>56</v>
      </c>
      <c r="C1" s="41"/>
      <c r="D1" s="42" t="str">
        <f>"Pass: "&amp;COUNTIF($G$6:$K$999,"Pass")</f>
        <v>Pass: 130</v>
      </c>
      <c r="E1" s="38" t="str">
        <f>"Untested: "&amp;COUNTIF($G$6:$K$999,"Untest")</f>
        <v>Untested: 0</v>
      </c>
      <c r="F1" s="59"/>
      <c r="G1"/>
      <c r="H1"/>
      <c r="I1"/>
    </row>
    <row r="2" spans="1:13" ht="12.75" customHeight="1">
      <c r="A2" s="36" t="s">
        <v>36</v>
      </c>
      <c r="B2" s="37" t="s">
        <v>30</v>
      </c>
      <c r="C2" s="37"/>
      <c r="D2" s="42" t="str">
        <f>"Fail: "&amp;COUNTIF($G$6:$K$999,"Fail")</f>
        <v>Fail: 0</v>
      </c>
      <c r="E2" s="38" t="str">
        <f>"N/A: "&amp;COUNTIF($G$6:$K$999,"N/A")</f>
        <v>N/A: 0</v>
      </c>
      <c r="F2" s="59"/>
      <c r="G2"/>
      <c r="H2"/>
      <c r="I2"/>
    </row>
    <row r="3" spans="1:13" ht="12.75" customHeight="1">
      <c r="A3" s="36" t="s">
        <v>37</v>
      </c>
      <c r="B3" s="36" t="s">
        <v>4</v>
      </c>
      <c r="C3" s="36"/>
      <c r="D3" s="42" t="str">
        <f>"Percent Complete: "&amp;ROUND((COUNTIF($G$6:$K$999,"Pass")*100)/((COUNTA($A$6:$A$999)*5)-COUNTIF($G$5:$K$1021,"N/A")),2)&amp;"%"</f>
        <v>Percent Complete: 100%</v>
      </c>
      <c r="E3" s="39" t="str">
        <f>"Number of cases: "&amp;(COUNTA($A$5:$A$999))</f>
        <v>Number of cases: 27</v>
      </c>
      <c r="F3" s="60"/>
      <c r="G3"/>
      <c r="H3"/>
      <c r="I3"/>
    </row>
    <row r="4" spans="1:13" ht="28.35" customHeight="1">
      <c r="A4" s="40" t="s">
        <v>38</v>
      </c>
      <c r="B4" s="40" t="s">
        <v>39</v>
      </c>
      <c r="C4" s="40" t="s">
        <v>172</v>
      </c>
      <c r="D4" s="40" t="s">
        <v>40</v>
      </c>
      <c r="E4" s="40" t="s">
        <v>41</v>
      </c>
      <c r="F4" s="40"/>
      <c r="G4" s="40" t="s">
        <v>551</v>
      </c>
      <c r="H4" s="40" t="s">
        <v>283</v>
      </c>
      <c r="I4" s="40" t="s">
        <v>42</v>
      </c>
      <c r="J4" s="40" t="s">
        <v>80</v>
      </c>
      <c r="K4" s="40" t="s">
        <v>81</v>
      </c>
      <c r="L4" s="40" t="s">
        <v>43</v>
      </c>
      <c r="M4" s="40" t="s">
        <v>44</v>
      </c>
    </row>
    <row r="5" spans="1:13" ht="61.2">
      <c r="A5" s="43" t="str">
        <f>IF(OR(B5&lt;&gt;"",E5&lt;&gt;""),"["&amp;TEXT($B$2,"#")&amp;"-"&amp;TEXT(ROW()-4,"##")&amp;"]","")</f>
        <v>[Visiting ECH-1]</v>
      </c>
      <c r="B5" s="50" t="s">
        <v>92</v>
      </c>
      <c r="C5" s="49" t="s">
        <v>902</v>
      </c>
      <c r="D5" s="49" t="s">
        <v>93</v>
      </c>
      <c r="E5" s="49" t="s">
        <v>105</v>
      </c>
      <c r="F5" s="49"/>
      <c r="G5" s="50" t="s">
        <v>22</v>
      </c>
      <c r="H5" s="50" t="s">
        <v>22</v>
      </c>
      <c r="I5" s="50" t="s">
        <v>22</v>
      </c>
      <c r="J5" s="50" t="s">
        <v>22</v>
      </c>
      <c r="K5" s="50" t="s">
        <v>22</v>
      </c>
      <c r="L5" s="87">
        <v>40825</v>
      </c>
      <c r="M5" s="50" t="s">
        <v>59</v>
      </c>
    </row>
    <row r="6" spans="1:13" ht="30.6">
      <c r="A6" s="56" t="str">
        <f t="shared" ref="A6:A31" si="0">IF(OR(B6&lt;&gt;"",E6&lt;&gt;""),"["&amp;TEXT($B$2,"#")&amp;"-"&amp;TEXT(ROW()-4,"##")&amp;"]","")</f>
        <v>[Visiting ECH-2]</v>
      </c>
      <c r="B6" s="56" t="s">
        <v>90</v>
      </c>
      <c r="C6" s="56"/>
      <c r="D6" s="57" t="s">
        <v>844</v>
      </c>
      <c r="E6" s="57" t="s">
        <v>845</v>
      </c>
      <c r="F6" s="57"/>
      <c r="G6" s="56" t="s">
        <v>22</v>
      </c>
      <c r="H6" s="56" t="s">
        <v>22</v>
      </c>
      <c r="I6" s="56" t="s">
        <v>22</v>
      </c>
      <c r="J6" s="56" t="s">
        <v>22</v>
      </c>
      <c r="K6" s="56" t="s">
        <v>22</v>
      </c>
      <c r="L6" s="89">
        <v>40825</v>
      </c>
      <c r="M6" s="56" t="s">
        <v>58</v>
      </c>
    </row>
    <row r="7" spans="1:13" ht="40.799999999999997">
      <c r="A7" s="56" t="str">
        <f t="shared" ref="A7" si="1">IF(OR(B7&lt;&gt;"",E7&lt;&gt;""),"["&amp;TEXT($B$2,"#")&amp;"-"&amp;TEXT(ROW()-4,"##")&amp;"]","")</f>
        <v>[Visiting ECH-3]</v>
      </c>
      <c r="B7" s="57" t="s">
        <v>377</v>
      </c>
      <c r="C7" s="56"/>
      <c r="D7" s="57" t="s">
        <v>597</v>
      </c>
      <c r="E7" s="57" t="s">
        <v>598</v>
      </c>
      <c r="F7" s="57"/>
      <c r="G7" s="56" t="s">
        <v>22</v>
      </c>
      <c r="H7" s="56" t="s">
        <v>22</v>
      </c>
      <c r="I7" s="56" t="s">
        <v>22</v>
      </c>
      <c r="J7" s="56" t="s">
        <v>22</v>
      </c>
      <c r="K7" s="56" t="s">
        <v>22</v>
      </c>
      <c r="L7" s="89">
        <v>40825</v>
      </c>
      <c r="M7" s="56" t="s">
        <v>58</v>
      </c>
    </row>
    <row r="8" spans="1:13" ht="71.400000000000006">
      <c r="A8" s="56" t="str">
        <f t="shared" si="0"/>
        <v>[Visiting ECH-4]</v>
      </c>
      <c r="B8" s="57" t="s">
        <v>599</v>
      </c>
      <c r="C8" s="57"/>
      <c r="D8" s="57" t="s">
        <v>88</v>
      </c>
      <c r="E8" s="57" t="s">
        <v>929</v>
      </c>
      <c r="F8" s="57"/>
      <c r="G8" s="56" t="s">
        <v>22</v>
      </c>
      <c r="H8" s="56" t="s">
        <v>22</v>
      </c>
      <c r="I8" s="56" t="s">
        <v>22</v>
      </c>
      <c r="J8" s="56" t="s">
        <v>22</v>
      </c>
      <c r="K8" s="56" t="s">
        <v>22</v>
      </c>
      <c r="L8" s="89">
        <v>40825</v>
      </c>
      <c r="M8" s="56" t="s">
        <v>58</v>
      </c>
    </row>
    <row r="9" spans="1:13" ht="91.8">
      <c r="A9" s="56" t="str">
        <f t="shared" si="0"/>
        <v>[Visiting ECH-5]</v>
      </c>
      <c r="B9" s="57" t="s">
        <v>600</v>
      </c>
      <c r="C9" s="57"/>
      <c r="D9" s="57" t="s">
        <v>601</v>
      </c>
      <c r="E9" s="57" t="s">
        <v>930</v>
      </c>
      <c r="F9" s="57"/>
      <c r="G9" s="56" t="s">
        <v>22</v>
      </c>
      <c r="H9" s="56" t="s">
        <v>22</v>
      </c>
      <c r="I9" s="56" t="s">
        <v>22</v>
      </c>
      <c r="J9" s="56" t="s">
        <v>22</v>
      </c>
      <c r="K9" s="56" t="s">
        <v>22</v>
      </c>
      <c r="L9" s="89">
        <v>40825</v>
      </c>
      <c r="M9" s="56" t="s">
        <v>58</v>
      </c>
    </row>
    <row r="10" spans="1:13" ht="306">
      <c r="A10" s="56" t="str">
        <f>IF(OR(B10&lt;&gt;"",E10&lt;&gt;""),"["&amp;TEXT($B$2,"#")&amp;"-"&amp;TEXT(ROW()-4,"##")&amp;"]","")</f>
        <v>[Visiting ECH-6]</v>
      </c>
      <c r="B10" s="57" t="s">
        <v>842</v>
      </c>
      <c r="C10" s="57"/>
      <c r="D10" s="57" t="s">
        <v>846</v>
      </c>
      <c r="E10" s="57" t="s">
        <v>847</v>
      </c>
      <c r="F10" s="57"/>
      <c r="G10" s="56" t="s">
        <v>22</v>
      </c>
      <c r="H10" s="56" t="s">
        <v>22</v>
      </c>
      <c r="I10" s="56" t="s">
        <v>22</v>
      </c>
      <c r="J10" s="56" t="s">
        <v>22</v>
      </c>
      <c r="K10" s="56" t="s">
        <v>22</v>
      </c>
      <c r="L10" s="89">
        <v>40825</v>
      </c>
      <c r="M10" s="56" t="s">
        <v>58</v>
      </c>
    </row>
    <row r="11" spans="1:13" ht="81.599999999999994">
      <c r="A11" s="56" t="str">
        <f t="shared" ref="A11" si="2">IF(OR(B11&lt;&gt;"",E11&lt;&gt;""),"["&amp;TEXT($B$2,"#")&amp;"-"&amp;TEXT(ROW()-4,"##")&amp;"]","")</f>
        <v>[Visiting ECH-7]</v>
      </c>
      <c r="B11" s="57" t="s">
        <v>843</v>
      </c>
      <c r="C11" s="57"/>
      <c r="D11" s="57" t="s">
        <v>848</v>
      </c>
      <c r="E11" s="57" t="s">
        <v>851</v>
      </c>
      <c r="F11" s="57"/>
      <c r="G11" s="56" t="s">
        <v>22</v>
      </c>
      <c r="H11" s="56" t="s">
        <v>22</v>
      </c>
      <c r="I11" s="56" t="s">
        <v>22</v>
      </c>
      <c r="J11" s="56" t="s">
        <v>22</v>
      </c>
      <c r="K11" s="56" t="s">
        <v>22</v>
      </c>
      <c r="L11" s="89">
        <v>40825</v>
      </c>
      <c r="M11" s="56" t="s">
        <v>58</v>
      </c>
    </row>
    <row r="12" spans="1:13" ht="50.25" customHeight="1">
      <c r="A12" s="56" t="str">
        <f t="shared" ref="A12" si="3">IF(OR(B12&lt;&gt;"",E12&lt;&gt;""),"["&amp;TEXT($B$2,"#")&amp;"-"&amp;TEXT(ROW()-4,"##")&amp;"]","")</f>
        <v>[Visiting ECH-8]</v>
      </c>
      <c r="B12" s="57" t="s">
        <v>849</v>
      </c>
      <c r="C12" s="57"/>
      <c r="D12" s="57" t="s">
        <v>850</v>
      </c>
      <c r="E12" s="57" t="s">
        <v>852</v>
      </c>
      <c r="F12" s="57"/>
      <c r="G12" s="56" t="s">
        <v>22</v>
      </c>
      <c r="H12" s="56" t="s">
        <v>22</v>
      </c>
      <c r="I12" s="56" t="s">
        <v>22</v>
      </c>
      <c r="J12" s="56" t="s">
        <v>22</v>
      </c>
      <c r="K12" s="56" t="s">
        <v>22</v>
      </c>
      <c r="L12" s="89">
        <v>40825</v>
      </c>
      <c r="M12" s="56" t="s">
        <v>58</v>
      </c>
    </row>
    <row r="13" spans="1:13" ht="61.2">
      <c r="A13" s="43" t="str">
        <f t="shared" si="0"/>
        <v>[Visiting ECH-9]</v>
      </c>
      <c r="B13" s="51" t="s">
        <v>65</v>
      </c>
      <c r="C13" s="49" t="s">
        <v>902</v>
      </c>
      <c r="D13" s="51" t="s">
        <v>602</v>
      </c>
      <c r="E13" s="51" t="s">
        <v>106</v>
      </c>
      <c r="F13" s="51"/>
      <c r="G13" s="50" t="s">
        <v>22</v>
      </c>
      <c r="H13" s="50" t="s">
        <v>22</v>
      </c>
      <c r="I13" s="50" t="s">
        <v>22</v>
      </c>
      <c r="J13" s="50" t="s">
        <v>22</v>
      </c>
      <c r="K13" s="50" t="s">
        <v>22</v>
      </c>
      <c r="L13" s="87">
        <v>40825</v>
      </c>
      <c r="M13" s="50" t="s">
        <v>59</v>
      </c>
    </row>
    <row r="14" spans="1:13" ht="71.400000000000006">
      <c r="A14" s="43" t="str">
        <f t="shared" si="0"/>
        <v>[Visiting ECH-10]</v>
      </c>
      <c r="B14" s="51" t="s">
        <v>66</v>
      </c>
      <c r="C14" s="49"/>
      <c r="D14" s="51" t="s">
        <v>603</v>
      </c>
      <c r="E14" s="51" t="s">
        <v>107</v>
      </c>
      <c r="F14" s="51"/>
      <c r="G14" s="50" t="s">
        <v>22</v>
      </c>
      <c r="H14" s="50" t="s">
        <v>22</v>
      </c>
      <c r="I14" s="50" t="s">
        <v>22</v>
      </c>
      <c r="J14" s="50" t="s">
        <v>22</v>
      </c>
      <c r="K14" s="50" t="s">
        <v>22</v>
      </c>
      <c r="L14" s="87">
        <v>40825</v>
      </c>
      <c r="M14" s="50" t="s">
        <v>59</v>
      </c>
    </row>
    <row r="15" spans="1:13" ht="51">
      <c r="A15" s="43" t="str">
        <f t="shared" si="0"/>
        <v>[Visiting ECH-11]</v>
      </c>
      <c r="B15" s="51" t="s">
        <v>378</v>
      </c>
      <c r="C15" s="51"/>
      <c r="D15" s="51" t="s">
        <v>604</v>
      </c>
      <c r="E15" s="51" t="s">
        <v>379</v>
      </c>
      <c r="F15" s="51"/>
      <c r="G15" s="50" t="s">
        <v>22</v>
      </c>
      <c r="H15" s="50" t="s">
        <v>22</v>
      </c>
      <c r="I15" s="50" t="s">
        <v>22</v>
      </c>
      <c r="J15" s="50" t="s">
        <v>22</v>
      </c>
      <c r="K15" s="50" t="s">
        <v>22</v>
      </c>
      <c r="L15" s="87">
        <v>40825</v>
      </c>
      <c r="M15" s="50" t="s">
        <v>59</v>
      </c>
    </row>
    <row r="16" spans="1:13" ht="61.2">
      <c r="A16" s="44" t="str">
        <f t="shared" si="0"/>
        <v>[Visiting ECH-12]</v>
      </c>
      <c r="B16" s="47" t="s">
        <v>99</v>
      </c>
      <c r="C16" s="47"/>
      <c r="D16" s="44" t="s">
        <v>68</v>
      </c>
      <c r="E16" s="47" t="s">
        <v>70</v>
      </c>
      <c r="F16" s="47"/>
      <c r="G16" s="50" t="s">
        <v>22</v>
      </c>
      <c r="H16" s="50" t="s">
        <v>22</v>
      </c>
      <c r="I16" s="50" t="s">
        <v>22</v>
      </c>
      <c r="J16" s="50" t="s">
        <v>22</v>
      </c>
      <c r="K16" s="50" t="s">
        <v>22</v>
      </c>
      <c r="L16" s="87">
        <v>40825</v>
      </c>
      <c r="M16" s="46" t="s">
        <v>59</v>
      </c>
    </row>
    <row r="17" spans="1:13" ht="30.6">
      <c r="A17" s="44" t="str">
        <f t="shared" si="0"/>
        <v>[Visiting ECH-13]</v>
      </c>
      <c r="B17" s="47" t="s">
        <v>100</v>
      </c>
      <c r="C17" s="47"/>
      <c r="D17" s="44" t="s">
        <v>72</v>
      </c>
      <c r="E17" s="47" t="s">
        <v>71</v>
      </c>
      <c r="F17" s="47"/>
      <c r="G17" s="50" t="s">
        <v>22</v>
      </c>
      <c r="H17" s="50" t="s">
        <v>22</v>
      </c>
      <c r="I17" s="50" t="s">
        <v>22</v>
      </c>
      <c r="J17" s="50" t="s">
        <v>22</v>
      </c>
      <c r="K17" s="50" t="s">
        <v>22</v>
      </c>
      <c r="L17" s="87">
        <v>40825</v>
      </c>
      <c r="M17" s="46" t="s">
        <v>59</v>
      </c>
    </row>
    <row r="18" spans="1:13" ht="102">
      <c r="A18" s="44" t="str">
        <f t="shared" si="0"/>
        <v>[Visiting ECH-14]</v>
      </c>
      <c r="B18" s="47" t="s">
        <v>552</v>
      </c>
      <c r="C18" s="47"/>
      <c r="D18" s="47" t="s">
        <v>69</v>
      </c>
      <c r="E18" s="47" t="s">
        <v>577</v>
      </c>
      <c r="F18" s="47"/>
      <c r="G18" s="50" t="s">
        <v>22</v>
      </c>
      <c r="H18" s="50" t="s">
        <v>22</v>
      </c>
      <c r="I18" s="50" t="s">
        <v>22</v>
      </c>
      <c r="J18" s="50" t="s">
        <v>22</v>
      </c>
      <c r="K18" s="50" t="s">
        <v>22</v>
      </c>
      <c r="L18" s="87">
        <v>40825</v>
      </c>
      <c r="M18" s="46" t="s">
        <v>59</v>
      </c>
    </row>
    <row r="19" spans="1:13" ht="61.2">
      <c r="A19" s="61" t="str">
        <f t="shared" si="0"/>
        <v>[Visiting ECH-15]</v>
      </c>
      <c r="B19" s="61" t="s">
        <v>859</v>
      </c>
      <c r="C19" s="61"/>
      <c r="D19" s="61" t="s">
        <v>470</v>
      </c>
      <c r="E19" s="61" t="s">
        <v>864</v>
      </c>
      <c r="F19" s="99"/>
      <c r="G19" s="50" t="s">
        <v>22</v>
      </c>
      <c r="H19" s="50" t="s">
        <v>22</v>
      </c>
      <c r="I19" s="50" t="s">
        <v>22</v>
      </c>
      <c r="J19" s="50" t="s">
        <v>22</v>
      </c>
      <c r="K19" s="50" t="s">
        <v>22</v>
      </c>
      <c r="L19" s="87">
        <v>40825</v>
      </c>
      <c r="M19" s="46" t="s">
        <v>59</v>
      </c>
    </row>
    <row r="20" spans="1:13" ht="91.8">
      <c r="A20" s="61" t="str">
        <f t="shared" si="0"/>
        <v>[Visiting ECH-16]</v>
      </c>
      <c r="B20" s="61" t="s">
        <v>281</v>
      </c>
      <c r="C20" s="61" t="s">
        <v>484</v>
      </c>
      <c r="D20" s="61" t="s">
        <v>485</v>
      </c>
      <c r="E20" s="61" t="s">
        <v>605</v>
      </c>
      <c r="F20" s="99"/>
      <c r="G20" s="50" t="s">
        <v>22</v>
      </c>
      <c r="H20" s="50" t="s">
        <v>22</v>
      </c>
      <c r="I20" s="50" t="s">
        <v>22</v>
      </c>
      <c r="J20" s="50" t="s">
        <v>22</v>
      </c>
      <c r="K20" s="50" t="s">
        <v>22</v>
      </c>
      <c r="L20" s="87">
        <v>40825</v>
      </c>
      <c r="M20" s="46" t="s">
        <v>59</v>
      </c>
    </row>
    <row r="21" spans="1:13" ht="40.799999999999997">
      <c r="A21" s="47" t="str">
        <f t="shared" si="0"/>
        <v>[Visiting ECH-17]</v>
      </c>
      <c r="B21" s="47" t="s">
        <v>694</v>
      </c>
      <c r="C21" s="47" t="s">
        <v>336</v>
      </c>
      <c r="D21" s="47" t="s">
        <v>692</v>
      </c>
      <c r="E21" s="47" t="s">
        <v>693</v>
      </c>
      <c r="F21" s="47"/>
      <c r="G21" s="50" t="s">
        <v>22</v>
      </c>
      <c r="H21" s="50" t="s">
        <v>22</v>
      </c>
      <c r="I21" s="50" t="s">
        <v>22</v>
      </c>
      <c r="J21" s="50" t="s">
        <v>22</v>
      </c>
      <c r="K21" s="50" t="s">
        <v>22</v>
      </c>
      <c r="L21" s="87">
        <v>40825</v>
      </c>
      <c r="M21" s="46" t="s">
        <v>59</v>
      </c>
    </row>
    <row r="22" spans="1:13" ht="61.2">
      <c r="A22" s="43" t="str">
        <f t="shared" si="0"/>
        <v>[Visiting ECH-18]</v>
      </c>
      <c r="B22" s="43" t="s">
        <v>338</v>
      </c>
      <c r="C22" s="43"/>
      <c r="D22" s="43" t="s">
        <v>337</v>
      </c>
      <c r="E22" s="47" t="s">
        <v>673</v>
      </c>
      <c r="F22" s="47"/>
      <c r="G22" s="50" t="s">
        <v>22</v>
      </c>
      <c r="H22" s="50" t="s">
        <v>22</v>
      </c>
      <c r="I22" s="50" t="s">
        <v>22</v>
      </c>
      <c r="J22" s="50" t="s">
        <v>22</v>
      </c>
      <c r="K22" s="50" t="s">
        <v>22</v>
      </c>
      <c r="L22" s="87">
        <v>40825</v>
      </c>
      <c r="M22" s="46" t="s">
        <v>59</v>
      </c>
    </row>
    <row r="23" spans="1:13" ht="30.6">
      <c r="A23" s="47" t="str">
        <f t="shared" si="0"/>
        <v>[Visiting ECH-19]</v>
      </c>
      <c r="B23" s="47" t="s">
        <v>677</v>
      </c>
      <c r="C23" s="47"/>
      <c r="D23" s="47" t="s">
        <v>687</v>
      </c>
      <c r="E23" s="47" t="s">
        <v>729</v>
      </c>
      <c r="F23" s="47">
        <v>1565301</v>
      </c>
      <c r="G23" s="50" t="s">
        <v>22</v>
      </c>
      <c r="H23" s="50" t="s">
        <v>22</v>
      </c>
      <c r="I23" s="50" t="s">
        <v>22</v>
      </c>
      <c r="J23" s="50" t="s">
        <v>22</v>
      </c>
      <c r="K23" s="50" t="s">
        <v>22</v>
      </c>
      <c r="L23" s="87">
        <v>40857</v>
      </c>
      <c r="M23" s="46" t="s">
        <v>59</v>
      </c>
    </row>
    <row r="24" spans="1:13" ht="30.6">
      <c r="A24" s="47" t="str">
        <f t="shared" si="0"/>
        <v>[Visiting ECH-20]</v>
      </c>
      <c r="B24" s="47" t="s">
        <v>679</v>
      </c>
      <c r="C24" s="47"/>
      <c r="D24" s="47" t="s">
        <v>686</v>
      </c>
      <c r="E24" s="47" t="s">
        <v>730</v>
      </c>
      <c r="F24" s="47"/>
      <c r="G24" s="50" t="s">
        <v>22</v>
      </c>
      <c r="H24" s="50" t="s">
        <v>22</v>
      </c>
      <c r="I24" s="50" t="s">
        <v>22</v>
      </c>
      <c r="J24" s="50" t="s">
        <v>22</v>
      </c>
      <c r="K24" s="50" t="s">
        <v>22</v>
      </c>
      <c r="L24" s="87">
        <v>40825</v>
      </c>
      <c r="M24" s="46" t="s">
        <v>59</v>
      </c>
    </row>
    <row r="25" spans="1:13" ht="51">
      <c r="A25" s="47" t="str">
        <f t="shared" si="0"/>
        <v>[Visiting ECH-21]</v>
      </c>
      <c r="B25" s="47" t="s">
        <v>731</v>
      </c>
      <c r="C25" s="47"/>
      <c r="D25" s="47" t="s">
        <v>732</v>
      </c>
      <c r="E25" s="47" t="s">
        <v>733</v>
      </c>
      <c r="F25" s="47"/>
      <c r="G25" s="50" t="s">
        <v>22</v>
      </c>
      <c r="H25" s="50" t="s">
        <v>22</v>
      </c>
      <c r="I25" s="50" t="s">
        <v>22</v>
      </c>
      <c r="J25" s="50" t="s">
        <v>22</v>
      </c>
      <c r="K25" s="50" t="s">
        <v>22</v>
      </c>
      <c r="L25" s="87">
        <v>40825</v>
      </c>
      <c r="M25" s="46" t="s">
        <v>59</v>
      </c>
    </row>
    <row r="26" spans="1:13" ht="40.799999999999997">
      <c r="A26" s="47" t="str">
        <f t="shared" si="0"/>
        <v>[Visiting ECH-22]</v>
      </c>
      <c r="B26" s="109" t="s">
        <v>757</v>
      </c>
      <c r="C26" s="44" t="s">
        <v>484</v>
      </c>
      <c r="D26" s="47" t="s">
        <v>821</v>
      </c>
      <c r="E26" s="47" t="s">
        <v>750</v>
      </c>
      <c r="F26" s="47"/>
      <c r="G26" s="50" t="s">
        <v>22</v>
      </c>
      <c r="H26" s="50" t="s">
        <v>22</v>
      </c>
      <c r="I26" s="50" t="s">
        <v>22</v>
      </c>
      <c r="J26" s="50" t="s">
        <v>22</v>
      </c>
      <c r="K26" s="50" t="s">
        <v>22</v>
      </c>
      <c r="L26" s="87">
        <v>40825</v>
      </c>
      <c r="M26" s="46" t="s">
        <v>59</v>
      </c>
    </row>
    <row r="27" spans="1:13" ht="40.799999999999997">
      <c r="A27" s="47" t="str">
        <f t="shared" si="0"/>
        <v>[Visiting ECH-23]</v>
      </c>
      <c r="B27" s="110"/>
      <c r="C27" s="47"/>
      <c r="D27" s="44" t="s">
        <v>822</v>
      </c>
      <c r="E27" s="47" t="s">
        <v>648</v>
      </c>
      <c r="F27" s="47"/>
      <c r="G27" s="50" t="s">
        <v>22</v>
      </c>
      <c r="H27" s="50" t="s">
        <v>22</v>
      </c>
      <c r="I27" s="50" t="s">
        <v>22</v>
      </c>
      <c r="J27" s="50" t="s">
        <v>22</v>
      </c>
      <c r="K27" s="50" t="s">
        <v>22</v>
      </c>
      <c r="L27" s="87">
        <v>40825</v>
      </c>
      <c r="M27" s="46" t="s">
        <v>59</v>
      </c>
    </row>
    <row r="28" spans="1:13" ht="51">
      <c r="A28" s="47" t="str">
        <f t="shared" si="0"/>
        <v>[Visiting ECH-24]</v>
      </c>
      <c r="B28" s="110"/>
      <c r="C28" s="47"/>
      <c r="D28" s="44" t="s">
        <v>823</v>
      </c>
      <c r="E28" s="47" t="s">
        <v>64</v>
      </c>
      <c r="F28" s="47"/>
      <c r="G28" s="50" t="s">
        <v>22</v>
      </c>
      <c r="H28" s="50" t="s">
        <v>22</v>
      </c>
      <c r="I28" s="50" t="s">
        <v>22</v>
      </c>
      <c r="J28" s="50" t="s">
        <v>22</v>
      </c>
      <c r="K28" s="50" t="s">
        <v>22</v>
      </c>
      <c r="L28" s="87">
        <v>40825</v>
      </c>
      <c r="M28" s="46" t="s">
        <v>59</v>
      </c>
    </row>
    <row r="29" spans="1:13" ht="51">
      <c r="A29" s="47" t="str">
        <f t="shared" si="0"/>
        <v>[Visiting ECH-25]</v>
      </c>
      <c r="B29" s="110"/>
      <c r="C29" s="47"/>
      <c r="D29" s="44" t="s">
        <v>824</v>
      </c>
      <c r="E29" s="47" t="s">
        <v>717</v>
      </c>
      <c r="F29" s="47"/>
      <c r="G29" s="50" t="s">
        <v>22</v>
      </c>
      <c r="H29" s="50" t="s">
        <v>22</v>
      </c>
      <c r="I29" s="50" t="s">
        <v>22</v>
      </c>
      <c r="J29" s="50" t="s">
        <v>22</v>
      </c>
      <c r="K29" s="50" t="s">
        <v>22</v>
      </c>
      <c r="L29" s="87">
        <v>40825</v>
      </c>
      <c r="M29" s="46" t="s">
        <v>59</v>
      </c>
    </row>
    <row r="30" spans="1:13" ht="51">
      <c r="A30" s="47" t="str">
        <f t="shared" si="0"/>
        <v>[Visiting ECH-26]</v>
      </c>
      <c r="B30" s="110"/>
      <c r="C30" s="47"/>
      <c r="D30" s="44" t="s">
        <v>825</v>
      </c>
      <c r="E30" s="47" t="s">
        <v>722</v>
      </c>
      <c r="F30" s="47"/>
      <c r="G30" s="50" t="s">
        <v>22</v>
      </c>
      <c r="H30" s="50" t="s">
        <v>22</v>
      </c>
      <c r="I30" s="50" t="s">
        <v>22</v>
      </c>
      <c r="J30" s="50" t="s">
        <v>22</v>
      </c>
      <c r="K30" s="50" t="s">
        <v>22</v>
      </c>
      <c r="L30" s="87">
        <v>40825</v>
      </c>
      <c r="M30" s="46" t="s">
        <v>59</v>
      </c>
    </row>
    <row r="31" spans="1:13" ht="51">
      <c r="A31" s="47" t="str">
        <f t="shared" si="0"/>
        <v>[Visiting ECH-27]</v>
      </c>
      <c r="B31" s="111"/>
      <c r="C31" s="47"/>
      <c r="D31" s="44" t="s">
        <v>826</v>
      </c>
      <c r="E31" s="47" t="s">
        <v>739</v>
      </c>
      <c r="F31" s="47"/>
      <c r="G31" s="50" t="s">
        <v>22</v>
      </c>
      <c r="H31" s="50" t="s">
        <v>22</v>
      </c>
      <c r="I31" s="50" t="s">
        <v>22</v>
      </c>
      <c r="J31" s="50" t="s">
        <v>22</v>
      </c>
      <c r="K31" s="50" t="s">
        <v>22</v>
      </c>
      <c r="L31" s="87">
        <v>40825</v>
      </c>
      <c r="M31" s="46" t="s">
        <v>59</v>
      </c>
    </row>
  </sheetData>
  <sheetProtection selectLockedCells="1" selectUnlockedCells="1"/>
  <mergeCells count="1">
    <mergeCell ref="B26:B31"/>
  </mergeCells>
  <dataValidations count="1">
    <dataValidation type="list" operator="equal" allowBlank="1" sqref="G5:K31" xr:uid="{00000000-0002-0000-0F00-000000000000}">
      <formula1>"Pass,Fail,Untest,N/A"</formula1>
    </dataValidation>
  </dataValidations>
  <hyperlinks>
    <hyperlink ref="A1" location="'Test report'!A1" display="Back to TestReport" xr:uid="{00000000-0004-0000-0F00-000000000000}"/>
    <hyperlink ref="B1" location="BugList!A1" display="To Buglist" xr:uid="{00000000-0004-0000-0F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P27"/>
  <sheetViews>
    <sheetView zoomScale="110" zoomScaleNormal="110" workbookViewId="0">
      <selection activeCell="C22" sqref="C22"/>
    </sheetView>
  </sheetViews>
  <sheetFormatPr defaultColWidth="9.109375" defaultRowHeight="13.8"/>
  <cols>
    <col min="1" max="1" width="2.21875" style="24" customWidth="1"/>
    <col min="2" max="2" width="10.33203125" style="24" customWidth="1"/>
    <col min="3" max="3" width="31.33203125" style="24" customWidth="1"/>
    <col min="4" max="4" width="13.109375" style="24" hidden="1" customWidth="1"/>
    <col min="5" max="5" width="10.44140625" style="24" hidden="1" customWidth="1"/>
    <col min="6" max="6" width="11.109375" style="24" customWidth="1"/>
    <col min="7" max="7" width="9.44140625" style="24" customWidth="1"/>
    <col min="8" max="9" width="9.109375" style="24" customWidth="1"/>
    <col min="10" max="10" width="9.21875" style="24" customWidth="1"/>
    <col min="11" max="11" width="7" style="24" customWidth="1"/>
    <col min="12" max="12" width="5.88671875" style="24" customWidth="1"/>
    <col min="13" max="13" width="6" style="24" customWidth="1"/>
    <col min="14" max="14" width="5" style="24" customWidth="1"/>
    <col min="15" max="15" width="11.21875" style="24" customWidth="1"/>
    <col min="16" max="16" width="13" style="24" customWidth="1"/>
    <col min="17" max="16384" width="9.109375" style="24"/>
  </cols>
  <sheetData>
    <row r="1" spans="1:16" s="1" customFormat="1" ht="10.199999999999999">
      <c r="B1" s="2"/>
    </row>
    <row r="2" spans="1:16" s="5" customFormat="1" ht="59.25" customHeight="1">
      <c r="A2" s="25"/>
      <c r="B2" s="4"/>
      <c r="C2" s="100" t="s">
        <v>20</v>
      </c>
      <c r="D2" s="100"/>
      <c r="E2" s="100"/>
      <c r="F2" s="100"/>
      <c r="G2" s="100"/>
      <c r="H2" s="100"/>
      <c r="I2" s="100"/>
      <c r="J2" s="100"/>
      <c r="K2" s="100"/>
      <c r="L2" s="100"/>
      <c r="M2" s="100"/>
      <c r="N2" s="100"/>
      <c r="O2" s="100"/>
      <c r="P2" s="100"/>
    </row>
    <row r="3" spans="1:16" s="1" customFormat="1" ht="10.199999999999999">
      <c r="B3" s="26"/>
      <c r="C3" s="7"/>
      <c r="D3" s="7"/>
      <c r="E3" s="7"/>
      <c r="F3" s="7"/>
      <c r="G3" s="7"/>
      <c r="H3" s="7"/>
      <c r="I3" s="7"/>
      <c r="J3" s="7"/>
    </row>
    <row r="4" spans="1:16" ht="24.75" customHeight="1">
      <c r="A4" s="27"/>
      <c r="B4" s="79" t="s">
        <v>57</v>
      </c>
      <c r="C4" s="82" t="s">
        <v>21</v>
      </c>
      <c r="D4" s="83" t="s">
        <v>916</v>
      </c>
      <c r="E4" s="83" t="s">
        <v>915</v>
      </c>
      <c r="F4" s="91" t="s">
        <v>550</v>
      </c>
      <c r="G4" s="91" t="s">
        <v>284</v>
      </c>
      <c r="H4" s="91" t="s">
        <v>53</v>
      </c>
      <c r="I4" s="91" t="s">
        <v>55</v>
      </c>
      <c r="J4" s="91" t="s">
        <v>54</v>
      </c>
      <c r="K4" s="83" t="s">
        <v>22</v>
      </c>
      <c r="L4" s="82" t="s">
        <v>23</v>
      </c>
      <c r="M4" s="82" t="s">
        <v>220</v>
      </c>
      <c r="N4" s="82" t="s">
        <v>9</v>
      </c>
      <c r="O4" s="83" t="s">
        <v>24</v>
      </c>
      <c r="P4" s="83" t="s">
        <v>405</v>
      </c>
    </row>
    <row r="5" spans="1:16">
      <c r="A5" s="27"/>
      <c r="B5" s="80" t="s">
        <v>17</v>
      </c>
      <c r="C5" s="84" t="s">
        <v>219</v>
      </c>
      <c r="D5" s="85">
        <v>2</v>
      </c>
      <c r="E5" s="85">
        <f>D5*5</f>
        <v>10</v>
      </c>
      <c r="F5" s="85" t="e">
        <f>ROUND(COUNTIF(#REF!,"Pass")*100/(O5-COUNTIF(#REF!,"N/A")),2)</f>
        <v>#REF!</v>
      </c>
      <c r="G5" s="85" t="e">
        <f>ROUND((COUNTIF(#REF!,"Pass")*100)/(O5-COUNTIF(#REF!,"N/A")),2)</f>
        <v>#REF!</v>
      </c>
      <c r="H5" s="85" t="e">
        <f>ROUND((COUNTIF(#REF!,"Pass")*100)/(O5-COUNTIF(#REF!,"N/A")),2)</f>
        <v>#REF!</v>
      </c>
      <c r="I5" s="85" t="e">
        <f>ROUND((COUNTIF(#REF!,"Pass")*100)/(O5-COUNTIF(#REF!,"N/A")),2)</f>
        <v>#REF!</v>
      </c>
      <c r="J5" s="85" t="e">
        <f>ROUND((COUNTIF(#REF!,"Pass")*100)/(O5-COUNTIF(#REF!,"N/A")),2)</f>
        <v>#REF!</v>
      </c>
      <c r="K5" s="85" t="e">
        <f>COUNTIF(#REF!,"Pass")</f>
        <v>#REF!</v>
      </c>
      <c r="L5" s="85" t="e">
        <f>COUNTIF(#REF!,"Fail")</f>
        <v>#REF!</v>
      </c>
      <c r="M5" s="85" t="e">
        <f>COUNTIF(#REF!,"Untest")</f>
        <v>#REF!</v>
      </c>
      <c r="N5" s="85" t="e">
        <f>COUNTIF(#REF!,"N/A")</f>
        <v>#REF!</v>
      </c>
      <c r="O5" s="85">
        <f>COUNTA(#REF!)</f>
        <v>1</v>
      </c>
      <c r="P5" s="85">
        <f>COUNTA(#REF!)*5</f>
        <v>5</v>
      </c>
    </row>
    <row r="6" spans="1:16">
      <c r="A6" s="27"/>
      <c r="B6" s="80" t="s">
        <v>17</v>
      </c>
      <c r="C6" s="84" t="s">
        <v>308</v>
      </c>
      <c r="D6" s="85">
        <v>2.5</v>
      </c>
      <c r="E6" s="85">
        <f t="shared" ref="E6:E19" si="0">D6*5</f>
        <v>12.5</v>
      </c>
      <c r="F6" s="85">
        <f>ROUND((COUNTIF(Hybrid!$G$5:$G$984,"Pass")*100)/(O6-COUNTIF(Hybrid!$G$5:$G$979,"N/A")),2)</f>
        <v>100</v>
      </c>
      <c r="G6" s="85">
        <f>ROUND((COUNTIF(Hybrid!$H$5:$H$984,"Pass")*100)/(O6-COUNTIF(Hybrid!$H$5:$H$979,"N/A")),2)</f>
        <v>100</v>
      </c>
      <c r="H6" s="85">
        <f>ROUND((COUNTIF(Hybrid!$I$5:$I$984,"Pass")*100)/(O6-COUNTIF(Hybrid!$I$5:$I$979,"N/A")),2)</f>
        <v>100</v>
      </c>
      <c r="I6" s="85">
        <f>ROUND((COUNTIF(Hybrid!$K$5:$K$984,"Pass")*100)/(O6-COUNTIF(Hybrid!$K$5:$K$979,"N/A")),2)</f>
        <v>100</v>
      </c>
      <c r="J6" s="85">
        <f>ROUND((COUNTIF(Hybrid!$J$5:$J$984,"Pass")*100)/(O6-COUNTIF(Hybrid!$J$5:$J$979,"N/A")),2)</f>
        <v>100</v>
      </c>
      <c r="K6" s="85">
        <f>COUNTIF(Hybrid!$G$5:$K$960,"Pass")</f>
        <v>120</v>
      </c>
      <c r="L6" s="85">
        <f>COUNTIF(Hybrid!$G$5:$K$960,"Fail")</f>
        <v>0</v>
      </c>
      <c r="M6" s="85">
        <f>COUNTIF(Hybrid!$G$5:$K$960,"Untest")</f>
        <v>0</v>
      </c>
      <c r="N6" s="85">
        <f>COUNTIF(Hybrid!$G$5:$K$960,"N/A")</f>
        <v>0</v>
      </c>
      <c r="O6" s="85">
        <f>COUNTA(Hybrid!$A$5:$A$960)</f>
        <v>24</v>
      </c>
      <c r="P6" s="85">
        <f>COUNTA(Hybrid!$A$5:$A$960)*5</f>
        <v>120</v>
      </c>
    </row>
    <row r="7" spans="1:16">
      <c r="A7" s="27"/>
      <c r="B7" s="80" t="s">
        <v>17</v>
      </c>
      <c r="C7" s="84" t="s">
        <v>25</v>
      </c>
      <c r="D7" s="85">
        <v>1</v>
      </c>
      <c r="E7" s="85">
        <f t="shared" si="0"/>
        <v>5</v>
      </c>
      <c r="F7" s="85">
        <f>ROUND((COUNTIF('Home page'!$G$5:$G$987,"Pass")*100)/(O7-COUNTIF('Home page'!$G$5:$G$979,"N/A")),2)</f>
        <v>100</v>
      </c>
      <c r="G7" s="85">
        <f>ROUND((COUNTIF('Home page'!$H$5:$H$987,"Pass")*100)/(O7-COUNTIF('Home page'!$H$5:$H$979,"N/A")),2)</f>
        <v>100</v>
      </c>
      <c r="H7" s="85">
        <f>ROUND((COUNTIF('Home page'!$I$5:$I$987,"Pass")*100)/(O7-COUNTIF('Home page'!$I$5:$I$979,"N/A")),2)</f>
        <v>100</v>
      </c>
      <c r="I7" s="85">
        <f>ROUND((COUNTIF('Home page'!$K$5:$K$987,"Pass")*100)/(O7-COUNTIF('Home page'!$K$5:$K$979,"N/A")),2)</f>
        <v>100</v>
      </c>
      <c r="J7" s="85">
        <f>ROUND((COUNTIF('Home page'!$J$5:$J$987,"Pass")*100)/(O7-COUNTIF('Home page'!$J$5:$J$979,"N/A")),2)</f>
        <v>100</v>
      </c>
      <c r="K7" s="85">
        <f>COUNTIF('Home page'!$G$5:$K$963,"Pass")</f>
        <v>150</v>
      </c>
      <c r="L7" s="85">
        <f>COUNTIF('Home page'!$G$5:$K$963,"Fail")</f>
        <v>0</v>
      </c>
      <c r="M7" s="85">
        <f>COUNTIF('Home page'!$G$5:$K$963,"Untest")</f>
        <v>0</v>
      </c>
      <c r="N7" s="85">
        <f>COUNTIF('Home page'!$G$5:$K$963,"N/A")</f>
        <v>0</v>
      </c>
      <c r="O7" s="85">
        <f>COUNTA('Home page'!$A$5:$A$963)</f>
        <v>30</v>
      </c>
      <c r="P7" s="85">
        <f>COUNTA('Home page'!$A$5:$A$963)*5</f>
        <v>150</v>
      </c>
    </row>
    <row r="8" spans="1:16">
      <c r="A8" s="27"/>
      <c r="B8" s="80" t="s">
        <v>17</v>
      </c>
      <c r="C8" s="84" t="s">
        <v>26</v>
      </c>
      <c r="D8" s="85">
        <v>1</v>
      </c>
      <c r="E8" s="85">
        <f t="shared" si="0"/>
        <v>5</v>
      </c>
      <c r="F8" s="85">
        <f>ROUND((COUNTIF(ER!$F$5:$F$987,"Pass")*100)/(O8-COUNTIF(ER!$F$5:$F$979,"N/A")),2)</f>
        <v>100</v>
      </c>
      <c r="G8" s="85">
        <f>ROUND((COUNTIF(ER!$G$5:$G$987,"Pass")*100)/(O8-COUNTIF(ER!$G$5:$G$979,"N/A")),2)</f>
        <v>100</v>
      </c>
      <c r="H8" s="85">
        <f>ROUND((COUNTIF(ER!$H$5:$H$987,"Pass")*100)/(O8-COUNTIF(ER!$H$5:$H$979,"N/A")),2)</f>
        <v>100</v>
      </c>
      <c r="I8" s="85">
        <f>ROUND((COUNTIF(ER!$J$5:$J$987,"Pass")*100)/(O8-COUNTIF(ER!$J$5:$J$979,"N/A")),2)</f>
        <v>100</v>
      </c>
      <c r="J8" s="85">
        <f>ROUND((COUNTIF(ER!$I$5:$I$987,"Pass")*100)/(O8-COUNTIF(ER!$I$5:$I$979,"N/A")),2)</f>
        <v>100</v>
      </c>
      <c r="K8" s="85">
        <f>COUNTIF(ER!$F$5:$J$1008,"Pass")</f>
        <v>190</v>
      </c>
      <c r="L8" s="85">
        <f>COUNTIF(ER!$F$5:$J$1008,"Fail")</f>
        <v>0</v>
      </c>
      <c r="M8" s="85">
        <f>COUNTIF(ER!$F$5:$J$1008,"Untest")</f>
        <v>0</v>
      </c>
      <c r="N8" s="85">
        <f>COUNTIF(ER!$F$5:$J$1008,"N/A")</f>
        <v>0</v>
      </c>
      <c r="O8" s="85">
        <f>COUNTA(ER!$A$5:$A$1008)</f>
        <v>38</v>
      </c>
      <c r="P8" s="85">
        <f>COUNTA(ER!$A$5:$A$1008)*5</f>
        <v>190</v>
      </c>
    </row>
    <row r="9" spans="1:16">
      <c r="A9" s="27"/>
      <c r="B9" s="80" t="s">
        <v>17</v>
      </c>
      <c r="C9" s="84" t="s">
        <v>560</v>
      </c>
      <c r="D9" s="85">
        <v>1</v>
      </c>
      <c r="E9" s="85">
        <f t="shared" si="0"/>
        <v>5</v>
      </c>
      <c r="F9" s="85">
        <f>ROUND((COUNTIF('Find a Doctor'!$G$5:$G$987,"Pass")*100)/(O9-COUNTIF('Find a Doctor'!$G$5:$G$979,"N/A")),2)</f>
        <v>100</v>
      </c>
      <c r="G9" s="85">
        <f>ROUND((COUNTIF('Find a Doctor'!$H$5:$H$987,"Pass")*100)/(O9-COUNTIF('Find a Doctor'!$H$5:$H$979,"N/A")),2)</f>
        <v>100</v>
      </c>
      <c r="H9" s="85">
        <f>ROUND((COUNTIF('Find a Doctor'!$I$5:$I$987,"Pass")*100)/(O9-COUNTIF('Find a Doctor'!$I$5:$I$979,"N/A")),2)</f>
        <v>100</v>
      </c>
      <c r="I9" s="85">
        <f>ROUND((COUNTIF('Find a Doctor'!$K$5:$K$987,"Pass")*100)/(O9-COUNTIF('Find a Doctor'!$K$5:$K$979,"N/A")),2)</f>
        <v>100</v>
      </c>
      <c r="J9" s="85">
        <f>ROUND((COUNTIF('Find a Doctor'!$J$5:$J$987,"Pass")*100)/(O9-COUNTIF('Find a Doctor'!$J$5:$J$979,"N/A")),2)</f>
        <v>100</v>
      </c>
      <c r="K9" s="85">
        <f>COUNTIF('Find a Doctor'!$G$5:$K$1006,"Pass")</f>
        <v>155</v>
      </c>
      <c r="L9" s="85">
        <f>COUNTIF('Find a Doctor'!$G$5:$K$1006,"Fail")</f>
        <v>0</v>
      </c>
      <c r="M9" s="85">
        <f>COUNTIF('Find a Doctor'!$G$5:$K$1006,"Untest")</f>
        <v>0</v>
      </c>
      <c r="N9" s="85">
        <f>COUNTIF('Find a Doctor'!$G$5:$K$1006,"N/A")</f>
        <v>0</v>
      </c>
      <c r="O9" s="85">
        <f>COUNTA('Find a Doctor'!$A$5:$A$1006)</f>
        <v>31</v>
      </c>
      <c r="P9" s="85">
        <f>COUNTA('Find a Doctor'!$A$5:$A$1006)*5</f>
        <v>155</v>
      </c>
    </row>
    <row r="10" spans="1:16">
      <c r="A10" s="27"/>
      <c r="B10" s="80" t="s">
        <v>17</v>
      </c>
      <c r="C10" s="84" t="s">
        <v>154</v>
      </c>
      <c r="D10" s="85">
        <v>1</v>
      </c>
      <c r="E10" s="85">
        <f t="shared" si="0"/>
        <v>5</v>
      </c>
      <c r="F10" s="85">
        <f>ROUND((COUNTIF('MFM-Login'!$G$5:$G$986,"Pass")*100)/(O10-COUNTIF('MFM-Login'!$G$5:$G$978,"N/A")),2)</f>
        <v>100</v>
      </c>
      <c r="G10" s="85">
        <f>ROUND((COUNTIF('MFM-Login'!$H$5:$H$986,"Pass")*100)/(O10-COUNTIF('MFM-Login'!$H$5:$H$978,"N/A")),2)</f>
        <v>100</v>
      </c>
      <c r="H10" s="85">
        <f>ROUND((COUNTIF('MFM-Login'!$I$5:$I$986,"Pass")*100)/(O10-COUNTIF('MFM-Login'!$I$5:$I$978,"N/A")),2)</f>
        <v>100</v>
      </c>
      <c r="I10" s="85">
        <f>ROUND((COUNTIF('MFM-Login'!$K$5:$K$986,"Pass")*100)/(O10-COUNTIF('MFM-Login'!$K$5:$HK$978,"N/A")),2)</f>
        <v>100</v>
      </c>
      <c r="J10" s="85">
        <f>ROUND((COUNTIF('MFM-Login'!$J$5:$J$986,"Pass")*100)/(O10-COUNTIF('MFM-Login'!$J$5:$J$978,"N/A")),2)</f>
        <v>100</v>
      </c>
      <c r="K10" s="85">
        <f>COUNTIF('MFM-Login'!$G$5:$K$1001,"Pass")</f>
        <v>155</v>
      </c>
      <c r="L10" s="85">
        <f>COUNTIF('MFM-Login'!$G$5:$K$1001,"Fail")</f>
        <v>0</v>
      </c>
      <c r="M10" s="85">
        <f>COUNTIF('MFM-Login'!$G$5:$K$1001,"Untest")</f>
        <v>0</v>
      </c>
      <c r="N10" s="85">
        <f>COUNTIF('MFM-Login'!$G$5:$K$1001,"N/A")</f>
        <v>0</v>
      </c>
      <c r="O10" s="85">
        <f>COUNTA('MFM-Login'!$A$5:$A$1001)</f>
        <v>31</v>
      </c>
      <c r="P10" s="85">
        <f>COUNTA('MFM-Login'!$A$5:$A$1001)*5</f>
        <v>155</v>
      </c>
    </row>
    <row r="11" spans="1:16">
      <c r="A11" s="27"/>
      <c r="B11" s="80" t="s">
        <v>17</v>
      </c>
      <c r="C11" s="84" t="s">
        <v>155</v>
      </c>
      <c r="D11" s="85">
        <v>1</v>
      </c>
      <c r="E11" s="85">
        <f t="shared" si="0"/>
        <v>5</v>
      </c>
      <c r="F11" s="85">
        <f>ROUND((COUNTIF('MFM-ForgotPassword'!$F$5:$F$987,"Pass")*100)/(O11-COUNTIF('MFM-ForgotPassword'!$F$5:$F$979,"N/A")),2)</f>
        <v>100</v>
      </c>
      <c r="G11" s="85">
        <f>ROUND((COUNTIF('MFM-ForgotPassword'!$G$5:$G$987,"Pass")*100)/(O11-COUNTIF('MFM-ForgotPassword'!$G$5:$G$979,"N/A")),2)</f>
        <v>100</v>
      </c>
      <c r="H11" s="85">
        <f>ROUND((COUNTIF('MFM-ForgotPassword'!$H$5:$H$987,"Pass")*100)/(O11-COUNTIF('MFM-ForgotPassword'!$H$5:$H$979,"N/A")),2)</f>
        <v>100</v>
      </c>
      <c r="I11" s="85">
        <f>ROUND((COUNTIF('MFM-ForgotPassword'!$J$5:$J$987,"Pass")*100)/(O11-COUNTIF('MFM-ForgotPassword'!$J$5:$J$979,"N/A")),2)</f>
        <v>100</v>
      </c>
      <c r="J11" s="85">
        <f>ROUND((COUNTIF('MFM-ForgotPassword'!$I$5:$I$987,"Pass")*100)/(O11-COUNTIF('MFM-ForgotPassword'!$I$5:$I$979,"N/A")),2)</f>
        <v>100</v>
      </c>
      <c r="K11" s="85">
        <f>COUNTIF('MFM-ForgotPassword'!$F$5:$J$995,"Pass")</f>
        <v>115</v>
      </c>
      <c r="L11" s="85">
        <f>COUNTIF('MFM-ForgotPassword'!$F$5:$J$995,"Fail")</f>
        <v>0</v>
      </c>
      <c r="M11" s="85">
        <f>COUNTIF('MFM-ForgotPassword'!$F$5:$J$995,"Untest")</f>
        <v>0</v>
      </c>
      <c r="N11" s="85">
        <f>COUNTIF('MFM-ForgotPassword'!$F$5:$J$995,"N/A")</f>
        <v>0</v>
      </c>
      <c r="O11" s="85">
        <f>COUNTA('MFM-ForgotPassword'!$A$5:$A$995)</f>
        <v>23</v>
      </c>
      <c r="P11" s="85">
        <f>COUNTA('MFM-ForgotPassword'!$A$5:$A$995)*5</f>
        <v>115</v>
      </c>
    </row>
    <row r="12" spans="1:16">
      <c r="A12" s="27"/>
      <c r="B12" s="80" t="s">
        <v>17</v>
      </c>
      <c r="C12" s="84" t="s">
        <v>156</v>
      </c>
      <c r="D12" s="85">
        <v>1.5</v>
      </c>
      <c r="E12" s="85">
        <f t="shared" si="0"/>
        <v>7.5</v>
      </c>
      <c r="F12" s="85">
        <f>ROUND((COUNTIF('MFM-CreateAcct'!$F$5:$F$987,"Pass")*100)/(O12-COUNTIF('MFM-CreateAcct'!$F$5:$F$979,"N/A")),2)</f>
        <v>100</v>
      </c>
      <c r="G12" s="85">
        <f>ROUND((COUNTIF('MFM-CreateAcct'!$G$5:$G$987,"Pass")*100)/(O12-COUNTIF('MFM-CreateAcct'!$G$5:$G$979,"N/A")),2)</f>
        <v>100</v>
      </c>
      <c r="H12" s="85">
        <f>ROUND((COUNTIF('MFM-CreateAcct'!$H$5:$H$987,"Pass")*100)/(O12-COUNTIF('MFM-CreateAcct'!$H$5:$H$979,"N/A")),2)</f>
        <v>100</v>
      </c>
      <c r="I12" s="85">
        <f>ROUND((COUNTIF('MFM-CreateAcct'!$J$5:$J$987,"Pass")*100)/(O12-COUNTIF('MFM-CreateAcct'!$J$5:$J$979,"N/A")),2)</f>
        <v>100</v>
      </c>
      <c r="J12" s="85">
        <f>ROUND((COUNTIF('MFM-CreateAcct'!$I$5:$I$987,"Pass")*100)/(O12-COUNTIF('MFM-CreateAcct'!$I$5:$I$979,"N/A")),2)</f>
        <v>100</v>
      </c>
      <c r="K12" s="85">
        <f>COUNTIF('MFM-CreateAcct'!$F$5:$J$1013,"Pass")</f>
        <v>230</v>
      </c>
      <c r="L12" s="85">
        <f>COUNTIF('MFM-CreateAcct'!$F$5:$J$1013,"Fail")</f>
        <v>0</v>
      </c>
      <c r="M12" s="85">
        <f>COUNTIF('MFM-CreateAcct'!$F$5:$J$1013,"Untest")</f>
        <v>0</v>
      </c>
      <c r="N12" s="85">
        <f>COUNTIF('MFM-CreateAcct'!$F$5:$J$1013,"N/A")</f>
        <v>0</v>
      </c>
      <c r="O12" s="85">
        <f>COUNTA('MFM-CreateAcct'!$A$5:$A$1013)</f>
        <v>46</v>
      </c>
      <c r="P12" s="85">
        <f>COUNTA('MFM-CreateAcct'!$A$5:$A$1013)*5</f>
        <v>230</v>
      </c>
    </row>
    <row r="13" spans="1:16">
      <c r="A13" s="27"/>
      <c r="B13" s="80" t="s">
        <v>17</v>
      </c>
      <c r="C13" s="84" t="s">
        <v>157</v>
      </c>
      <c r="D13" s="85">
        <v>0.8</v>
      </c>
      <c r="E13" s="85">
        <f t="shared" si="0"/>
        <v>4</v>
      </c>
      <c r="F13" s="85">
        <f>ROUND((COUNTIF('MFM-ChangePassword'!$G$5:$G$984,"Pass")*100)/(O13-COUNTIF('MFM-ChangePassword'!$G$5:$G$976,"N/A")),2)</f>
        <v>100</v>
      </c>
      <c r="G13" s="85">
        <f>ROUND((COUNTIF('MFM-ChangePassword'!$H$5:$H$984,"Pass")*100)/(O13-COUNTIF('MFM-ChangePassword'!$H$5:$H$976,"N/A")),2)</f>
        <v>100</v>
      </c>
      <c r="H13" s="85">
        <f>ROUND((COUNTIF('MFM-ChangePassword'!$I$5:$I$984,"Pass")*100)/(O13-COUNTIF('MFM-ChangePassword'!$I$5:$I$976,"N/A")),2)</f>
        <v>100</v>
      </c>
      <c r="I13" s="85">
        <f>ROUND((COUNTIF('MFM-ChangePassword'!$K$5:$K$984,"Pass")*100)/(O13-COUNTIF('MFM-ChangePassword'!$K$5:$K$976,"N/A")),2)</f>
        <v>100</v>
      </c>
      <c r="J13" s="85">
        <f>ROUND((COUNTIF('MFM-ChangePassword'!$J$5:$J$984,"Pass")*100)/(O13-COUNTIF('MFM-ChangePassword'!$J$5:$J$976,"N/A")),2)</f>
        <v>100</v>
      </c>
      <c r="K13" s="85">
        <f>COUNTIF('MFM-ChangePassword'!$G$5:$K$998,"Pass")</f>
        <v>125</v>
      </c>
      <c r="L13" s="85">
        <f>COUNTIF('MFM-ChangePassword'!$G$5:$K$998,"Fail")</f>
        <v>0</v>
      </c>
      <c r="M13" s="85">
        <f>COUNTIF('MFM-ChangePassword'!$G$5:$K$998,"Untest")</f>
        <v>0</v>
      </c>
      <c r="N13" s="85">
        <f>COUNTIF('MFM-ChangePassword'!$G$5:$K$998,"N/A")</f>
        <v>0</v>
      </c>
      <c r="O13" s="85">
        <f>COUNTA('MFM-ChangePassword'!$A$5:$A$29)</f>
        <v>25</v>
      </c>
      <c r="P13" s="85">
        <f>COUNTA('MFM-ChangePassword'!$A$5:$A$29)*5</f>
        <v>125</v>
      </c>
    </row>
    <row r="14" spans="1:16">
      <c r="A14" s="27"/>
      <c r="B14" s="80" t="s">
        <v>17</v>
      </c>
      <c r="C14" s="84" t="s">
        <v>158</v>
      </c>
      <c r="D14" s="85">
        <v>1</v>
      </c>
      <c r="E14" s="85">
        <f t="shared" si="0"/>
        <v>5</v>
      </c>
      <c r="F14" s="85">
        <f>ROUND((COUNTIF('MFM-CreateProfile'!$G$5:$G$987,"Pass")*100)/(O14-COUNTIF('MFM-CreateProfile'!$G$5:$G$979,"N/A")),2)</f>
        <v>100</v>
      </c>
      <c r="G14" s="85">
        <f>ROUND((COUNTIF('MFM-CreateProfile'!$H$5:$H$987,"Pass")*100)/(O14-COUNTIF('MFM-CreateProfile'!$H$5:$H$979,"N/A")),2)</f>
        <v>100</v>
      </c>
      <c r="H14" s="85">
        <f>ROUND((COUNTIF('MFM-CreateProfile'!$I$5:$I$987,"Pass")*100)/(O14-COUNTIF('MFM-CreateProfile'!$I$5:$I$979,"N/A")),2)</f>
        <v>100</v>
      </c>
      <c r="I14" s="85">
        <f>ROUND((COUNTIF('MFM-CreateProfile'!$K$5:$K$987,"Pass")*100)/(O14-COUNTIF('MFM-CreateProfile'!$K$5:$K$979,"N/A")),2)</f>
        <v>100</v>
      </c>
      <c r="J14" s="85">
        <f>ROUND((COUNTIF('MFM-CreateProfile'!$J$5:$J$987,"Pass")*100)/(O14-COUNTIF('MFM-CreateProfile'!$J$5:$J$979,"N/A")),2)</f>
        <v>100</v>
      </c>
      <c r="K14" s="85">
        <f>COUNTIF('MFM-CreateProfile'!$G$5:$K$1012,"Pass")</f>
        <v>180</v>
      </c>
      <c r="L14" s="85">
        <f>COUNTIF('MFM-CreateProfile'!$G$5:$K$1012,"Fail")</f>
        <v>0</v>
      </c>
      <c r="M14" s="85">
        <f>COUNTIF('MFM-CreateProfile'!$G$5:$K$1012,"Untest")</f>
        <v>0</v>
      </c>
      <c r="N14" s="85">
        <f>COUNTIF('MFM-CreateProfile'!$G$5:$K$1012,"N/A")</f>
        <v>0</v>
      </c>
      <c r="O14" s="85">
        <f>COUNTA('MFM-CreateProfile'!$A$5:$A$1012)</f>
        <v>36</v>
      </c>
      <c r="P14" s="85">
        <f>COUNTA('MFM-CreateProfile'!$A$5:$A$1012)*5</f>
        <v>180</v>
      </c>
    </row>
    <row r="15" spans="1:16">
      <c r="A15" s="27"/>
      <c r="B15" s="80" t="s">
        <v>17</v>
      </c>
      <c r="C15" s="84" t="s">
        <v>160</v>
      </c>
      <c r="D15" s="85">
        <v>1</v>
      </c>
      <c r="E15" s="85">
        <f t="shared" si="0"/>
        <v>5</v>
      </c>
      <c r="F15" s="85">
        <f>ROUND((COUNTIF('MFM-DashboardDeleteAcct'!$G$5:$G$987,"Pass")*100)/(O15-COUNTIF('MFM-DashboardDeleteAcct'!$G$5:$G$979,"N/A")),2)</f>
        <v>100</v>
      </c>
      <c r="G15" s="85">
        <f>ROUND((COUNTIF('MFM-DashboardDeleteAcct'!$H$5:$H$987,"Pass")*100)/(O15-COUNTIF('MFM-DashboardDeleteAcct'!$H$5:$H$979,"N/A")),2)</f>
        <v>100</v>
      </c>
      <c r="H15" s="85">
        <f>ROUND((COUNTIF('MFM-DashboardDeleteAcct'!$I$5:$I$987,"Pass")*100)/(O15-COUNTIF('MFM-DashboardDeleteAcct'!$I$5:$I$979,"N/A")),2)</f>
        <v>100</v>
      </c>
      <c r="I15" s="85">
        <f>ROUND((COUNTIF('MFM-DashboardDeleteAcct'!$K$5:$K$987,"Pass")*100)/(O15-COUNTIF('MFM-DashboardDeleteAcct'!$K$5:$K$979,"N/A")),2)</f>
        <v>100</v>
      </c>
      <c r="J15" s="85">
        <f>ROUND((COUNTIF('MFM-DashboardDeleteAcct'!$J$5:$J$987,"Pass")*100)/(O15-COUNTIF('MFM-DashboardDeleteAcct'!$J$5:$J$979,"N/A")),2)</f>
        <v>100</v>
      </c>
      <c r="K15" s="85">
        <f>COUNTIF('MFM-DashboardDeleteAcct'!$G$5:$K$1008,"Pass")</f>
        <v>165</v>
      </c>
      <c r="L15" s="85">
        <f>COUNTIF('MFM-DashboardDeleteAcct'!$G$5:$K$1008,"Fail")</f>
        <v>0</v>
      </c>
      <c r="M15" s="85">
        <f>COUNTIF('MFM-DashboardDeleteAcct'!$G$5:$K$1008,"Untest")</f>
        <v>0</v>
      </c>
      <c r="N15" s="85">
        <f>COUNTIF('MFM-DashboardDeleteAcct'!$G$5:$K$1008,"N/A")</f>
        <v>0</v>
      </c>
      <c r="O15" s="85">
        <f>COUNTA('MFM-DashboardDeleteAcct'!$A$5:$A$1008)</f>
        <v>33</v>
      </c>
      <c r="P15" s="85">
        <f>COUNTA('MFM-DashboardDeleteAcct'!$A$5:$A$1008)*5</f>
        <v>165</v>
      </c>
    </row>
    <row r="16" spans="1:16">
      <c r="A16" s="27"/>
      <c r="B16" s="80" t="s">
        <v>17</v>
      </c>
      <c r="C16" s="84" t="s">
        <v>159</v>
      </c>
      <c r="D16" s="85">
        <v>1.5</v>
      </c>
      <c r="E16" s="85">
        <f t="shared" si="0"/>
        <v>7.5</v>
      </c>
      <c r="F16" s="85">
        <f>ROUND((COUNTIF('MFM-ViewEditDeleteProfile'!$G$5:$G$985,"Pass")*100)/(O16-COUNTIF('MFM-ViewEditDeleteProfile'!$G$5:$G$977,"N/A")),2)</f>
        <v>100</v>
      </c>
      <c r="G16" s="85">
        <f>ROUND((COUNTIF('MFM-ViewEditDeleteProfile'!$H$5:$H$985,"Pass")*100)/(O16-COUNTIF('MFM-ViewEditDeleteProfile'!$H$5:$H$977,"N/A")),2)</f>
        <v>100</v>
      </c>
      <c r="H16" s="85">
        <f>ROUND((COUNTIF('MFM-ViewEditDeleteProfile'!$I$5:$I$985,"Pass")*100)/(O16-COUNTIF('MFM-ViewEditDeleteProfile'!$I$5:$I$977,"N/A")),2)</f>
        <v>100</v>
      </c>
      <c r="I16" s="85">
        <f>ROUND((COUNTIF('MFM-ViewEditDeleteProfile'!$K$5:$K$985,"Pass")*100)/(O16-COUNTIF('MFM-ViewEditDeleteProfile'!$K$5:$K$977,"N/A")),2)</f>
        <v>100</v>
      </c>
      <c r="J16" s="85">
        <f>ROUND((COUNTIF('MFM-ViewEditDeleteProfile'!$J$5:$J$985,"Pass")*100)/(O16-COUNTIF('MFM-ViewEditDeleteProfile'!$J$5:$J$977,"N/A")),2)</f>
        <v>100</v>
      </c>
      <c r="K16" s="85">
        <f>COUNTIF('MFM-ViewEditDeleteProfile'!$G$5:$K$1016,"Pass")</f>
        <v>215</v>
      </c>
      <c r="L16" s="85">
        <f>COUNTIF('MFM-ViewEditDeleteProfile'!$G$5:$K$1016,"Fail")</f>
        <v>0</v>
      </c>
      <c r="M16" s="85">
        <f>COUNTIF('MFM-ViewEditDeleteProfile'!$G$5:$K$1016,"Untest")</f>
        <v>0</v>
      </c>
      <c r="N16" s="85">
        <f>COUNTIF('MFM-ViewEditDeleteProfile'!$G$5:$K$1016,"N/A")</f>
        <v>0</v>
      </c>
      <c r="O16" s="85">
        <f>COUNTA('MFM-ViewEditDeleteProfile'!$A$5:$A$1016)</f>
        <v>43</v>
      </c>
      <c r="P16" s="85">
        <f>COUNTA('MFM-ViewEditDeleteProfile'!$A$5:$A$1016)*5</f>
        <v>215</v>
      </c>
    </row>
    <row r="17" spans="1:16">
      <c r="A17" s="27"/>
      <c r="B17" s="80" t="s">
        <v>17</v>
      </c>
      <c r="C17" s="84" t="s">
        <v>535</v>
      </c>
      <c r="D17" s="85">
        <v>1</v>
      </c>
      <c r="E17" s="85">
        <f t="shared" si="0"/>
        <v>5</v>
      </c>
      <c r="F17" s="85">
        <f>ROUND((COUNTIF('ECH Resources'!$G$5:$G$987,"Pass")*100)/(O17-COUNTIF('ECH Resources'!$G$5:$G$979,"N/A")),2)</f>
        <v>100</v>
      </c>
      <c r="G17" s="85">
        <f>ROUND((COUNTIF('ECH Resources'!$H$5:$H$987,"Pass")*100)/(O17-COUNTIF('ECH Resources'!$H$5:$H$979,"N/A")),2)</f>
        <v>100</v>
      </c>
      <c r="H17" s="85">
        <f>ROUND((COUNTIF('ECH Resources'!$I$5:$I$987,"Pass")*100)/(O17-COUNTIF('ECH Resources'!$I$5:$I$979,"N/A")),2)</f>
        <v>100</v>
      </c>
      <c r="I17" s="85">
        <f>ROUND((COUNTIF('ECH Resources'!$K$5:$K$987,"Pass")*100)/(O17-COUNTIF('ECH Resources'!$K$5:$K$979,"N/A")),2)</f>
        <v>100</v>
      </c>
      <c r="J17" s="85">
        <f>ROUND((COUNTIF('ECH Resources'!$J$5:$J$987,"Pass")*100)/(O17-COUNTIF('ECH Resources'!$J$5:$J$979,"N/A")),2)</f>
        <v>100</v>
      </c>
      <c r="K17" s="85">
        <f>COUNTIF('ECH Resources'!$G$5:$K$998,"Pass")</f>
        <v>125</v>
      </c>
      <c r="L17" s="85">
        <f>COUNTIF('ECH Resources'!$G$5:$K$998,"Fail")</f>
        <v>0</v>
      </c>
      <c r="M17" s="85">
        <f>COUNTIF('ECH Resources'!$G$5:$K$998,"Untest")</f>
        <v>0</v>
      </c>
      <c r="N17" s="85">
        <f>COUNTIF('ECH Resources'!$G$5:$K$998,"N/A")</f>
        <v>0</v>
      </c>
      <c r="O17" s="85">
        <f>COUNTA('ECH Resources'!$A$5:$A$998)</f>
        <v>25</v>
      </c>
      <c r="P17" s="85">
        <f>COUNTA('ECH Resources'!$A$5:$A$998)*5</f>
        <v>125</v>
      </c>
    </row>
    <row r="18" spans="1:16" ht="15" customHeight="1">
      <c r="A18" s="27"/>
      <c r="B18" s="80" t="s">
        <v>17</v>
      </c>
      <c r="C18" s="84" t="s">
        <v>29</v>
      </c>
      <c r="D18" s="85">
        <v>1</v>
      </c>
      <c r="E18" s="85">
        <f t="shared" si="0"/>
        <v>5</v>
      </c>
      <c r="F18" s="85">
        <f>ROUND((COUNTIF('ECH news'!$G$5:$G$987,"Pass")*100)/(O18-COUNTIF('ECH news'!$G$5:$G$979,"N/A")),2)</f>
        <v>100</v>
      </c>
      <c r="G18" s="85">
        <f>ROUND((COUNTIF('ECH news'!$H$5:$H$987,"Pass")*100)/(O18-COUNTIF('ECH news'!$H$5:$H$979,"N/A")),2)</f>
        <v>100</v>
      </c>
      <c r="H18" s="85">
        <f>ROUND((COUNTIF('ECH news'!$I$5:$I$987,"Pass")*100)/(O18-COUNTIF('ECH news'!$I$5:$I$979,"N/A")),2)</f>
        <v>100</v>
      </c>
      <c r="I18" s="85">
        <f>ROUND((COUNTIF('ECH news'!$K$5:$K$987,"Pass")*100)/(O18-COUNTIF('ECH news'!$K$5:$K$979,"N/A")),2)</f>
        <v>100</v>
      </c>
      <c r="J18" s="85">
        <f>ROUND((COUNTIF('ECH news'!$J$5:$J$987,"Pass")*100)/(O18-COUNTIF('ECH news'!$J$5:$J$979,"N/A")),2)</f>
        <v>100</v>
      </c>
      <c r="K18" s="85">
        <f>COUNTIF('ECH news'!$G$5:$K$1011,"Pass")</f>
        <v>165</v>
      </c>
      <c r="L18" s="85">
        <f>COUNTIF('ECH news'!$G$5:$K$1011,"Fail")</f>
        <v>0</v>
      </c>
      <c r="M18" s="85">
        <f>COUNTIF('ECH news'!$G$5:$K$1011,"Untest")</f>
        <v>0</v>
      </c>
      <c r="N18" s="85">
        <f>COUNTIF('ECH news'!$G$5:$K$1011,"N/A")</f>
        <v>0</v>
      </c>
      <c r="O18" s="85">
        <f>COUNTA('ECH news'!$A$5:$A$1011)</f>
        <v>33</v>
      </c>
      <c r="P18" s="85">
        <f>COUNTA('ECH news'!$A$5:$A$1011)*5</f>
        <v>165</v>
      </c>
    </row>
    <row r="19" spans="1:16">
      <c r="A19" s="27"/>
      <c r="B19" s="80" t="s">
        <v>17</v>
      </c>
      <c r="C19" s="84" t="s">
        <v>30</v>
      </c>
      <c r="D19" s="85">
        <v>1</v>
      </c>
      <c r="E19" s="85">
        <f t="shared" si="0"/>
        <v>5</v>
      </c>
      <c r="F19" s="85">
        <f>ROUND((COUNTIF('Visiting ECH'!$G$5:$G$987,"Pass")*100)/(O19-COUNTIF('Visiting ECH'!$G$5:$G$979,"N/A")),2)</f>
        <v>100</v>
      </c>
      <c r="G19" s="85">
        <f>ROUND((COUNTIF('Visiting ECH'!$H$5:$H$987,"Pass")*100)/(O19-COUNTIF('Visiting ECH'!$H$5:$H$979,"N/A")),2)</f>
        <v>100</v>
      </c>
      <c r="H19" s="85">
        <f>ROUND((COUNTIF('Visiting ECH'!$I$5:$I$987,"Pass")*100)/(O19-COUNTIF('Visiting ECH'!$I$5:$I$979,"N/A")),2)</f>
        <v>100</v>
      </c>
      <c r="I19" s="85">
        <f>ROUND((COUNTIF('Visiting ECH'!$K$5:$K$987,"Pass")*100)/(O19-COUNTIF('Visiting ECH'!$K$5:$K$979,"N/A")),2)</f>
        <v>100</v>
      </c>
      <c r="J19" s="85">
        <f>ROUND((COUNTIF('Visiting ECH'!$J$5:$J$987,"Pass")*100)/(O19-COUNTIF('Visiting ECH'!$J$5:$J$979,"N/A")),2)</f>
        <v>100</v>
      </c>
      <c r="K19" s="85">
        <f>COUNTIF('Visiting ECH'!$G$5:$K$999,"Pass")</f>
        <v>135</v>
      </c>
      <c r="L19" s="85">
        <f>COUNTIF('Visiting ECH'!$G$5:$K$999,"Fail")</f>
        <v>0</v>
      </c>
      <c r="M19" s="85">
        <f>COUNTIF('Visiting ECH'!$G$5:$K$999,"Untest")</f>
        <v>0</v>
      </c>
      <c r="N19" s="85">
        <f>COUNTIF('Visiting ECH'!$G$5:$K$999,"N/A")</f>
        <v>0</v>
      </c>
      <c r="O19" s="85">
        <f>COUNTA('Visiting ECH'!$A$5:$A$999)</f>
        <v>27</v>
      </c>
      <c r="P19" s="85">
        <f>COUNTA('Visiting ECH'!$A$5:$A$999)*5</f>
        <v>135</v>
      </c>
    </row>
    <row r="20" spans="1:16">
      <c r="A20" s="27"/>
      <c r="B20" s="80" t="s">
        <v>17</v>
      </c>
      <c r="C20" s="84" t="s">
        <v>82</v>
      </c>
      <c r="D20" s="85">
        <v>1.5</v>
      </c>
      <c r="E20" s="85">
        <v>1.5</v>
      </c>
      <c r="F20" s="104" t="e">
        <f>ROUND((COUNTIF(#REF!,"Pass")*100)/(O20-COUNTIF(#REF!,"N/A")),2)</f>
        <v>#REF!</v>
      </c>
      <c r="G20" s="105"/>
      <c r="H20" s="105"/>
      <c r="I20" s="105"/>
      <c r="J20" s="106"/>
      <c r="K20" s="85" t="e">
        <f>COUNTIF(#REF!,"Pass")</f>
        <v>#REF!</v>
      </c>
      <c r="L20" s="85" t="e">
        <f>COUNTIF(#REF!,"Fail")</f>
        <v>#REF!</v>
      </c>
      <c r="M20" s="85" t="e">
        <f>COUNTIF(#REF!,"Untest")</f>
        <v>#REF!</v>
      </c>
      <c r="N20" s="85" t="e">
        <f>COUNTIF(#REF!,"N/A")</f>
        <v>#REF!</v>
      </c>
      <c r="O20" s="85">
        <f>COUNTA(#REF!)</f>
        <v>1</v>
      </c>
      <c r="P20" s="85">
        <f>COUNTA(#REF!)</f>
        <v>1</v>
      </c>
    </row>
    <row r="21" spans="1:16">
      <c r="A21" s="27"/>
      <c r="B21" s="80" t="s">
        <v>17</v>
      </c>
      <c r="C21" s="84" t="s">
        <v>31</v>
      </c>
      <c r="D21" s="85">
        <v>2</v>
      </c>
      <c r="E21" s="85">
        <v>2</v>
      </c>
      <c r="F21" s="104" t="e">
        <f>ROUND((COUNTIF(#REF!,"Pass")*100)/(O21-COUNTIF(#REF!,"N/A")),2)</f>
        <v>#REF!</v>
      </c>
      <c r="G21" s="105"/>
      <c r="H21" s="105"/>
      <c r="I21" s="105"/>
      <c r="J21" s="106"/>
      <c r="K21" s="85" t="e">
        <f>COUNTIF(#REF!,"Pass")</f>
        <v>#REF!</v>
      </c>
      <c r="L21" s="85" t="e">
        <f>COUNTIF(#REF!,"Fail")</f>
        <v>#REF!</v>
      </c>
      <c r="M21" s="85" t="e">
        <f>COUNTIF(#REF!,"Untest")</f>
        <v>#REF!</v>
      </c>
      <c r="N21" s="85" t="e">
        <f>COUNTIF(#REF!,"N/A")</f>
        <v>#REF!</v>
      </c>
      <c r="O21" s="85">
        <f>COUNTA(#REF!)</f>
        <v>1</v>
      </c>
      <c r="P21" s="85">
        <f>COUNTA(#REF!)</f>
        <v>1</v>
      </c>
    </row>
    <row r="22" spans="1:16">
      <c r="A22" s="27"/>
      <c r="B22" s="80" t="s">
        <v>17</v>
      </c>
      <c r="C22" s="84" t="s">
        <v>935</v>
      </c>
      <c r="D22" s="85">
        <v>1</v>
      </c>
      <c r="E22" s="85">
        <f t="shared" ref="E22" si="1">D22*5</f>
        <v>5</v>
      </c>
      <c r="F22" s="104" t="e">
        <f>ROUND((COUNTIF(#REF!,"Pass")*100)/(O22-COUNTIF(#REF!,"N/A")),2)</f>
        <v>#REF!</v>
      </c>
      <c r="G22" s="107"/>
      <c r="H22" s="107"/>
      <c r="I22" s="107"/>
      <c r="J22" s="108"/>
      <c r="K22" s="85" t="e">
        <f>COUNTIF(#REF!,"Pass")</f>
        <v>#REF!</v>
      </c>
      <c r="L22" s="85" t="e">
        <f>COUNTIF(#REF!,"Fail")</f>
        <v>#REF!</v>
      </c>
      <c r="M22" s="85" t="e">
        <f>COUNTIF(#REF!,"Untest")</f>
        <v>#REF!</v>
      </c>
      <c r="N22" s="85" t="e">
        <f>COUNTIF(#REF!,"N/A")</f>
        <v>#REF!</v>
      </c>
      <c r="O22" s="85">
        <f>COUNTA(#REF!)</f>
        <v>1</v>
      </c>
      <c r="P22" s="85">
        <f>COUNTA(#REF!)*5</f>
        <v>5</v>
      </c>
    </row>
    <row r="23" spans="1:16">
      <c r="A23" s="27"/>
      <c r="B23" s="81"/>
      <c r="C23" s="92" t="s">
        <v>32</v>
      </c>
      <c r="D23" s="92">
        <f>SUM(D5:D21)</f>
        <v>21.8</v>
      </c>
      <c r="E23" s="92">
        <f>SUM(E5:E21)</f>
        <v>95</v>
      </c>
      <c r="F23" s="93"/>
      <c r="G23" s="94"/>
      <c r="H23" s="94"/>
      <c r="I23" s="94"/>
      <c r="J23" s="94"/>
      <c r="K23" s="95" t="e">
        <f>SUM(K5:K21)</f>
        <v>#REF!</v>
      </c>
      <c r="L23" s="95" t="e">
        <f>SUM(L5:L21)</f>
        <v>#REF!</v>
      </c>
      <c r="M23" s="95" t="e">
        <f t="shared" ref="M23:N23" si="2">SUM(M5:M21)</f>
        <v>#REF!</v>
      </c>
      <c r="N23" s="95" t="e">
        <f t="shared" si="2"/>
        <v>#REF!</v>
      </c>
      <c r="O23" s="95">
        <f>SUM(O5:O21)</f>
        <v>448</v>
      </c>
      <c r="P23" s="95">
        <f>SUM(P5:P21)</f>
        <v>2232</v>
      </c>
    </row>
    <row r="24" spans="1:16">
      <c r="A24" s="27"/>
      <c r="B24" s="28"/>
      <c r="C24" s="27"/>
      <c r="D24" s="27"/>
      <c r="E24" s="27"/>
      <c r="F24" s="27"/>
      <c r="G24" s="27"/>
      <c r="H24" s="27"/>
      <c r="I24" s="27"/>
      <c r="J24" s="27"/>
      <c r="K24" s="29"/>
      <c r="L24" s="30"/>
      <c r="M24" s="30"/>
      <c r="N24" s="30"/>
      <c r="O24" s="30"/>
      <c r="P24" s="30"/>
    </row>
    <row r="25" spans="1:16" s="31" customFormat="1" ht="13.2">
      <c r="C25" s="32" t="s">
        <v>33</v>
      </c>
      <c r="D25" s="32"/>
      <c r="E25" s="32"/>
      <c r="F25" s="32"/>
      <c r="G25" s="32"/>
      <c r="H25" s="32"/>
      <c r="I25" s="32"/>
      <c r="J25" s="32"/>
      <c r="L25" s="70" t="e">
        <f>(K23+L23)*100/(P23-N23)</f>
        <v>#REF!</v>
      </c>
      <c r="M25" s="31" t="s">
        <v>34</v>
      </c>
      <c r="P25" s="33"/>
    </row>
    <row r="26" spans="1:16" s="31" customFormat="1" ht="13.2">
      <c r="C26" s="32" t="s">
        <v>35</v>
      </c>
      <c r="D26" s="32"/>
      <c r="E26" s="32"/>
      <c r="F26" s="32"/>
      <c r="G26" s="32"/>
      <c r="H26" s="32"/>
      <c r="I26" s="32"/>
      <c r="J26" s="32"/>
      <c r="L26" s="70" t="e">
        <f>K23*100/(P23-N23)</f>
        <v>#REF!</v>
      </c>
      <c r="M26" s="31" t="s">
        <v>34</v>
      </c>
      <c r="P26" s="33"/>
    </row>
    <row r="27" spans="1:16" ht="15" customHeight="1">
      <c r="A27" s="27"/>
      <c r="B27" s="27"/>
      <c r="C27" s="27"/>
      <c r="D27" s="27"/>
      <c r="E27" s="27"/>
      <c r="F27" s="27"/>
      <c r="G27" s="27"/>
      <c r="H27" s="27"/>
      <c r="I27" s="27"/>
      <c r="J27" s="27"/>
      <c r="K27" s="27"/>
      <c r="L27" s="34"/>
      <c r="M27" s="27"/>
      <c r="N27" s="27"/>
      <c r="O27" s="27"/>
      <c r="P27" s="35"/>
    </row>
  </sheetData>
  <sheetProtection selectLockedCells="1" selectUnlockedCells="1"/>
  <mergeCells count="4">
    <mergeCell ref="C2:P2"/>
    <mergeCell ref="F20:J20"/>
    <mergeCell ref="F21:J21"/>
    <mergeCell ref="F22:J22"/>
  </mergeCells>
  <hyperlinks>
    <hyperlink ref="C7" location="'Home page'!A1" display="Home page" xr:uid="{00000000-0004-0000-0100-000000000000}"/>
    <hyperlink ref="C8" location="ER!A1" display="ER" xr:uid="{00000000-0004-0000-0100-000001000000}"/>
    <hyperlink ref="C9" location="'Find a Doctor'!A1" display="Find a Doctor" xr:uid="{00000000-0004-0000-0100-000002000000}"/>
    <hyperlink ref="C10" location="'MFM-Login'!A1" display="My Family &amp; Me - Login" xr:uid="{00000000-0004-0000-0100-000003000000}"/>
    <hyperlink ref="C17" location="'ECH Resources'!A1" display="ECH Resources" xr:uid="{00000000-0004-0000-0100-000004000000}"/>
    <hyperlink ref="C18" location="'ECH news'!A1" display="ECH news" xr:uid="{00000000-0004-0000-0100-000005000000}"/>
    <hyperlink ref="C19" location="'Visiting ECH'!A1" display="Visiting ECH" xr:uid="{00000000-0004-0000-0100-000006000000}"/>
    <hyperlink ref="C20" location="'HIPAA, TRUSTe'!A1" display="HIPAA, TRUSTe" xr:uid="{00000000-0004-0000-0100-000007000000}"/>
    <hyperlink ref="C21" location="LoadTest!A1" display="LoadTest" xr:uid="{00000000-0004-0000-0100-000008000000}"/>
    <hyperlink ref="C11" location="'MFM-ForgotPassword'!A1" display="My Family &amp; Me - Forgot password" xr:uid="{00000000-0004-0000-0100-000009000000}"/>
    <hyperlink ref="C12" location="'MFM-CreateAcct'!A1" display="My Family &amp; Me - Create Account" xr:uid="{00000000-0004-0000-0100-00000A000000}"/>
    <hyperlink ref="C13" location="'MFM-ChangePassword'!A1" display="My Family &amp; Me - Change Password" xr:uid="{00000000-0004-0000-0100-00000B000000}"/>
    <hyperlink ref="C14" location="'MFM-CreateProfile'!A1" display="My Family &amp; Me - Create Profile" xr:uid="{00000000-0004-0000-0100-00000C000000}"/>
    <hyperlink ref="C15" location="'MFM-DashboardDeleteAcct'!A1" display="My Family &amp; Me - Dashboard &amp; Delete Account" xr:uid="{00000000-0004-0000-0100-00000D000000}"/>
    <hyperlink ref="C16" location="'MFM-ViewEditDeleteProfile'!A1" display="My Family &amp; Me - View &amp; Edit &amp; Delete Profile" xr:uid="{00000000-0004-0000-0100-00000E000000}"/>
    <hyperlink ref="C5" location="'GUI-Flow'!A1" display="GUI flows" xr:uid="{00000000-0004-0000-0100-00000F000000}"/>
    <hyperlink ref="C6" location="Hybrid!A1" display="Hybrid applications" xr:uid="{00000000-0004-0000-0100-000010000000}"/>
    <hyperlink ref="C22" location="'IE9'!A1" display="On IE9" xr:uid="{00000000-0004-0000-0100-000011000000}"/>
  </hyperlinks>
  <pageMargins left="0.75" right="0.75" top="1" bottom="1" header="0.51180555555555551" footer="0.51180555555555551"/>
  <pageSetup scale="77" firstPageNumber="0" orientation="portrait" horizontalDpi="300" verticalDpi="300" r:id="rId1"/>
  <headerFooter alignWithMargins="0"/>
  <ignoredErrors>
    <ignoredError sqref="L7:N7 K8:N8" formula="1"/>
    <ignoredError sqref="B23 B5:B21" numberStoredAsText="1"/>
  </ignoredError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M34"/>
  <sheetViews>
    <sheetView workbookViewId="0">
      <pane xSplit="1" ySplit="4" topLeftCell="B5" activePane="bottomRight" state="frozen"/>
      <selection pane="topRight" activeCell="B1" sqref="B1"/>
      <selection pane="bottomLeft" activeCell="A5" sqref="A5"/>
      <selection pane="bottomRight" activeCell="E12" sqref="E12"/>
    </sheetView>
  </sheetViews>
  <sheetFormatPr defaultRowHeight="13.2"/>
  <cols>
    <col min="1" max="1" width="14.44140625" customWidth="1"/>
    <col min="2" max="2" width="29.77734375" customWidth="1"/>
    <col min="3" max="3" width="21" customWidth="1"/>
    <col min="4" max="5" width="37.6640625" customWidth="1"/>
    <col min="6" max="6" width="10.44140625" style="1" customWidth="1"/>
    <col min="13" max="13" width="10.44140625" customWidth="1"/>
  </cols>
  <sheetData>
    <row r="1" spans="1:13" s="1" customFormat="1" ht="12.75" customHeight="1">
      <c r="A1" s="41" t="s">
        <v>52</v>
      </c>
      <c r="B1" s="41" t="s">
        <v>56</v>
      </c>
      <c r="C1" s="41"/>
      <c r="D1" s="42" t="str">
        <f>"Pass: "&amp;COUNTIF($G$1:$K$956,"Pass")</f>
        <v>Pass: 120</v>
      </c>
      <c r="E1" s="38" t="str">
        <f>"Untested: "&amp;COUNTIF($G$1:$K$956,"Untest")</f>
        <v>Untested: 0</v>
      </c>
      <c r="F1" s="59"/>
      <c r="G1"/>
      <c r="H1"/>
      <c r="I1"/>
    </row>
    <row r="2" spans="1:13" s="1" customFormat="1">
      <c r="A2" s="36" t="s">
        <v>36</v>
      </c>
      <c r="B2" s="37" t="s">
        <v>309</v>
      </c>
      <c r="C2" s="37"/>
      <c r="D2" s="42" t="str">
        <f>"Fail: "&amp;COUNTIF($G$1:$K$956,"Fail")</f>
        <v>Fail: 0</v>
      </c>
      <c r="E2" s="38" t="str">
        <f>"N/A: "&amp;COUNTIF($G$1:$K$956,"N/A")</f>
        <v>N/A: 0</v>
      </c>
      <c r="F2" s="59"/>
      <c r="G2"/>
      <c r="H2"/>
      <c r="I2"/>
    </row>
    <row r="3" spans="1:13" s="1" customFormat="1">
      <c r="A3" s="36" t="s">
        <v>37</v>
      </c>
      <c r="B3" s="36" t="s">
        <v>4</v>
      </c>
      <c r="C3" s="36"/>
      <c r="D3" s="42" t="str">
        <f>"Percent Complete: "&amp;ROUND((COUNTIF($G$5:$K$956,"Pass")*100)/((COUNTA($A$5:$A$956)*5)-COUNTIF($G$5:$K$1021,"N/A")),2)&amp;"%"</f>
        <v>Percent Complete: 100%</v>
      </c>
      <c r="E3" s="39" t="str">
        <f>"Number of cases: "&amp;(COUNTA($A$5:$A$956))</f>
        <v>Number of cases: 24</v>
      </c>
      <c r="F3" s="60"/>
      <c r="G3"/>
      <c r="H3"/>
      <c r="I3"/>
    </row>
    <row r="4" spans="1:13" s="1" customFormat="1" ht="40.799999999999997">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s="1" customFormat="1" ht="71.400000000000006">
      <c r="A5" s="55" t="str">
        <f>IF(OR(B5&lt;&gt;"",E5&lt;&gt;""),"["&amp;TEXT($B$2,"#")&amp;"-"&amp;TEXT(ROW()-4,"##")&amp;"]","")</f>
        <v>[Hybrid-1]</v>
      </c>
      <c r="B5" s="55" t="s">
        <v>310</v>
      </c>
      <c r="C5" s="55" t="s">
        <v>854</v>
      </c>
      <c r="D5" s="55" t="s">
        <v>607</v>
      </c>
      <c r="E5" s="55" t="s">
        <v>861</v>
      </c>
      <c r="F5" s="49"/>
      <c r="G5" s="54" t="s">
        <v>22</v>
      </c>
      <c r="H5" s="54" t="s">
        <v>22</v>
      </c>
      <c r="I5" s="54" t="s">
        <v>22</v>
      </c>
      <c r="J5" s="54" t="s">
        <v>22</v>
      </c>
      <c r="K5" s="54" t="s">
        <v>22</v>
      </c>
      <c r="L5" s="88">
        <v>40825</v>
      </c>
      <c r="M5" s="54" t="s">
        <v>58</v>
      </c>
    </row>
    <row r="6" spans="1:13" s="1" customFormat="1" ht="30.6">
      <c r="A6" s="45" t="str">
        <f t="shared" ref="A6:A21" si="0">IF(OR(B6&lt;&gt;"",E6&lt;&gt;""),"["&amp;TEXT($B$2,"#")&amp;"-"&amp;TEXT(ROW()-4,"##")&amp;"]","")</f>
        <v>[Hybrid-2]</v>
      </c>
      <c r="B6" s="45" t="s">
        <v>606</v>
      </c>
      <c r="C6" s="45" t="s">
        <v>862</v>
      </c>
      <c r="D6" s="45" t="s">
        <v>311</v>
      </c>
      <c r="E6" s="45" t="s">
        <v>856</v>
      </c>
      <c r="F6" s="49"/>
      <c r="G6" s="46" t="s">
        <v>22</v>
      </c>
      <c r="H6" s="46" t="s">
        <v>22</v>
      </c>
      <c r="I6" s="46" t="s">
        <v>22</v>
      </c>
      <c r="J6" s="46" t="s">
        <v>22</v>
      </c>
      <c r="K6" s="46" t="s">
        <v>22</v>
      </c>
      <c r="L6" s="90">
        <v>40825</v>
      </c>
      <c r="M6" s="46" t="s">
        <v>59</v>
      </c>
    </row>
    <row r="7" spans="1:13" s="1" customFormat="1" ht="91.8">
      <c r="A7" s="45" t="str">
        <f t="shared" si="0"/>
        <v>[Hybrid-3]</v>
      </c>
      <c r="B7" s="47" t="s">
        <v>60</v>
      </c>
      <c r="C7" s="47"/>
      <c r="D7" s="47" t="s">
        <v>493</v>
      </c>
      <c r="E7" s="47" t="s">
        <v>863</v>
      </c>
      <c r="F7" s="49"/>
      <c r="G7" s="46" t="s">
        <v>22</v>
      </c>
      <c r="H7" s="46" t="s">
        <v>22</v>
      </c>
      <c r="I7" s="46" t="s">
        <v>22</v>
      </c>
      <c r="J7" s="46" t="s">
        <v>22</v>
      </c>
      <c r="K7" s="46" t="s">
        <v>22</v>
      </c>
      <c r="L7" s="90">
        <v>40825</v>
      </c>
      <c r="M7" s="46" t="s">
        <v>59</v>
      </c>
    </row>
    <row r="8" spans="1:13" s="1" customFormat="1" ht="91.8">
      <c r="A8" s="45" t="str">
        <f>IF(OR(B8&lt;&gt;"",E8&lt;&gt;""),"["&amp;TEXT($B$2,"#")&amp;"-"&amp;TEXT(ROW()-4,"##")&amp;"]","")</f>
        <v>[Hybrid-4]</v>
      </c>
      <c r="B8" s="47" t="s">
        <v>905</v>
      </c>
      <c r="C8" s="47"/>
      <c r="D8" s="47" t="s">
        <v>906</v>
      </c>
      <c r="E8" s="47" t="s">
        <v>907</v>
      </c>
      <c r="F8" s="49">
        <v>1564698</v>
      </c>
      <c r="G8" s="46" t="s">
        <v>22</v>
      </c>
      <c r="H8" s="46" t="s">
        <v>22</v>
      </c>
      <c r="I8" s="46" t="s">
        <v>22</v>
      </c>
      <c r="J8" s="46" t="s">
        <v>22</v>
      </c>
      <c r="K8" s="46" t="s">
        <v>22</v>
      </c>
      <c r="L8" s="90">
        <v>40825</v>
      </c>
      <c r="M8" s="46" t="s">
        <v>59</v>
      </c>
    </row>
    <row r="9" spans="1:13" s="1" customFormat="1" ht="40.799999999999997">
      <c r="A9" s="47" t="str">
        <f t="shared" ref="A9" si="1">IF(OR(B9&lt;&gt;"",E9&lt;&gt;""),"["&amp;TEXT($B$2,"#")&amp;"-"&amp;TEXT(ROW()-4,"##")&amp;"]","")</f>
        <v>[Hybrid-5]</v>
      </c>
      <c r="B9" s="47" t="s">
        <v>312</v>
      </c>
      <c r="C9" s="47"/>
      <c r="D9" s="45" t="s">
        <v>469</v>
      </c>
      <c r="E9" s="47" t="s">
        <v>313</v>
      </c>
      <c r="F9" s="49"/>
      <c r="G9" s="46" t="s">
        <v>22</v>
      </c>
      <c r="H9" s="46" t="s">
        <v>22</v>
      </c>
      <c r="I9" s="46" t="s">
        <v>22</v>
      </c>
      <c r="J9" s="46" t="s">
        <v>22</v>
      </c>
      <c r="K9" s="46" t="s">
        <v>22</v>
      </c>
      <c r="L9" s="90">
        <v>40825</v>
      </c>
      <c r="M9" s="46" t="s">
        <v>59</v>
      </c>
    </row>
    <row r="10" spans="1:13" s="1" customFormat="1" ht="30.6">
      <c r="A10" s="47" t="str">
        <f t="shared" si="0"/>
        <v>[Hybrid-6]</v>
      </c>
      <c r="B10" s="47" t="s">
        <v>99</v>
      </c>
      <c r="C10" s="47"/>
      <c r="D10" s="44" t="s">
        <v>51</v>
      </c>
      <c r="E10" s="47" t="s">
        <v>62</v>
      </c>
      <c r="F10" s="49"/>
      <c r="G10" s="46" t="s">
        <v>22</v>
      </c>
      <c r="H10" s="46" t="s">
        <v>22</v>
      </c>
      <c r="I10" s="46" t="s">
        <v>22</v>
      </c>
      <c r="J10" s="46" t="s">
        <v>22</v>
      </c>
      <c r="K10" s="46" t="s">
        <v>22</v>
      </c>
      <c r="L10" s="90">
        <v>40825</v>
      </c>
      <c r="M10" s="46" t="s">
        <v>59</v>
      </c>
    </row>
    <row r="11" spans="1:13" s="1" customFormat="1" ht="20.399999999999999">
      <c r="A11" s="47" t="str">
        <f t="shared" si="0"/>
        <v>[Hybrid-7]</v>
      </c>
      <c r="B11" s="47" t="s">
        <v>100</v>
      </c>
      <c r="C11" s="47"/>
      <c r="D11" s="44" t="s">
        <v>274</v>
      </c>
      <c r="E11" s="47" t="s">
        <v>47</v>
      </c>
      <c r="F11" s="49"/>
      <c r="G11" s="46" t="s">
        <v>22</v>
      </c>
      <c r="H11" s="46" t="s">
        <v>22</v>
      </c>
      <c r="I11" s="46" t="s">
        <v>22</v>
      </c>
      <c r="J11" s="46" t="s">
        <v>22</v>
      </c>
      <c r="K11" s="46" t="s">
        <v>22</v>
      </c>
      <c r="L11" s="90">
        <v>40825</v>
      </c>
      <c r="M11" s="46" t="s">
        <v>59</v>
      </c>
    </row>
    <row r="12" spans="1:13" s="1" customFormat="1" ht="71.400000000000006">
      <c r="A12" s="47" t="str">
        <f t="shared" si="0"/>
        <v>[Hybrid-8]</v>
      </c>
      <c r="B12" s="47" t="s">
        <v>552</v>
      </c>
      <c r="C12" s="47"/>
      <c r="D12" s="47" t="s">
        <v>69</v>
      </c>
      <c r="E12" s="47" t="s">
        <v>238</v>
      </c>
      <c r="F12" s="49"/>
      <c r="G12" s="46" t="s">
        <v>22</v>
      </c>
      <c r="H12" s="46" t="s">
        <v>22</v>
      </c>
      <c r="I12" s="46" t="s">
        <v>22</v>
      </c>
      <c r="J12" s="46" t="s">
        <v>22</v>
      </c>
      <c r="K12" s="46" t="s">
        <v>22</v>
      </c>
      <c r="L12" s="90">
        <v>40825</v>
      </c>
      <c r="M12" s="46" t="s">
        <v>59</v>
      </c>
    </row>
    <row r="13" spans="1:13" s="1" customFormat="1" ht="30.6">
      <c r="A13" s="47" t="str">
        <f t="shared" si="0"/>
        <v>[Hybrid-9]</v>
      </c>
      <c r="B13" s="47" t="s">
        <v>859</v>
      </c>
      <c r="C13" s="47"/>
      <c r="D13" s="47" t="s">
        <v>470</v>
      </c>
      <c r="E13" s="47" t="s">
        <v>864</v>
      </c>
      <c r="F13" s="47"/>
      <c r="G13" s="46" t="s">
        <v>22</v>
      </c>
      <c r="H13" s="46" t="s">
        <v>22</v>
      </c>
      <c r="I13" s="46" t="s">
        <v>22</v>
      </c>
      <c r="J13" s="46" t="s">
        <v>22</v>
      </c>
      <c r="K13" s="46" t="s">
        <v>22</v>
      </c>
      <c r="L13" s="90">
        <v>40825</v>
      </c>
      <c r="M13" s="46" t="s">
        <v>59</v>
      </c>
    </row>
    <row r="14" spans="1:13" s="1" customFormat="1" ht="91.8">
      <c r="A14" s="47" t="str">
        <f t="shared" si="0"/>
        <v>[Hybrid-10]</v>
      </c>
      <c r="B14" s="47" t="s">
        <v>281</v>
      </c>
      <c r="C14" s="47" t="s">
        <v>336</v>
      </c>
      <c r="D14" s="47" t="s">
        <v>471</v>
      </c>
      <c r="E14" s="47" t="s">
        <v>565</v>
      </c>
      <c r="F14" s="47"/>
      <c r="G14" s="46" t="s">
        <v>22</v>
      </c>
      <c r="H14" s="46" t="s">
        <v>22</v>
      </c>
      <c r="I14" s="46" t="s">
        <v>22</v>
      </c>
      <c r="J14" s="46" t="s">
        <v>22</v>
      </c>
      <c r="K14" s="46" t="s">
        <v>22</v>
      </c>
      <c r="L14" s="90">
        <v>40825</v>
      </c>
      <c r="M14" s="46" t="s">
        <v>59</v>
      </c>
    </row>
    <row r="15" spans="1:13" s="1" customFormat="1" ht="30.6">
      <c r="A15" s="47" t="str">
        <f t="shared" ref="A15" si="2">IF(OR(B15&lt;&gt;"",E15&lt;&gt;""),"["&amp;TEXT($B$2,"#")&amp;"-"&amp;TEXT(ROW()-4,"##")&amp;"]","")</f>
        <v>[Hybrid-11]</v>
      </c>
      <c r="B15" s="47" t="s">
        <v>694</v>
      </c>
      <c r="C15" s="47" t="s">
        <v>336</v>
      </c>
      <c r="D15" s="47" t="s">
        <v>692</v>
      </c>
      <c r="E15" s="47" t="s">
        <v>695</v>
      </c>
      <c r="F15" s="47"/>
      <c r="G15" s="46" t="s">
        <v>22</v>
      </c>
      <c r="H15" s="46" t="s">
        <v>22</v>
      </c>
      <c r="I15" s="46" t="s">
        <v>22</v>
      </c>
      <c r="J15" s="46" t="s">
        <v>22</v>
      </c>
      <c r="K15" s="46" t="s">
        <v>22</v>
      </c>
      <c r="L15" s="90">
        <v>40825</v>
      </c>
      <c r="M15" s="46" t="s">
        <v>59</v>
      </c>
    </row>
    <row r="16" spans="1:13" s="1" customFormat="1" ht="40.799999999999997">
      <c r="A16" s="47" t="str">
        <f t="shared" si="0"/>
        <v>[Hybrid-12]</v>
      </c>
      <c r="B16" s="47" t="s">
        <v>675</v>
      </c>
      <c r="C16" s="47"/>
      <c r="D16" s="47" t="s">
        <v>556</v>
      </c>
      <c r="E16" s="47" t="s">
        <v>742</v>
      </c>
      <c r="F16" s="43"/>
      <c r="G16" s="46" t="s">
        <v>22</v>
      </c>
      <c r="H16" s="46" t="s">
        <v>22</v>
      </c>
      <c r="I16" s="46" t="s">
        <v>22</v>
      </c>
      <c r="J16" s="46" t="s">
        <v>22</v>
      </c>
      <c r="K16" s="46" t="s">
        <v>22</v>
      </c>
      <c r="L16" s="90">
        <v>40825</v>
      </c>
      <c r="M16" s="46" t="s">
        <v>59</v>
      </c>
    </row>
    <row r="17" spans="1:13" s="1" customFormat="1" ht="40.799999999999997">
      <c r="A17" s="47" t="str">
        <f t="shared" ref="A17" si="3">IF(OR(B17&lt;&gt;"",E17&lt;&gt;""),"["&amp;TEXT($B$2,"#")&amp;"-"&amp;TEXT(ROW()-4,"##")&amp;"]","")</f>
        <v>[Hybrid-13]</v>
      </c>
      <c r="B17" s="47" t="s">
        <v>681</v>
      </c>
      <c r="C17" s="47"/>
      <c r="D17" s="47" t="s">
        <v>682</v>
      </c>
      <c r="E17" s="47" t="s">
        <v>741</v>
      </c>
      <c r="F17" s="43">
        <v>1569694</v>
      </c>
      <c r="G17" s="46" t="s">
        <v>22</v>
      </c>
      <c r="H17" s="46" t="s">
        <v>22</v>
      </c>
      <c r="I17" s="46" t="s">
        <v>22</v>
      </c>
      <c r="J17" s="46" t="s">
        <v>22</v>
      </c>
      <c r="K17" s="46" t="s">
        <v>22</v>
      </c>
      <c r="L17" s="90">
        <v>40857</v>
      </c>
      <c r="M17" s="46" t="s">
        <v>59</v>
      </c>
    </row>
    <row r="18" spans="1:13" s="1" customFormat="1" ht="40.799999999999997">
      <c r="A18" s="47" t="str">
        <f t="shared" ref="A18" si="4">IF(OR(B18&lt;&gt;"",E18&lt;&gt;""),"["&amp;TEXT($B$2,"#")&amp;"-"&amp;TEXT(ROW()-4,"##")&amp;"]","")</f>
        <v>[Hybrid-14]</v>
      </c>
      <c r="B18" s="47" t="s">
        <v>743</v>
      </c>
      <c r="C18" s="47"/>
      <c r="D18" s="47" t="s">
        <v>744</v>
      </c>
      <c r="E18" s="47" t="s">
        <v>745</v>
      </c>
      <c r="F18" s="47"/>
      <c r="G18" s="46" t="s">
        <v>22</v>
      </c>
      <c r="H18" s="46" t="s">
        <v>22</v>
      </c>
      <c r="I18" s="46" t="s">
        <v>22</v>
      </c>
      <c r="J18" s="46" t="s">
        <v>22</v>
      </c>
      <c r="K18" s="46" t="s">
        <v>22</v>
      </c>
      <c r="L18" s="90">
        <v>40825</v>
      </c>
      <c r="M18" s="46" t="s">
        <v>59</v>
      </c>
    </row>
    <row r="19" spans="1:13" s="1" customFormat="1" ht="71.400000000000006">
      <c r="A19" s="47" t="str">
        <f t="shared" si="0"/>
        <v>[Hybrid-15]</v>
      </c>
      <c r="B19" s="47" t="s">
        <v>676</v>
      </c>
      <c r="C19" s="47"/>
      <c r="D19" s="51" t="s">
        <v>317</v>
      </c>
      <c r="E19" s="51" t="s">
        <v>107</v>
      </c>
      <c r="F19" s="43"/>
      <c r="G19" s="46" t="s">
        <v>22</v>
      </c>
      <c r="H19" s="46" t="s">
        <v>22</v>
      </c>
      <c r="I19" s="46" t="s">
        <v>22</v>
      </c>
      <c r="J19" s="46" t="s">
        <v>22</v>
      </c>
      <c r="K19" s="46" t="s">
        <v>22</v>
      </c>
      <c r="L19" s="90">
        <v>40825</v>
      </c>
      <c r="M19" s="46" t="s">
        <v>59</v>
      </c>
    </row>
    <row r="20" spans="1:13" s="1" customFormat="1" ht="20.399999999999999">
      <c r="A20" s="47" t="str">
        <f t="shared" si="0"/>
        <v>[Hybrid-16]</v>
      </c>
      <c r="B20" s="47" t="s">
        <v>677</v>
      </c>
      <c r="C20" s="47"/>
      <c r="D20" s="47" t="s">
        <v>678</v>
      </c>
      <c r="E20" s="47" t="s">
        <v>729</v>
      </c>
      <c r="F20" s="47"/>
      <c r="G20" s="46" t="s">
        <v>22</v>
      </c>
      <c r="H20" s="46" t="s">
        <v>22</v>
      </c>
      <c r="I20" s="46" t="s">
        <v>22</v>
      </c>
      <c r="J20" s="46" t="s">
        <v>22</v>
      </c>
      <c r="K20" s="46" t="s">
        <v>22</v>
      </c>
      <c r="L20" s="90">
        <v>40825</v>
      </c>
      <c r="M20" s="46" t="s">
        <v>59</v>
      </c>
    </row>
    <row r="21" spans="1:13" s="1" customFormat="1" ht="20.399999999999999">
      <c r="A21" s="47" t="str">
        <f t="shared" si="0"/>
        <v>[Hybrid-17]</v>
      </c>
      <c r="B21" s="47" t="s">
        <v>679</v>
      </c>
      <c r="C21" s="47"/>
      <c r="D21" s="47" t="s">
        <v>680</v>
      </c>
      <c r="E21" s="47" t="s">
        <v>730</v>
      </c>
      <c r="F21" s="47"/>
      <c r="G21" s="46" t="s">
        <v>22</v>
      </c>
      <c r="H21" s="46" t="s">
        <v>22</v>
      </c>
      <c r="I21" s="46" t="s">
        <v>22</v>
      </c>
      <c r="J21" s="46" t="s">
        <v>22</v>
      </c>
      <c r="K21" s="46" t="s">
        <v>22</v>
      </c>
      <c r="L21" s="90">
        <v>40825</v>
      </c>
      <c r="M21" s="46" t="s">
        <v>59</v>
      </c>
    </row>
    <row r="22" spans="1:13" s="1" customFormat="1" ht="30.6">
      <c r="A22" s="47" t="str">
        <f t="shared" ref="A22:A28" si="5">IF(OR(B22&lt;&gt;"",E22&lt;&gt;""),"["&amp;TEXT($B$2,"#")&amp;"-"&amp;TEXT(ROW()-4,"##")&amp;"]","")</f>
        <v>[Hybrid-18]</v>
      </c>
      <c r="B22" s="47" t="s">
        <v>731</v>
      </c>
      <c r="C22" s="47"/>
      <c r="D22" s="47" t="s">
        <v>732</v>
      </c>
      <c r="E22" s="47" t="s">
        <v>733</v>
      </c>
      <c r="F22" s="47"/>
      <c r="G22" s="46" t="s">
        <v>22</v>
      </c>
      <c r="H22" s="46" t="s">
        <v>22</v>
      </c>
      <c r="I22" s="46" t="s">
        <v>22</v>
      </c>
      <c r="J22" s="46" t="s">
        <v>22</v>
      </c>
      <c r="K22" s="46" t="s">
        <v>22</v>
      </c>
      <c r="L22" s="90">
        <v>40825</v>
      </c>
      <c r="M22" s="46" t="s">
        <v>59</v>
      </c>
    </row>
    <row r="23" spans="1:13" ht="40.799999999999997">
      <c r="A23" s="47" t="str">
        <f t="shared" si="5"/>
        <v>[Hybrid-19]</v>
      </c>
      <c r="B23" s="109" t="s">
        <v>757</v>
      </c>
      <c r="C23" s="47" t="s">
        <v>749</v>
      </c>
      <c r="D23" s="47" t="s">
        <v>751</v>
      </c>
      <c r="E23" s="47" t="s">
        <v>750</v>
      </c>
      <c r="F23" s="47"/>
      <c r="G23" s="46" t="s">
        <v>22</v>
      </c>
      <c r="H23" s="46" t="s">
        <v>22</v>
      </c>
      <c r="I23" s="46" t="s">
        <v>22</v>
      </c>
      <c r="J23" s="46" t="s">
        <v>22</v>
      </c>
      <c r="K23" s="46" t="s">
        <v>22</v>
      </c>
      <c r="L23" s="90">
        <v>40825</v>
      </c>
      <c r="M23" s="46" t="s">
        <v>59</v>
      </c>
    </row>
    <row r="24" spans="1:13" ht="40.799999999999997">
      <c r="A24" s="47" t="str">
        <f t="shared" si="5"/>
        <v>[Hybrid-20]</v>
      </c>
      <c r="B24" s="110"/>
      <c r="C24" s="47"/>
      <c r="D24" s="44" t="s">
        <v>752</v>
      </c>
      <c r="E24" s="47" t="s">
        <v>648</v>
      </c>
      <c r="F24" s="47"/>
      <c r="G24" s="46" t="s">
        <v>22</v>
      </c>
      <c r="H24" s="46" t="s">
        <v>22</v>
      </c>
      <c r="I24" s="46" t="s">
        <v>22</v>
      </c>
      <c r="J24" s="46" t="s">
        <v>22</v>
      </c>
      <c r="K24" s="46" t="s">
        <v>22</v>
      </c>
      <c r="L24" s="90">
        <v>40825</v>
      </c>
      <c r="M24" s="46" t="s">
        <v>59</v>
      </c>
    </row>
    <row r="25" spans="1:13" ht="61.2">
      <c r="A25" s="47" t="str">
        <f t="shared" si="5"/>
        <v>[Hybrid-21]</v>
      </c>
      <c r="B25" s="110"/>
      <c r="C25" s="47" t="s">
        <v>315</v>
      </c>
      <c r="D25" s="44" t="s">
        <v>753</v>
      </c>
      <c r="E25" s="47" t="s">
        <v>64</v>
      </c>
      <c r="F25" s="47"/>
      <c r="G25" s="46" t="s">
        <v>22</v>
      </c>
      <c r="H25" s="46" t="s">
        <v>22</v>
      </c>
      <c r="I25" s="46" t="s">
        <v>22</v>
      </c>
      <c r="J25" s="46" t="s">
        <v>22</v>
      </c>
      <c r="K25" s="46" t="s">
        <v>22</v>
      </c>
      <c r="L25" s="90">
        <v>40825</v>
      </c>
      <c r="M25" s="46" t="s">
        <v>59</v>
      </c>
    </row>
    <row r="26" spans="1:13" ht="51">
      <c r="A26" s="47" t="str">
        <f t="shared" si="5"/>
        <v>[Hybrid-22]</v>
      </c>
      <c r="B26" s="110"/>
      <c r="C26" s="47"/>
      <c r="D26" s="44" t="s">
        <v>754</v>
      </c>
      <c r="E26" s="47" t="s">
        <v>717</v>
      </c>
      <c r="F26" s="47"/>
      <c r="G26" s="46" t="s">
        <v>22</v>
      </c>
      <c r="H26" s="46" t="s">
        <v>22</v>
      </c>
      <c r="I26" s="46" t="s">
        <v>22</v>
      </c>
      <c r="J26" s="46" t="s">
        <v>22</v>
      </c>
      <c r="K26" s="46" t="s">
        <v>22</v>
      </c>
      <c r="L26" s="90">
        <v>40825</v>
      </c>
      <c r="M26" s="46" t="s">
        <v>59</v>
      </c>
    </row>
    <row r="27" spans="1:13" ht="51">
      <c r="A27" s="47" t="str">
        <f t="shared" si="5"/>
        <v>[Hybrid-23]</v>
      </c>
      <c r="B27" s="110"/>
      <c r="C27" s="47"/>
      <c r="D27" s="44" t="s">
        <v>756</v>
      </c>
      <c r="E27" s="47" t="s">
        <v>722</v>
      </c>
      <c r="F27" s="47"/>
      <c r="G27" s="46" t="s">
        <v>22</v>
      </c>
      <c r="H27" s="46" t="s">
        <v>22</v>
      </c>
      <c r="I27" s="46" t="s">
        <v>22</v>
      </c>
      <c r="J27" s="46" t="s">
        <v>22</v>
      </c>
      <c r="K27" s="46" t="s">
        <v>22</v>
      </c>
      <c r="L27" s="90">
        <v>40825</v>
      </c>
      <c r="M27" s="46" t="s">
        <v>59</v>
      </c>
    </row>
    <row r="28" spans="1:13" ht="51">
      <c r="A28" s="47" t="str">
        <f t="shared" si="5"/>
        <v>[Hybrid-24]</v>
      </c>
      <c r="B28" s="111"/>
      <c r="C28" s="47"/>
      <c r="D28" s="44" t="s">
        <v>755</v>
      </c>
      <c r="E28" s="47" t="s">
        <v>739</v>
      </c>
      <c r="F28" s="47"/>
      <c r="G28" s="46" t="s">
        <v>22</v>
      </c>
      <c r="H28" s="46" t="s">
        <v>22</v>
      </c>
      <c r="I28" s="46" t="s">
        <v>22</v>
      </c>
      <c r="J28" s="46" t="s">
        <v>22</v>
      </c>
      <c r="K28" s="46" t="s">
        <v>22</v>
      </c>
      <c r="L28" s="90">
        <v>40825</v>
      </c>
      <c r="M28" s="46" t="s">
        <v>59</v>
      </c>
    </row>
    <row r="29" spans="1:13">
      <c r="F29" s="47"/>
    </row>
    <row r="30" spans="1:13">
      <c r="F30" s="47"/>
    </row>
    <row r="31" spans="1:13">
      <c r="F31" s="47"/>
    </row>
    <row r="32" spans="1:13">
      <c r="F32" s="47"/>
    </row>
    <row r="33" spans="6:6">
      <c r="F33" s="47"/>
    </row>
    <row r="34" spans="6:6">
      <c r="F34" s="47"/>
    </row>
  </sheetData>
  <mergeCells count="1">
    <mergeCell ref="B23:B28"/>
  </mergeCells>
  <dataValidations count="1">
    <dataValidation type="list" operator="equal" allowBlank="1" sqref="G5:K28" xr:uid="{00000000-0002-0000-0200-000000000000}">
      <formula1>"Pass,Fail,Untest,N/A"</formula1>
    </dataValidation>
  </dataValidations>
  <hyperlinks>
    <hyperlink ref="A1" location="'Test report'!A1" display="Back to TestReport" xr:uid="{00000000-0004-0000-0200-000000000000}"/>
    <hyperlink ref="B1" location="BugList!A1" display="To Buglist" xr:uid="{00000000-0004-0000-0200-000001000000}"/>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4"/>
  <sheetViews>
    <sheetView zoomScaleNormal="100" workbookViewId="0">
      <pane xSplit="1" ySplit="4" topLeftCell="B5" activePane="bottomRight" state="frozen"/>
      <selection pane="topRight" activeCell="B1" sqref="B1"/>
      <selection pane="bottomLeft" activeCell="A5" sqref="A5"/>
      <selection pane="bottomRight" activeCell="C16" sqref="C16"/>
    </sheetView>
  </sheetViews>
  <sheetFormatPr defaultColWidth="9" defaultRowHeight="13.2"/>
  <cols>
    <col min="1" max="1" width="14.44140625" style="1" customWidth="1"/>
    <col min="2" max="2" width="31.77734375" style="1" customWidth="1"/>
    <col min="3" max="3" width="16.109375" style="1" customWidth="1"/>
    <col min="4" max="4" width="39.88671875" style="1" customWidth="1"/>
    <col min="5" max="5" width="37.21875" style="1" customWidth="1"/>
    <col min="6" max="6" width="10.44140625" style="1" customWidth="1"/>
    <col min="7" max="7" width="9.109375" style="1" customWidth="1"/>
    <col min="8" max="8" width="8.88671875"/>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1" t="s">
        <v>52</v>
      </c>
      <c r="B1" s="41" t="s">
        <v>56</v>
      </c>
      <c r="C1" s="41"/>
      <c r="D1" s="42" t="str">
        <f>"Pass: "&amp;COUNTIF($G$5:$K$963,"Pass")</f>
        <v>Pass: 150</v>
      </c>
      <c r="E1" s="38" t="str">
        <f>"Untested: "&amp;COUNTIF($G$5:$K$963,"Untest")</f>
        <v>Untested: 0</v>
      </c>
      <c r="F1" s="59"/>
      <c r="G1"/>
      <c r="I1"/>
    </row>
    <row r="2" spans="1:13" ht="12.75" customHeight="1">
      <c r="A2" s="36" t="s">
        <v>36</v>
      </c>
      <c r="B2" s="37" t="s">
        <v>25</v>
      </c>
      <c r="C2" s="37"/>
      <c r="D2" s="42" t="str">
        <f>"Fail: "&amp;COUNTIF($G$5:$K$963,"Fail")</f>
        <v>Fail: 0</v>
      </c>
      <c r="E2" s="38" t="str">
        <f>"N/A: "&amp;COUNTIF($G$5:$K$963,"N/A")</f>
        <v>N/A: 0</v>
      </c>
      <c r="F2" s="59"/>
      <c r="G2"/>
      <c r="I2"/>
    </row>
    <row r="3" spans="1:13" ht="12.75" customHeight="1">
      <c r="A3" s="36" t="s">
        <v>37</v>
      </c>
      <c r="B3" s="36" t="s">
        <v>4</v>
      </c>
      <c r="C3" s="36"/>
      <c r="D3" s="42" t="str">
        <f>"Percent Complete: "&amp;ROUND((COUNTIF($G$5:$K$963,"Pass")*100)/((COUNTA($A$5:$A$963)*5)-COUNTIF($G$5:$K$1021,"N/A")),2)&amp;"%"</f>
        <v>Percent Complete: 100%</v>
      </c>
      <c r="E3" s="39" t="str">
        <f>"Number of cases: "&amp;(COUNTA($A$5:$A$963))</f>
        <v>Number of cases: 30</v>
      </c>
      <c r="F3" s="60"/>
      <c r="G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71.400000000000006">
      <c r="A5" s="55" t="str">
        <f>IF(OR(B5&lt;&gt;"",E5&lt;&gt;""),"["&amp;TEXT($B$2,"#")&amp;"-"&amp;TEXT(ROW()-4,"##")&amp;"]","")</f>
        <v>[Home page-1]</v>
      </c>
      <c r="B5" s="55" t="s">
        <v>218</v>
      </c>
      <c r="C5" s="55" t="s">
        <v>854</v>
      </c>
      <c r="D5" s="55" t="s">
        <v>45</v>
      </c>
      <c r="E5" s="55" t="s">
        <v>855</v>
      </c>
      <c r="F5" s="49"/>
      <c r="G5" s="54" t="s">
        <v>22</v>
      </c>
      <c r="H5" s="54" t="s">
        <v>22</v>
      </c>
      <c r="I5" s="54" t="s">
        <v>22</v>
      </c>
      <c r="J5" s="54" t="s">
        <v>22</v>
      </c>
      <c r="K5" s="54" t="s">
        <v>22</v>
      </c>
      <c r="L5" s="88">
        <v>40825</v>
      </c>
      <c r="M5" s="54" t="s">
        <v>58</v>
      </c>
    </row>
    <row r="6" spans="1:13" ht="20.399999999999999">
      <c r="A6" s="45" t="str">
        <f t="shared" ref="A6:A27" si="0">IF(OR(B6&lt;&gt;"",E6&lt;&gt;""),"["&amp;TEXT($B$2,"#")&amp;"-"&amp;TEXT(ROW()-4,"##")&amp;"]","")</f>
        <v>[Home page-2]</v>
      </c>
      <c r="B6" s="45" t="s">
        <v>331</v>
      </c>
      <c r="C6" s="45"/>
      <c r="D6" s="45" t="s">
        <v>273</v>
      </c>
      <c r="E6" s="45" t="s">
        <v>856</v>
      </c>
      <c r="F6" s="49"/>
      <c r="G6" s="46" t="s">
        <v>22</v>
      </c>
      <c r="H6" s="46" t="s">
        <v>22</v>
      </c>
      <c r="I6" s="46" t="s">
        <v>22</v>
      </c>
      <c r="J6" s="46" t="s">
        <v>22</v>
      </c>
      <c r="K6" s="46" t="s">
        <v>22</v>
      </c>
      <c r="L6" s="90">
        <v>40825</v>
      </c>
      <c r="M6" s="46" t="s">
        <v>59</v>
      </c>
    </row>
    <row r="7" spans="1:13" ht="91.8">
      <c r="A7" s="45" t="str">
        <f t="shared" si="0"/>
        <v>[Home page-3]</v>
      </c>
      <c r="B7" s="47" t="s">
        <v>60</v>
      </c>
      <c r="C7" s="47"/>
      <c r="D7" s="47" t="s">
        <v>494</v>
      </c>
      <c r="E7" s="47" t="s">
        <v>857</v>
      </c>
      <c r="F7" s="49"/>
      <c r="G7" s="46" t="s">
        <v>22</v>
      </c>
      <c r="H7" s="46" t="s">
        <v>22</v>
      </c>
      <c r="I7" s="46" t="s">
        <v>22</v>
      </c>
      <c r="J7" s="46" t="s">
        <v>22</v>
      </c>
      <c r="K7" s="46" t="s">
        <v>22</v>
      </c>
      <c r="L7" s="90">
        <v>40825</v>
      </c>
      <c r="M7" s="46" t="s">
        <v>59</v>
      </c>
    </row>
    <row r="8" spans="1:13" ht="91.8">
      <c r="A8" s="45" t="str">
        <f t="shared" si="0"/>
        <v>[Home page-4]</v>
      </c>
      <c r="B8" s="47" t="s">
        <v>46</v>
      </c>
      <c r="C8" s="47"/>
      <c r="D8" s="47" t="s">
        <v>61</v>
      </c>
      <c r="E8" s="47" t="s">
        <v>858</v>
      </c>
      <c r="F8" s="49">
        <v>1564698</v>
      </c>
      <c r="G8" s="46" t="s">
        <v>22</v>
      </c>
      <c r="H8" s="46" t="s">
        <v>22</v>
      </c>
      <c r="I8" s="46" t="s">
        <v>22</v>
      </c>
      <c r="J8" s="46" t="s">
        <v>22</v>
      </c>
      <c r="K8" s="46" t="s">
        <v>22</v>
      </c>
      <c r="L8" s="90">
        <v>40825</v>
      </c>
      <c r="M8" s="46" t="s">
        <v>59</v>
      </c>
    </row>
    <row r="9" spans="1:13" ht="40.799999999999997">
      <c r="A9" s="45" t="str">
        <f t="shared" si="0"/>
        <v>[Home page-5]</v>
      </c>
      <c r="B9" s="47" t="s">
        <v>94</v>
      </c>
      <c r="C9" s="47"/>
      <c r="D9" s="44" t="s">
        <v>499</v>
      </c>
      <c r="E9" s="47" t="s">
        <v>335</v>
      </c>
      <c r="F9" s="49"/>
      <c r="G9" s="46" t="s">
        <v>22</v>
      </c>
      <c r="H9" s="46" t="s">
        <v>22</v>
      </c>
      <c r="I9" s="46" t="s">
        <v>22</v>
      </c>
      <c r="J9" s="46" t="s">
        <v>22</v>
      </c>
      <c r="K9" s="46" t="s">
        <v>22</v>
      </c>
      <c r="L9" s="90">
        <v>40825</v>
      </c>
      <c r="M9" s="46" t="s">
        <v>59</v>
      </c>
    </row>
    <row r="10" spans="1:13" ht="81.599999999999994">
      <c r="A10" s="53" t="str">
        <f t="shared" si="0"/>
        <v>[Home page-6]</v>
      </c>
      <c r="B10" s="55" t="s">
        <v>95</v>
      </c>
      <c r="C10" s="55"/>
      <c r="D10" s="53" t="s">
        <v>48</v>
      </c>
      <c r="E10" s="55" t="s">
        <v>353</v>
      </c>
      <c r="F10" s="49">
        <v>1564692</v>
      </c>
      <c r="G10" s="54" t="s">
        <v>22</v>
      </c>
      <c r="H10" s="54" t="s">
        <v>22</v>
      </c>
      <c r="I10" s="54" t="s">
        <v>22</v>
      </c>
      <c r="J10" s="54" t="s">
        <v>22</v>
      </c>
      <c r="K10" s="54" t="s">
        <v>22</v>
      </c>
      <c r="L10" s="88">
        <v>40825</v>
      </c>
      <c r="M10" s="54" t="s">
        <v>58</v>
      </c>
    </row>
    <row r="11" spans="1:13" ht="10.199999999999999">
      <c r="A11" s="47" t="str">
        <f t="shared" ref="A11" si="1">IF(OR(B11&lt;&gt;"",E11&lt;&gt;""),"["&amp;TEXT($B$2,"#")&amp;"-"&amp;TEXT(ROW()-4,"##")&amp;"]","")</f>
        <v>[Home page-7]</v>
      </c>
      <c r="B11" s="47" t="s">
        <v>646</v>
      </c>
      <c r="C11" s="47"/>
      <c r="D11" s="44" t="s">
        <v>647</v>
      </c>
      <c r="E11" s="47" t="s">
        <v>648</v>
      </c>
      <c r="F11" s="49"/>
      <c r="G11" s="48" t="s">
        <v>22</v>
      </c>
      <c r="H11" s="48" t="s">
        <v>22</v>
      </c>
      <c r="I11" s="48" t="s">
        <v>22</v>
      </c>
      <c r="J11" s="48" t="s">
        <v>22</v>
      </c>
      <c r="K11" s="48" t="s">
        <v>22</v>
      </c>
      <c r="L11" s="90">
        <v>40825</v>
      </c>
      <c r="M11" s="46" t="s">
        <v>59</v>
      </c>
    </row>
    <row r="12" spans="1:13" ht="40.799999999999997">
      <c r="A12" s="47" t="str">
        <f t="shared" si="0"/>
        <v>[Home page-8]</v>
      </c>
      <c r="B12" s="47" t="s">
        <v>96</v>
      </c>
      <c r="C12" s="47" t="s">
        <v>315</v>
      </c>
      <c r="D12" s="44" t="s">
        <v>63</v>
      </c>
      <c r="E12" s="47" t="s">
        <v>64</v>
      </c>
      <c r="F12" s="49"/>
      <c r="G12" s="48" t="s">
        <v>22</v>
      </c>
      <c r="H12" s="48" t="s">
        <v>22</v>
      </c>
      <c r="I12" s="48" t="s">
        <v>22</v>
      </c>
      <c r="J12" s="48" t="s">
        <v>22</v>
      </c>
      <c r="K12" s="48" t="s">
        <v>22</v>
      </c>
      <c r="L12" s="90">
        <v>40825</v>
      </c>
      <c r="M12" s="46" t="s">
        <v>59</v>
      </c>
    </row>
    <row r="13" spans="1:13" ht="40.799999999999997">
      <c r="A13" s="47" t="str">
        <f t="shared" si="0"/>
        <v>[Home page-9]</v>
      </c>
      <c r="B13" s="47" t="s">
        <v>97</v>
      </c>
      <c r="C13" s="47"/>
      <c r="D13" s="44" t="s">
        <v>49</v>
      </c>
      <c r="E13" s="47" t="s">
        <v>717</v>
      </c>
      <c r="F13" s="47"/>
      <c r="G13" s="48" t="s">
        <v>22</v>
      </c>
      <c r="H13" s="48" t="s">
        <v>22</v>
      </c>
      <c r="I13" s="48" t="s">
        <v>22</v>
      </c>
      <c r="J13" s="48" t="s">
        <v>22</v>
      </c>
      <c r="K13" s="48" t="s">
        <v>22</v>
      </c>
      <c r="L13" s="90">
        <v>40825</v>
      </c>
      <c r="M13" s="46" t="s">
        <v>59</v>
      </c>
    </row>
    <row r="14" spans="1:13" ht="40.799999999999997">
      <c r="A14" s="47" t="str">
        <f t="shared" ref="A14" si="2">IF(OR(B14&lt;&gt;"",E14&lt;&gt;""),"["&amp;TEXT($B$2,"#")&amp;"-"&amp;TEXT(ROW()-4,"##")&amp;"]","")</f>
        <v>[Home page-10]</v>
      </c>
      <c r="B14" s="47" t="s">
        <v>718</v>
      </c>
      <c r="C14" s="47"/>
      <c r="D14" s="44" t="s">
        <v>719</v>
      </c>
      <c r="E14" s="47" t="s">
        <v>722</v>
      </c>
      <c r="F14" s="47"/>
      <c r="G14" s="48" t="s">
        <v>22</v>
      </c>
      <c r="H14" s="48" t="s">
        <v>22</v>
      </c>
      <c r="I14" s="48" t="s">
        <v>22</v>
      </c>
      <c r="J14" s="48" t="s">
        <v>22</v>
      </c>
      <c r="K14" s="48" t="s">
        <v>22</v>
      </c>
      <c r="L14" s="90">
        <v>40825</v>
      </c>
      <c r="M14" s="46"/>
    </row>
    <row r="15" spans="1:13" ht="20.399999999999999">
      <c r="A15" s="47" t="str">
        <f t="shared" ref="A15" si="3">IF(OR(B15&lt;&gt;"",E15&lt;&gt;""),"["&amp;TEXT($B$2,"#")&amp;"-"&amp;TEXT(ROW()-4,"##")&amp;"]","")</f>
        <v>[Home page-11]</v>
      </c>
      <c r="B15" s="47" t="s">
        <v>720</v>
      </c>
      <c r="C15" s="47"/>
      <c r="D15" s="44" t="s">
        <v>721</v>
      </c>
      <c r="E15" s="47" t="s">
        <v>739</v>
      </c>
      <c r="F15" s="47"/>
      <c r="G15" s="48" t="s">
        <v>22</v>
      </c>
      <c r="H15" s="48" t="s">
        <v>22</v>
      </c>
      <c r="I15" s="48" t="s">
        <v>22</v>
      </c>
      <c r="J15" s="48" t="s">
        <v>22</v>
      </c>
      <c r="K15" s="48" t="s">
        <v>22</v>
      </c>
      <c r="L15" s="90">
        <v>40825</v>
      </c>
      <c r="M15" s="46"/>
    </row>
    <row r="16" spans="1:13" ht="40.799999999999997">
      <c r="A16" s="47" t="str">
        <f t="shared" ref="A16" si="4">IF(OR(B16&lt;&gt;"",E16&lt;&gt;""),"["&amp;TEXT($B$2,"#")&amp;"-"&amp;TEXT(ROW()-4,"##")&amp;"]","")</f>
        <v>[Home page-12]</v>
      </c>
      <c r="B16" s="47" t="s">
        <v>737</v>
      </c>
      <c r="C16" s="47"/>
      <c r="D16" s="44" t="s">
        <v>738</v>
      </c>
      <c r="E16" s="47" t="s">
        <v>740</v>
      </c>
      <c r="F16" s="43"/>
      <c r="G16" s="48" t="s">
        <v>22</v>
      </c>
      <c r="H16" s="48" t="s">
        <v>22</v>
      </c>
      <c r="I16" s="48" t="s">
        <v>22</v>
      </c>
      <c r="J16" s="48" t="s">
        <v>22</v>
      </c>
      <c r="K16" s="48" t="s">
        <v>22</v>
      </c>
      <c r="L16" s="90">
        <v>40825</v>
      </c>
      <c r="M16" s="46"/>
    </row>
    <row r="17" spans="1:13" ht="30.6">
      <c r="A17" s="47" t="str">
        <f t="shared" si="0"/>
        <v>[Home page-13]</v>
      </c>
      <c r="B17" s="47" t="s">
        <v>98</v>
      </c>
      <c r="C17" s="47"/>
      <c r="D17" s="44" t="s">
        <v>50</v>
      </c>
      <c r="E17" s="47" t="s">
        <v>314</v>
      </c>
      <c r="F17" s="43"/>
      <c r="G17" s="48" t="s">
        <v>22</v>
      </c>
      <c r="H17" s="48" t="s">
        <v>22</v>
      </c>
      <c r="I17" s="48" t="s">
        <v>22</v>
      </c>
      <c r="J17" s="48" t="s">
        <v>22</v>
      </c>
      <c r="K17" s="48" t="s">
        <v>22</v>
      </c>
      <c r="L17" s="90">
        <v>40825</v>
      </c>
      <c r="M17" s="46" t="s">
        <v>59</v>
      </c>
    </row>
    <row r="18" spans="1:13" ht="61.2">
      <c r="A18" s="47" t="str">
        <f t="shared" si="0"/>
        <v>[Home page-14]</v>
      </c>
      <c r="B18" s="47" t="s">
        <v>502</v>
      </c>
      <c r="C18" s="47" t="s">
        <v>279</v>
      </c>
      <c r="D18" s="44" t="s">
        <v>501</v>
      </c>
      <c r="E18" s="47" t="s">
        <v>503</v>
      </c>
      <c r="F18" s="47"/>
      <c r="G18" s="48" t="s">
        <v>22</v>
      </c>
      <c r="H18" s="48" t="s">
        <v>22</v>
      </c>
      <c r="I18" s="48" t="s">
        <v>22</v>
      </c>
      <c r="J18" s="48" t="s">
        <v>22</v>
      </c>
      <c r="K18" s="48" t="s">
        <v>22</v>
      </c>
      <c r="L18" s="90">
        <v>40825</v>
      </c>
      <c r="M18" s="46"/>
    </row>
    <row r="19" spans="1:13" ht="40.799999999999997">
      <c r="A19" s="47" t="str">
        <f>IF(OR(B19&lt;&gt;"",E19&lt;&gt;""),"["&amp;TEXT($B$2,"#")&amp;"-"&amp;TEXT(ROW()-4,"##")&amp;"]","")</f>
        <v>[Home page-15]</v>
      </c>
      <c r="B19" s="47" t="s">
        <v>746</v>
      </c>
      <c r="C19" s="47" t="s">
        <v>618</v>
      </c>
      <c r="D19" s="44" t="s">
        <v>747</v>
      </c>
      <c r="E19" s="47" t="s">
        <v>748</v>
      </c>
      <c r="F19" s="43"/>
      <c r="G19" s="48" t="s">
        <v>22</v>
      </c>
      <c r="H19" s="48" t="s">
        <v>22</v>
      </c>
      <c r="I19" s="48" t="s">
        <v>22</v>
      </c>
      <c r="J19" s="48" t="s">
        <v>22</v>
      </c>
      <c r="K19" s="48" t="s">
        <v>22</v>
      </c>
      <c r="L19" s="90">
        <v>40825</v>
      </c>
      <c r="M19" s="46"/>
    </row>
    <row r="20" spans="1:13" ht="20.399999999999999">
      <c r="A20" s="47" t="str">
        <f t="shared" si="0"/>
        <v>[Home page-16]</v>
      </c>
      <c r="B20" s="47" t="s">
        <v>275</v>
      </c>
      <c r="C20" s="47" t="s">
        <v>277</v>
      </c>
      <c r="D20" s="44" t="s">
        <v>280</v>
      </c>
      <c r="E20" s="47" t="s">
        <v>505</v>
      </c>
      <c r="F20" s="47"/>
      <c r="G20" s="48" t="s">
        <v>22</v>
      </c>
      <c r="H20" s="48" t="s">
        <v>22</v>
      </c>
      <c r="I20" s="48" t="s">
        <v>22</v>
      </c>
      <c r="J20" s="48" t="s">
        <v>22</v>
      </c>
      <c r="K20" s="48" t="s">
        <v>22</v>
      </c>
      <c r="L20" s="90">
        <v>40825</v>
      </c>
      <c r="M20" s="46"/>
    </row>
    <row r="21" spans="1:13" ht="51">
      <c r="A21" s="47" t="str">
        <f t="shared" si="0"/>
        <v>[Home page-17]</v>
      </c>
      <c r="B21" s="47" t="s">
        <v>504</v>
      </c>
      <c r="C21" s="47" t="s">
        <v>278</v>
      </c>
      <c r="D21" s="44" t="s">
        <v>280</v>
      </c>
      <c r="E21" s="44" t="s">
        <v>506</v>
      </c>
      <c r="F21" s="47"/>
      <c r="G21" s="48" t="s">
        <v>22</v>
      </c>
      <c r="H21" s="48" t="s">
        <v>22</v>
      </c>
      <c r="I21" s="48" t="s">
        <v>22</v>
      </c>
      <c r="J21" s="48" t="s">
        <v>22</v>
      </c>
      <c r="K21" s="48" t="s">
        <v>22</v>
      </c>
      <c r="L21" s="90">
        <v>40825</v>
      </c>
      <c r="M21" s="46"/>
    </row>
    <row r="22" spans="1:13" ht="51">
      <c r="A22" s="47" t="str">
        <f t="shared" si="0"/>
        <v>[Home page-18]</v>
      </c>
      <c r="B22" s="47" t="s">
        <v>276</v>
      </c>
      <c r="C22" s="47" t="s">
        <v>279</v>
      </c>
      <c r="D22" s="44" t="s">
        <v>280</v>
      </c>
      <c r="E22" s="44" t="s">
        <v>507</v>
      </c>
      <c r="F22" s="47"/>
      <c r="G22" s="48" t="s">
        <v>22</v>
      </c>
      <c r="H22" s="48" t="s">
        <v>22</v>
      </c>
      <c r="I22" s="48" t="s">
        <v>22</v>
      </c>
      <c r="J22" s="48" t="s">
        <v>22</v>
      </c>
      <c r="K22" s="48" t="s">
        <v>22</v>
      </c>
      <c r="L22" s="90">
        <v>40825</v>
      </c>
      <c r="M22" s="46"/>
    </row>
    <row r="23" spans="1:13" ht="51">
      <c r="A23" s="47" t="str">
        <f t="shared" ref="A23" si="5">IF(OR(B23&lt;&gt;"",E23&lt;&gt;""),"["&amp;TEXT($B$2,"#")&amp;"-"&amp;TEXT(ROW()-4,"##")&amp;"]","")</f>
        <v>[Home page-19]</v>
      </c>
      <c r="B23" s="47" t="s">
        <v>508</v>
      </c>
      <c r="C23" s="47" t="s">
        <v>279</v>
      </c>
      <c r="D23" s="44" t="s">
        <v>509</v>
      </c>
      <c r="E23" s="44" t="s">
        <v>510</v>
      </c>
      <c r="F23" s="47"/>
      <c r="G23" s="48" t="s">
        <v>22</v>
      </c>
      <c r="H23" s="48" t="s">
        <v>22</v>
      </c>
      <c r="I23" s="48" t="s">
        <v>22</v>
      </c>
      <c r="J23" s="48" t="s">
        <v>22</v>
      </c>
      <c r="K23" s="48" t="s">
        <v>22</v>
      </c>
      <c r="L23" s="90">
        <v>40825</v>
      </c>
      <c r="M23" s="46"/>
    </row>
    <row r="24" spans="1:13" ht="30.6">
      <c r="A24" s="47" t="str">
        <f t="shared" ref="A24" si="6">IF(OR(B24&lt;&gt;"",E24&lt;&gt;""),"["&amp;TEXT($B$2,"#")&amp;"-"&amp;TEXT(ROW()-4,"##")&amp;"]","")</f>
        <v>[Home page-20]</v>
      </c>
      <c r="B24" s="47" t="s">
        <v>511</v>
      </c>
      <c r="C24" s="47" t="s">
        <v>512</v>
      </c>
      <c r="D24" s="44" t="s">
        <v>513</v>
      </c>
      <c r="E24" s="44" t="s">
        <v>514</v>
      </c>
      <c r="F24" s="47"/>
      <c r="G24" s="48" t="s">
        <v>22</v>
      </c>
      <c r="H24" s="48" t="s">
        <v>22</v>
      </c>
      <c r="I24" s="48" t="s">
        <v>22</v>
      </c>
      <c r="J24" s="48" t="s">
        <v>22</v>
      </c>
      <c r="K24" s="48" t="s">
        <v>22</v>
      </c>
      <c r="L24" s="90">
        <v>40825</v>
      </c>
      <c r="M24" s="46"/>
    </row>
    <row r="25" spans="1:13" ht="30.6">
      <c r="A25" s="47" t="str">
        <f t="shared" si="0"/>
        <v>[Home page-21]</v>
      </c>
      <c r="B25" s="47" t="s">
        <v>99</v>
      </c>
      <c r="C25" s="47"/>
      <c r="D25" s="44" t="s">
        <v>51</v>
      </c>
      <c r="E25" s="47" t="s">
        <v>62</v>
      </c>
      <c r="F25" s="47"/>
      <c r="G25" s="48" t="s">
        <v>22</v>
      </c>
      <c r="H25" s="48" t="s">
        <v>22</v>
      </c>
      <c r="I25" s="48" t="s">
        <v>22</v>
      </c>
      <c r="J25" s="48" t="s">
        <v>22</v>
      </c>
      <c r="K25" s="48" t="s">
        <v>22</v>
      </c>
      <c r="L25" s="90">
        <v>40825</v>
      </c>
      <c r="M25" s="46" t="s">
        <v>59</v>
      </c>
    </row>
    <row r="26" spans="1:13" ht="20.399999999999999">
      <c r="A26" s="47" t="str">
        <f t="shared" si="0"/>
        <v>[Home page-22]</v>
      </c>
      <c r="B26" s="47" t="s">
        <v>100</v>
      </c>
      <c r="C26" s="47"/>
      <c r="D26" s="44" t="s">
        <v>274</v>
      </c>
      <c r="E26" s="47" t="s">
        <v>47</v>
      </c>
      <c r="F26" s="47"/>
      <c r="G26" s="48" t="s">
        <v>22</v>
      </c>
      <c r="H26" s="48" t="s">
        <v>22</v>
      </c>
      <c r="I26" s="48" t="s">
        <v>22</v>
      </c>
      <c r="J26" s="48" t="s">
        <v>22</v>
      </c>
      <c r="K26" s="48" t="s">
        <v>22</v>
      </c>
      <c r="L26" s="90">
        <v>40825</v>
      </c>
      <c r="M26" s="46" t="s">
        <v>59</v>
      </c>
    </row>
    <row r="27" spans="1:13" ht="71.400000000000006">
      <c r="A27" s="47" t="str">
        <f t="shared" si="0"/>
        <v>[Home page-23]</v>
      </c>
      <c r="B27" s="47" t="s">
        <v>552</v>
      </c>
      <c r="C27" s="47"/>
      <c r="D27" s="47" t="s">
        <v>69</v>
      </c>
      <c r="E27" s="47" t="s">
        <v>238</v>
      </c>
      <c r="F27" s="47"/>
      <c r="G27" s="48" t="s">
        <v>22</v>
      </c>
      <c r="H27" s="48" t="s">
        <v>22</v>
      </c>
      <c r="I27" s="48" t="s">
        <v>22</v>
      </c>
      <c r="J27" s="48" t="s">
        <v>22</v>
      </c>
      <c r="K27" s="48" t="s">
        <v>22</v>
      </c>
      <c r="L27" s="90">
        <v>40825</v>
      </c>
      <c r="M27" s="46" t="s">
        <v>59</v>
      </c>
    </row>
    <row r="28" spans="1:13" ht="30.6">
      <c r="A28" s="47" t="str">
        <f t="shared" ref="A28:A33" si="7">IF(OR(B28&lt;&gt;"",E28&lt;&gt;""),"["&amp;TEXT($B$2,"#")&amp;"-"&amp;TEXT(ROW()-4,"##")&amp;"]","")</f>
        <v>[Home page-24]</v>
      </c>
      <c r="B28" s="47" t="s">
        <v>859</v>
      </c>
      <c r="C28" s="47"/>
      <c r="D28" s="47" t="s">
        <v>470</v>
      </c>
      <c r="E28" s="47" t="s">
        <v>672</v>
      </c>
      <c r="F28" s="47"/>
      <c r="G28" s="48" t="s">
        <v>22</v>
      </c>
      <c r="H28" s="48" t="s">
        <v>22</v>
      </c>
      <c r="I28" s="48" t="s">
        <v>22</v>
      </c>
      <c r="J28" s="48" t="s">
        <v>22</v>
      </c>
      <c r="K28" s="48" t="s">
        <v>22</v>
      </c>
      <c r="L28" s="90">
        <v>40825</v>
      </c>
      <c r="M28" s="46" t="s">
        <v>59</v>
      </c>
    </row>
    <row r="29" spans="1:13" ht="91.8">
      <c r="A29" s="47" t="str">
        <f t="shared" si="7"/>
        <v>[Home page-25]</v>
      </c>
      <c r="B29" s="47" t="s">
        <v>281</v>
      </c>
      <c r="C29" s="47" t="s">
        <v>282</v>
      </c>
      <c r="D29" s="47" t="s">
        <v>471</v>
      </c>
      <c r="E29" s="47" t="s">
        <v>565</v>
      </c>
      <c r="F29" s="47"/>
      <c r="G29" s="48" t="s">
        <v>22</v>
      </c>
      <c r="H29" s="48" t="s">
        <v>22</v>
      </c>
      <c r="I29" s="48" t="s">
        <v>22</v>
      </c>
      <c r="J29" s="48" t="s">
        <v>22</v>
      </c>
      <c r="K29" s="48" t="s">
        <v>22</v>
      </c>
      <c r="L29" s="90">
        <v>40825</v>
      </c>
      <c r="M29" s="46" t="s">
        <v>59</v>
      </c>
    </row>
    <row r="30" spans="1:13" ht="30.6">
      <c r="A30" s="47" t="str">
        <f t="shared" si="7"/>
        <v>[Home page-26]</v>
      </c>
      <c r="B30" s="47" t="s">
        <v>694</v>
      </c>
      <c r="C30" s="47" t="s">
        <v>336</v>
      </c>
      <c r="D30" s="47" t="s">
        <v>692</v>
      </c>
      <c r="E30" s="47" t="s">
        <v>693</v>
      </c>
      <c r="F30" s="47"/>
      <c r="G30" s="48" t="s">
        <v>22</v>
      </c>
      <c r="H30" s="48" t="s">
        <v>22</v>
      </c>
      <c r="I30" s="48" t="s">
        <v>22</v>
      </c>
      <c r="J30" s="48" t="s">
        <v>22</v>
      </c>
      <c r="K30" s="48" t="s">
        <v>22</v>
      </c>
      <c r="L30" s="90">
        <v>40825</v>
      </c>
      <c r="M30" s="46" t="s">
        <v>59</v>
      </c>
    </row>
    <row r="31" spans="1:13" ht="20.399999999999999">
      <c r="A31" s="47" t="str">
        <f t="shared" si="7"/>
        <v>[Home page-27]</v>
      </c>
      <c r="B31" s="47" t="s">
        <v>677</v>
      </c>
      <c r="C31" s="47"/>
      <c r="D31" s="47" t="s">
        <v>678</v>
      </c>
      <c r="E31" s="47" t="s">
        <v>729</v>
      </c>
      <c r="F31" s="47"/>
      <c r="G31" s="48" t="s">
        <v>22</v>
      </c>
      <c r="H31" s="48" t="s">
        <v>22</v>
      </c>
      <c r="I31" s="48" t="s">
        <v>22</v>
      </c>
      <c r="J31" s="48" t="s">
        <v>22</v>
      </c>
      <c r="K31" s="48" t="s">
        <v>22</v>
      </c>
      <c r="L31" s="90">
        <v>40825</v>
      </c>
      <c r="M31" s="46" t="s">
        <v>59</v>
      </c>
    </row>
    <row r="32" spans="1:13" ht="20.399999999999999">
      <c r="A32" s="47" t="str">
        <f t="shared" si="7"/>
        <v>[Home page-28]</v>
      </c>
      <c r="B32" s="47" t="s">
        <v>679</v>
      </c>
      <c r="C32" s="47"/>
      <c r="D32" s="47" t="s">
        <v>680</v>
      </c>
      <c r="E32" s="47" t="s">
        <v>730</v>
      </c>
      <c r="F32" s="47"/>
      <c r="G32" s="48" t="s">
        <v>22</v>
      </c>
      <c r="H32" s="48" t="s">
        <v>22</v>
      </c>
      <c r="I32" s="48" t="s">
        <v>22</v>
      </c>
      <c r="J32" s="48" t="s">
        <v>22</v>
      </c>
      <c r="K32" s="48" t="s">
        <v>22</v>
      </c>
      <c r="L32" s="90">
        <v>40825</v>
      </c>
      <c r="M32" s="46" t="s">
        <v>59</v>
      </c>
    </row>
    <row r="33" spans="1:13" ht="30.6">
      <c r="A33" s="47" t="str">
        <f t="shared" si="7"/>
        <v>[Home page-29]</v>
      </c>
      <c r="B33" s="47" t="s">
        <v>731</v>
      </c>
      <c r="C33" s="47"/>
      <c r="D33" s="47" t="s">
        <v>732</v>
      </c>
      <c r="E33" s="47" t="s">
        <v>733</v>
      </c>
      <c r="F33" s="47"/>
      <c r="G33" s="48" t="s">
        <v>22</v>
      </c>
      <c r="H33" s="48" t="s">
        <v>22</v>
      </c>
      <c r="I33" s="48" t="s">
        <v>22</v>
      </c>
      <c r="J33" s="48" t="s">
        <v>22</v>
      </c>
      <c r="K33" s="48" t="s">
        <v>22</v>
      </c>
      <c r="L33" s="90">
        <v>40825</v>
      </c>
      <c r="M33" s="46" t="s">
        <v>59</v>
      </c>
    </row>
    <row r="34" spans="1:13" ht="10.199999999999999">
      <c r="A34" s="47" t="str">
        <f t="shared" ref="A34" si="8">IF(OR(B34&lt;&gt;"",E34&lt;&gt;""),"["&amp;TEXT($B$2,"#")&amp;"-"&amp;TEXT(ROW()-4,"##")&amp;"]","")</f>
        <v>[Home page-30]</v>
      </c>
      <c r="B34" s="47" t="s">
        <v>734</v>
      </c>
      <c r="C34" s="47"/>
      <c r="D34" s="47" t="s">
        <v>735</v>
      </c>
      <c r="E34" s="47" t="s">
        <v>736</v>
      </c>
      <c r="F34" s="47"/>
      <c r="G34" s="48" t="s">
        <v>22</v>
      </c>
      <c r="H34" s="48" t="s">
        <v>22</v>
      </c>
      <c r="I34" s="48" t="s">
        <v>22</v>
      </c>
      <c r="J34" s="48" t="s">
        <v>22</v>
      </c>
      <c r="K34" s="48" t="s">
        <v>22</v>
      </c>
      <c r="L34" s="90">
        <v>40825</v>
      </c>
      <c r="M34" s="46" t="s">
        <v>59</v>
      </c>
    </row>
  </sheetData>
  <sheetProtection selectLockedCells="1" selectUnlockedCells="1"/>
  <dataValidations count="1">
    <dataValidation type="list" operator="equal" allowBlank="1" sqref="G5:K34" xr:uid="{00000000-0002-0000-0300-000000000000}">
      <formula1>"Pass,Fail,Untest,N/A"</formula1>
    </dataValidation>
  </dataValidations>
  <hyperlinks>
    <hyperlink ref="A1" location="'Test report'!A1" display="Back to TestReport" xr:uid="{00000000-0004-0000-0300-000000000000}"/>
    <hyperlink ref="B1" location="BugList!A1" display="To Buglist" xr:uid="{00000000-0004-0000-0300-000001000000}"/>
  </hyperlinks>
  <pageMargins left="0.75" right="0.75" top="1" bottom="1" header="0.51180555555555551" footer="0.51180555555555551"/>
  <pageSetup firstPageNumber="0"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2"/>
  <sheetViews>
    <sheetView zoomScaleNormal="100" workbookViewId="0">
      <pane ySplit="4" topLeftCell="A29" activePane="bottomLeft" state="frozen"/>
      <selection pane="bottomLeft" activeCell="D10" sqref="D10"/>
    </sheetView>
  </sheetViews>
  <sheetFormatPr defaultColWidth="9" defaultRowHeight="10.199999999999999"/>
  <cols>
    <col min="1" max="1" width="14.77734375" style="1" customWidth="1"/>
    <col min="2" max="3" width="22.109375" style="1" customWidth="1"/>
    <col min="4" max="4" width="43" style="1" customWidth="1"/>
    <col min="5" max="5" width="30.33203125" style="1" customWidth="1"/>
    <col min="6" max="7" width="9.109375" style="1" customWidth="1"/>
    <col min="8" max="8" width="9.6640625" style="1" customWidth="1"/>
    <col min="9" max="9" width="10.88671875" style="1" customWidth="1"/>
    <col min="10" max="10" width="10.77734375" style="1" customWidth="1"/>
    <col min="11" max="11" width="9" style="1"/>
    <col min="12" max="12" width="17.21875" style="1" customWidth="1"/>
    <col min="13" max="16384" width="9" style="1"/>
  </cols>
  <sheetData>
    <row r="1" spans="1:12" ht="12.75" customHeight="1">
      <c r="A1" s="41" t="s">
        <v>52</v>
      </c>
      <c r="B1" s="41" t="s">
        <v>56</v>
      </c>
      <c r="C1" s="41"/>
      <c r="D1" s="42" t="str">
        <f>"Pass: "&amp;COUNTIF($F$6:$J$1017,"Pass")</f>
        <v>Pass: 185</v>
      </c>
      <c r="E1" s="38" t="str">
        <f>"Untested: "&amp;COUNTIF($F$6:$J$1017,"Untest")</f>
        <v>Untested: 0</v>
      </c>
      <c r="F1"/>
      <c r="G1"/>
      <c r="H1"/>
    </row>
    <row r="2" spans="1:12" ht="12.75" customHeight="1">
      <c r="A2" s="36" t="s">
        <v>36</v>
      </c>
      <c r="B2" s="37" t="s">
        <v>26</v>
      </c>
      <c r="C2" s="37"/>
      <c r="D2" s="42" t="str">
        <f>"Fail: "&amp;COUNTIF($F$6:$J$1017,"Fail")</f>
        <v>Fail: 0</v>
      </c>
      <c r="E2" s="38" t="str">
        <f>"N/A: "&amp;COUNTIF($F$6:$J$1017,"N/A")</f>
        <v>N/A: 0</v>
      </c>
      <c r="F2"/>
      <c r="G2"/>
      <c r="H2"/>
    </row>
    <row r="3" spans="1:12" ht="12.75" customHeight="1">
      <c r="A3" s="36" t="s">
        <v>37</v>
      </c>
      <c r="B3" s="36" t="s">
        <v>4</v>
      </c>
      <c r="C3" s="36"/>
      <c r="D3" s="42" t="str">
        <f>"Percent Complete: "&amp;ROUND((COUNTIF($F$6:$J$1017,"Pass")*100)/((COUNTA($A$6:$A$1017)*5)-COUNTIF($F$5:$J$1021,"N/A")),2)&amp;"%"</f>
        <v>Percent Complete: 100%</v>
      </c>
      <c r="E3" s="39" t="str">
        <f>"Number of cases: "&amp;(COUNTA($A$5:$A$1017))</f>
        <v>Number of cases: 38</v>
      </c>
      <c r="F3"/>
      <c r="G3"/>
      <c r="H3"/>
    </row>
    <row r="4" spans="1:12" ht="28.35" customHeight="1">
      <c r="A4" s="40" t="s">
        <v>38</v>
      </c>
      <c r="B4" s="40" t="s">
        <v>39</v>
      </c>
      <c r="C4" s="40" t="s">
        <v>172</v>
      </c>
      <c r="D4" s="40" t="s">
        <v>40</v>
      </c>
      <c r="E4" s="40" t="s">
        <v>41</v>
      </c>
      <c r="F4" s="40" t="s">
        <v>551</v>
      </c>
      <c r="G4" s="40" t="s">
        <v>283</v>
      </c>
      <c r="H4" s="40" t="s">
        <v>42</v>
      </c>
      <c r="I4" s="40" t="s">
        <v>80</v>
      </c>
      <c r="J4" s="40" t="s">
        <v>81</v>
      </c>
      <c r="K4" s="40" t="s">
        <v>43</v>
      </c>
      <c r="L4" s="40" t="s">
        <v>44</v>
      </c>
    </row>
    <row r="5" spans="1:12" ht="122.4">
      <c r="A5" s="56" t="str">
        <f>IF(OR(B5&lt;&gt;"",E5&lt;&gt;""),"["&amp;TEXT($B$2,"#")&amp;"-"&amp;TEXT(ROW()-4,"##")&amp;"]","")</f>
        <v>[ER-1]</v>
      </c>
      <c r="B5" s="56" t="s">
        <v>359</v>
      </c>
      <c r="C5" s="57"/>
      <c r="D5" s="57" t="s">
        <v>360</v>
      </c>
      <c r="E5" s="57" t="s">
        <v>364</v>
      </c>
      <c r="F5" s="56" t="s">
        <v>22</v>
      </c>
      <c r="G5" s="56" t="s">
        <v>22</v>
      </c>
      <c r="H5" s="56" t="s">
        <v>22</v>
      </c>
      <c r="I5" s="56" t="s">
        <v>22</v>
      </c>
      <c r="J5" s="56" t="s">
        <v>22</v>
      </c>
      <c r="K5" s="89">
        <v>40825</v>
      </c>
      <c r="L5" s="56" t="s">
        <v>58</v>
      </c>
    </row>
    <row r="6" spans="1:12" ht="20.399999999999999">
      <c r="A6" s="56" t="str">
        <f t="shared" ref="A6:A29" si="0">IF(OR(B6&lt;&gt;"",E6&lt;&gt;""),"["&amp;TEXT($B$2,"#")&amp;"-"&amp;TEXT(ROW()-4,"##")&amp;"]","")</f>
        <v>[ER-2]</v>
      </c>
      <c r="B6" s="56" t="s">
        <v>89</v>
      </c>
      <c r="C6" s="56"/>
      <c r="D6" s="57" t="s">
        <v>91</v>
      </c>
      <c r="E6" s="57" t="s">
        <v>86</v>
      </c>
      <c r="F6" s="56" t="s">
        <v>22</v>
      </c>
      <c r="G6" s="56" t="s">
        <v>22</v>
      </c>
      <c r="H6" s="56" t="s">
        <v>22</v>
      </c>
      <c r="I6" s="56" t="s">
        <v>22</v>
      </c>
      <c r="J6" s="56" t="s">
        <v>22</v>
      </c>
      <c r="K6" s="89">
        <v>40825</v>
      </c>
      <c r="L6" s="56" t="s">
        <v>58</v>
      </c>
    </row>
    <row r="7" spans="1:12" ht="30.6">
      <c r="A7" s="56" t="str">
        <f t="shared" si="0"/>
        <v>[ER-3]</v>
      </c>
      <c r="B7" s="56" t="s">
        <v>365</v>
      </c>
      <c r="C7" s="56"/>
      <c r="D7" s="57" t="s">
        <v>555</v>
      </c>
      <c r="E7" s="57" t="s">
        <v>557</v>
      </c>
      <c r="F7" s="56" t="s">
        <v>22</v>
      </c>
      <c r="G7" s="56" t="s">
        <v>22</v>
      </c>
      <c r="H7" s="56" t="s">
        <v>22</v>
      </c>
      <c r="I7" s="56" t="s">
        <v>22</v>
      </c>
      <c r="J7" s="56" t="s">
        <v>22</v>
      </c>
      <c r="K7" s="89">
        <v>40825</v>
      </c>
      <c r="L7" s="56" t="s">
        <v>58</v>
      </c>
    </row>
    <row r="8" spans="1:12" ht="40.799999999999997">
      <c r="A8" s="56" t="str">
        <f t="shared" ref="A8" si="1">IF(OR(B8&lt;&gt;"",E8&lt;&gt;""),"["&amp;TEXT($B$2,"#")&amp;"-"&amp;TEXT(ROW()-4,"##")&amp;"]","")</f>
        <v>[ER-4]</v>
      </c>
      <c r="B8" s="57" t="s">
        <v>366</v>
      </c>
      <c r="C8" s="56"/>
      <c r="D8" s="57" t="s">
        <v>556</v>
      </c>
      <c r="E8" s="57" t="s">
        <v>558</v>
      </c>
      <c r="F8" s="56" t="s">
        <v>22</v>
      </c>
      <c r="G8" s="56" t="s">
        <v>22</v>
      </c>
      <c r="H8" s="56" t="s">
        <v>22</v>
      </c>
      <c r="I8" s="56" t="s">
        <v>22</v>
      </c>
      <c r="J8" s="56" t="s">
        <v>22</v>
      </c>
      <c r="K8" s="89">
        <v>40825</v>
      </c>
      <c r="L8" s="56" t="s">
        <v>58</v>
      </c>
    </row>
    <row r="9" spans="1:12" ht="122.4">
      <c r="A9" s="56" t="str">
        <f t="shared" si="0"/>
        <v>[ER-5]</v>
      </c>
      <c r="B9" s="57" t="s">
        <v>662</v>
      </c>
      <c r="C9" s="57" t="s">
        <v>865</v>
      </c>
      <c r="D9" s="57" t="s">
        <v>664</v>
      </c>
      <c r="E9" s="57" t="s">
        <v>931</v>
      </c>
      <c r="F9" s="56" t="s">
        <v>22</v>
      </c>
      <c r="G9" s="56" t="s">
        <v>22</v>
      </c>
      <c r="H9" s="56" t="s">
        <v>22</v>
      </c>
      <c r="I9" s="56" t="s">
        <v>22</v>
      </c>
      <c r="J9" s="56" t="s">
        <v>22</v>
      </c>
      <c r="K9" s="89">
        <v>40825</v>
      </c>
      <c r="L9" s="56" t="s">
        <v>58</v>
      </c>
    </row>
    <row r="10" spans="1:12" ht="122.4">
      <c r="A10" s="56" t="str">
        <f t="shared" si="0"/>
        <v>[ER-6]</v>
      </c>
      <c r="B10" s="57" t="s">
        <v>663</v>
      </c>
      <c r="C10" s="57" t="s">
        <v>866</v>
      </c>
      <c r="D10" s="57" t="s">
        <v>665</v>
      </c>
      <c r="E10" s="57" t="s">
        <v>932</v>
      </c>
      <c r="F10" s="56" t="s">
        <v>22</v>
      </c>
      <c r="G10" s="56" t="s">
        <v>22</v>
      </c>
      <c r="H10" s="56" t="s">
        <v>22</v>
      </c>
      <c r="I10" s="56" t="s">
        <v>22</v>
      </c>
      <c r="J10" s="56" t="s">
        <v>22</v>
      </c>
      <c r="K10" s="89">
        <v>40825</v>
      </c>
      <c r="L10" s="56"/>
    </row>
    <row r="11" spans="1:12" ht="81.599999999999994">
      <c r="A11" s="56" t="str">
        <f t="shared" si="0"/>
        <v>[ER-7]</v>
      </c>
      <c r="B11" s="57" t="s">
        <v>667</v>
      </c>
      <c r="C11" s="57"/>
      <c r="D11" s="57" t="s">
        <v>668</v>
      </c>
      <c r="E11" s="57" t="s">
        <v>933</v>
      </c>
      <c r="F11" s="56" t="s">
        <v>22</v>
      </c>
      <c r="G11" s="56" t="s">
        <v>22</v>
      </c>
      <c r="H11" s="56" t="s">
        <v>22</v>
      </c>
      <c r="I11" s="56" t="s">
        <v>22</v>
      </c>
      <c r="J11" s="56" t="s">
        <v>22</v>
      </c>
      <c r="K11" s="89">
        <v>40825</v>
      </c>
      <c r="L11" s="56" t="s">
        <v>58</v>
      </c>
    </row>
    <row r="12" spans="1:12" ht="81.599999999999994">
      <c r="A12" s="56" t="str">
        <f t="shared" ref="A12" si="2">IF(OR(B12&lt;&gt;"",E12&lt;&gt;""),"["&amp;TEXT($B$2,"#")&amp;"-"&amp;TEXT(ROW()-4,"##")&amp;"]","")</f>
        <v>[ER-8]</v>
      </c>
      <c r="B12" s="57" t="s">
        <v>666</v>
      </c>
      <c r="C12" s="57"/>
      <c r="D12" s="57" t="s">
        <v>669</v>
      </c>
      <c r="E12" s="57" t="s">
        <v>934</v>
      </c>
      <c r="F12" s="56" t="s">
        <v>22</v>
      </c>
      <c r="G12" s="56" t="s">
        <v>22</v>
      </c>
      <c r="H12" s="56" t="s">
        <v>22</v>
      </c>
      <c r="I12" s="56" t="s">
        <v>22</v>
      </c>
      <c r="J12" s="56" t="s">
        <v>22</v>
      </c>
      <c r="K12" s="89">
        <v>40825</v>
      </c>
      <c r="L12" s="56" t="s">
        <v>58</v>
      </c>
    </row>
    <row r="13" spans="1:12" ht="51">
      <c r="A13" s="49" t="str">
        <f t="shared" ref="A13" si="3">IF(OR(B13&lt;&gt;"",E13&lt;&gt;""),"["&amp;TEXT($B$2,"#")&amp;"-"&amp;TEXT(ROW()-4,"##")&amp;"]","")</f>
        <v>[ER-9]</v>
      </c>
      <c r="B13" s="49" t="s">
        <v>370</v>
      </c>
      <c r="C13" s="49"/>
      <c r="D13" s="49" t="s">
        <v>371</v>
      </c>
      <c r="E13" s="49" t="s">
        <v>372</v>
      </c>
      <c r="F13" s="50" t="s">
        <v>22</v>
      </c>
      <c r="G13" s="50" t="s">
        <v>22</v>
      </c>
      <c r="H13" s="50" t="s">
        <v>22</v>
      </c>
      <c r="I13" s="50" t="s">
        <v>22</v>
      </c>
      <c r="J13" s="50" t="s">
        <v>22</v>
      </c>
      <c r="K13" s="87">
        <v>40825</v>
      </c>
      <c r="L13" s="50" t="s">
        <v>59</v>
      </c>
    </row>
    <row r="14" spans="1:12" ht="30.6">
      <c r="A14" s="49" t="str">
        <f t="shared" si="0"/>
        <v>[ER-10]</v>
      </c>
      <c r="B14" s="49" t="s">
        <v>67</v>
      </c>
      <c r="C14" s="49"/>
      <c r="D14" s="49" t="s">
        <v>316</v>
      </c>
      <c r="E14" s="49" t="s">
        <v>77</v>
      </c>
      <c r="F14" s="50" t="s">
        <v>22</v>
      </c>
      <c r="G14" s="50" t="s">
        <v>22</v>
      </c>
      <c r="H14" s="50" t="s">
        <v>22</v>
      </c>
      <c r="I14" s="50" t="s">
        <v>22</v>
      </c>
      <c r="J14" s="50" t="s">
        <v>22</v>
      </c>
      <c r="K14" s="87">
        <v>40825</v>
      </c>
      <c r="L14" s="50" t="s">
        <v>59</v>
      </c>
    </row>
    <row r="15" spans="1:12" ht="71.400000000000006">
      <c r="A15" s="49" t="str">
        <f t="shared" si="0"/>
        <v>[ER-11]</v>
      </c>
      <c r="B15" s="51" t="s">
        <v>84</v>
      </c>
      <c r="C15" s="51"/>
      <c r="D15" s="51" t="s">
        <v>85</v>
      </c>
      <c r="E15" s="49" t="s">
        <v>367</v>
      </c>
      <c r="F15" s="50" t="s">
        <v>22</v>
      </c>
      <c r="G15" s="50" t="s">
        <v>22</v>
      </c>
      <c r="H15" s="50" t="s">
        <v>22</v>
      </c>
      <c r="I15" s="50" t="s">
        <v>22</v>
      </c>
      <c r="J15" s="50" t="s">
        <v>22</v>
      </c>
      <c r="K15" s="87">
        <v>40825</v>
      </c>
      <c r="L15" s="50" t="s">
        <v>59</v>
      </c>
    </row>
    <row r="16" spans="1:12" ht="20.399999999999999">
      <c r="A16" s="49" t="str">
        <f t="shared" si="0"/>
        <v>[ER-12]</v>
      </c>
      <c r="B16" s="51" t="s">
        <v>361</v>
      </c>
      <c r="C16" s="51" t="s">
        <v>515</v>
      </c>
      <c r="D16" s="51" t="s">
        <v>362</v>
      </c>
      <c r="E16" s="49" t="s">
        <v>363</v>
      </c>
      <c r="F16" s="50" t="s">
        <v>22</v>
      </c>
      <c r="G16" s="50" t="s">
        <v>22</v>
      </c>
      <c r="H16" s="50" t="s">
        <v>22</v>
      </c>
      <c r="I16" s="50" t="s">
        <v>22</v>
      </c>
      <c r="J16" s="50" t="s">
        <v>22</v>
      </c>
      <c r="K16" s="87">
        <v>40825</v>
      </c>
      <c r="L16" s="50"/>
    </row>
    <row r="17" spans="1:12" ht="20.399999999999999">
      <c r="A17" s="49" t="str">
        <f t="shared" si="0"/>
        <v>[ER-13]</v>
      </c>
      <c r="B17" s="51" t="s">
        <v>553</v>
      </c>
      <c r="C17" s="51" t="s">
        <v>515</v>
      </c>
      <c r="D17" s="51" t="s">
        <v>554</v>
      </c>
      <c r="E17" s="49" t="s">
        <v>559</v>
      </c>
      <c r="F17" s="50" t="s">
        <v>22</v>
      </c>
      <c r="G17" s="50" t="s">
        <v>22</v>
      </c>
      <c r="H17" s="50" t="s">
        <v>22</v>
      </c>
      <c r="I17" s="50" t="s">
        <v>22</v>
      </c>
      <c r="J17" s="50" t="s">
        <v>22</v>
      </c>
      <c r="K17" s="87">
        <v>40825</v>
      </c>
      <c r="L17" s="50"/>
    </row>
    <row r="18" spans="1:12" ht="30.6">
      <c r="A18" s="49" t="str">
        <f t="shared" ref="A18" si="4">IF(OR(B18&lt;&gt;"",E18&lt;&gt;""),"["&amp;TEXT($B$2,"#")&amp;"-"&amp;TEXT(ROW()-4,"##")&amp;"]","")</f>
        <v>[ER-14]</v>
      </c>
      <c r="B18" s="51" t="s">
        <v>725</v>
      </c>
      <c r="C18" s="51" t="s">
        <v>515</v>
      </c>
      <c r="D18" s="51" t="s">
        <v>726</v>
      </c>
      <c r="E18" s="49" t="s">
        <v>727</v>
      </c>
      <c r="F18" s="50" t="s">
        <v>22</v>
      </c>
      <c r="G18" s="50" t="s">
        <v>22</v>
      </c>
      <c r="H18" s="50" t="s">
        <v>22</v>
      </c>
      <c r="I18" s="50" t="s">
        <v>22</v>
      </c>
      <c r="J18" s="50" t="s">
        <v>22</v>
      </c>
      <c r="K18" s="87">
        <v>40825</v>
      </c>
      <c r="L18" s="50"/>
    </row>
    <row r="19" spans="1:12" ht="40.799999999999997">
      <c r="A19" s="49" t="str">
        <f t="shared" ref="A19" si="5">IF(OR(B19&lt;&gt;"",E19&lt;&gt;""),"["&amp;TEXT($B$2,"#")&amp;"-"&amp;TEXT(ROW()-4,"##")&amp;"]","")</f>
        <v>[ER-15]</v>
      </c>
      <c r="B19" s="51" t="s">
        <v>688</v>
      </c>
      <c r="C19" s="51" t="s">
        <v>515</v>
      </c>
      <c r="D19" s="51" t="s">
        <v>689</v>
      </c>
      <c r="E19" s="49" t="s">
        <v>690</v>
      </c>
      <c r="F19" s="50" t="s">
        <v>22</v>
      </c>
      <c r="G19" s="50" t="s">
        <v>22</v>
      </c>
      <c r="H19" s="50" t="s">
        <v>22</v>
      </c>
      <c r="I19" s="50" t="s">
        <v>22</v>
      </c>
      <c r="J19" s="50" t="s">
        <v>22</v>
      </c>
      <c r="K19" s="87">
        <v>40825</v>
      </c>
      <c r="L19" s="50"/>
    </row>
    <row r="20" spans="1:12" ht="102">
      <c r="A20" s="49" t="str">
        <f t="shared" si="0"/>
        <v>[ER-16]</v>
      </c>
      <c r="B20" s="51" t="s">
        <v>65</v>
      </c>
      <c r="C20" s="51" t="s">
        <v>867</v>
      </c>
      <c r="D20" s="51" t="s">
        <v>368</v>
      </c>
      <c r="E20" s="51" t="s">
        <v>369</v>
      </c>
      <c r="F20" s="50" t="s">
        <v>22</v>
      </c>
      <c r="G20" s="50" t="s">
        <v>22</v>
      </c>
      <c r="H20" s="50" t="s">
        <v>22</v>
      </c>
      <c r="I20" s="50" t="s">
        <v>22</v>
      </c>
      <c r="J20" s="50" t="s">
        <v>22</v>
      </c>
      <c r="K20" s="87">
        <v>40825</v>
      </c>
      <c r="L20" s="50" t="s">
        <v>59</v>
      </c>
    </row>
    <row r="21" spans="1:12" ht="71.400000000000006">
      <c r="A21" s="49" t="str">
        <f t="shared" si="0"/>
        <v>[ER-17]</v>
      </c>
      <c r="B21" s="51" t="s">
        <v>66</v>
      </c>
      <c r="C21" s="51"/>
      <c r="D21" s="51" t="s">
        <v>317</v>
      </c>
      <c r="E21" s="51" t="s">
        <v>107</v>
      </c>
      <c r="F21" s="50" t="s">
        <v>22</v>
      </c>
      <c r="G21" s="50" t="s">
        <v>22</v>
      </c>
      <c r="H21" s="50" t="s">
        <v>22</v>
      </c>
      <c r="I21" s="50" t="s">
        <v>22</v>
      </c>
      <c r="J21" s="50" t="s">
        <v>22</v>
      </c>
      <c r="K21" s="87">
        <v>40825</v>
      </c>
      <c r="L21" s="50" t="s">
        <v>59</v>
      </c>
    </row>
    <row r="22" spans="1:12" ht="71.400000000000006">
      <c r="A22" s="49" t="str">
        <f>IF(OR(B22&lt;&gt;"",E22&lt;&gt;""),"["&amp;TEXT($B$2,"#")&amp;"-"&amp;TEXT(ROW()-4,"##")&amp;"]","")</f>
        <v>[ER-18]</v>
      </c>
      <c r="B22" s="51" t="s">
        <v>270</v>
      </c>
      <c r="C22" s="51" t="s">
        <v>271</v>
      </c>
      <c r="D22" s="51" t="s">
        <v>318</v>
      </c>
      <c r="E22" s="51" t="s">
        <v>272</v>
      </c>
      <c r="F22" s="50" t="s">
        <v>22</v>
      </c>
      <c r="G22" s="50" t="s">
        <v>22</v>
      </c>
      <c r="H22" s="50" t="s">
        <v>22</v>
      </c>
      <c r="I22" s="50" t="s">
        <v>22</v>
      </c>
      <c r="J22" s="50" t="s">
        <v>22</v>
      </c>
      <c r="K22" s="87">
        <v>40825</v>
      </c>
      <c r="L22" s="50" t="s">
        <v>59</v>
      </c>
    </row>
    <row r="23" spans="1:12" ht="40.799999999999997">
      <c r="A23" s="49" t="str">
        <f t="shared" si="0"/>
        <v>[ER-19]</v>
      </c>
      <c r="B23" s="47" t="s">
        <v>73</v>
      </c>
      <c r="C23" s="47"/>
      <c r="D23" s="44" t="s">
        <v>566</v>
      </c>
      <c r="E23" s="47" t="s">
        <v>74</v>
      </c>
      <c r="F23" s="50" t="s">
        <v>22</v>
      </c>
      <c r="G23" s="50" t="s">
        <v>22</v>
      </c>
      <c r="H23" s="50" t="s">
        <v>22</v>
      </c>
      <c r="I23" s="50" t="s">
        <v>22</v>
      </c>
      <c r="J23" s="50" t="s">
        <v>22</v>
      </c>
      <c r="K23" s="87">
        <v>40825</v>
      </c>
      <c r="L23" s="46" t="s">
        <v>59</v>
      </c>
    </row>
    <row r="24" spans="1:12" ht="30.6">
      <c r="A24" s="49" t="str">
        <f t="shared" si="0"/>
        <v>[ER-20]</v>
      </c>
      <c r="B24" s="47" t="s">
        <v>75</v>
      </c>
      <c r="C24" s="47"/>
      <c r="D24" s="44" t="s">
        <v>376</v>
      </c>
      <c r="E24" s="47" t="s">
        <v>76</v>
      </c>
      <c r="F24" s="50" t="s">
        <v>22</v>
      </c>
      <c r="G24" s="50" t="s">
        <v>22</v>
      </c>
      <c r="H24" s="50" t="s">
        <v>22</v>
      </c>
      <c r="I24" s="50" t="s">
        <v>22</v>
      </c>
      <c r="J24" s="50" t="s">
        <v>22</v>
      </c>
      <c r="K24" s="87">
        <v>40825</v>
      </c>
      <c r="L24" s="46" t="s">
        <v>59</v>
      </c>
    </row>
    <row r="25" spans="1:12" ht="20.399999999999999">
      <c r="A25" s="49" t="str">
        <f>IF(OR(B25&lt;&gt;"",E25&lt;&gt;""),"["&amp;TEXT($B$2,"#")&amp;"-"&amp;TEXT(ROW()-4,"##")&amp;"]","")</f>
        <v>[ER-21]</v>
      </c>
      <c r="B25" s="51" t="s">
        <v>373</v>
      </c>
      <c r="C25" s="51"/>
      <c r="D25" s="44" t="s">
        <v>375</v>
      </c>
      <c r="E25" s="51" t="s">
        <v>374</v>
      </c>
      <c r="F25" s="50" t="s">
        <v>22</v>
      </c>
      <c r="G25" s="50" t="s">
        <v>22</v>
      </c>
      <c r="H25" s="50" t="s">
        <v>22</v>
      </c>
      <c r="I25" s="50" t="s">
        <v>22</v>
      </c>
      <c r="J25" s="50" t="s">
        <v>22</v>
      </c>
      <c r="K25" s="87">
        <v>40825</v>
      </c>
      <c r="L25" s="50" t="s">
        <v>59</v>
      </c>
    </row>
    <row r="26" spans="1:12" ht="61.2">
      <c r="A26" s="49" t="str">
        <f t="shared" si="0"/>
        <v>[ER-22]</v>
      </c>
      <c r="B26" s="47" t="s">
        <v>99</v>
      </c>
      <c r="C26" s="47"/>
      <c r="D26" s="44" t="s">
        <v>68</v>
      </c>
      <c r="E26" s="47" t="s">
        <v>70</v>
      </c>
      <c r="F26" s="50" t="s">
        <v>22</v>
      </c>
      <c r="G26" s="50" t="s">
        <v>22</v>
      </c>
      <c r="H26" s="50" t="s">
        <v>22</v>
      </c>
      <c r="I26" s="50" t="s">
        <v>22</v>
      </c>
      <c r="J26" s="50" t="s">
        <v>22</v>
      </c>
      <c r="K26" s="87">
        <v>40825</v>
      </c>
      <c r="L26" s="46" t="s">
        <v>59</v>
      </c>
    </row>
    <row r="27" spans="1:12" ht="30.6">
      <c r="A27" s="49" t="str">
        <f t="shared" si="0"/>
        <v>[ER-23]</v>
      </c>
      <c r="B27" s="47" t="s">
        <v>100</v>
      </c>
      <c r="C27" s="47"/>
      <c r="D27" s="44" t="s">
        <v>72</v>
      </c>
      <c r="E27" s="47" t="s">
        <v>71</v>
      </c>
      <c r="F27" s="50" t="s">
        <v>22</v>
      </c>
      <c r="G27" s="50" t="s">
        <v>22</v>
      </c>
      <c r="H27" s="50" t="s">
        <v>22</v>
      </c>
      <c r="I27" s="50" t="s">
        <v>22</v>
      </c>
      <c r="J27" s="50" t="s">
        <v>22</v>
      </c>
      <c r="K27" s="87">
        <v>40825</v>
      </c>
      <c r="L27" s="46" t="s">
        <v>59</v>
      </c>
    </row>
    <row r="28" spans="1:12" ht="81.599999999999994">
      <c r="A28" s="49" t="str">
        <f t="shared" si="0"/>
        <v>[ER-24]</v>
      </c>
      <c r="B28" s="47" t="s">
        <v>552</v>
      </c>
      <c r="C28" s="47"/>
      <c r="D28" s="47" t="s">
        <v>69</v>
      </c>
      <c r="E28" s="47" t="s">
        <v>238</v>
      </c>
      <c r="F28" s="50" t="s">
        <v>22</v>
      </c>
      <c r="G28" s="50" t="s">
        <v>22</v>
      </c>
      <c r="H28" s="50" t="s">
        <v>22</v>
      </c>
      <c r="I28" s="50" t="s">
        <v>22</v>
      </c>
      <c r="J28" s="50" t="s">
        <v>22</v>
      </c>
      <c r="K28" s="87">
        <v>40825</v>
      </c>
      <c r="L28" s="46" t="s">
        <v>59</v>
      </c>
    </row>
    <row r="29" spans="1:12" ht="40.799999999999997">
      <c r="A29" s="47" t="str">
        <f t="shared" si="0"/>
        <v>[ER-25]</v>
      </c>
      <c r="B29" s="47" t="s">
        <v>859</v>
      </c>
      <c r="C29" s="47"/>
      <c r="D29" s="47" t="s">
        <v>470</v>
      </c>
      <c r="E29" s="47" t="s">
        <v>864</v>
      </c>
      <c r="F29" s="50" t="s">
        <v>22</v>
      </c>
      <c r="G29" s="50" t="s">
        <v>22</v>
      </c>
      <c r="H29" s="50" t="s">
        <v>22</v>
      </c>
      <c r="I29" s="50" t="s">
        <v>22</v>
      </c>
      <c r="J29" s="50" t="s">
        <v>22</v>
      </c>
      <c r="K29" s="87">
        <v>40825</v>
      </c>
      <c r="L29" s="46" t="s">
        <v>59</v>
      </c>
    </row>
    <row r="30" spans="1:12" ht="91.8">
      <c r="A30" s="47" t="str">
        <f>IF(OR(B30&lt;&gt;"",E30&lt;&gt;""),"["&amp;TEXT($B$2,"#")&amp;"-"&amp;TEXT(ROW()-4,"##")&amp;"]","")</f>
        <v>[ER-26]</v>
      </c>
      <c r="B30" s="47" t="s">
        <v>281</v>
      </c>
      <c r="C30" s="47" t="s">
        <v>282</v>
      </c>
      <c r="D30" s="47" t="s">
        <v>471</v>
      </c>
      <c r="E30" s="47" t="s">
        <v>567</v>
      </c>
      <c r="F30" s="50" t="s">
        <v>22</v>
      </c>
      <c r="G30" s="50" t="s">
        <v>22</v>
      </c>
      <c r="H30" s="50" t="s">
        <v>22</v>
      </c>
      <c r="I30" s="50" t="s">
        <v>22</v>
      </c>
      <c r="J30" s="50" t="s">
        <v>22</v>
      </c>
      <c r="K30" s="87">
        <v>40825</v>
      </c>
      <c r="L30" s="46" t="s">
        <v>59</v>
      </c>
    </row>
    <row r="31" spans="1:12" ht="40.799999999999997">
      <c r="A31" s="47" t="str">
        <f t="shared" ref="A31:A42" si="6">IF(OR(B31&lt;&gt;"",E31&lt;&gt;""),"["&amp;TEXT($B$2,"#")&amp;"-"&amp;TEXT(ROW()-4,"##")&amp;"]","")</f>
        <v>[ER-27]</v>
      </c>
      <c r="B31" s="47" t="s">
        <v>694</v>
      </c>
      <c r="C31" s="47" t="s">
        <v>336</v>
      </c>
      <c r="D31" s="47" t="s">
        <v>692</v>
      </c>
      <c r="E31" s="47" t="s">
        <v>693</v>
      </c>
      <c r="F31" s="50" t="s">
        <v>22</v>
      </c>
      <c r="G31" s="50" t="s">
        <v>22</v>
      </c>
      <c r="H31" s="50" t="s">
        <v>22</v>
      </c>
      <c r="I31" s="50" t="s">
        <v>22</v>
      </c>
      <c r="J31" s="50" t="s">
        <v>22</v>
      </c>
      <c r="K31" s="87">
        <v>40825</v>
      </c>
      <c r="L31" s="46" t="s">
        <v>59</v>
      </c>
    </row>
    <row r="32" spans="1:12" ht="40.799999999999997">
      <c r="A32" s="47" t="str">
        <f t="shared" si="6"/>
        <v>[ER-28]</v>
      </c>
      <c r="B32" s="47" t="s">
        <v>859</v>
      </c>
      <c r="C32" s="47"/>
      <c r="D32" s="47" t="s">
        <v>470</v>
      </c>
      <c r="E32" s="47" t="s">
        <v>864</v>
      </c>
      <c r="F32" s="50" t="s">
        <v>22</v>
      </c>
      <c r="G32" s="50" t="s">
        <v>22</v>
      </c>
      <c r="H32" s="50" t="s">
        <v>22</v>
      </c>
      <c r="I32" s="50" t="s">
        <v>22</v>
      </c>
      <c r="J32" s="50" t="s">
        <v>22</v>
      </c>
      <c r="K32" s="87">
        <v>40825</v>
      </c>
      <c r="L32" s="46" t="s">
        <v>59</v>
      </c>
    </row>
    <row r="33" spans="1:12" ht="61.2">
      <c r="A33" s="44" t="str">
        <f t="shared" si="6"/>
        <v>[ER-29]</v>
      </c>
      <c r="B33" s="44" t="s">
        <v>338</v>
      </c>
      <c r="C33" s="44"/>
      <c r="D33" s="44" t="s">
        <v>337</v>
      </c>
      <c r="E33" s="47" t="s">
        <v>673</v>
      </c>
      <c r="F33" s="50" t="s">
        <v>22</v>
      </c>
      <c r="G33" s="50" t="s">
        <v>22</v>
      </c>
      <c r="H33" s="50" t="s">
        <v>22</v>
      </c>
      <c r="I33" s="50" t="s">
        <v>22</v>
      </c>
      <c r="J33" s="50" t="s">
        <v>22</v>
      </c>
      <c r="K33" s="87">
        <v>40825</v>
      </c>
      <c r="L33" s="46" t="s">
        <v>59</v>
      </c>
    </row>
    <row r="34" spans="1:12" ht="30.6">
      <c r="A34" s="47" t="str">
        <f t="shared" si="6"/>
        <v>[ER-30]</v>
      </c>
      <c r="B34" s="47" t="s">
        <v>677</v>
      </c>
      <c r="C34" s="47"/>
      <c r="D34" s="47" t="s">
        <v>683</v>
      </c>
      <c r="E34" s="47" t="s">
        <v>729</v>
      </c>
      <c r="F34" s="50" t="s">
        <v>22</v>
      </c>
      <c r="G34" s="50" t="s">
        <v>22</v>
      </c>
      <c r="H34" s="50" t="s">
        <v>22</v>
      </c>
      <c r="I34" s="50" t="s">
        <v>22</v>
      </c>
      <c r="J34" s="50" t="s">
        <v>22</v>
      </c>
      <c r="K34" s="87">
        <v>40825</v>
      </c>
      <c r="L34" s="46" t="s">
        <v>59</v>
      </c>
    </row>
    <row r="35" spans="1:12" ht="30.6">
      <c r="A35" s="47" t="str">
        <f t="shared" si="6"/>
        <v>[ER-31]</v>
      </c>
      <c r="B35" s="47" t="s">
        <v>679</v>
      </c>
      <c r="C35" s="47"/>
      <c r="D35" s="47" t="s">
        <v>684</v>
      </c>
      <c r="E35" s="47" t="s">
        <v>730</v>
      </c>
      <c r="F35" s="50" t="s">
        <v>22</v>
      </c>
      <c r="G35" s="50" t="s">
        <v>22</v>
      </c>
      <c r="H35" s="50" t="s">
        <v>22</v>
      </c>
      <c r="I35" s="50" t="s">
        <v>22</v>
      </c>
      <c r="J35" s="50" t="s">
        <v>22</v>
      </c>
      <c r="K35" s="87">
        <v>40825</v>
      </c>
      <c r="L35" s="46" t="s">
        <v>59</v>
      </c>
    </row>
    <row r="36" spans="1:12" ht="40.799999999999997">
      <c r="A36" s="47" t="str">
        <f t="shared" si="6"/>
        <v>[ER-32]</v>
      </c>
      <c r="B36" s="47" t="s">
        <v>731</v>
      </c>
      <c r="C36" s="47"/>
      <c r="D36" s="47" t="s">
        <v>732</v>
      </c>
      <c r="E36" s="47" t="s">
        <v>733</v>
      </c>
      <c r="F36" s="50" t="s">
        <v>22</v>
      </c>
      <c r="G36" s="50" t="s">
        <v>22</v>
      </c>
      <c r="H36" s="50" t="s">
        <v>22</v>
      </c>
      <c r="I36" s="50" t="s">
        <v>22</v>
      </c>
      <c r="J36" s="50" t="s">
        <v>22</v>
      </c>
      <c r="K36" s="87">
        <v>40825</v>
      </c>
      <c r="L36" s="46" t="s">
        <v>59</v>
      </c>
    </row>
    <row r="37" spans="1:12" ht="30.6">
      <c r="A37" s="47" t="str">
        <f t="shared" si="6"/>
        <v>[ER-33]</v>
      </c>
      <c r="B37" s="109" t="s">
        <v>757</v>
      </c>
      <c r="C37" s="47" t="s">
        <v>749</v>
      </c>
      <c r="D37" s="47" t="s">
        <v>751</v>
      </c>
      <c r="E37" s="47" t="s">
        <v>750</v>
      </c>
      <c r="F37" s="50" t="s">
        <v>22</v>
      </c>
      <c r="G37" s="50" t="s">
        <v>22</v>
      </c>
      <c r="H37" s="50" t="s">
        <v>22</v>
      </c>
      <c r="I37" s="50" t="s">
        <v>22</v>
      </c>
      <c r="J37" s="50" t="s">
        <v>22</v>
      </c>
      <c r="K37" s="87">
        <v>40825</v>
      </c>
      <c r="L37" s="46" t="s">
        <v>59</v>
      </c>
    </row>
    <row r="38" spans="1:12" ht="30.6">
      <c r="A38" s="47" t="str">
        <f t="shared" si="6"/>
        <v>[ER-34]</v>
      </c>
      <c r="B38" s="110"/>
      <c r="C38" s="47"/>
      <c r="D38" s="44" t="s">
        <v>752</v>
      </c>
      <c r="E38" s="47" t="s">
        <v>648</v>
      </c>
      <c r="F38" s="50" t="s">
        <v>22</v>
      </c>
      <c r="G38" s="50" t="s">
        <v>22</v>
      </c>
      <c r="H38" s="50" t="s">
        <v>22</v>
      </c>
      <c r="I38" s="50" t="s">
        <v>22</v>
      </c>
      <c r="J38" s="50" t="s">
        <v>22</v>
      </c>
      <c r="K38" s="87">
        <v>40825</v>
      </c>
      <c r="L38" s="46" t="s">
        <v>59</v>
      </c>
    </row>
    <row r="39" spans="1:12" ht="40.799999999999997">
      <c r="A39" s="47" t="str">
        <f t="shared" si="6"/>
        <v>[ER-35]</v>
      </c>
      <c r="B39" s="110"/>
      <c r="C39" s="47" t="s">
        <v>315</v>
      </c>
      <c r="D39" s="44" t="s">
        <v>753</v>
      </c>
      <c r="E39" s="47" t="s">
        <v>64</v>
      </c>
      <c r="F39" s="50" t="s">
        <v>22</v>
      </c>
      <c r="G39" s="50" t="s">
        <v>22</v>
      </c>
      <c r="H39" s="50" t="s">
        <v>22</v>
      </c>
      <c r="I39" s="50" t="s">
        <v>22</v>
      </c>
      <c r="J39" s="50" t="s">
        <v>22</v>
      </c>
      <c r="K39" s="87">
        <v>40825</v>
      </c>
      <c r="L39" s="46" t="s">
        <v>59</v>
      </c>
    </row>
    <row r="40" spans="1:12" ht="40.799999999999997">
      <c r="A40" s="47" t="str">
        <f t="shared" si="6"/>
        <v>[ER-36]</v>
      </c>
      <c r="B40" s="110"/>
      <c r="C40" s="47"/>
      <c r="D40" s="44" t="s">
        <v>754</v>
      </c>
      <c r="E40" s="47" t="s">
        <v>717</v>
      </c>
      <c r="F40" s="50" t="s">
        <v>22</v>
      </c>
      <c r="G40" s="50" t="s">
        <v>22</v>
      </c>
      <c r="H40" s="50" t="s">
        <v>22</v>
      </c>
      <c r="I40" s="50" t="s">
        <v>22</v>
      </c>
      <c r="J40" s="50" t="s">
        <v>22</v>
      </c>
      <c r="K40" s="87">
        <v>40825</v>
      </c>
      <c r="L40" s="46" t="s">
        <v>59</v>
      </c>
    </row>
    <row r="41" spans="1:12" ht="51">
      <c r="A41" s="47" t="str">
        <f t="shared" si="6"/>
        <v>[ER-37]</v>
      </c>
      <c r="B41" s="110"/>
      <c r="C41" s="47"/>
      <c r="D41" s="44" t="s">
        <v>756</v>
      </c>
      <c r="E41" s="47" t="s">
        <v>722</v>
      </c>
      <c r="F41" s="50" t="s">
        <v>22</v>
      </c>
      <c r="G41" s="50" t="s">
        <v>22</v>
      </c>
      <c r="H41" s="50" t="s">
        <v>22</v>
      </c>
      <c r="I41" s="50" t="s">
        <v>22</v>
      </c>
      <c r="J41" s="50" t="s">
        <v>22</v>
      </c>
      <c r="K41" s="87">
        <v>40825</v>
      </c>
      <c r="L41" s="46" t="s">
        <v>59</v>
      </c>
    </row>
    <row r="42" spans="1:12" ht="40.799999999999997">
      <c r="A42" s="47" t="str">
        <f t="shared" si="6"/>
        <v>[ER-38]</v>
      </c>
      <c r="B42" s="111"/>
      <c r="C42" s="47"/>
      <c r="D42" s="44" t="s">
        <v>755</v>
      </c>
      <c r="E42" s="47" t="s">
        <v>739</v>
      </c>
      <c r="F42" s="50" t="s">
        <v>22</v>
      </c>
      <c r="G42" s="50" t="s">
        <v>22</v>
      </c>
      <c r="H42" s="50" t="s">
        <v>22</v>
      </c>
      <c r="I42" s="50" t="s">
        <v>22</v>
      </c>
      <c r="J42" s="50" t="s">
        <v>22</v>
      </c>
      <c r="K42" s="87">
        <v>40825</v>
      </c>
      <c r="L42" s="46" t="s">
        <v>59</v>
      </c>
    </row>
  </sheetData>
  <sheetProtection selectLockedCells="1" selectUnlockedCells="1"/>
  <mergeCells count="1">
    <mergeCell ref="B37:B42"/>
  </mergeCells>
  <dataValidations count="1">
    <dataValidation type="list" operator="equal" allowBlank="1" sqref="F5:J42" xr:uid="{00000000-0002-0000-0400-000000000000}">
      <formula1>"Pass,Fail,Untest,N/A"</formula1>
    </dataValidation>
  </dataValidations>
  <hyperlinks>
    <hyperlink ref="A1" location="'Test report'!A1" display="Back to TestReport" xr:uid="{00000000-0004-0000-0400-000000000000}"/>
    <hyperlink ref="B1" location="BugList!A1" display="To Buglist" xr:uid="{00000000-0004-0000-04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5"/>
  <sheetViews>
    <sheetView zoomScaleNormal="100" workbookViewId="0">
      <pane ySplit="4" topLeftCell="A8" activePane="bottomLeft" state="frozen"/>
      <selection pane="bottomLeft" activeCell="D10" sqref="D10"/>
    </sheetView>
  </sheetViews>
  <sheetFormatPr defaultColWidth="9" defaultRowHeight="10.199999999999999"/>
  <cols>
    <col min="1" max="1" width="14.33203125" style="1" customWidth="1"/>
    <col min="2" max="2" width="22.109375" style="1" customWidth="1"/>
    <col min="3" max="3" width="17.77734375" style="1" customWidth="1"/>
    <col min="4" max="4" width="53.88671875" style="1" customWidth="1"/>
    <col min="5" max="5" width="30.33203125" style="1" customWidth="1"/>
    <col min="6" max="6" width="10.441406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1" t="s">
        <v>52</v>
      </c>
      <c r="B1" s="41" t="s">
        <v>56</v>
      </c>
      <c r="C1" s="41"/>
      <c r="D1" s="42" t="str">
        <f>"Pass: "&amp;COUNTIF($G$6:$K$1011,"Pass")</f>
        <v>Pass: 150</v>
      </c>
      <c r="E1" s="38" t="str">
        <f>"Untested: "&amp;COUNTIF($G$6:$K$1011,"Untest")</f>
        <v>Untested: 0</v>
      </c>
      <c r="F1" s="59"/>
      <c r="G1"/>
      <c r="H1"/>
      <c r="I1"/>
    </row>
    <row r="2" spans="1:13" ht="12.75" customHeight="1">
      <c r="A2" s="36" t="s">
        <v>36</v>
      </c>
      <c r="B2" s="37" t="s">
        <v>27</v>
      </c>
      <c r="C2" s="37"/>
      <c r="D2" s="42" t="str">
        <f>"Fail: "&amp;COUNTIF($G$6:$K$1011,"Fail")</f>
        <v>Fail: 0</v>
      </c>
      <c r="E2" s="38" t="str">
        <f>"N/A: "&amp;COUNTIF($G$6:$K$1011,"N/A")</f>
        <v>N/A: 0</v>
      </c>
      <c r="F2" s="59"/>
      <c r="G2"/>
      <c r="H2"/>
      <c r="I2"/>
    </row>
    <row r="3" spans="1:13" ht="12.75" customHeight="1">
      <c r="A3" s="36" t="s">
        <v>37</v>
      </c>
      <c r="B3" s="36" t="s">
        <v>4</v>
      </c>
      <c r="C3" s="36"/>
      <c r="D3" s="42" t="str">
        <f>"Percent Complete: "&amp;ROUND((COUNTIF($G$5:$K$1011,"Pass")*100)/((COUNTA($A$5:$A$1011)*5)-COUNTIF($G$5:$K$1021,"N/A")),2)&amp;"%"</f>
        <v>Percent Complete: 100%</v>
      </c>
      <c r="E3" s="39" t="str">
        <f>"Number of cases: "&amp;(COUNTA($A$5:$A$1011))</f>
        <v>Number of cases: 31</v>
      </c>
      <c r="F3" s="60"/>
      <c r="G3"/>
      <c r="H3"/>
      <c r="I3"/>
    </row>
    <row r="4" spans="1:13" ht="28.35" customHeight="1">
      <c r="A4" s="40" t="s">
        <v>38</v>
      </c>
      <c r="B4" s="40" t="s">
        <v>39</v>
      </c>
      <c r="C4" s="40" t="s">
        <v>166</v>
      </c>
      <c r="D4" s="40" t="s">
        <v>40</v>
      </c>
      <c r="E4" s="40" t="s">
        <v>41</v>
      </c>
      <c r="F4" s="86" t="s">
        <v>903</v>
      </c>
      <c r="G4" s="40" t="s">
        <v>551</v>
      </c>
      <c r="H4" s="40" t="s">
        <v>283</v>
      </c>
      <c r="I4" s="40" t="s">
        <v>42</v>
      </c>
      <c r="J4" s="40" t="s">
        <v>80</v>
      </c>
      <c r="K4" s="40" t="s">
        <v>81</v>
      </c>
      <c r="L4" s="40" t="s">
        <v>43</v>
      </c>
      <c r="M4" s="40" t="s">
        <v>44</v>
      </c>
    </row>
    <row r="5" spans="1:13" ht="30.6">
      <c r="A5" s="44" t="str">
        <f>IF(OR(B5&lt;&gt;"",E5&lt;&gt;""),"["&amp;TEXT($B$2,"#")&amp;"-"&amp;TEXT(ROW()-4,"##")&amp;"]","")</f>
        <v>[Find Physician-1]</v>
      </c>
      <c r="B5" s="45" t="s">
        <v>486</v>
      </c>
      <c r="C5" s="45" t="s">
        <v>868</v>
      </c>
      <c r="D5" s="45" t="s">
        <v>487</v>
      </c>
      <c r="E5" s="45" t="s">
        <v>104</v>
      </c>
      <c r="F5" s="49"/>
      <c r="G5" s="46" t="s">
        <v>22</v>
      </c>
      <c r="H5" s="46" t="s">
        <v>22</v>
      </c>
      <c r="I5" s="46" t="s">
        <v>22</v>
      </c>
      <c r="J5" s="46" t="s">
        <v>22</v>
      </c>
      <c r="K5" s="46" t="s">
        <v>22</v>
      </c>
      <c r="L5" s="90">
        <v>40825</v>
      </c>
      <c r="M5" s="46" t="s">
        <v>59</v>
      </c>
    </row>
    <row r="6" spans="1:13" ht="102">
      <c r="A6" s="55" t="str">
        <f t="shared" ref="A6:A28" si="0">IF(OR(B6&lt;&gt;"",E6&lt;&gt;""),"["&amp;TEXT($B$2,"#")&amp;"-"&amp;TEXT(ROW()-4,"##")&amp;"]","")</f>
        <v>[Find Physician-2]</v>
      </c>
      <c r="B6" s="55" t="s">
        <v>488</v>
      </c>
      <c r="C6" s="55"/>
      <c r="D6" s="55" t="s">
        <v>489</v>
      </c>
      <c r="E6" s="55" t="s">
        <v>568</v>
      </c>
      <c r="F6" s="57"/>
      <c r="G6" s="54" t="s">
        <v>22</v>
      </c>
      <c r="H6" s="54" t="s">
        <v>22</v>
      </c>
      <c r="I6" s="54" t="s">
        <v>22</v>
      </c>
      <c r="J6" s="54" t="s">
        <v>22</v>
      </c>
      <c r="K6" s="54" t="s">
        <v>22</v>
      </c>
      <c r="L6" s="88">
        <v>40825</v>
      </c>
      <c r="M6" s="54" t="s">
        <v>58</v>
      </c>
    </row>
    <row r="7" spans="1:13" ht="112.2">
      <c r="A7" s="55" t="str">
        <f t="shared" si="0"/>
        <v>[Find Physician-3]</v>
      </c>
      <c r="B7" s="55" t="s">
        <v>490</v>
      </c>
      <c r="C7" s="55"/>
      <c r="D7" s="55" t="s">
        <v>569</v>
      </c>
      <c r="E7" s="55" t="s">
        <v>570</v>
      </c>
      <c r="F7" s="57"/>
      <c r="G7" s="54" t="s">
        <v>22</v>
      </c>
      <c r="H7" s="54" t="s">
        <v>22</v>
      </c>
      <c r="I7" s="54" t="s">
        <v>22</v>
      </c>
      <c r="J7" s="54" t="s">
        <v>22</v>
      </c>
      <c r="K7" s="54" t="s">
        <v>22</v>
      </c>
      <c r="L7" s="88">
        <v>40825</v>
      </c>
      <c r="M7" s="54" t="s">
        <v>58</v>
      </c>
    </row>
    <row r="8" spans="1:13" ht="102">
      <c r="A8" s="55" t="str">
        <f t="shared" si="0"/>
        <v>[Find Physician-4]</v>
      </c>
      <c r="B8" s="55" t="s">
        <v>491</v>
      </c>
      <c r="C8" s="55"/>
      <c r="D8" s="55" t="s">
        <v>492</v>
      </c>
      <c r="E8" s="55" t="s">
        <v>354</v>
      </c>
      <c r="F8" s="57"/>
      <c r="G8" s="54" t="s">
        <v>22</v>
      </c>
      <c r="H8" s="54" t="s">
        <v>22</v>
      </c>
      <c r="I8" s="54" t="s">
        <v>22</v>
      </c>
      <c r="J8" s="54" t="s">
        <v>22</v>
      </c>
      <c r="K8" s="54" t="s">
        <v>22</v>
      </c>
      <c r="L8" s="88">
        <v>40825</v>
      </c>
      <c r="M8" s="54" t="s">
        <v>58</v>
      </c>
    </row>
    <row r="9" spans="1:13" ht="51">
      <c r="A9" s="44" t="str">
        <f t="shared" ref="A9" si="1">IF(OR(B9&lt;&gt;"",E9&lt;&gt;""),"["&amp;TEXT($B$2,"#")&amp;"-"&amp;TEXT(ROW()-4,"##")&amp;"]","")</f>
        <v>[Find Physician-5]</v>
      </c>
      <c r="B9" s="47" t="s">
        <v>356</v>
      </c>
      <c r="C9" s="47" t="s">
        <v>357</v>
      </c>
      <c r="D9" s="47" t="s">
        <v>358</v>
      </c>
      <c r="E9" s="47" t="s">
        <v>571</v>
      </c>
      <c r="F9" s="49"/>
      <c r="G9" s="48" t="s">
        <v>22</v>
      </c>
      <c r="H9" s="48" t="s">
        <v>22</v>
      </c>
      <c r="I9" s="48" t="s">
        <v>22</v>
      </c>
      <c r="J9" s="48" t="s">
        <v>22</v>
      </c>
      <c r="K9" s="48" t="s">
        <v>22</v>
      </c>
      <c r="L9" s="90">
        <v>40825</v>
      </c>
      <c r="M9" s="46" t="s">
        <v>59</v>
      </c>
    </row>
    <row r="10" spans="1:13" ht="214.2">
      <c r="A10" s="44" t="str">
        <f t="shared" si="0"/>
        <v>[Find Physician-6]</v>
      </c>
      <c r="B10" s="47" t="s">
        <v>78</v>
      </c>
      <c r="C10" s="47" t="s">
        <v>869</v>
      </c>
      <c r="D10" s="47" t="s">
        <v>355</v>
      </c>
      <c r="E10" s="47" t="s">
        <v>728</v>
      </c>
      <c r="F10" s="49"/>
      <c r="G10" s="48" t="s">
        <v>22</v>
      </c>
      <c r="H10" s="48" t="s">
        <v>22</v>
      </c>
      <c r="I10" s="48" t="s">
        <v>22</v>
      </c>
      <c r="J10" s="48" t="s">
        <v>22</v>
      </c>
      <c r="K10" s="48" t="s">
        <v>22</v>
      </c>
      <c r="L10" s="90">
        <v>40825</v>
      </c>
      <c r="M10" s="46" t="s">
        <v>59</v>
      </c>
    </row>
    <row r="11" spans="1:13" ht="20.399999999999999">
      <c r="A11" s="47" t="str">
        <f t="shared" ref="A11" si="2">IF(OR(B11&lt;&gt;"",E11&lt;&gt;""),"["&amp;TEXT($B$2,"#")&amp;"-"&amp;TEXT(ROW()-4,"##")&amp;"]","")</f>
        <v>[Find Physician-7]</v>
      </c>
      <c r="B11" s="47" t="s">
        <v>561</v>
      </c>
      <c r="C11" s="47" t="s">
        <v>357</v>
      </c>
      <c r="D11" s="47" t="s">
        <v>355</v>
      </c>
      <c r="E11" s="47" t="s">
        <v>562</v>
      </c>
      <c r="F11" s="49"/>
      <c r="G11" s="48" t="s">
        <v>22</v>
      </c>
      <c r="H11" s="48" t="s">
        <v>22</v>
      </c>
      <c r="I11" s="48" t="s">
        <v>22</v>
      </c>
      <c r="J11" s="48" t="s">
        <v>22</v>
      </c>
      <c r="K11" s="48" t="s">
        <v>22</v>
      </c>
      <c r="L11" s="90">
        <v>40825</v>
      </c>
      <c r="M11" s="46"/>
    </row>
    <row r="12" spans="1:13" ht="30.6">
      <c r="A12" s="47" t="str">
        <f t="shared" si="0"/>
        <v>[Find Physician-8]</v>
      </c>
      <c r="B12" s="47" t="s">
        <v>617</v>
      </c>
      <c r="C12" s="47" t="s">
        <v>279</v>
      </c>
      <c r="D12" s="44" t="s">
        <v>472</v>
      </c>
      <c r="E12" s="44" t="s">
        <v>563</v>
      </c>
      <c r="F12" s="49"/>
      <c r="G12" s="48" t="s">
        <v>22</v>
      </c>
      <c r="H12" s="48" t="s">
        <v>22</v>
      </c>
      <c r="I12" s="48" t="s">
        <v>22</v>
      </c>
      <c r="J12" s="48" t="s">
        <v>22</v>
      </c>
      <c r="K12" s="48" t="s">
        <v>22</v>
      </c>
      <c r="L12" s="90">
        <v>40825</v>
      </c>
      <c r="M12" s="46"/>
    </row>
    <row r="13" spans="1:13" ht="40.799999999999997">
      <c r="A13" s="47" t="str">
        <f t="shared" ref="A13" si="3">IF(OR(B13&lt;&gt;"",E13&lt;&gt;""),"["&amp;TEXT($B$2,"#")&amp;"-"&amp;TEXT(ROW()-4,"##")&amp;"]","")</f>
        <v>[Find Physician-9]</v>
      </c>
      <c r="B13" s="47" t="s">
        <v>616</v>
      </c>
      <c r="C13" s="47" t="s">
        <v>618</v>
      </c>
      <c r="D13" s="44" t="s">
        <v>619</v>
      </c>
      <c r="E13" s="44" t="s">
        <v>620</v>
      </c>
      <c r="F13" s="47"/>
      <c r="G13" s="48" t="s">
        <v>22</v>
      </c>
      <c r="H13" s="48" t="s">
        <v>22</v>
      </c>
      <c r="I13" s="48" t="s">
        <v>22</v>
      </c>
      <c r="J13" s="48" t="s">
        <v>22</v>
      </c>
      <c r="K13" s="48" t="s">
        <v>22</v>
      </c>
      <c r="L13" s="90">
        <v>40825</v>
      </c>
      <c r="M13" s="46"/>
    </row>
    <row r="14" spans="1:13" ht="30.6">
      <c r="A14" s="47" t="str">
        <f t="shared" si="0"/>
        <v>[Find Physician-10]</v>
      </c>
      <c r="B14" s="47" t="s">
        <v>275</v>
      </c>
      <c r="C14" s="47" t="s">
        <v>277</v>
      </c>
      <c r="D14" s="44" t="s">
        <v>280</v>
      </c>
      <c r="E14" s="47" t="s">
        <v>516</v>
      </c>
      <c r="F14" s="47"/>
      <c r="G14" s="48" t="s">
        <v>22</v>
      </c>
      <c r="H14" s="48" t="s">
        <v>22</v>
      </c>
      <c r="I14" s="48" t="s">
        <v>22</v>
      </c>
      <c r="J14" s="48" t="s">
        <v>22</v>
      </c>
      <c r="K14" s="48" t="s">
        <v>22</v>
      </c>
      <c r="L14" s="90">
        <v>40825</v>
      </c>
      <c r="M14" s="46"/>
    </row>
    <row r="15" spans="1:13" ht="20.399999999999999">
      <c r="A15" s="47" t="str">
        <f t="shared" si="0"/>
        <v>[Find Physician-11]</v>
      </c>
      <c r="B15" s="47" t="s">
        <v>504</v>
      </c>
      <c r="C15" s="47" t="s">
        <v>517</v>
      </c>
      <c r="D15" s="44" t="s">
        <v>280</v>
      </c>
      <c r="E15" s="44" t="s">
        <v>563</v>
      </c>
      <c r="F15" s="47"/>
      <c r="G15" s="48" t="s">
        <v>22</v>
      </c>
      <c r="H15" s="48" t="s">
        <v>22</v>
      </c>
      <c r="I15" s="48" t="s">
        <v>22</v>
      </c>
      <c r="J15" s="48" t="s">
        <v>22</v>
      </c>
      <c r="K15" s="48" t="s">
        <v>22</v>
      </c>
      <c r="L15" s="90">
        <v>40825</v>
      </c>
      <c r="M15" s="46"/>
    </row>
    <row r="16" spans="1:13" ht="20.399999999999999">
      <c r="A16" s="47" t="str">
        <f t="shared" si="0"/>
        <v>[Find Physician-12]</v>
      </c>
      <c r="B16" s="47" t="s">
        <v>276</v>
      </c>
      <c r="C16" s="47" t="s">
        <v>279</v>
      </c>
      <c r="D16" s="44" t="s">
        <v>280</v>
      </c>
      <c r="E16" s="44" t="s">
        <v>563</v>
      </c>
      <c r="F16" s="43"/>
      <c r="G16" s="48" t="s">
        <v>22</v>
      </c>
      <c r="H16" s="48" t="s">
        <v>22</v>
      </c>
      <c r="I16" s="48" t="s">
        <v>22</v>
      </c>
      <c r="J16" s="48" t="s">
        <v>22</v>
      </c>
      <c r="K16" s="48" t="s">
        <v>22</v>
      </c>
      <c r="L16" s="90">
        <v>40825</v>
      </c>
      <c r="M16" s="46"/>
    </row>
    <row r="17" spans="1:13" ht="40.799999999999997">
      <c r="A17" s="44" t="str">
        <f t="shared" si="0"/>
        <v>[Find Physician-13]</v>
      </c>
      <c r="B17" s="47" t="s">
        <v>101</v>
      </c>
      <c r="C17" s="47" t="s">
        <v>870</v>
      </c>
      <c r="D17" s="47" t="s">
        <v>473</v>
      </c>
      <c r="E17" s="47" t="s">
        <v>79</v>
      </c>
      <c r="F17" s="43"/>
      <c r="G17" s="48" t="s">
        <v>22</v>
      </c>
      <c r="H17" s="48" t="s">
        <v>22</v>
      </c>
      <c r="I17" s="48" t="s">
        <v>22</v>
      </c>
      <c r="J17" s="48" t="s">
        <v>22</v>
      </c>
      <c r="K17" s="48" t="s">
        <v>22</v>
      </c>
      <c r="L17" s="90">
        <v>40825</v>
      </c>
      <c r="M17" s="46" t="s">
        <v>59</v>
      </c>
    </row>
    <row r="18" spans="1:13" ht="40.799999999999997">
      <c r="A18" s="44" t="str">
        <f t="shared" si="0"/>
        <v>[Find Physician-14]</v>
      </c>
      <c r="B18" s="47" t="s">
        <v>285</v>
      </c>
      <c r="C18" s="47" t="s">
        <v>871</v>
      </c>
      <c r="D18" s="47" t="s">
        <v>474</v>
      </c>
      <c r="E18" s="47" t="s">
        <v>286</v>
      </c>
      <c r="F18" s="47"/>
      <c r="G18" s="48" t="s">
        <v>22</v>
      </c>
      <c r="H18" s="48" t="s">
        <v>22</v>
      </c>
      <c r="I18" s="48" t="s">
        <v>22</v>
      </c>
      <c r="J18" s="48" t="s">
        <v>22</v>
      </c>
      <c r="K18" s="48" t="s">
        <v>22</v>
      </c>
      <c r="L18" s="90">
        <v>40825</v>
      </c>
      <c r="M18" s="46"/>
    </row>
    <row r="19" spans="1:13" ht="61.2">
      <c r="A19" s="44" t="str">
        <f t="shared" si="0"/>
        <v>[Find Physician-15]</v>
      </c>
      <c r="B19" s="47" t="s">
        <v>99</v>
      </c>
      <c r="C19" s="47"/>
      <c r="D19" s="44" t="s">
        <v>68</v>
      </c>
      <c r="E19" s="47" t="s">
        <v>70</v>
      </c>
      <c r="F19" s="43"/>
      <c r="G19" s="48" t="s">
        <v>22</v>
      </c>
      <c r="H19" s="48" t="s">
        <v>22</v>
      </c>
      <c r="I19" s="48" t="s">
        <v>22</v>
      </c>
      <c r="J19" s="48" t="s">
        <v>22</v>
      </c>
      <c r="K19" s="48" t="s">
        <v>22</v>
      </c>
      <c r="L19" s="90">
        <v>40825</v>
      </c>
      <c r="M19" s="46" t="s">
        <v>59</v>
      </c>
    </row>
    <row r="20" spans="1:13" ht="30.6">
      <c r="A20" s="44" t="str">
        <f t="shared" si="0"/>
        <v>[Find Physician-16]</v>
      </c>
      <c r="B20" s="47" t="s">
        <v>100</v>
      </c>
      <c r="C20" s="47"/>
      <c r="D20" s="44" t="s">
        <v>72</v>
      </c>
      <c r="E20" s="47" t="s">
        <v>71</v>
      </c>
      <c r="F20" s="47"/>
      <c r="G20" s="48" t="s">
        <v>22</v>
      </c>
      <c r="H20" s="48" t="s">
        <v>22</v>
      </c>
      <c r="I20" s="48" t="s">
        <v>22</v>
      </c>
      <c r="J20" s="48" t="s">
        <v>22</v>
      </c>
      <c r="K20" s="48" t="s">
        <v>22</v>
      </c>
      <c r="L20" s="90">
        <v>40825</v>
      </c>
      <c r="M20" s="46" t="s">
        <v>59</v>
      </c>
    </row>
    <row r="21" spans="1:13" ht="81.599999999999994">
      <c r="A21" s="44" t="str">
        <f t="shared" si="0"/>
        <v>[Find Physician-17]</v>
      </c>
      <c r="B21" s="47" t="s">
        <v>552</v>
      </c>
      <c r="C21" s="47"/>
      <c r="D21" s="47" t="s">
        <v>69</v>
      </c>
      <c r="E21" s="47" t="s">
        <v>238</v>
      </c>
      <c r="F21" s="47"/>
      <c r="G21" s="48" t="s">
        <v>22</v>
      </c>
      <c r="H21" s="48" t="s">
        <v>22</v>
      </c>
      <c r="I21" s="48" t="s">
        <v>22</v>
      </c>
      <c r="J21" s="48" t="s">
        <v>22</v>
      </c>
      <c r="K21" s="48" t="s">
        <v>22</v>
      </c>
      <c r="L21" s="90">
        <v>40825</v>
      </c>
      <c r="M21" s="46" t="s">
        <v>59</v>
      </c>
    </row>
    <row r="22" spans="1:13" ht="40.799999999999997">
      <c r="A22" s="44" t="str">
        <f t="shared" si="0"/>
        <v>[Find Physician-18]</v>
      </c>
      <c r="B22" s="44" t="s">
        <v>859</v>
      </c>
      <c r="C22" s="44"/>
      <c r="D22" s="44" t="s">
        <v>470</v>
      </c>
      <c r="E22" s="44" t="s">
        <v>864</v>
      </c>
      <c r="F22" s="47"/>
      <c r="G22" s="48" t="s">
        <v>22</v>
      </c>
      <c r="H22" s="48" t="s">
        <v>22</v>
      </c>
      <c r="I22" s="48" t="s">
        <v>22</v>
      </c>
      <c r="J22" s="48" t="s">
        <v>22</v>
      </c>
      <c r="K22" s="48" t="s">
        <v>22</v>
      </c>
      <c r="L22" s="90">
        <v>40825</v>
      </c>
      <c r="M22" s="46" t="s">
        <v>59</v>
      </c>
    </row>
    <row r="23" spans="1:13" ht="91.8">
      <c r="A23" s="44" t="str">
        <f t="shared" si="0"/>
        <v>[Find Physician-19]</v>
      </c>
      <c r="B23" s="44" t="s">
        <v>281</v>
      </c>
      <c r="C23" s="44" t="s">
        <v>322</v>
      </c>
      <c r="D23" s="44" t="s">
        <v>475</v>
      </c>
      <c r="E23" s="44" t="s">
        <v>572</v>
      </c>
      <c r="F23" s="47"/>
      <c r="G23" s="48" t="s">
        <v>22</v>
      </c>
      <c r="H23" s="48" t="s">
        <v>22</v>
      </c>
      <c r="I23" s="48" t="s">
        <v>22</v>
      </c>
      <c r="J23" s="48" t="s">
        <v>22</v>
      </c>
      <c r="K23" s="48" t="s">
        <v>22</v>
      </c>
      <c r="L23" s="90">
        <v>40825</v>
      </c>
      <c r="M23" s="46" t="s">
        <v>59</v>
      </c>
    </row>
    <row r="24" spans="1:13" ht="40.799999999999997">
      <c r="A24" s="47" t="str">
        <f t="shared" si="0"/>
        <v>[Find Physician-20]</v>
      </c>
      <c r="B24" s="47" t="s">
        <v>694</v>
      </c>
      <c r="C24" s="47" t="s">
        <v>336</v>
      </c>
      <c r="D24" s="47" t="s">
        <v>692</v>
      </c>
      <c r="E24" s="47" t="s">
        <v>693</v>
      </c>
      <c r="F24" s="47"/>
      <c r="G24" s="48" t="s">
        <v>22</v>
      </c>
      <c r="H24" s="48" t="s">
        <v>22</v>
      </c>
      <c r="I24" s="48" t="s">
        <v>22</v>
      </c>
      <c r="J24" s="48" t="s">
        <v>22</v>
      </c>
      <c r="K24" s="48" t="s">
        <v>22</v>
      </c>
      <c r="L24" s="90">
        <v>40825</v>
      </c>
      <c r="M24" s="46" t="s">
        <v>59</v>
      </c>
    </row>
    <row r="25" spans="1:13" ht="61.2">
      <c r="A25" s="44" t="str">
        <f t="shared" si="0"/>
        <v>[Find Physician-21]</v>
      </c>
      <c r="B25" s="44" t="s">
        <v>338</v>
      </c>
      <c r="C25" s="44"/>
      <c r="D25" s="44" t="s">
        <v>337</v>
      </c>
      <c r="E25" s="47" t="s">
        <v>673</v>
      </c>
      <c r="F25" s="47"/>
      <c r="G25" s="48" t="s">
        <v>22</v>
      </c>
      <c r="H25" s="48" t="s">
        <v>22</v>
      </c>
      <c r="I25" s="48" t="s">
        <v>22</v>
      </c>
      <c r="J25" s="48" t="s">
        <v>22</v>
      </c>
      <c r="K25" s="48" t="s">
        <v>22</v>
      </c>
      <c r="L25" s="90">
        <v>40825</v>
      </c>
      <c r="M25" s="46" t="s">
        <v>59</v>
      </c>
    </row>
    <row r="26" spans="1:13" ht="30.6">
      <c r="A26" s="47" t="str">
        <f t="shared" si="0"/>
        <v>[Find Physician-22]</v>
      </c>
      <c r="B26" s="47" t="s">
        <v>677</v>
      </c>
      <c r="C26" s="47"/>
      <c r="D26" s="47" t="s">
        <v>685</v>
      </c>
      <c r="E26" s="47" t="s">
        <v>729</v>
      </c>
      <c r="F26" s="47">
        <v>1564687</v>
      </c>
      <c r="G26" s="48" t="s">
        <v>22</v>
      </c>
      <c r="H26" s="48" t="s">
        <v>22</v>
      </c>
      <c r="I26" s="48" t="s">
        <v>22</v>
      </c>
      <c r="J26" s="48" t="s">
        <v>22</v>
      </c>
      <c r="K26" s="48" t="s">
        <v>22</v>
      </c>
      <c r="L26" s="90">
        <v>40825</v>
      </c>
      <c r="M26" s="46" t="s">
        <v>59</v>
      </c>
    </row>
    <row r="27" spans="1:13" ht="30.6">
      <c r="A27" s="47" t="str">
        <f t="shared" si="0"/>
        <v>[Find Physician-23]</v>
      </c>
      <c r="B27" s="47" t="s">
        <v>679</v>
      </c>
      <c r="C27" s="47"/>
      <c r="D27" s="47" t="s">
        <v>686</v>
      </c>
      <c r="E27" s="47" t="s">
        <v>730</v>
      </c>
      <c r="F27" s="47"/>
      <c r="G27" s="48" t="s">
        <v>22</v>
      </c>
      <c r="H27" s="48" t="s">
        <v>22</v>
      </c>
      <c r="I27" s="48" t="s">
        <v>22</v>
      </c>
      <c r="J27" s="48" t="s">
        <v>22</v>
      </c>
      <c r="K27" s="48" t="s">
        <v>22</v>
      </c>
      <c r="L27" s="90">
        <v>40825</v>
      </c>
      <c r="M27" s="46" t="s">
        <v>59</v>
      </c>
    </row>
    <row r="28" spans="1:13" ht="40.799999999999997">
      <c r="A28" s="47" t="str">
        <f t="shared" si="0"/>
        <v>[Find Physician-24]</v>
      </c>
      <c r="B28" s="47" t="s">
        <v>731</v>
      </c>
      <c r="C28" s="47"/>
      <c r="D28" s="47" t="s">
        <v>732</v>
      </c>
      <c r="E28" s="47" t="s">
        <v>733</v>
      </c>
      <c r="F28" s="47"/>
      <c r="G28" s="48" t="s">
        <v>22</v>
      </c>
      <c r="H28" s="48" t="s">
        <v>22</v>
      </c>
      <c r="I28" s="48" t="s">
        <v>22</v>
      </c>
      <c r="J28" s="48" t="s">
        <v>22</v>
      </c>
      <c r="K28" s="48" t="s">
        <v>22</v>
      </c>
      <c r="L28" s="90">
        <v>40825</v>
      </c>
      <c r="M28" s="46" t="s">
        <v>59</v>
      </c>
    </row>
    <row r="29" spans="1:13" ht="40.799999999999997">
      <c r="A29" s="47" t="str">
        <f>IF(OR(B29&lt;&gt;"",E29&lt;&gt;""),"["&amp;TEXT($B$2,"#")&amp;"-"&amp;TEXT(ROW()-4,"##")&amp;"]","")</f>
        <v>[Find Physician-25]</v>
      </c>
      <c r="B29" s="47" t="s">
        <v>743</v>
      </c>
      <c r="C29" s="47"/>
      <c r="D29" s="47" t="s">
        <v>744</v>
      </c>
      <c r="E29" s="47" t="s">
        <v>745</v>
      </c>
      <c r="F29" s="47"/>
      <c r="G29" s="48" t="s">
        <v>22</v>
      </c>
      <c r="H29" s="48" t="s">
        <v>22</v>
      </c>
      <c r="I29" s="48" t="s">
        <v>22</v>
      </c>
      <c r="J29" s="48" t="s">
        <v>22</v>
      </c>
      <c r="K29" s="48" t="s">
        <v>22</v>
      </c>
      <c r="L29" s="90">
        <v>40825</v>
      </c>
      <c r="M29" s="46" t="s">
        <v>59</v>
      </c>
    </row>
    <row r="30" spans="1:13" ht="35.25" customHeight="1">
      <c r="A30" s="47" t="str">
        <f t="shared" ref="A30:A35" si="4">IF(OR(B30&lt;&gt;"",E30&lt;&gt;""),"["&amp;TEXT($B$2,"#")&amp;"-"&amp;TEXT(ROW()-4,"##")&amp;"]","")</f>
        <v>[Find Physician-26]</v>
      </c>
      <c r="B30" s="109" t="s">
        <v>757</v>
      </c>
      <c r="C30" s="47" t="s">
        <v>759</v>
      </c>
      <c r="D30" s="47" t="s">
        <v>758</v>
      </c>
      <c r="E30" s="47" t="s">
        <v>750</v>
      </c>
      <c r="G30" s="48" t="s">
        <v>22</v>
      </c>
      <c r="H30" s="48" t="s">
        <v>22</v>
      </c>
      <c r="I30" s="48" t="s">
        <v>22</v>
      </c>
      <c r="J30" s="48" t="s">
        <v>22</v>
      </c>
      <c r="K30" s="48" t="s">
        <v>22</v>
      </c>
      <c r="L30" s="90">
        <v>40825</v>
      </c>
      <c r="M30" s="46" t="s">
        <v>59</v>
      </c>
    </row>
    <row r="31" spans="1:13" ht="36" customHeight="1">
      <c r="A31" s="47" t="str">
        <f t="shared" si="4"/>
        <v>[Find Physician-27]</v>
      </c>
      <c r="B31" s="110"/>
      <c r="C31" s="47"/>
      <c r="D31" s="44" t="s">
        <v>760</v>
      </c>
      <c r="E31" s="47" t="s">
        <v>648</v>
      </c>
      <c r="G31" s="48" t="s">
        <v>22</v>
      </c>
      <c r="H31" s="48" t="s">
        <v>22</v>
      </c>
      <c r="I31" s="48" t="s">
        <v>22</v>
      </c>
      <c r="J31" s="48" t="s">
        <v>22</v>
      </c>
      <c r="K31" s="48" t="s">
        <v>22</v>
      </c>
      <c r="L31" s="90">
        <v>40825</v>
      </c>
      <c r="M31" s="46" t="s">
        <v>59</v>
      </c>
    </row>
    <row r="32" spans="1:13" ht="45.75" customHeight="1">
      <c r="A32" s="47" t="str">
        <f t="shared" si="4"/>
        <v>[Find Physician-28]</v>
      </c>
      <c r="B32" s="110"/>
      <c r="C32" s="47"/>
      <c r="D32" s="44" t="s">
        <v>761</v>
      </c>
      <c r="E32" s="47" t="s">
        <v>64</v>
      </c>
      <c r="G32" s="48" t="s">
        <v>22</v>
      </c>
      <c r="H32" s="48" t="s">
        <v>22</v>
      </c>
      <c r="I32" s="48" t="s">
        <v>22</v>
      </c>
      <c r="J32" s="48" t="s">
        <v>22</v>
      </c>
      <c r="K32" s="48" t="s">
        <v>22</v>
      </c>
      <c r="L32" s="90">
        <v>40825</v>
      </c>
      <c r="M32" s="46" t="s">
        <v>59</v>
      </c>
    </row>
    <row r="33" spans="1:13" ht="40.799999999999997">
      <c r="A33" s="47" t="str">
        <f t="shared" si="4"/>
        <v>[Find Physician-29]</v>
      </c>
      <c r="B33" s="110"/>
      <c r="C33" s="47"/>
      <c r="D33" s="44" t="s">
        <v>762</v>
      </c>
      <c r="E33" s="47" t="s">
        <v>717</v>
      </c>
      <c r="G33" s="48" t="s">
        <v>22</v>
      </c>
      <c r="H33" s="48" t="s">
        <v>22</v>
      </c>
      <c r="I33" s="48" t="s">
        <v>22</v>
      </c>
      <c r="J33" s="48" t="s">
        <v>22</v>
      </c>
      <c r="K33" s="48" t="s">
        <v>22</v>
      </c>
      <c r="L33" s="90">
        <v>40825</v>
      </c>
      <c r="M33" s="46" t="s">
        <v>59</v>
      </c>
    </row>
    <row r="34" spans="1:13" ht="51">
      <c r="A34" s="47" t="str">
        <f t="shared" si="4"/>
        <v>[Find Physician-30]</v>
      </c>
      <c r="B34" s="110"/>
      <c r="C34" s="47"/>
      <c r="D34" s="44" t="s">
        <v>763</v>
      </c>
      <c r="E34" s="47" t="s">
        <v>722</v>
      </c>
      <c r="G34" s="48" t="s">
        <v>22</v>
      </c>
      <c r="H34" s="48" t="s">
        <v>22</v>
      </c>
      <c r="I34" s="48" t="s">
        <v>22</v>
      </c>
      <c r="J34" s="48" t="s">
        <v>22</v>
      </c>
      <c r="K34" s="48" t="s">
        <v>22</v>
      </c>
      <c r="L34" s="90">
        <v>40825</v>
      </c>
      <c r="M34" s="46" t="s">
        <v>59</v>
      </c>
    </row>
    <row r="35" spans="1:13" ht="30.6">
      <c r="A35" s="47" t="str">
        <f t="shared" si="4"/>
        <v>[Find Physician-31]</v>
      </c>
      <c r="B35" s="111"/>
      <c r="C35" s="47"/>
      <c r="D35" s="44" t="s">
        <v>764</v>
      </c>
      <c r="E35" s="47" t="s">
        <v>739</v>
      </c>
      <c r="G35" s="48" t="s">
        <v>22</v>
      </c>
      <c r="H35" s="48" t="s">
        <v>22</v>
      </c>
      <c r="I35" s="48" t="s">
        <v>22</v>
      </c>
      <c r="J35" s="48" t="s">
        <v>22</v>
      </c>
      <c r="K35" s="48" t="s">
        <v>22</v>
      </c>
      <c r="L35" s="90">
        <v>40825</v>
      </c>
      <c r="M35" s="46" t="s">
        <v>59</v>
      </c>
    </row>
  </sheetData>
  <sheetProtection selectLockedCells="1" selectUnlockedCells="1"/>
  <mergeCells count="1">
    <mergeCell ref="B30:B35"/>
  </mergeCells>
  <dataValidations count="1">
    <dataValidation type="list" operator="equal" allowBlank="1" sqref="G5:K35" xr:uid="{00000000-0002-0000-0500-000000000000}">
      <formula1>"Pass,Fail,Untest,N/A"</formula1>
    </dataValidation>
  </dataValidations>
  <hyperlinks>
    <hyperlink ref="A1" location="'Test report'!A1" display="Back to TestReport" xr:uid="{00000000-0004-0000-0500-000000000000}"/>
    <hyperlink ref="B1" location="BugList!A1" display="To Buglist" xr:uid="{00000000-0004-0000-05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5"/>
  <sheetViews>
    <sheetView zoomScaleNormal="100" workbookViewId="0">
      <pane xSplit="1" ySplit="4" topLeftCell="B5" activePane="bottomRight" state="frozen"/>
      <selection pane="topRight" activeCell="B1" sqref="B1"/>
      <selection pane="bottomLeft" activeCell="A5" sqref="A5"/>
      <selection pane="bottomRight" activeCell="E6" sqref="E6"/>
    </sheetView>
  </sheetViews>
  <sheetFormatPr defaultColWidth="9" defaultRowHeight="10.199999999999999"/>
  <cols>
    <col min="1" max="1" width="16.44140625" style="1" customWidth="1"/>
    <col min="2" max="3" width="22.109375" style="1" customWidth="1"/>
    <col min="4" max="4" width="39.44140625" style="1" customWidth="1"/>
    <col min="5" max="5" width="30.33203125" style="1" customWidth="1"/>
    <col min="6" max="6" width="10.33203125" style="1" customWidth="1"/>
    <col min="7" max="8" width="9.109375" style="1" customWidth="1"/>
    <col min="9" max="9" width="9.6640625" style="1" customWidth="1"/>
    <col min="10" max="10" width="10.88671875" style="1" customWidth="1"/>
    <col min="11" max="11" width="10.77734375" style="1" customWidth="1"/>
    <col min="12" max="12" width="9" style="1"/>
    <col min="13" max="13" width="17.21875" style="1" customWidth="1"/>
    <col min="14" max="16384" width="9" style="1"/>
  </cols>
  <sheetData>
    <row r="1" spans="1:13" ht="12.75" customHeight="1">
      <c r="A1" s="41" t="s">
        <v>52</v>
      </c>
      <c r="B1" s="41" t="s">
        <v>56</v>
      </c>
      <c r="C1" s="41"/>
      <c r="D1" s="42" t="str">
        <f>"Pass: "&amp;COUNTIF($G$5:$K$1001,"Pass")</f>
        <v>Pass: 155</v>
      </c>
      <c r="E1" s="38" t="str">
        <f>"Untested: "&amp;COUNTIF($G$5:$K$1001,"Untest")</f>
        <v>Untested: 0</v>
      </c>
      <c r="F1" s="59"/>
      <c r="G1"/>
      <c r="H1"/>
      <c r="I1"/>
    </row>
    <row r="2" spans="1:13" ht="12.75" customHeight="1">
      <c r="A2" s="36" t="s">
        <v>36</v>
      </c>
      <c r="B2" s="37" t="s">
        <v>108</v>
      </c>
      <c r="C2" s="37"/>
      <c r="D2" s="42" t="str">
        <f>"Fail: "&amp;COUNTIF($G$5:$K$1001,"Fail")</f>
        <v>Fail: 0</v>
      </c>
      <c r="E2" s="38" t="str">
        <f>"N/A: "&amp;COUNTIF($G$5:$K$1001,"N/A")</f>
        <v>N/A: 0</v>
      </c>
      <c r="F2" s="59"/>
      <c r="G2"/>
      <c r="H2"/>
      <c r="I2"/>
    </row>
    <row r="3" spans="1:13" ht="12.75" customHeight="1">
      <c r="A3" s="36" t="s">
        <v>37</v>
      </c>
      <c r="B3" s="36" t="s">
        <v>4</v>
      </c>
      <c r="C3" s="36"/>
      <c r="D3" s="42" t="str">
        <f>"Percent Complete: "&amp;ROUND((COUNTIF($G$5:$K$1001,"Pass")*100)/((COUNTA($A$5:$A$1001)*5)-COUNTIF($G$5:$K$1020,"N/A")),2)&amp;"%"</f>
        <v>Percent Complete: 100%</v>
      </c>
      <c r="E3" s="39" t="str">
        <f>"Number of cases: "&amp;(COUNTA($A$5:$A$1001))</f>
        <v>Number of cases: 31</v>
      </c>
      <c r="F3" s="60"/>
      <c r="G3"/>
      <c r="H3"/>
      <c r="I3"/>
    </row>
    <row r="4" spans="1:13" ht="28.35" customHeight="1">
      <c r="A4" s="40" t="s">
        <v>38</v>
      </c>
      <c r="B4" s="40" t="s">
        <v>39</v>
      </c>
      <c r="C4" s="40" t="s">
        <v>172</v>
      </c>
      <c r="D4" s="40" t="s">
        <v>40</v>
      </c>
      <c r="E4" s="40" t="s">
        <v>41</v>
      </c>
      <c r="F4" s="86" t="s">
        <v>903</v>
      </c>
      <c r="G4" s="40" t="s">
        <v>551</v>
      </c>
      <c r="H4" s="40" t="s">
        <v>283</v>
      </c>
      <c r="I4" s="40" t="s">
        <v>42</v>
      </c>
      <c r="J4" s="40" t="s">
        <v>80</v>
      </c>
      <c r="K4" s="40" t="s">
        <v>81</v>
      </c>
      <c r="L4" s="40" t="s">
        <v>43</v>
      </c>
      <c r="M4" s="40" t="s">
        <v>44</v>
      </c>
    </row>
    <row r="5" spans="1:13" ht="61.2">
      <c r="A5" s="44" t="str">
        <f>IF(OR(B5&lt;&gt;"",E5&lt;&gt;""),"["&amp;TEXT($B$2,"#")&amp;"-"&amp;TEXT(ROW()-4,"##")&amp;"]","")</f>
        <v>[My Family &amp; Me Login-1]</v>
      </c>
      <c r="B5" s="45" t="s">
        <v>110</v>
      </c>
      <c r="C5" s="45" t="s">
        <v>868</v>
      </c>
      <c r="D5" s="45" t="s">
        <v>109</v>
      </c>
      <c r="E5" s="45" t="s">
        <v>622</v>
      </c>
      <c r="F5" s="45"/>
      <c r="G5" s="46" t="s">
        <v>22</v>
      </c>
      <c r="H5" s="46" t="s">
        <v>22</v>
      </c>
      <c r="I5" s="46" t="s">
        <v>22</v>
      </c>
      <c r="J5" s="46" t="s">
        <v>22</v>
      </c>
      <c r="K5" s="46" t="s">
        <v>22</v>
      </c>
      <c r="L5" s="96" t="s">
        <v>912</v>
      </c>
      <c r="M5" s="46" t="s">
        <v>59</v>
      </c>
    </row>
    <row r="6" spans="1:13" ht="81.599999999999994">
      <c r="A6" s="55" t="str">
        <f t="shared" ref="A6:A35" si="0">IF(OR(B6&lt;&gt;"",E6&lt;&gt;""),"["&amp;TEXT($B$2,"#")&amp;"-"&amp;TEXT(ROW()-4,"##")&amp;"]","")</f>
        <v>[My Family &amp; Me Login-2]</v>
      </c>
      <c r="B6" s="55" t="s">
        <v>161</v>
      </c>
      <c r="C6" s="55" t="s">
        <v>872</v>
      </c>
      <c r="D6" s="55" t="s">
        <v>573</v>
      </c>
      <c r="E6" s="55" t="s">
        <v>830</v>
      </c>
      <c r="F6" s="55"/>
      <c r="G6" s="54" t="s">
        <v>22</v>
      </c>
      <c r="H6" s="54" t="s">
        <v>22</v>
      </c>
      <c r="I6" s="54" t="s">
        <v>22</v>
      </c>
      <c r="J6" s="54" t="s">
        <v>22</v>
      </c>
      <c r="K6" s="54" t="s">
        <v>22</v>
      </c>
      <c r="L6" s="96" t="s">
        <v>912</v>
      </c>
      <c r="M6" s="54" t="s">
        <v>58</v>
      </c>
    </row>
    <row r="7" spans="1:13" ht="40.799999999999997">
      <c r="A7" s="44" t="str">
        <f t="shared" si="0"/>
        <v>[My Family &amp; Me Login-3]</v>
      </c>
      <c r="B7" s="45" t="s">
        <v>614</v>
      </c>
      <c r="C7" s="45" t="s">
        <v>873</v>
      </c>
      <c r="D7" s="45" t="s">
        <v>615</v>
      </c>
      <c r="E7" s="45" t="s">
        <v>924</v>
      </c>
      <c r="F7" s="45"/>
      <c r="G7" s="46" t="s">
        <v>22</v>
      </c>
      <c r="H7" s="46" t="s">
        <v>22</v>
      </c>
      <c r="I7" s="46" t="s">
        <v>22</v>
      </c>
      <c r="J7" s="46" t="s">
        <v>22</v>
      </c>
      <c r="K7" s="46" t="s">
        <v>22</v>
      </c>
      <c r="L7" s="96" t="s">
        <v>912</v>
      </c>
      <c r="M7" s="46" t="s">
        <v>59</v>
      </c>
    </row>
    <row r="8" spans="1:13" ht="40.799999999999997">
      <c r="A8" s="44" t="str">
        <f t="shared" si="0"/>
        <v>[My Family &amp; Me Login-4]</v>
      </c>
      <c r="B8" s="45" t="s">
        <v>624</v>
      </c>
      <c r="C8" s="45" t="s">
        <v>874</v>
      </c>
      <c r="D8" s="45" t="s">
        <v>923</v>
      </c>
      <c r="E8" s="45" t="s">
        <v>922</v>
      </c>
      <c r="F8" s="45"/>
      <c r="G8" s="46" t="s">
        <v>22</v>
      </c>
      <c r="H8" s="46" t="s">
        <v>22</v>
      </c>
      <c r="I8" s="46" t="s">
        <v>22</v>
      </c>
      <c r="J8" s="46" t="s">
        <v>22</v>
      </c>
      <c r="K8" s="46" t="s">
        <v>22</v>
      </c>
      <c r="L8" s="96" t="s">
        <v>912</v>
      </c>
      <c r="M8" s="46" t="s">
        <v>59</v>
      </c>
    </row>
    <row r="9" spans="1:13" ht="51">
      <c r="A9" s="44" t="str">
        <f t="shared" ref="A9" si="1">IF(OR(B9&lt;&gt;"",E9&lt;&gt;""),"["&amp;TEXT($B$2,"#")&amp;"-"&amp;TEXT(ROW()-4,"##")&amp;"]","")</f>
        <v>[My Family &amp; Me Login-5]</v>
      </c>
      <c r="B9" s="45" t="s">
        <v>625</v>
      </c>
      <c r="C9" s="72" t="s">
        <v>910</v>
      </c>
      <c r="D9" s="72" t="s">
        <v>909</v>
      </c>
      <c r="E9" s="45" t="s">
        <v>922</v>
      </c>
      <c r="F9" s="45"/>
      <c r="G9" s="46" t="s">
        <v>22</v>
      </c>
      <c r="H9" s="46" t="s">
        <v>22</v>
      </c>
      <c r="I9" s="46" t="s">
        <v>22</v>
      </c>
      <c r="J9" s="46" t="s">
        <v>22</v>
      </c>
      <c r="K9" s="46" t="s">
        <v>22</v>
      </c>
      <c r="L9" s="96" t="s">
        <v>912</v>
      </c>
      <c r="M9" s="46" t="s">
        <v>59</v>
      </c>
    </row>
    <row r="10" spans="1:13" ht="40.799999999999997">
      <c r="A10" s="44" t="str">
        <f t="shared" ref="A10" si="2">IF(OR(B10&lt;&gt;"",E10&lt;&gt;""),"["&amp;TEXT($B$2,"#")&amp;"-"&amp;TEXT(ROW()-4,"##")&amp;"]","")</f>
        <v>[My Family &amp; Me Login-6]</v>
      </c>
      <c r="B10" s="45" t="s">
        <v>291</v>
      </c>
      <c r="C10" s="45" t="s">
        <v>873</v>
      </c>
      <c r="D10" s="45" t="s">
        <v>292</v>
      </c>
      <c r="E10" s="45" t="s">
        <v>921</v>
      </c>
      <c r="F10" s="45"/>
      <c r="G10" s="46" t="s">
        <v>22</v>
      </c>
      <c r="H10" s="46" t="s">
        <v>22</v>
      </c>
      <c r="I10" s="46" t="s">
        <v>22</v>
      </c>
      <c r="J10" s="46" t="s">
        <v>22</v>
      </c>
      <c r="K10" s="46" t="s">
        <v>22</v>
      </c>
      <c r="L10" s="96" t="s">
        <v>912</v>
      </c>
      <c r="M10" s="46" t="s">
        <v>59</v>
      </c>
    </row>
    <row r="11" spans="1:13" ht="40.799999999999997">
      <c r="A11" s="45" t="str">
        <f>IF(OR(B11&lt;&gt;"",E11&lt;&gt;""),"["&amp;TEXT($B$2,"#")&amp;"-"&amp;TEXT(ROW()-4,"##")&amp;"]","")</f>
        <v>[My Family &amp; Me Login-7]</v>
      </c>
      <c r="B11" s="45" t="s">
        <v>242</v>
      </c>
      <c r="C11" s="45" t="s">
        <v>873</v>
      </c>
      <c r="D11" s="45" t="s">
        <v>410</v>
      </c>
      <c r="E11" s="45" t="s">
        <v>925</v>
      </c>
      <c r="F11" s="45"/>
      <c r="G11" s="46" t="s">
        <v>22</v>
      </c>
      <c r="H11" s="46" t="s">
        <v>22</v>
      </c>
      <c r="I11" s="46" t="s">
        <v>22</v>
      </c>
      <c r="J11" s="46" t="s">
        <v>22</v>
      </c>
      <c r="K11" s="46" t="s">
        <v>22</v>
      </c>
      <c r="L11" s="96" t="s">
        <v>912</v>
      </c>
      <c r="M11" s="46" t="s">
        <v>59</v>
      </c>
    </row>
    <row r="12" spans="1:13" ht="71.400000000000006">
      <c r="A12" s="44" t="str">
        <f t="shared" si="0"/>
        <v>[My Family &amp; Me Login-8]</v>
      </c>
      <c r="B12" s="45" t="s">
        <v>221</v>
      </c>
      <c r="C12" s="45" t="s">
        <v>872</v>
      </c>
      <c r="D12" s="45" t="s">
        <v>164</v>
      </c>
      <c r="E12" s="45" t="s">
        <v>403</v>
      </c>
      <c r="F12" s="45"/>
      <c r="G12" s="46" t="s">
        <v>22</v>
      </c>
      <c r="H12" s="46" t="s">
        <v>22</v>
      </c>
      <c r="I12" s="46" t="s">
        <v>22</v>
      </c>
      <c r="J12" s="46" t="s">
        <v>22</v>
      </c>
      <c r="K12" s="46" t="s">
        <v>22</v>
      </c>
      <c r="L12" s="96" t="s">
        <v>912</v>
      </c>
      <c r="M12" s="46" t="s">
        <v>59</v>
      </c>
    </row>
    <row r="13" spans="1:13" ht="40.799999999999997">
      <c r="A13" s="44" t="str">
        <f>IF(OR(B13&lt;&gt;"",E13&lt;&gt;""),"["&amp;TEXT($B$2,"#")&amp;"-"&amp;TEXT(ROW()-4,"##")&amp;"]","")</f>
        <v>[My Family &amp; Me Login-9]</v>
      </c>
      <c r="B13" s="45" t="s">
        <v>623</v>
      </c>
      <c r="C13" s="45" t="s">
        <v>873</v>
      </c>
      <c r="D13" s="45" t="s">
        <v>167</v>
      </c>
      <c r="E13" s="45" t="s">
        <v>170</v>
      </c>
      <c r="F13" s="45"/>
      <c r="G13" s="46" t="s">
        <v>22</v>
      </c>
      <c r="H13" s="46" t="s">
        <v>22</v>
      </c>
      <c r="I13" s="46" t="s">
        <v>22</v>
      </c>
      <c r="J13" s="46" t="s">
        <v>22</v>
      </c>
      <c r="K13" s="46" t="s">
        <v>22</v>
      </c>
      <c r="L13" s="96" t="s">
        <v>912</v>
      </c>
      <c r="M13" s="46" t="s">
        <v>59</v>
      </c>
    </row>
    <row r="14" spans="1:13" ht="40.799999999999997">
      <c r="A14" s="44" t="str">
        <f>IF(OR(B14&lt;&gt;"",E14&lt;&gt;""),"["&amp;TEXT($B$2,"#")&amp;"-"&amp;TEXT(ROW()-4,"##")&amp;"]","")</f>
        <v>[My Family &amp; Me Login-10]</v>
      </c>
      <c r="B14" s="45" t="s">
        <v>162</v>
      </c>
      <c r="C14" s="45" t="s">
        <v>873</v>
      </c>
      <c r="D14" s="45" t="s">
        <v>168</v>
      </c>
      <c r="E14" s="45" t="s">
        <v>171</v>
      </c>
      <c r="F14" s="45"/>
      <c r="G14" s="46" t="s">
        <v>22</v>
      </c>
      <c r="H14" s="46" t="s">
        <v>22</v>
      </c>
      <c r="I14" s="46" t="s">
        <v>22</v>
      </c>
      <c r="J14" s="46" t="s">
        <v>22</v>
      </c>
      <c r="K14" s="46" t="s">
        <v>22</v>
      </c>
      <c r="L14" s="96" t="s">
        <v>912</v>
      </c>
      <c r="M14" s="46" t="s">
        <v>59</v>
      </c>
    </row>
    <row r="15" spans="1:13" ht="91.8">
      <c r="A15" s="44" t="str">
        <f t="shared" si="0"/>
        <v>[My Family &amp; Me Login-11]</v>
      </c>
      <c r="B15" s="45" t="s">
        <v>521</v>
      </c>
      <c r="C15" s="45" t="s">
        <v>872</v>
      </c>
      <c r="D15" s="45" t="s">
        <v>165</v>
      </c>
      <c r="E15" s="45" t="s">
        <v>831</v>
      </c>
      <c r="F15" s="45">
        <v>1568439</v>
      </c>
      <c r="G15" s="46" t="s">
        <v>22</v>
      </c>
      <c r="H15" s="46" t="s">
        <v>22</v>
      </c>
      <c r="I15" s="46" t="s">
        <v>22</v>
      </c>
      <c r="J15" s="46" t="s">
        <v>22</v>
      </c>
      <c r="K15" s="46" t="s">
        <v>22</v>
      </c>
      <c r="L15" s="96" t="s">
        <v>912</v>
      </c>
      <c r="M15" s="46" t="s">
        <v>59</v>
      </c>
    </row>
    <row r="16" spans="1:13" ht="61.2">
      <c r="A16" s="55" t="str">
        <f t="shared" si="0"/>
        <v>[My Family &amp; Me Login-12]</v>
      </c>
      <c r="B16" s="55" t="s">
        <v>124</v>
      </c>
      <c r="C16" s="55" t="s">
        <v>875</v>
      </c>
      <c r="D16" s="55" t="s">
        <v>169</v>
      </c>
      <c r="E16" s="55" t="s">
        <v>626</v>
      </c>
      <c r="F16" s="55"/>
      <c r="G16" s="55" t="s">
        <v>22</v>
      </c>
      <c r="H16" s="55" t="s">
        <v>22</v>
      </c>
      <c r="I16" s="55" t="s">
        <v>22</v>
      </c>
      <c r="J16" s="55" t="s">
        <v>22</v>
      </c>
      <c r="K16" s="55" t="s">
        <v>22</v>
      </c>
      <c r="L16" s="96" t="s">
        <v>912</v>
      </c>
      <c r="M16" s="54" t="s">
        <v>58</v>
      </c>
    </row>
    <row r="17" spans="1:13" ht="40.799999999999997">
      <c r="A17" s="44" t="str">
        <f t="shared" si="0"/>
        <v>[My Family &amp; Me Login-13]</v>
      </c>
      <c r="B17" s="45" t="s">
        <v>608</v>
      </c>
      <c r="C17" s="45" t="s">
        <v>873</v>
      </c>
      <c r="D17" s="45" t="s">
        <v>609</v>
      </c>
      <c r="E17" s="45" t="s">
        <v>610</v>
      </c>
      <c r="F17" s="45"/>
      <c r="G17" s="46" t="s">
        <v>22</v>
      </c>
      <c r="H17" s="46" t="s">
        <v>22</v>
      </c>
      <c r="I17" s="46" t="s">
        <v>22</v>
      </c>
      <c r="J17" s="46" t="s">
        <v>22</v>
      </c>
      <c r="K17" s="46" t="s">
        <v>22</v>
      </c>
      <c r="L17" s="96" t="s">
        <v>912</v>
      </c>
      <c r="M17" s="46" t="s">
        <v>59</v>
      </c>
    </row>
    <row r="18" spans="1:13" ht="40.799999999999997">
      <c r="A18" s="71" t="str">
        <f t="shared" ref="A18" si="3">IF(OR(B18&lt;&gt;"",E18&lt;&gt;""),"["&amp;TEXT($B$2,"#")&amp;"-"&amp;TEXT(ROW()-4,"##")&amp;"]","")</f>
        <v>[My Family &amp; Me Login-14]</v>
      </c>
      <c r="B18" s="72" t="s">
        <v>670</v>
      </c>
      <c r="C18" s="72" t="s">
        <v>873</v>
      </c>
      <c r="D18" s="72" t="s">
        <v>671</v>
      </c>
      <c r="E18" s="72" t="s">
        <v>674</v>
      </c>
      <c r="F18" s="72"/>
      <c r="G18" s="46" t="s">
        <v>22</v>
      </c>
      <c r="H18" s="46" t="s">
        <v>22</v>
      </c>
      <c r="I18" s="46" t="s">
        <v>22</v>
      </c>
      <c r="J18" s="46" t="s">
        <v>22</v>
      </c>
      <c r="K18" s="46" t="s">
        <v>22</v>
      </c>
      <c r="L18" s="96" t="s">
        <v>912</v>
      </c>
      <c r="M18" s="46" t="s">
        <v>59</v>
      </c>
    </row>
    <row r="19" spans="1:13" ht="71.400000000000006">
      <c r="A19" s="44" t="str">
        <f>IF(OR(B19&lt;&gt;"",E19&lt;&gt;""),"["&amp;TEXT($B$2,"#")&amp;"-"&amp;TEXT(ROW()-4,"##")&amp;"]","")</f>
        <v>[My Family &amp; Me Login-15]</v>
      </c>
      <c r="B19" s="47" t="s">
        <v>520</v>
      </c>
      <c r="C19" s="47" t="s">
        <v>875</v>
      </c>
      <c r="D19" s="44" t="s">
        <v>522</v>
      </c>
      <c r="E19" s="47" t="s">
        <v>627</v>
      </c>
      <c r="F19" s="47"/>
      <c r="G19" s="48" t="s">
        <v>22</v>
      </c>
      <c r="H19" s="48" t="s">
        <v>22</v>
      </c>
      <c r="I19" s="48" t="s">
        <v>22</v>
      </c>
      <c r="J19" s="48" t="s">
        <v>22</v>
      </c>
      <c r="K19" s="48" t="s">
        <v>22</v>
      </c>
      <c r="L19" s="96" t="s">
        <v>912</v>
      </c>
      <c r="M19" s="46" t="s">
        <v>59</v>
      </c>
    </row>
    <row r="20" spans="1:13" ht="61.2">
      <c r="A20" s="44" t="str">
        <f>IF(OR(B20&lt;&gt;"",E20&lt;&gt;""),"["&amp;TEXT($B$2,"#")&amp;"-"&amp;TEXT(ROW()-4,"##")&amp;"]","")</f>
        <v>[My Family &amp; Me Login-16]</v>
      </c>
      <c r="B20" s="47" t="s">
        <v>404</v>
      </c>
      <c r="C20" s="47" t="s">
        <v>876</v>
      </c>
      <c r="D20" s="44" t="s">
        <v>621</v>
      </c>
      <c r="E20" s="47" t="s">
        <v>913</v>
      </c>
      <c r="F20" s="47"/>
      <c r="G20" s="48" t="s">
        <v>22</v>
      </c>
      <c r="H20" s="48" t="s">
        <v>22</v>
      </c>
      <c r="I20" s="48" t="s">
        <v>22</v>
      </c>
      <c r="J20" s="48" t="s">
        <v>22</v>
      </c>
      <c r="K20" s="48" t="s">
        <v>22</v>
      </c>
      <c r="L20" s="96" t="s">
        <v>912</v>
      </c>
      <c r="M20" s="46" t="s">
        <v>59</v>
      </c>
    </row>
    <row r="21" spans="1:13" ht="61.2">
      <c r="A21" s="44" t="str">
        <f t="shared" si="0"/>
        <v>[My Family &amp; Me Login-17]</v>
      </c>
      <c r="B21" s="47" t="s">
        <v>99</v>
      </c>
      <c r="C21" s="47"/>
      <c r="D21" s="44" t="s">
        <v>68</v>
      </c>
      <c r="E21" s="47" t="s">
        <v>70</v>
      </c>
      <c r="F21" s="47"/>
      <c r="G21" s="48" t="s">
        <v>22</v>
      </c>
      <c r="H21" s="48" t="s">
        <v>22</v>
      </c>
      <c r="I21" s="48" t="s">
        <v>22</v>
      </c>
      <c r="J21" s="48" t="s">
        <v>22</v>
      </c>
      <c r="K21" s="48" t="s">
        <v>22</v>
      </c>
      <c r="L21" s="96" t="s">
        <v>912</v>
      </c>
      <c r="M21" s="46" t="s">
        <v>59</v>
      </c>
    </row>
    <row r="22" spans="1:13" ht="30.6">
      <c r="A22" s="44" t="str">
        <f t="shared" si="0"/>
        <v>[My Family &amp; Me Login-18]</v>
      </c>
      <c r="B22" s="47" t="s">
        <v>100</v>
      </c>
      <c r="C22" s="47"/>
      <c r="D22" s="44" t="s">
        <v>72</v>
      </c>
      <c r="E22" s="47" t="s">
        <v>71</v>
      </c>
      <c r="F22" s="47"/>
      <c r="G22" s="48" t="s">
        <v>22</v>
      </c>
      <c r="H22" s="48" t="s">
        <v>22</v>
      </c>
      <c r="I22" s="48" t="s">
        <v>22</v>
      </c>
      <c r="J22" s="48" t="s">
        <v>22</v>
      </c>
      <c r="K22" s="48" t="s">
        <v>22</v>
      </c>
      <c r="L22" s="96" t="s">
        <v>912</v>
      </c>
      <c r="M22" s="46" t="s">
        <v>59</v>
      </c>
    </row>
    <row r="23" spans="1:13" ht="81.599999999999994">
      <c r="A23" s="44" t="str">
        <f t="shared" si="0"/>
        <v>[My Family &amp; Me Login-19]</v>
      </c>
      <c r="B23" s="47" t="s">
        <v>552</v>
      </c>
      <c r="C23" s="47"/>
      <c r="D23" s="47" t="s">
        <v>69</v>
      </c>
      <c r="E23" s="47" t="s">
        <v>238</v>
      </c>
      <c r="F23" s="47"/>
      <c r="G23" s="48" t="s">
        <v>22</v>
      </c>
      <c r="H23" s="48" t="s">
        <v>22</v>
      </c>
      <c r="I23" s="48" t="s">
        <v>22</v>
      </c>
      <c r="J23" s="48" t="s">
        <v>22</v>
      </c>
      <c r="K23" s="48" t="s">
        <v>22</v>
      </c>
      <c r="L23" s="96" t="s">
        <v>912</v>
      </c>
      <c r="M23" s="46" t="s">
        <v>59</v>
      </c>
    </row>
    <row r="24" spans="1:13" ht="40.799999999999997">
      <c r="A24" s="44" t="str">
        <f t="shared" si="0"/>
        <v>[My Family &amp; Me Login-20]</v>
      </c>
      <c r="B24" s="44" t="s">
        <v>859</v>
      </c>
      <c r="C24" s="44"/>
      <c r="D24" s="44" t="s">
        <v>470</v>
      </c>
      <c r="E24" s="44" t="s">
        <v>864</v>
      </c>
      <c r="F24" s="44"/>
      <c r="G24" s="48" t="s">
        <v>22</v>
      </c>
      <c r="H24" s="46" t="s">
        <v>22</v>
      </c>
      <c r="I24" s="48" t="s">
        <v>22</v>
      </c>
      <c r="J24" s="48" t="s">
        <v>22</v>
      </c>
      <c r="K24" s="48" t="s">
        <v>22</v>
      </c>
      <c r="L24" s="96" t="s">
        <v>912</v>
      </c>
      <c r="M24" s="46" t="s">
        <v>59</v>
      </c>
    </row>
    <row r="25" spans="1:13" ht="40.799999999999997">
      <c r="A25" s="44" t="str">
        <f t="shared" si="0"/>
        <v>[My Family &amp; Me Login-21]</v>
      </c>
      <c r="B25" s="44" t="s">
        <v>281</v>
      </c>
      <c r="C25" s="44" t="s">
        <v>323</v>
      </c>
      <c r="D25" s="44" t="s">
        <v>476</v>
      </c>
      <c r="E25" s="44" t="s">
        <v>574</v>
      </c>
      <c r="F25" s="44"/>
      <c r="G25" s="48" t="s">
        <v>22</v>
      </c>
      <c r="H25" s="48" t="s">
        <v>22</v>
      </c>
      <c r="I25" s="48" t="s">
        <v>22</v>
      </c>
      <c r="J25" s="48" t="s">
        <v>22</v>
      </c>
      <c r="K25" s="48" t="s">
        <v>22</v>
      </c>
      <c r="L25" s="96" t="s">
        <v>912</v>
      </c>
      <c r="M25" s="46" t="s">
        <v>59</v>
      </c>
    </row>
    <row r="26" spans="1:13" ht="40.799999999999997">
      <c r="A26" s="47" t="str">
        <f t="shared" si="0"/>
        <v>[My Family &amp; Me Login-22]</v>
      </c>
      <c r="B26" s="47" t="s">
        <v>694</v>
      </c>
      <c r="C26" s="47" t="s">
        <v>336</v>
      </c>
      <c r="D26" s="47" t="s">
        <v>692</v>
      </c>
      <c r="E26" s="47" t="s">
        <v>693</v>
      </c>
      <c r="F26" s="47"/>
      <c r="G26" s="48" t="s">
        <v>22</v>
      </c>
      <c r="H26" s="48" t="s">
        <v>22</v>
      </c>
      <c r="I26" s="48" t="s">
        <v>22</v>
      </c>
      <c r="J26" s="48" t="s">
        <v>22</v>
      </c>
      <c r="K26" s="48" t="s">
        <v>22</v>
      </c>
      <c r="L26" s="96" t="s">
        <v>912</v>
      </c>
      <c r="M26" s="46" t="s">
        <v>59</v>
      </c>
    </row>
    <row r="27" spans="1:13" ht="61.2">
      <c r="A27" s="44" t="str">
        <f t="shared" si="0"/>
        <v>[My Family &amp; Me Login-23]</v>
      </c>
      <c r="B27" s="44" t="s">
        <v>338</v>
      </c>
      <c r="C27" s="44"/>
      <c r="D27" s="44" t="s">
        <v>337</v>
      </c>
      <c r="E27" s="47" t="s">
        <v>673</v>
      </c>
      <c r="F27" s="47"/>
      <c r="G27" s="48" t="s">
        <v>22</v>
      </c>
      <c r="H27" s="48" t="s">
        <v>22</v>
      </c>
      <c r="I27" s="48" t="s">
        <v>22</v>
      </c>
      <c r="J27" s="48" t="s">
        <v>22</v>
      </c>
      <c r="K27" s="48" t="s">
        <v>22</v>
      </c>
      <c r="L27" s="96" t="s">
        <v>912</v>
      </c>
      <c r="M27" s="46" t="s">
        <v>59</v>
      </c>
    </row>
    <row r="28" spans="1:13" ht="30.6">
      <c r="A28" s="47" t="str">
        <f t="shared" si="0"/>
        <v>[My Family &amp; Me Login-24]</v>
      </c>
      <c r="B28" s="47" t="s">
        <v>677</v>
      </c>
      <c r="C28" s="47"/>
      <c r="D28" s="47" t="s">
        <v>687</v>
      </c>
      <c r="E28" s="47" t="s">
        <v>729</v>
      </c>
      <c r="F28" s="47"/>
      <c r="G28" s="48" t="s">
        <v>22</v>
      </c>
      <c r="H28" s="48" t="s">
        <v>22</v>
      </c>
      <c r="I28" s="48" t="s">
        <v>22</v>
      </c>
      <c r="J28" s="48" t="s">
        <v>22</v>
      </c>
      <c r="K28" s="48" t="s">
        <v>22</v>
      </c>
      <c r="L28" s="96" t="s">
        <v>912</v>
      </c>
      <c r="M28" s="46" t="s">
        <v>59</v>
      </c>
    </row>
    <row r="29" spans="1:13" ht="30.6">
      <c r="A29" s="47" t="str">
        <f t="shared" si="0"/>
        <v>[My Family &amp; Me Login-25]</v>
      </c>
      <c r="B29" s="47" t="s">
        <v>679</v>
      </c>
      <c r="C29" s="47"/>
      <c r="D29" s="47" t="s">
        <v>686</v>
      </c>
      <c r="E29" s="47" t="s">
        <v>730</v>
      </c>
      <c r="F29" s="47"/>
      <c r="G29" s="48" t="s">
        <v>22</v>
      </c>
      <c r="H29" s="48" t="s">
        <v>22</v>
      </c>
      <c r="I29" s="48" t="s">
        <v>22</v>
      </c>
      <c r="J29" s="48" t="s">
        <v>22</v>
      </c>
      <c r="K29" s="48" t="s">
        <v>22</v>
      </c>
      <c r="L29" s="96" t="s">
        <v>912</v>
      </c>
      <c r="M29" s="46" t="s">
        <v>59</v>
      </c>
    </row>
    <row r="30" spans="1:13" ht="30.6">
      <c r="A30" s="47" t="str">
        <f t="shared" si="0"/>
        <v>[My Family &amp; Me Login-26]</v>
      </c>
      <c r="B30" s="109" t="s">
        <v>757</v>
      </c>
      <c r="C30" s="44" t="s">
        <v>323</v>
      </c>
      <c r="D30" s="47" t="s">
        <v>765</v>
      </c>
      <c r="E30" s="47" t="s">
        <v>750</v>
      </c>
      <c r="F30" s="47"/>
      <c r="G30" s="48" t="s">
        <v>22</v>
      </c>
      <c r="H30" s="48" t="s">
        <v>22</v>
      </c>
      <c r="I30" s="48" t="s">
        <v>22</v>
      </c>
      <c r="J30" s="48" t="s">
        <v>22</v>
      </c>
      <c r="K30" s="48" t="s">
        <v>22</v>
      </c>
      <c r="L30" s="96" t="s">
        <v>912</v>
      </c>
      <c r="M30" s="46" t="s">
        <v>59</v>
      </c>
    </row>
    <row r="31" spans="1:13" ht="30.6">
      <c r="A31" s="47" t="str">
        <f t="shared" si="0"/>
        <v>[My Family &amp; Me Login-27]</v>
      </c>
      <c r="B31" s="110"/>
      <c r="C31" s="47"/>
      <c r="D31" s="44" t="s">
        <v>766</v>
      </c>
      <c r="E31" s="47" t="s">
        <v>648</v>
      </c>
      <c r="F31" s="47"/>
      <c r="G31" s="48" t="s">
        <v>22</v>
      </c>
      <c r="H31" s="48" t="s">
        <v>22</v>
      </c>
      <c r="I31" s="48" t="s">
        <v>22</v>
      </c>
      <c r="J31" s="48" t="s">
        <v>22</v>
      </c>
      <c r="K31" s="48" t="s">
        <v>22</v>
      </c>
      <c r="L31" s="96" t="s">
        <v>912</v>
      </c>
      <c r="M31" s="46" t="s">
        <v>59</v>
      </c>
    </row>
    <row r="32" spans="1:13" ht="40.799999999999997">
      <c r="A32" s="47" t="str">
        <f t="shared" si="0"/>
        <v>[My Family &amp; Me Login-28]</v>
      </c>
      <c r="B32" s="110"/>
      <c r="C32" s="47"/>
      <c r="D32" s="44" t="s">
        <v>767</v>
      </c>
      <c r="E32" s="47" t="s">
        <v>64</v>
      </c>
      <c r="F32" s="47"/>
      <c r="G32" s="48" t="s">
        <v>22</v>
      </c>
      <c r="H32" s="48" t="s">
        <v>22</v>
      </c>
      <c r="I32" s="48" t="s">
        <v>22</v>
      </c>
      <c r="J32" s="48" t="s">
        <v>22</v>
      </c>
      <c r="K32" s="48" t="s">
        <v>22</v>
      </c>
      <c r="L32" s="96" t="s">
        <v>912</v>
      </c>
      <c r="M32" s="46" t="s">
        <v>59</v>
      </c>
    </row>
    <row r="33" spans="1:13" ht="40.799999999999997">
      <c r="A33" s="47" t="str">
        <f t="shared" si="0"/>
        <v>[My Family &amp; Me Login-29]</v>
      </c>
      <c r="B33" s="110"/>
      <c r="C33" s="47"/>
      <c r="D33" s="44" t="s">
        <v>768</v>
      </c>
      <c r="E33" s="47" t="s">
        <v>717</v>
      </c>
      <c r="F33" s="47"/>
      <c r="G33" s="48" t="s">
        <v>22</v>
      </c>
      <c r="H33" s="48" t="s">
        <v>22</v>
      </c>
      <c r="I33" s="48" t="s">
        <v>22</v>
      </c>
      <c r="J33" s="48" t="s">
        <v>22</v>
      </c>
      <c r="K33" s="48" t="s">
        <v>22</v>
      </c>
      <c r="L33" s="96" t="s">
        <v>912</v>
      </c>
      <c r="M33" s="46" t="s">
        <v>59</v>
      </c>
    </row>
    <row r="34" spans="1:13" ht="51">
      <c r="A34" s="47" t="str">
        <f t="shared" si="0"/>
        <v>[My Family &amp; Me Login-30]</v>
      </c>
      <c r="B34" s="110"/>
      <c r="C34" s="47"/>
      <c r="D34" s="44" t="s">
        <v>769</v>
      </c>
      <c r="E34" s="47" t="s">
        <v>722</v>
      </c>
      <c r="F34" s="47"/>
      <c r="G34" s="48" t="s">
        <v>22</v>
      </c>
      <c r="H34" s="48" t="s">
        <v>22</v>
      </c>
      <c r="I34" s="48" t="s">
        <v>22</v>
      </c>
      <c r="J34" s="48" t="s">
        <v>22</v>
      </c>
      <c r="K34" s="48" t="s">
        <v>22</v>
      </c>
      <c r="L34" s="96" t="s">
        <v>912</v>
      </c>
      <c r="M34" s="46" t="s">
        <v>59</v>
      </c>
    </row>
    <row r="35" spans="1:13" ht="40.799999999999997">
      <c r="A35" s="47" t="str">
        <f t="shared" si="0"/>
        <v>[My Family &amp; Me Login-31]</v>
      </c>
      <c r="B35" s="111"/>
      <c r="C35" s="47"/>
      <c r="D35" s="44" t="s">
        <v>770</v>
      </c>
      <c r="E35" s="47" t="s">
        <v>739</v>
      </c>
      <c r="F35" s="47"/>
      <c r="G35" s="48" t="s">
        <v>22</v>
      </c>
      <c r="H35" s="48" t="s">
        <v>22</v>
      </c>
      <c r="I35" s="48" t="s">
        <v>22</v>
      </c>
      <c r="J35" s="48" t="s">
        <v>22</v>
      </c>
      <c r="K35" s="48" t="s">
        <v>22</v>
      </c>
      <c r="L35" s="96" t="s">
        <v>912</v>
      </c>
      <c r="M35" s="46" t="s">
        <v>59</v>
      </c>
    </row>
  </sheetData>
  <sheetProtection selectLockedCells="1" selectUnlockedCells="1"/>
  <mergeCells count="1">
    <mergeCell ref="B30:B35"/>
  </mergeCells>
  <dataValidations count="1">
    <dataValidation type="list" operator="equal" allowBlank="1" sqref="G5:K35" xr:uid="{00000000-0002-0000-0600-000000000000}">
      <formula1>"Pass,Fail,Untest,N/A"</formula1>
    </dataValidation>
  </dataValidations>
  <hyperlinks>
    <hyperlink ref="A1" location="'Test report'!A1" display="Back to TestReport" xr:uid="{00000000-0004-0000-0600-000000000000}"/>
    <hyperlink ref="B1" location="BugList!A1" display="To Buglist" xr:uid="{00000000-0004-0000-0600-000001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7"/>
  <sheetViews>
    <sheetView workbookViewId="0">
      <pane xSplit="1" ySplit="4" topLeftCell="B5" activePane="bottomRight" state="frozen"/>
      <selection pane="topRight" activeCell="B1" sqref="B1"/>
      <selection pane="bottomLeft" activeCell="A5" sqref="A5"/>
      <selection pane="bottomRight" activeCell="A5" sqref="A5:E5"/>
    </sheetView>
  </sheetViews>
  <sheetFormatPr defaultColWidth="9" defaultRowHeight="10.199999999999999"/>
  <cols>
    <col min="1" max="1" width="16.6640625" style="1" customWidth="1"/>
    <col min="2" max="3" width="22.109375" style="1" customWidth="1"/>
    <col min="4" max="4" width="53.88671875" style="1" customWidth="1"/>
    <col min="5" max="5" width="30.33203125" style="1" customWidth="1"/>
    <col min="6" max="7" width="9.109375" style="1" customWidth="1"/>
    <col min="8" max="8" width="9.6640625" style="1" customWidth="1"/>
    <col min="9" max="9" width="10.88671875" style="1" customWidth="1"/>
    <col min="10" max="10" width="10.77734375" style="1" customWidth="1"/>
    <col min="11" max="11" width="9" style="1"/>
    <col min="12" max="12" width="17.21875" style="1" customWidth="1"/>
    <col min="13" max="16384" width="9" style="1"/>
  </cols>
  <sheetData>
    <row r="1" spans="1:12" ht="12.75" customHeight="1">
      <c r="A1" s="41" t="s">
        <v>52</v>
      </c>
      <c r="B1" s="41" t="s">
        <v>56</v>
      </c>
      <c r="C1" s="41"/>
      <c r="D1" s="42" t="str">
        <f>"Pass: "&amp;COUNTIF($F$5:$J$986,"Pass")</f>
        <v>Pass: 115</v>
      </c>
      <c r="E1" s="38" t="str">
        <f>"Untested: "&amp;COUNTIF($F$5:$J$986,"Untest")</f>
        <v>Untested: 0</v>
      </c>
      <c r="F1"/>
      <c r="G1"/>
      <c r="H1"/>
    </row>
    <row r="2" spans="1:12" ht="12.75" customHeight="1">
      <c r="A2" s="36" t="s">
        <v>36</v>
      </c>
      <c r="B2" s="37" t="s">
        <v>112</v>
      </c>
      <c r="C2" s="37"/>
      <c r="D2" s="42" t="str">
        <f>"Fail: "&amp;COUNTIF($F$5:$J$986,"Fail")</f>
        <v>Fail: 0</v>
      </c>
      <c r="E2" s="38" t="str">
        <f>"N/A: "&amp;COUNTIF($F$5:$J$986,"N/A")</f>
        <v>N/A: 0</v>
      </c>
      <c r="F2"/>
      <c r="G2"/>
      <c r="H2"/>
    </row>
    <row r="3" spans="1:12" ht="12.75" customHeight="1">
      <c r="A3" s="36" t="s">
        <v>37</v>
      </c>
      <c r="B3" s="36" t="s">
        <v>4</v>
      </c>
      <c r="C3" s="36"/>
      <c r="D3" s="42" t="str">
        <f>"Percent Complete: "&amp;ROUND((COUNTIF($F$5:$J$986,"Pass")*100)/((COUNTA($A$5:$A$986)*5)-COUNTIF($F$5:$J$1021,"N/A")),2)&amp;"%"</f>
        <v>Percent Complete: 100%</v>
      </c>
      <c r="E3" s="39" t="str">
        <f>"Number of cases: "&amp;(COUNTA($A$5:$A$986))</f>
        <v>Number of cases: 23</v>
      </c>
      <c r="F3"/>
      <c r="G3"/>
      <c r="H3"/>
    </row>
    <row r="4" spans="1:12" ht="28.35" customHeight="1">
      <c r="A4" s="40" t="s">
        <v>38</v>
      </c>
      <c r="B4" s="40" t="s">
        <v>39</v>
      </c>
      <c r="C4" s="40" t="s">
        <v>172</v>
      </c>
      <c r="D4" s="40" t="s">
        <v>40</v>
      </c>
      <c r="E4" s="40" t="s">
        <v>41</v>
      </c>
      <c r="F4" s="40" t="s">
        <v>551</v>
      </c>
      <c r="G4" s="40" t="s">
        <v>283</v>
      </c>
      <c r="H4" s="40" t="s">
        <v>42</v>
      </c>
      <c r="I4" s="40" t="s">
        <v>80</v>
      </c>
      <c r="J4" s="40" t="s">
        <v>81</v>
      </c>
      <c r="K4" s="40" t="s">
        <v>43</v>
      </c>
      <c r="L4" s="40" t="s">
        <v>44</v>
      </c>
    </row>
    <row r="5" spans="1:12" ht="112.2">
      <c r="A5" s="53" t="str">
        <f>IF(OR(B5&lt;&gt;"",E5&lt;&gt;""),"["&amp;TEXT($B$2,"#")&amp;"-"&amp;TEXT(ROW()-4,"##")&amp;"]","")</f>
        <v>[My Family &amp; Me Forgot Password-1]</v>
      </c>
      <c r="B5" s="55" t="s">
        <v>575</v>
      </c>
      <c r="C5" s="55" t="s">
        <v>873</v>
      </c>
      <c r="D5" s="55" t="s">
        <v>406</v>
      </c>
      <c r="E5" s="55" t="s">
        <v>834</v>
      </c>
      <c r="F5" s="54" t="s">
        <v>22</v>
      </c>
      <c r="G5" s="54" t="s">
        <v>22</v>
      </c>
      <c r="H5" s="54" t="s">
        <v>22</v>
      </c>
      <c r="I5" s="54" t="s">
        <v>22</v>
      </c>
      <c r="J5" s="54" t="s">
        <v>22</v>
      </c>
      <c r="K5" s="88">
        <v>40829</v>
      </c>
      <c r="L5" s="54" t="s">
        <v>58</v>
      </c>
    </row>
    <row r="6" spans="1:12" ht="40.799999999999997">
      <c r="A6" s="45" t="str">
        <f t="shared" ref="A6:A27" si="0">IF(OR(B6&lt;&gt;"",E6&lt;&gt;""),"["&amp;TEXT($B$2,"#")&amp;"-"&amp;TEXT(ROW()-4,"##")&amp;"]","")</f>
        <v>[My Family &amp; Me Forgot Password-2]</v>
      </c>
      <c r="B6" s="45" t="s">
        <v>116</v>
      </c>
      <c r="C6" s="45" t="s">
        <v>873</v>
      </c>
      <c r="D6" s="45" t="s">
        <v>173</v>
      </c>
      <c r="E6" s="45" t="s">
        <v>411</v>
      </c>
      <c r="F6" s="48" t="s">
        <v>22</v>
      </c>
      <c r="G6" s="48" t="s">
        <v>22</v>
      </c>
      <c r="H6" s="48" t="s">
        <v>22</v>
      </c>
      <c r="I6" s="48" t="s">
        <v>22</v>
      </c>
      <c r="J6" s="48" t="s">
        <v>22</v>
      </c>
      <c r="K6" s="90">
        <v>40829</v>
      </c>
      <c r="L6" s="46" t="s">
        <v>59</v>
      </c>
    </row>
    <row r="7" spans="1:12" ht="40.799999999999997">
      <c r="A7" s="45" t="str">
        <f t="shared" si="0"/>
        <v>[My Family &amp; Me Forgot Password-3]</v>
      </c>
      <c r="B7" s="45" t="s">
        <v>519</v>
      </c>
      <c r="C7" s="45" t="s">
        <v>873</v>
      </c>
      <c r="D7" s="45" t="s">
        <v>518</v>
      </c>
      <c r="E7" s="45" t="s">
        <v>402</v>
      </c>
      <c r="F7" s="48" t="s">
        <v>22</v>
      </c>
      <c r="G7" s="48" t="s">
        <v>22</v>
      </c>
      <c r="H7" s="48" t="s">
        <v>22</v>
      </c>
      <c r="I7" s="46" t="s">
        <v>22</v>
      </c>
      <c r="J7" s="46" t="s">
        <v>22</v>
      </c>
      <c r="K7" s="90">
        <v>40829</v>
      </c>
      <c r="L7" s="46" t="s">
        <v>59</v>
      </c>
    </row>
    <row r="8" spans="1:12" ht="81.599999999999994">
      <c r="A8" s="45" t="str">
        <f t="shared" si="0"/>
        <v>[My Family &amp; Me Forgot Password-4]</v>
      </c>
      <c r="B8" s="45" t="s">
        <v>113</v>
      </c>
      <c r="C8" s="45" t="s">
        <v>877</v>
      </c>
      <c r="D8" s="45" t="s">
        <v>174</v>
      </c>
      <c r="E8" s="45" t="s">
        <v>407</v>
      </c>
      <c r="F8" s="48" t="s">
        <v>22</v>
      </c>
      <c r="G8" s="48" t="s">
        <v>22</v>
      </c>
      <c r="H8" s="48" t="s">
        <v>22</v>
      </c>
      <c r="I8" s="48" t="s">
        <v>22</v>
      </c>
      <c r="J8" s="48" t="s">
        <v>22</v>
      </c>
      <c r="K8" s="90">
        <v>40829</v>
      </c>
      <c r="L8" s="46" t="s">
        <v>59</v>
      </c>
    </row>
    <row r="9" spans="1:12" ht="81.599999999999994">
      <c r="A9" s="45" t="str">
        <f t="shared" si="0"/>
        <v>[My Family &amp; Me Forgot Password-5]</v>
      </c>
      <c r="B9" s="45" t="s">
        <v>576</v>
      </c>
      <c r="C9" s="45" t="s">
        <v>877</v>
      </c>
      <c r="D9" s="45" t="s">
        <v>175</v>
      </c>
      <c r="E9" s="45" t="s">
        <v>832</v>
      </c>
      <c r="F9" s="48" t="s">
        <v>22</v>
      </c>
      <c r="G9" s="48" t="s">
        <v>22</v>
      </c>
      <c r="H9" s="48" t="s">
        <v>22</v>
      </c>
      <c r="I9" s="48" t="s">
        <v>22</v>
      </c>
      <c r="J9" s="48" t="s">
        <v>22</v>
      </c>
      <c r="K9" s="90">
        <v>40829</v>
      </c>
      <c r="L9" s="46" t="s">
        <v>59</v>
      </c>
    </row>
    <row r="10" spans="1:12" ht="81.599999999999994">
      <c r="A10" s="45" t="str">
        <f t="shared" si="0"/>
        <v>[My Family &amp; Me Forgot Password-6]</v>
      </c>
      <c r="B10" s="45" t="s">
        <v>127</v>
      </c>
      <c r="C10" s="45" t="s">
        <v>877</v>
      </c>
      <c r="D10" s="45" t="s">
        <v>176</v>
      </c>
      <c r="E10" s="45" t="s">
        <v>833</v>
      </c>
      <c r="F10" s="48" t="s">
        <v>22</v>
      </c>
      <c r="G10" s="48" t="s">
        <v>22</v>
      </c>
      <c r="H10" s="48" t="s">
        <v>22</v>
      </c>
      <c r="I10" s="48" t="s">
        <v>22</v>
      </c>
      <c r="J10" s="48" t="s">
        <v>22</v>
      </c>
      <c r="K10" s="90">
        <v>40829</v>
      </c>
      <c r="L10" s="46" t="s">
        <v>59</v>
      </c>
    </row>
    <row r="11" spans="1:12" ht="53.25" customHeight="1">
      <c r="A11" s="44" t="str">
        <f t="shared" si="0"/>
        <v>[My Family &amp; Me Forgot Password-7]</v>
      </c>
      <c r="B11" s="47" t="s">
        <v>99</v>
      </c>
      <c r="C11" s="47"/>
      <c r="D11" s="44" t="s">
        <v>68</v>
      </c>
      <c r="E11" s="47" t="s">
        <v>70</v>
      </c>
      <c r="F11" s="48" t="s">
        <v>22</v>
      </c>
      <c r="G11" s="48" t="s">
        <v>22</v>
      </c>
      <c r="H11" s="48" t="s">
        <v>22</v>
      </c>
      <c r="I11" s="48" t="s">
        <v>22</v>
      </c>
      <c r="J11" s="48" t="s">
        <v>22</v>
      </c>
      <c r="K11" s="90">
        <v>40829</v>
      </c>
      <c r="L11" s="46" t="s">
        <v>59</v>
      </c>
    </row>
    <row r="12" spans="1:12" ht="51">
      <c r="A12" s="44" t="str">
        <f t="shared" ref="A12" si="1">IF(OR(B12&lt;&gt;"",E12&lt;&gt;""),"["&amp;TEXT($B$2,"#")&amp;"-"&amp;TEXT(ROW()-4,"##")&amp;"]","")</f>
        <v>[My Family &amp; Me Forgot Password-8]</v>
      </c>
      <c r="B12" s="47" t="s">
        <v>287</v>
      </c>
      <c r="C12" s="47"/>
      <c r="D12" s="44" t="s">
        <v>288</v>
      </c>
      <c r="E12" s="72" t="s">
        <v>908</v>
      </c>
      <c r="F12" s="48" t="s">
        <v>22</v>
      </c>
      <c r="G12" s="48" t="s">
        <v>22</v>
      </c>
      <c r="H12" s="48" t="s">
        <v>22</v>
      </c>
      <c r="I12" s="48" t="s">
        <v>22</v>
      </c>
      <c r="J12" s="48" t="s">
        <v>22</v>
      </c>
      <c r="K12" s="90">
        <v>40829</v>
      </c>
      <c r="L12" s="46" t="s">
        <v>59</v>
      </c>
    </row>
    <row r="13" spans="1:12" ht="30.6">
      <c r="A13" s="44" t="str">
        <f t="shared" si="0"/>
        <v>[My Family &amp; Me Forgot Password-9]</v>
      </c>
      <c r="B13" s="47" t="s">
        <v>100</v>
      </c>
      <c r="C13" s="47"/>
      <c r="D13" s="44" t="s">
        <v>72</v>
      </c>
      <c r="E13" s="47" t="s">
        <v>71</v>
      </c>
      <c r="F13" s="48" t="s">
        <v>22</v>
      </c>
      <c r="G13" s="48" t="s">
        <v>22</v>
      </c>
      <c r="H13" s="48" t="s">
        <v>22</v>
      </c>
      <c r="I13" s="48" t="s">
        <v>22</v>
      </c>
      <c r="J13" s="48" t="s">
        <v>22</v>
      </c>
      <c r="K13" s="90">
        <v>40829</v>
      </c>
      <c r="L13" s="46" t="s">
        <v>59</v>
      </c>
    </row>
    <row r="14" spans="1:12" ht="81.599999999999994">
      <c r="A14" s="44" t="str">
        <f t="shared" si="0"/>
        <v>[My Family &amp; Me Forgot Password-10]</v>
      </c>
      <c r="B14" s="47" t="s">
        <v>552</v>
      </c>
      <c r="C14" s="47"/>
      <c r="D14" s="47" t="s">
        <v>69</v>
      </c>
      <c r="E14" s="47" t="s">
        <v>577</v>
      </c>
      <c r="F14" s="48" t="s">
        <v>22</v>
      </c>
      <c r="G14" s="48" t="s">
        <v>22</v>
      </c>
      <c r="H14" s="48" t="s">
        <v>22</v>
      </c>
      <c r="I14" s="48" t="s">
        <v>22</v>
      </c>
      <c r="J14" s="48" t="s">
        <v>22</v>
      </c>
      <c r="K14" s="90">
        <v>40829</v>
      </c>
      <c r="L14" s="46" t="s">
        <v>59</v>
      </c>
    </row>
    <row r="15" spans="1:12" ht="40.799999999999997">
      <c r="A15" s="44" t="str">
        <f t="shared" si="0"/>
        <v>[My Family &amp; Me Forgot Password-11]</v>
      </c>
      <c r="B15" s="44" t="s">
        <v>859</v>
      </c>
      <c r="C15" s="44"/>
      <c r="D15" s="44" t="s">
        <v>470</v>
      </c>
      <c r="E15" s="44" t="s">
        <v>864</v>
      </c>
      <c r="F15" s="48" t="s">
        <v>22</v>
      </c>
      <c r="G15" s="48" t="s">
        <v>22</v>
      </c>
      <c r="H15" s="48" t="s">
        <v>22</v>
      </c>
      <c r="I15" s="48" t="s">
        <v>22</v>
      </c>
      <c r="J15" s="48" t="s">
        <v>22</v>
      </c>
      <c r="K15" s="90">
        <v>40829</v>
      </c>
      <c r="L15" s="46" t="s">
        <v>59</v>
      </c>
    </row>
    <row r="16" spans="1:12" ht="61.2">
      <c r="A16" s="44" t="str">
        <f t="shared" si="0"/>
        <v>[My Family &amp; Me Forgot Password-12]</v>
      </c>
      <c r="B16" s="44" t="s">
        <v>281</v>
      </c>
      <c r="C16" s="44" t="s">
        <v>324</v>
      </c>
      <c r="D16" s="44" t="s">
        <v>477</v>
      </c>
      <c r="E16" s="44" t="s">
        <v>578</v>
      </c>
      <c r="F16" s="48" t="s">
        <v>22</v>
      </c>
      <c r="G16" s="48" t="s">
        <v>22</v>
      </c>
      <c r="H16" s="48" t="s">
        <v>22</v>
      </c>
      <c r="I16" s="48" t="s">
        <v>22</v>
      </c>
      <c r="J16" s="48" t="s">
        <v>22</v>
      </c>
      <c r="K16" s="90">
        <v>40829</v>
      </c>
      <c r="L16" s="46" t="s">
        <v>59</v>
      </c>
    </row>
    <row r="17" spans="1:12" ht="40.799999999999997">
      <c r="A17" s="47" t="str">
        <f t="shared" si="0"/>
        <v>[My Family &amp; Me Forgot Password-13]</v>
      </c>
      <c r="B17" s="47" t="s">
        <v>694</v>
      </c>
      <c r="C17" s="47" t="s">
        <v>336</v>
      </c>
      <c r="D17" s="47" t="s">
        <v>692</v>
      </c>
      <c r="E17" s="47" t="s">
        <v>693</v>
      </c>
      <c r="F17" s="48" t="s">
        <v>22</v>
      </c>
      <c r="G17" s="48" t="s">
        <v>22</v>
      </c>
      <c r="H17" s="48" t="s">
        <v>22</v>
      </c>
      <c r="I17" s="48" t="s">
        <v>22</v>
      </c>
      <c r="J17" s="48" t="s">
        <v>22</v>
      </c>
      <c r="K17" s="90">
        <v>40829</v>
      </c>
      <c r="L17" s="46" t="s">
        <v>59</v>
      </c>
    </row>
    <row r="18" spans="1:12" ht="61.2">
      <c r="A18" s="44" t="str">
        <f t="shared" si="0"/>
        <v>[My Family &amp; Me Forgot Password-14]</v>
      </c>
      <c r="B18" s="44" t="s">
        <v>338</v>
      </c>
      <c r="C18" s="44"/>
      <c r="D18" s="44" t="s">
        <v>337</v>
      </c>
      <c r="E18" s="47" t="s">
        <v>673</v>
      </c>
      <c r="F18" s="48" t="s">
        <v>22</v>
      </c>
      <c r="G18" s="48" t="s">
        <v>22</v>
      </c>
      <c r="H18" s="48" t="s">
        <v>22</v>
      </c>
      <c r="I18" s="48" t="s">
        <v>22</v>
      </c>
      <c r="J18" s="48" t="s">
        <v>22</v>
      </c>
      <c r="K18" s="90">
        <v>40829</v>
      </c>
      <c r="L18" s="46" t="s">
        <v>59</v>
      </c>
    </row>
    <row r="19" spans="1:12" ht="30.6">
      <c r="A19" s="47" t="str">
        <f t="shared" si="0"/>
        <v>[My Family &amp; Me Forgot Password-15]</v>
      </c>
      <c r="B19" s="47" t="s">
        <v>677</v>
      </c>
      <c r="C19" s="47"/>
      <c r="D19" s="47" t="s">
        <v>687</v>
      </c>
      <c r="E19" s="47" t="s">
        <v>729</v>
      </c>
      <c r="F19" s="48" t="s">
        <v>22</v>
      </c>
      <c r="G19" s="48" t="s">
        <v>22</v>
      </c>
      <c r="H19" s="48" t="s">
        <v>22</v>
      </c>
      <c r="I19" s="48" t="s">
        <v>22</v>
      </c>
      <c r="J19" s="48" t="s">
        <v>22</v>
      </c>
      <c r="K19" s="90">
        <v>40829</v>
      </c>
      <c r="L19" s="46" t="s">
        <v>59</v>
      </c>
    </row>
    <row r="20" spans="1:12" ht="30.6">
      <c r="A20" s="47" t="str">
        <f t="shared" si="0"/>
        <v>[My Family &amp; Me Forgot Password-16]</v>
      </c>
      <c r="B20" s="47" t="s">
        <v>679</v>
      </c>
      <c r="C20" s="47"/>
      <c r="D20" s="47" t="s">
        <v>686</v>
      </c>
      <c r="E20" s="47" t="s">
        <v>730</v>
      </c>
      <c r="F20" s="48" t="s">
        <v>22</v>
      </c>
      <c r="G20" s="48" t="s">
        <v>22</v>
      </c>
      <c r="H20" s="48" t="s">
        <v>22</v>
      </c>
      <c r="I20" s="48" t="s">
        <v>22</v>
      </c>
      <c r="J20" s="48" t="s">
        <v>22</v>
      </c>
      <c r="K20" s="90">
        <v>40829</v>
      </c>
      <c r="L20" s="46" t="s">
        <v>59</v>
      </c>
    </row>
    <row r="21" spans="1:12" ht="40.799999999999997">
      <c r="A21" s="47" t="str">
        <f t="shared" si="0"/>
        <v>[My Family &amp; Me Forgot Password-17]</v>
      </c>
      <c r="B21" s="47" t="s">
        <v>731</v>
      </c>
      <c r="C21" s="47"/>
      <c r="D21" s="47" t="s">
        <v>732</v>
      </c>
      <c r="E21" s="47" t="s">
        <v>733</v>
      </c>
      <c r="F21" s="48" t="s">
        <v>22</v>
      </c>
      <c r="G21" s="48" t="s">
        <v>22</v>
      </c>
      <c r="H21" s="48" t="s">
        <v>22</v>
      </c>
      <c r="I21" s="48" t="s">
        <v>22</v>
      </c>
      <c r="J21" s="48" t="s">
        <v>22</v>
      </c>
      <c r="K21" s="90">
        <v>40829</v>
      </c>
      <c r="L21" s="46" t="s">
        <v>59</v>
      </c>
    </row>
    <row r="22" spans="1:12" ht="30.6">
      <c r="A22" s="47" t="str">
        <f t="shared" si="0"/>
        <v>[My Family &amp; Me Forgot Password-18]</v>
      </c>
      <c r="B22" s="109" t="s">
        <v>757</v>
      </c>
      <c r="C22" s="44" t="s">
        <v>324</v>
      </c>
      <c r="D22" s="47" t="s">
        <v>771</v>
      </c>
      <c r="E22" s="47" t="s">
        <v>750</v>
      </c>
      <c r="F22" s="48" t="s">
        <v>22</v>
      </c>
      <c r="G22" s="48" t="s">
        <v>22</v>
      </c>
      <c r="H22" s="48" t="s">
        <v>22</v>
      </c>
      <c r="I22" s="48" t="s">
        <v>22</v>
      </c>
      <c r="J22" s="48" t="s">
        <v>22</v>
      </c>
      <c r="K22" s="90">
        <v>40829</v>
      </c>
      <c r="L22" s="46" t="s">
        <v>59</v>
      </c>
    </row>
    <row r="23" spans="1:12" ht="30.6">
      <c r="A23" s="47" t="str">
        <f t="shared" si="0"/>
        <v>[My Family &amp; Me Forgot Password-19]</v>
      </c>
      <c r="B23" s="110"/>
      <c r="C23" s="47"/>
      <c r="D23" s="44" t="s">
        <v>772</v>
      </c>
      <c r="E23" s="47" t="s">
        <v>648</v>
      </c>
      <c r="F23" s="48" t="s">
        <v>22</v>
      </c>
      <c r="G23" s="48" t="s">
        <v>22</v>
      </c>
      <c r="H23" s="48" t="s">
        <v>22</v>
      </c>
      <c r="I23" s="48" t="s">
        <v>22</v>
      </c>
      <c r="J23" s="48" t="s">
        <v>22</v>
      </c>
      <c r="K23" s="90">
        <v>40829</v>
      </c>
      <c r="L23" s="46" t="s">
        <v>59</v>
      </c>
    </row>
    <row r="24" spans="1:12" ht="40.799999999999997">
      <c r="A24" s="47" t="str">
        <f t="shared" si="0"/>
        <v>[My Family &amp; Me Forgot Password-20]</v>
      </c>
      <c r="B24" s="110"/>
      <c r="C24" s="47"/>
      <c r="D24" s="44" t="s">
        <v>773</v>
      </c>
      <c r="E24" s="47" t="s">
        <v>64</v>
      </c>
      <c r="F24" s="48" t="s">
        <v>22</v>
      </c>
      <c r="G24" s="48" t="s">
        <v>22</v>
      </c>
      <c r="H24" s="48" t="s">
        <v>22</v>
      </c>
      <c r="I24" s="48" t="s">
        <v>22</v>
      </c>
      <c r="J24" s="48" t="s">
        <v>22</v>
      </c>
      <c r="K24" s="90">
        <v>40829</v>
      </c>
      <c r="L24" s="46" t="s">
        <v>59</v>
      </c>
    </row>
    <row r="25" spans="1:12" ht="40.799999999999997">
      <c r="A25" s="47" t="str">
        <f t="shared" si="0"/>
        <v>[My Family &amp; Me Forgot Password-21]</v>
      </c>
      <c r="B25" s="110"/>
      <c r="C25" s="47"/>
      <c r="D25" s="44" t="s">
        <v>774</v>
      </c>
      <c r="E25" s="47" t="s">
        <v>717</v>
      </c>
      <c r="F25" s="48" t="s">
        <v>22</v>
      </c>
      <c r="G25" s="48" t="s">
        <v>22</v>
      </c>
      <c r="H25" s="48" t="s">
        <v>22</v>
      </c>
      <c r="I25" s="48" t="s">
        <v>22</v>
      </c>
      <c r="J25" s="48" t="s">
        <v>22</v>
      </c>
      <c r="K25" s="90">
        <v>40829</v>
      </c>
      <c r="L25" s="46" t="s">
        <v>59</v>
      </c>
    </row>
    <row r="26" spans="1:12" ht="51">
      <c r="A26" s="47" t="str">
        <f t="shared" si="0"/>
        <v>[My Family &amp; Me Forgot Password-22]</v>
      </c>
      <c r="B26" s="110"/>
      <c r="C26" s="47"/>
      <c r="D26" s="44" t="s">
        <v>775</v>
      </c>
      <c r="E26" s="47" t="s">
        <v>722</v>
      </c>
      <c r="F26" s="48" t="s">
        <v>22</v>
      </c>
      <c r="G26" s="48" t="s">
        <v>22</v>
      </c>
      <c r="H26" s="48" t="s">
        <v>22</v>
      </c>
      <c r="I26" s="48" t="s">
        <v>22</v>
      </c>
      <c r="J26" s="48" t="s">
        <v>22</v>
      </c>
      <c r="K26" s="90">
        <v>40829</v>
      </c>
      <c r="L26" s="46" t="s">
        <v>59</v>
      </c>
    </row>
    <row r="27" spans="1:12" ht="30.6">
      <c r="A27" s="47" t="str">
        <f t="shared" si="0"/>
        <v>[My Family &amp; Me Forgot Password-23]</v>
      </c>
      <c r="B27" s="111"/>
      <c r="C27" s="47"/>
      <c r="D27" s="44" t="s">
        <v>776</v>
      </c>
      <c r="E27" s="47" t="s">
        <v>739</v>
      </c>
      <c r="F27" s="48" t="s">
        <v>22</v>
      </c>
      <c r="G27" s="48" t="s">
        <v>22</v>
      </c>
      <c r="H27" s="48" t="s">
        <v>22</v>
      </c>
      <c r="I27" s="48" t="s">
        <v>22</v>
      </c>
      <c r="J27" s="48" t="s">
        <v>22</v>
      </c>
      <c r="K27" s="90">
        <v>40829</v>
      </c>
      <c r="L27" s="46" t="s">
        <v>59</v>
      </c>
    </row>
  </sheetData>
  <mergeCells count="1">
    <mergeCell ref="B22:B27"/>
  </mergeCells>
  <dataValidations count="1">
    <dataValidation type="list" operator="equal" allowBlank="1" sqref="F5:J27" xr:uid="{00000000-0002-0000-0700-000000000000}">
      <formula1>"Pass,Fail,Untest,N/A"</formula1>
    </dataValidation>
  </dataValidations>
  <hyperlinks>
    <hyperlink ref="A1" location="'Test report'!A1" display="Back to TestReport" xr:uid="{00000000-0004-0000-0700-000000000000}"/>
    <hyperlink ref="B1" location="BugList!A1" display="To Buglist" xr:uid="{00000000-0004-0000-0700-000001000000}"/>
  </hyperlink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0"/>
  <sheetViews>
    <sheetView workbookViewId="0">
      <pane xSplit="1" ySplit="4" topLeftCell="B20" activePane="bottomRight" state="frozen"/>
      <selection pane="topRight" activeCell="B1" sqref="B1"/>
      <selection pane="bottomLeft" activeCell="A5" sqref="A5"/>
      <selection pane="bottomRight" activeCell="A20" sqref="A20:L20"/>
    </sheetView>
  </sheetViews>
  <sheetFormatPr defaultColWidth="9" defaultRowHeight="10.199999999999999"/>
  <cols>
    <col min="1" max="1" width="15.88671875" style="1" customWidth="1"/>
    <col min="2" max="3" width="22.109375" style="1" customWidth="1"/>
    <col min="4" max="4" width="44.6640625" style="1" customWidth="1"/>
    <col min="5" max="5" width="30.33203125" style="1" customWidth="1"/>
    <col min="6" max="7" width="9.109375" style="1" customWidth="1"/>
    <col min="8" max="8" width="9.6640625" style="1" customWidth="1"/>
    <col min="9" max="9" width="10.88671875" style="1" customWidth="1"/>
    <col min="10" max="10" width="10.77734375" style="1" customWidth="1"/>
    <col min="11" max="11" width="9" style="1"/>
    <col min="12" max="12" width="17.21875" style="1" customWidth="1"/>
    <col min="13" max="16384" width="9" style="1"/>
  </cols>
  <sheetData>
    <row r="1" spans="1:12" ht="12.75" customHeight="1">
      <c r="A1" s="41" t="s">
        <v>52</v>
      </c>
      <c r="B1" s="41" t="s">
        <v>56</v>
      </c>
      <c r="C1" s="41"/>
      <c r="D1" s="42" t="str">
        <f>"Pass: "&amp;COUNTIF($F$5:$J$1021,"Pass")</f>
        <v>Pass: 230</v>
      </c>
      <c r="E1" s="38" t="str">
        <f>"Untested: "&amp;COUNTIF($F$5:$J$1021,"Untest")</f>
        <v>Untested: 0</v>
      </c>
      <c r="F1"/>
      <c r="G1"/>
      <c r="H1"/>
    </row>
    <row r="2" spans="1:12" ht="12.75" customHeight="1">
      <c r="A2" s="36" t="s">
        <v>36</v>
      </c>
      <c r="B2" s="37" t="s">
        <v>130</v>
      </c>
      <c r="C2" s="37"/>
      <c r="D2" s="42" t="str">
        <f>"Fail: "&amp;COUNTIF($F$5:$J$1021,"Fail")</f>
        <v>Fail: 0</v>
      </c>
      <c r="E2" s="38" t="str">
        <f>"N/A: "&amp;COUNTIF($F$5:$J$1021,"N/A")</f>
        <v>N/A: 0</v>
      </c>
      <c r="F2"/>
      <c r="G2"/>
      <c r="H2"/>
    </row>
    <row r="3" spans="1:12" ht="12.75" customHeight="1">
      <c r="A3" s="36" t="s">
        <v>37</v>
      </c>
      <c r="B3" s="36" t="s">
        <v>4</v>
      </c>
      <c r="C3" s="36"/>
      <c r="D3" s="42" t="str">
        <f>"Percent Complete: "&amp;ROUND((COUNTIF($F$5:$J$50,"Pass")*100)/((COUNTA($A$5:$A$1021)*5)-COUNTIF($F$5:$J$1021,"N/A")),2)&amp;"%"</f>
        <v>Percent Complete: 100%</v>
      </c>
      <c r="E3" s="39" t="str">
        <f>"Number of cases: "&amp;(COUNTA($A$5:$A$1021))</f>
        <v>Number of cases: 46</v>
      </c>
      <c r="F3"/>
      <c r="G3"/>
      <c r="H3"/>
    </row>
    <row r="4" spans="1:12" ht="28.35" customHeight="1">
      <c r="A4" s="40" t="s">
        <v>38</v>
      </c>
      <c r="B4" s="40" t="s">
        <v>39</v>
      </c>
      <c r="C4" s="40" t="s">
        <v>172</v>
      </c>
      <c r="D4" s="40" t="s">
        <v>40</v>
      </c>
      <c r="E4" s="40" t="s">
        <v>41</v>
      </c>
      <c r="F4" s="40" t="s">
        <v>551</v>
      </c>
      <c r="G4" s="40" t="s">
        <v>283</v>
      </c>
      <c r="H4" s="40" t="s">
        <v>42</v>
      </c>
      <c r="I4" s="40" t="s">
        <v>80</v>
      </c>
      <c r="J4" s="40" t="s">
        <v>81</v>
      </c>
      <c r="K4" s="40" t="s">
        <v>43</v>
      </c>
      <c r="L4" s="40" t="s">
        <v>44</v>
      </c>
    </row>
    <row r="5" spans="1:12" ht="193.8">
      <c r="A5" s="53" t="str">
        <f>IF(OR(B5&lt;&gt;"",E5&lt;&gt;""),"["&amp;TEXT($B$2,"#")&amp;"-"&amp;TEXT(ROW()-4,"##")&amp;"]","")</f>
        <v>[My Family &amp; Me Create Account-1]</v>
      </c>
      <c r="B5" s="55" t="s">
        <v>114</v>
      </c>
      <c r="C5" s="55" t="s">
        <v>873</v>
      </c>
      <c r="D5" s="55" t="s">
        <v>121</v>
      </c>
      <c r="E5" s="55" t="s">
        <v>911</v>
      </c>
      <c r="F5" s="54" t="s">
        <v>22</v>
      </c>
      <c r="G5" s="54" t="s">
        <v>22</v>
      </c>
      <c r="H5" s="54" t="s">
        <v>22</v>
      </c>
      <c r="I5" s="54" t="s">
        <v>22</v>
      </c>
      <c r="J5" s="54" t="s">
        <v>22</v>
      </c>
      <c r="K5" s="96">
        <v>40829</v>
      </c>
      <c r="L5" s="54" t="s">
        <v>58</v>
      </c>
    </row>
    <row r="6" spans="1:12" ht="40.799999999999997">
      <c r="A6" s="45" t="str">
        <f>IF(OR(B6&lt;&gt;"",E6&lt;&gt;""),"["&amp;TEXT($B$2,"#")&amp;"-"&amp;TEXT(ROW()-4,"##")&amp;"]","")</f>
        <v>[My Family &amp; Me Create Account-2]</v>
      </c>
      <c r="B6" s="45" t="s">
        <v>116</v>
      </c>
      <c r="C6" s="45" t="s">
        <v>878</v>
      </c>
      <c r="D6" s="45" t="s">
        <v>177</v>
      </c>
      <c r="E6" s="45" t="s">
        <v>413</v>
      </c>
      <c r="F6" s="46" t="s">
        <v>22</v>
      </c>
      <c r="G6" s="46" t="s">
        <v>22</v>
      </c>
      <c r="H6" s="46" t="s">
        <v>22</v>
      </c>
      <c r="I6" s="46" t="s">
        <v>22</v>
      </c>
      <c r="J6" s="46" t="s">
        <v>22</v>
      </c>
      <c r="K6" s="96">
        <v>40829</v>
      </c>
      <c r="L6" s="46" t="s">
        <v>59</v>
      </c>
    </row>
    <row r="7" spans="1:12" ht="40.799999999999997">
      <c r="A7" s="44" t="str">
        <f t="shared" ref="A7:A14" si="0">IF(OR(B7&lt;&gt;"",E7&lt;&gt;""),"["&amp;TEXT($B$2,"#")&amp;"-"&amp;TEXT(ROW()-4,"##")&amp;"]","")</f>
        <v>[My Family &amp; Me Create Account-3]</v>
      </c>
      <c r="B7" s="45" t="s">
        <v>223</v>
      </c>
      <c r="C7" s="45" t="s">
        <v>878</v>
      </c>
      <c r="D7" s="45" t="s">
        <v>224</v>
      </c>
      <c r="E7" s="45" t="s">
        <v>414</v>
      </c>
      <c r="F7" s="46" t="s">
        <v>22</v>
      </c>
      <c r="G7" s="46" t="s">
        <v>22</v>
      </c>
      <c r="H7" s="46" t="s">
        <v>22</v>
      </c>
      <c r="I7" s="46" t="s">
        <v>22</v>
      </c>
      <c r="J7" s="46" t="s">
        <v>22</v>
      </c>
      <c r="K7" s="96">
        <v>40829</v>
      </c>
      <c r="L7" s="46"/>
    </row>
    <row r="8" spans="1:12" ht="40.799999999999997">
      <c r="A8" s="44" t="str">
        <f t="shared" si="0"/>
        <v>[My Family &amp; Me Create Account-4]</v>
      </c>
      <c r="B8" s="45" t="s">
        <v>222</v>
      </c>
      <c r="C8" s="45" t="s">
        <v>878</v>
      </c>
      <c r="D8" s="45" t="s">
        <v>225</v>
      </c>
      <c r="E8" s="45" t="s">
        <v>414</v>
      </c>
      <c r="F8" s="46" t="s">
        <v>22</v>
      </c>
      <c r="G8" s="46" t="s">
        <v>22</v>
      </c>
      <c r="H8" s="46" t="s">
        <v>22</v>
      </c>
      <c r="I8" s="46" t="s">
        <v>22</v>
      </c>
      <c r="J8" s="46" t="s">
        <v>22</v>
      </c>
      <c r="K8" s="96">
        <v>40829</v>
      </c>
      <c r="L8" s="46"/>
    </row>
    <row r="9" spans="1:12" ht="40.799999999999997">
      <c r="A9" s="44" t="str">
        <f t="shared" si="0"/>
        <v>[My Family &amp; Me Create Account-5]</v>
      </c>
      <c r="B9" s="45" t="s">
        <v>226</v>
      </c>
      <c r="C9" s="45" t="s">
        <v>878</v>
      </c>
      <c r="D9" s="45" t="s">
        <v>227</v>
      </c>
      <c r="E9" s="45" t="s">
        <v>414</v>
      </c>
      <c r="F9" s="46" t="s">
        <v>22</v>
      </c>
      <c r="G9" s="46" t="s">
        <v>22</v>
      </c>
      <c r="H9" s="46" t="s">
        <v>22</v>
      </c>
      <c r="I9" s="46" t="s">
        <v>22</v>
      </c>
      <c r="J9" s="46" t="s">
        <v>22</v>
      </c>
      <c r="K9" s="96">
        <v>40829</v>
      </c>
      <c r="L9" s="46"/>
    </row>
    <row r="10" spans="1:12" ht="40.799999999999997">
      <c r="A10" s="44" t="str">
        <f t="shared" si="0"/>
        <v>[My Family &amp; Me Create Account-6]</v>
      </c>
      <c r="B10" s="45" t="s">
        <v>228</v>
      </c>
      <c r="C10" s="45" t="s">
        <v>878</v>
      </c>
      <c r="D10" s="45" t="s">
        <v>229</v>
      </c>
      <c r="E10" s="45" t="s">
        <v>414</v>
      </c>
      <c r="F10" s="46" t="s">
        <v>22</v>
      </c>
      <c r="G10" s="46" t="s">
        <v>22</v>
      </c>
      <c r="H10" s="46" t="s">
        <v>22</v>
      </c>
      <c r="I10" s="46" t="s">
        <v>22</v>
      </c>
      <c r="J10" s="46" t="s">
        <v>22</v>
      </c>
      <c r="K10" s="96">
        <v>40829</v>
      </c>
      <c r="L10" s="46"/>
    </row>
    <row r="11" spans="1:12" ht="40.799999999999997">
      <c r="A11" s="44" t="str">
        <f t="shared" si="0"/>
        <v>[My Family &amp; Me Create Account-7]</v>
      </c>
      <c r="B11" s="45" t="s">
        <v>231</v>
      </c>
      <c r="C11" s="45" t="s">
        <v>878</v>
      </c>
      <c r="D11" s="45" t="s">
        <v>230</v>
      </c>
      <c r="E11" s="45" t="s">
        <v>414</v>
      </c>
      <c r="F11" s="46" t="s">
        <v>22</v>
      </c>
      <c r="G11" s="46" t="s">
        <v>22</v>
      </c>
      <c r="H11" s="46" t="s">
        <v>22</v>
      </c>
      <c r="I11" s="46" t="s">
        <v>22</v>
      </c>
      <c r="J11" s="46" t="s">
        <v>22</v>
      </c>
      <c r="K11" s="96">
        <v>40829</v>
      </c>
      <c r="L11" s="46"/>
    </row>
    <row r="12" spans="1:12" ht="40.799999999999997">
      <c r="A12" s="44" t="str">
        <f t="shared" si="0"/>
        <v>[My Family &amp; Me Create Account-8]</v>
      </c>
      <c r="B12" s="45" t="s">
        <v>232</v>
      </c>
      <c r="C12" s="45" t="s">
        <v>878</v>
      </c>
      <c r="D12" s="45" t="s">
        <v>233</v>
      </c>
      <c r="E12" s="45" t="s">
        <v>414</v>
      </c>
      <c r="F12" s="46" t="s">
        <v>22</v>
      </c>
      <c r="G12" s="46" t="s">
        <v>22</v>
      </c>
      <c r="H12" s="46" t="s">
        <v>22</v>
      </c>
      <c r="I12" s="46" t="s">
        <v>22</v>
      </c>
      <c r="J12" s="46" t="s">
        <v>22</v>
      </c>
      <c r="K12" s="96">
        <v>40829</v>
      </c>
      <c r="L12" s="46"/>
    </row>
    <row r="13" spans="1:12" ht="40.799999999999997">
      <c r="A13" s="44" t="str">
        <f t="shared" si="0"/>
        <v>[My Family &amp; Me Create Account-9]</v>
      </c>
      <c r="B13" s="45" t="s">
        <v>236</v>
      </c>
      <c r="C13" s="45" t="s">
        <v>878</v>
      </c>
      <c r="D13" s="45" t="s">
        <v>237</v>
      </c>
      <c r="E13" s="45" t="s">
        <v>414</v>
      </c>
      <c r="F13" s="46" t="s">
        <v>22</v>
      </c>
      <c r="G13" s="46" t="s">
        <v>22</v>
      </c>
      <c r="H13" s="46" t="s">
        <v>22</v>
      </c>
      <c r="I13" s="46" t="s">
        <v>22</v>
      </c>
      <c r="J13" s="46" t="s">
        <v>22</v>
      </c>
      <c r="K13" s="96">
        <v>40829</v>
      </c>
      <c r="L13" s="46"/>
    </row>
    <row r="14" spans="1:12" ht="40.799999999999997">
      <c r="A14" s="44" t="str">
        <f t="shared" si="0"/>
        <v>[My Family &amp; Me Create Account-10]</v>
      </c>
      <c r="B14" s="45" t="s">
        <v>234</v>
      </c>
      <c r="C14" s="45" t="s">
        <v>878</v>
      </c>
      <c r="D14" s="45" t="s">
        <v>235</v>
      </c>
      <c r="E14" s="45" t="s">
        <v>414</v>
      </c>
      <c r="F14" s="46" t="s">
        <v>22</v>
      </c>
      <c r="G14" s="46" t="s">
        <v>22</v>
      </c>
      <c r="H14" s="46" t="s">
        <v>22</v>
      </c>
      <c r="I14" s="46" t="s">
        <v>22</v>
      </c>
      <c r="J14" s="46" t="s">
        <v>22</v>
      </c>
      <c r="K14" s="96">
        <v>40829</v>
      </c>
      <c r="L14" s="46"/>
    </row>
    <row r="15" spans="1:12" ht="40.799999999999997">
      <c r="A15" s="45" t="str">
        <f>IF(OR(B15&lt;&gt;"",E15&lt;&gt;""),"["&amp;TEXT($B$2,"#")&amp;"-"&amp;TEXT(ROW()-4,"##")&amp;"]","")</f>
        <v>[My Family &amp; Me Create Account-11]</v>
      </c>
      <c r="B15" s="45" t="s">
        <v>115</v>
      </c>
      <c r="C15" s="45" t="s">
        <v>878</v>
      </c>
      <c r="D15" s="45" t="s">
        <v>163</v>
      </c>
      <c r="E15" s="45" t="s">
        <v>414</v>
      </c>
      <c r="F15" s="46" t="s">
        <v>22</v>
      </c>
      <c r="G15" s="46" t="s">
        <v>22</v>
      </c>
      <c r="H15" s="46" t="s">
        <v>22</v>
      </c>
      <c r="I15" s="46" t="s">
        <v>22</v>
      </c>
      <c r="J15" s="46" t="s">
        <v>22</v>
      </c>
      <c r="K15" s="96">
        <v>40829</v>
      </c>
      <c r="L15" s="46" t="s">
        <v>59</v>
      </c>
    </row>
    <row r="16" spans="1:12" ht="40.799999999999997">
      <c r="A16" s="45" t="str">
        <f t="shared" ref="A16:A50" si="1">IF(OR(B16&lt;&gt;"",E16&lt;&gt;""),"["&amp;TEXT($B$2,"#")&amp;"-"&amp;TEXT(ROW()-4,"##")&amp;"]","")</f>
        <v>[My Family &amp; Me Create Account-12]</v>
      </c>
      <c r="B16" s="45" t="s">
        <v>179</v>
      </c>
      <c r="C16" s="45" t="s">
        <v>878</v>
      </c>
      <c r="D16" s="45" t="s">
        <v>180</v>
      </c>
      <c r="E16" s="45" t="s">
        <v>415</v>
      </c>
      <c r="F16" s="46" t="s">
        <v>22</v>
      </c>
      <c r="G16" s="46" t="s">
        <v>22</v>
      </c>
      <c r="H16" s="46" t="s">
        <v>22</v>
      </c>
      <c r="I16" s="46" t="s">
        <v>22</v>
      </c>
      <c r="J16" s="46" t="s">
        <v>22</v>
      </c>
      <c r="K16" s="96">
        <v>40829</v>
      </c>
      <c r="L16" s="46" t="s">
        <v>59</v>
      </c>
    </row>
    <row r="17" spans="1:12" ht="40.799999999999997">
      <c r="A17" s="45" t="str">
        <f t="shared" si="1"/>
        <v>[My Family &amp; Me Create Account-13]</v>
      </c>
      <c r="B17" s="45" t="s">
        <v>120</v>
      </c>
      <c r="C17" s="45" t="s">
        <v>878</v>
      </c>
      <c r="D17" s="45" t="s">
        <v>181</v>
      </c>
      <c r="E17" s="45" t="s">
        <v>416</v>
      </c>
      <c r="F17" s="46" t="s">
        <v>22</v>
      </c>
      <c r="G17" s="46" t="s">
        <v>22</v>
      </c>
      <c r="H17" s="46" t="s">
        <v>22</v>
      </c>
      <c r="I17" s="46" t="s">
        <v>22</v>
      </c>
      <c r="J17" s="46" t="s">
        <v>22</v>
      </c>
      <c r="K17" s="96">
        <v>40829</v>
      </c>
      <c r="L17" s="46" t="s">
        <v>59</v>
      </c>
    </row>
    <row r="18" spans="1:12" ht="40.799999999999997">
      <c r="A18" s="45" t="str">
        <f t="shared" ref="A18" si="2">IF(OR(B18&lt;&gt;"",E18&lt;&gt;""),"["&amp;TEXT($B$2,"#")&amp;"-"&amp;TEXT(ROW()-4,"##")&amp;"]","")</f>
        <v>[My Family &amp; Me Create Account-14]</v>
      </c>
      <c r="B18" s="45" t="s">
        <v>417</v>
      </c>
      <c r="C18" s="45" t="s">
        <v>878</v>
      </c>
      <c r="D18" s="45" t="s">
        <v>418</v>
      </c>
      <c r="E18" s="45" t="s">
        <v>419</v>
      </c>
      <c r="F18" s="46" t="s">
        <v>22</v>
      </c>
      <c r="G18" s="46" t="s">
        <v>22</v>
      </c>
      <c r="H18" s="46" t="s">
        <v>22</v>
      </c>
      <c r="I18" s="46" t="s">
        <v>22</v>
      </c>
      <c r="J18" s="46" t="s">
        <v>22</v>
      </c>
      <c r="K18" s="96">
        <v>40829</v>
      </c>
      <c r="L18" s="46" t="s">
        <v>59</v>
      </c>
    </row>
    <row r="19" spans="1:12" ht="40.799999999999997">
      <c r="A19" s="45" t="str">
        <f>IF(OR(B19&lt;&gt;"",E19&lt;&gt;""),"["&amp;TEXT($B$2,"#")&amp;"-"&amp;TEXT(ROW()-4,"##")&amp;"]","")</f>
        <v>[My Family &amp; Me Create Account-15]</v>
      </c>
      <c r="B19" s="45" t="s">
        <v>250</v>
      </c>
      <c r="C19" s="45" t="s">
        <v>878</v>
      </c>
      <c r="D19" s="45" t="s">
        <v>251</v>
      </c>
      <c r="E19" s="45" t="s">
        <v>252</v>
      </c>
      <c r="F19" s="46" t="s">
        <v>22</v>
      </c>
      <c r="G19" s="46" t="s">
        <v>22</v>
      </c>
      <c r="H19" s="46" t="s">
        <v>22</v>
      </c>
      <c r="I19" s="46" t="s">
        <v>22</v>
      </c>
      <c r="J19" s="46" t="s">
        <v>22</v>
      </c>
      <c r="K19" s="96">
        <v>40829</v>
      </c>
      <c r="L19" s="46" t="s">
        <v>59</v>
      </c>
    </row>
    <row r="20" spans="1:12" ht="71.400000000000006">
      <c r="A20" s="45" t="str">
        <f t="shared" si="1"/>
        <v>[My Family &amp; Me Create Account-16]</v>
      </c>
      <c r="B20" s="45" t="s">
        <v>117</v>
      </c>
      <c r="C20" s="45" t="s">
        <v>878</v>
      </c>
      <c r="D20" s="45" t="s">
        <v>182</v>
      </c>
      <c r="E20" s="45" t="s">
        <v>420</v>
      </c>
      <c r="F20" s="46" t="s">
        <v>22</v>
      </c>
      <c r="G20" s="46" t="s">
        <v>22</v>
      </c>
      <c r="H20" s="46" t="s">
        <v>22</v>
      </c>
      <c r="I20" s="46" t="s">
        <v>22</v>
      </c>
      <c r="J20" s="46" t="s">
        <v>22</v>
      </c>
      <c r="K20" s="96">
        <v>40829</v>
      </c>
      <c r="L20" s="46" t="s">
        <v>59</v>
      </c>
    </row>
    <row r="21" spans="1:12" ht="71.400000000000006">
      <c r="A21" s="45" t="str">
        <f>IF(OR(B21&lt;&gt;"",E21&lt;&gt;""),"["&amp;TEXT($B$2,"#")&amp;"-"&amp;TEXT(ROW()-4,"##")&amp;"]","")</f>
        <v>[My Family &amp; Me Create Account-17]</v>
      </c>
      <c r="B21" s="45" t="s">
        <v>247</v>
      </c>
      <c r="C21" s="45" t="s">
        <v>878</v>
      </c>
      <c r="D21" s="45" t="s">
        <v>248</v>
      </c>
      <c r="E21" s="45" t="s">
        <v>249</v>
      </c>
      <c r="F21" s="46" t="s">
        <v>22</v>
      </c>
      <c r="G21" s="46" t="s">
        <v>22</v>
      </c>
      <c r="H21" s="46" t="s">
        <v>22</v>
      </c>
      <c r="I21" s="46" t="s">
        <v>22</v>
      </c>
      <c r="J21" s="46" t="s">
        <v>22</v>
      </c>
      <c r="K21" s="96">
        <v>40829</v>
      </c>
      <c r="L21" s="46" t="s">
        <v>59</v>
      </c>
    </row>
    <row r="22" spans="1:12" ht="40.799999999999997">
      <c r="A22" s="45" t="str">
        <f t="shared" si="1"/>
        <v>[My Family &amp; Me Create Account-18]</v>
      </c>
      <c r="B22" s="45" t="s">
        <v>128</v>
      </c>
      <c r="C22" s="45" t="s">
        <v>878</v>
      </c>
      <c r="D22" s="45" t="s">
        <v>184</v>
      </c>
      <c r="E22" s="45" t="s">
        <v>183</v>
      </c>
      <c r="F22" s="46" t="s">
        <v>22</v>
      </c>
      <c r="G22" s="46" t="s">
        <v>22</v>
      </c>
      <c r="H22" s="46" t="s">
        <v>22</v>
      </c>
      <c r="I22" s="46" t="s">
        <v>22</v>
      </c>
      <c r="J22" s="46" t="s">
        <v>22</v>
      </c>
      <c r="K22" s="96">
        <v>40829</v>
      </c>
      <c r="L22" s="46" t="s">
        <v>59</v>
      </c>
    </row>
    <row r="23" spans="1:12" ht="40.799999999999997">
      <c r="A23" s="45" t="str">
        <f t="shared" si="1"/>
        <v>[My Family &amp; Me Create Account-19]</v>
      </c>
      <c r="B23" s="45" t="s">
        <v>611</v>
      </c>
      <c r="C23" s="45" t="s">
        <v>878</v>
      </c>
      <c r="D23" s="45" t="s">
        <v>612</v>
      </c>
      <c r="E23" s="45" t="s">
        <v>613</v>
      </c>
      <c r="F23" s="46" t="s">
        <v>22</v>
      </c>
      <c r="G23" s="46" t="s">
        <v>22</v>
      </c>
      <c r="H23" s="46" t="s">
        <v>22</v>
      </c>
      <c r="I23" s="46" t="s">
        <v>22</v>
      </c>
      <c r="J23" s="46" t="s">
        <v>22</v>
      </c>
      <c r="K23" s="96">
        <v>40829</v>
      </c>
      <c r="L23" s="46" t="s">
        <v>59</v>
      </c>
    </row>
    <row r="24" spans="1:12" ht="40.799999999999997">
      <c r="A24" s="45" t="str">
        <f>IF(OR(B24&lt;&gt;"",E24&lt;&gt;""),"["&amp;TEXT($B$2,"#")&amp;"-"&amp;TEXT(ROW()-4,"##")&amp;"]","")</f>
        <v>[My Family &amp; Me Create Account-20]</v>
      </c>
      <c r="B24" s="45" t="s">
        <v>118</v>
      </c>
      <c r="C24" s="45" t="s">
        <v>878</v>
      </c>
      <c r="D24" s="45" t="s">
        <v>178</v>
      </c>
      <c r="E24" s="45" t="s">
        <v>421</v>
      </c>
      <c r="F24" s="46" t="s">
        <v>22</v>
      </c>
      <c r="G24" s="46" t="s">
        <v>22</v>
      </c>
      <c r="H24" s="46" t="s">
        <v>22</v>
      </c>
      <c r="I24" s="46" t="s">
        <v>22</v>
      </c>
      <c r="J24" s="46" t="s">
        <v>22</v>
      </c>
      <c r="K24" s="96">
        <v>40829</v>
      </c>
      <c r="L24" s="46" t="s">
        <v>59</v>
      </c>
    </row>
    <row r="25" spans="1:12" ht="40.799999999999997">
      <c r="A25" s="45" t="str">
        <f>IF(OR(B25&lt;&gt;"",E25&lt;&gt;""),"["&amp;TEXT($B$2,"#")&amp;"-"&amp;TEXT(ROW()-4,"##")&amp;"]","")</f>
        <v>[My Family &amp; Me Create Account-21]</v>
      </c>
      <c r="B25" s="45" t="s">
        <v>241</v>
      </c>
      <c r="C25" s="45" t="s">
        <v>878</v>
      </c>
      <c r="D25" s="45" t="s">
        <v>243</v>
      </c>
      <c r="E25" s="45" t="s">
        <v>423</v>
      </c>
      <c r="F25" s="46" t="s">
        <v>22</v>
      </c>
      <c r="G25" s="46" t="s">
        <v>22</v>
      </c>
      <c r="H25" s="46" t="s">
        <v>22</v>
      </c>
      <c r="I25" s="46" t="s">
        <v>22</v>
      </c>
      <c r="J25" s="46" t="s">
        <v>22</v>
      </c>
      <c r="K25" s="96">
        <v>40829</v>
      </c>
      <c r="L25" s="46" t="s">
        <v>59</v>
      </c>
    </row>
    <row r="26" spans="1:12" ht="40.799999999999997">
      <c r="A26" s="45" t="str">
        <f>IF(OR(B26&lt;&gt;"",E26&lt;&gt;""),"["&amp;TEXT($B$2,"#")&amp;"-"&amp;TEXT(ROW()-4,"##")&amp;"]","")</f>
        <v>[My Family &amp; Me Create Account-22]</v>
      </c>
      <c r="B26" s="45" t="s">
        <v>239</v>
      </c>
      <c r="C26" s="45" t="s">
        <v>878</v>
      </c>
      <c r="D26" s="45" t="s">
        <v>244</v>
      </c>
      <c r="E26" s="45" t="s">
        <v>423</v>
      </c>
      <c r="F26" s="46" t="s">
        <v>22</v>
      </c>
      <c r="G26" s="46" t="s">
        <v>22</v>
      </c>
      <c r="H26" s="46" t="s">
        <v>22</v>
      </c>
      <c r="I26" s="46" t="s">
        <v>22</v>
      </c>
      <c r="J26" s="46" t="s">
        <v>22</v>
      </c>
      <c r="K26" s="96">
        <v>40829</v>
      </c>
      <c r="L26" s="46" t="s">
        <v>59</v>
      </c>
    </row>
    <row r="27" spans="1:12" ht="40.799999999999997">
      <c r="A27" s="45" t="str">
        <f t="shared" si="1"/>
        <v>[My Family &amp; Me Create Account-23]</v>
      </c>
      <c r="B27" s="45" t="s">
        <v>119</v>
      </c>
      <c r="C27" s="45" t="s">
        <v>878</v>
      </c>
      <c r="D27" s="45" t="s">
        <v>319</v>
      </c>
      <c r="E27" s="45" t="s">
        <v>422</v>
      </c>
      <c r="F27" s="46" t="s">
        <v>22</v>
      </c>
      <c r="G27" s="46" t="s">
        <v>22</v>
      </c>
      <c r="H27" s="46" t="s">
        <v>22</v>
      </c>
      <c r="I27" s="46" t="s">
        <v>22</v>
      </c>
      <c r="J27" s="46" t="s">
        <v>22</v>
      </c>
      <c r="K27" s="96">
        <v>40829</v>
      </c>
      <c r="L27" s="46" t="s">
        <v>59</v>
      </c>
    </row>
    <row r="28" spans="1:12" ht="40.799999999999997">
      <c r="A28" s="45" t="str">
        <f t="shared" si="1"/>
        <v>[My Family &amp; Me Create Account-24]</v>
      </c>
      <c r="B28" s="45" t="s">
        <v>122</v>
      </c>
      <c r="C28" s="45" t="s">
        <v>878</v>
      </c>
      <c r="D28" s="45" t="s">
        <v>185</v>
      </c>
      <c r="E28" s="45" t="s">
        <v>424</v>
      </c>
      <c r="F28" s="46" t="s">
        <v>22</v>
      </c>
      <c r="G28" s="46" t="s">
        <v>22</v>
      </c>
      <c r="H28" s="46" t="s">
        <v>22</v>
      </c>
      <c r="I28" s="46" t="s">
        <v>22</v>
      </c>
      <c r="J28" s="46" t="s">
        <v>22</v>
      </c>
      <c r="K28" s="96">
        <v>40829</v>
      </c>
      <c r="L28" s="46" t="s">
        <v>59</v>
      </c>
    </row>
    <row r="29" spans="1:12" ht="40.799999999999997">
      <c r="A29" s="45" t="str">
        <f t="shared" si="1"/>
        <v>[My Family &amp; Me Create Account-25]</v>
      </c>
      <c r="B29" s="45" t="s">
        <v>150</v>
      </c>
      <c r="C29" s="45" t="s">
        <v>878</v>
      </c>
      <c r="D29" s="45" t="s">
        <v>186</v>
      </c>
      <c r="E29" s="45" t="s">
        <v>253</v>
      </c>
      <c r="F29" s="46" t="s">
        <v>22</v>
      </c>
      <c r="G29" s="46" t="s">
        <v>22</v>
      </c>
      <c r="H29" s="46" t="s">
        <v>22</v>
      </c>
      <c r="I29" s="46" t="s">
        <v>22</v>
      </c>
      <c r="J29" s="46" t="s">
        <v>22</v>
      </c>
      <c r="K29" s="96">
        <v>40829</v>
      </c>
      <c r="L29" s="46" t="s">
        <v>59</v>
      </c>
    </row>
    <row r="30" spans="1:12" ht="40.799999999999997">
      <c r="A30" s="45" t="str">
        <f t="shared" si="1"/>
        <v>[My Family &amp; Me Create Account-26]</v>
      </c>
      <c r="B30" s="45" t="s">
        <v>123</v>
      </c>
      <c r="C30" s="45" t="s">
        <v>878</v>
      </c>
      <c r="D30" s="45" t="s">
        <v>187</v>
      </c>
      <c r="E30" s="45" t="s">
        <v>254</v>
      </c>
      <c r="F30" s="46" t="s">
        <v>22</v>
      </c>
      <c r="G30" s="46" t="s">
        <v>22</v>
      </c>
      <c r="H30" s="46" t="s">
        <v>22</v>
      </c>
      <c r="I30" s="46" t="s">
        <v>22</v>
      </c>
      <c r="J30" s="46" t="s">
        <v>22</v>
      </c>
      <c r="K30" s="96">
        <v>40829</v>
      </c>
      <c r="L30" s="46" t="s">
        <v>59</v>
      </c>
    </row>
    <row r="31" spans="1:12" ht="40.799999999999997">
      <c r="A31" s="44" t="str">
        <f t="shared" si="1"/>
        <v>[My Family &amp; Me Create Account-27]</v>
      </c>
      <c r="B31" s="47" t="s">
        <v>289</v>
      </c>
      <c r="C31" s="45" t="s">
        <v>879</v>
      </c>
      <c r="D31" s="44" t="s">
        <v>523</v>
      </c>
      <c r="E31" s="47" t="s">
        <v>290</v>
      </c>
      <c r="F31" s="46" t="s">
        <v>22</v>
      </c>
      <c r="G31" s="48" t="s">
        <v>22</v>
      </c>
      <c r="H31" s="46" t="s">
        <v>22</v>
      </c>
      <c r="I31" s="46" t="s">
        <v>22</v>
      </c>
      <c r="J31" s="46" t="s">
        <v>22</v>
      </c>
      <c r="K31" s="96">
        <v>40829</v>
      </c>
      <c r="L31" s="46" t="s">
        <v>59</v>
      </c>
    </row>
    <row r="32" spans="1:12" ht="40.799999999999997">
      <c r="A32" s="45" t="str">
        <f t="shared" si="1"/>
        <v>[My Family &amp; Me Create Account-28]</v>
      </c>
      <c r="B32" s="45" t="s">
        <v>255</v>
      </c>
      <c r="C32" s="45" t="s">
        <v>879</v>
      </c>
      <c r="D32" s="45" t="s">
        <v>188</v>
      </c>
      <c r="E32" s="45" t="s">
        <v>189</v>
      </c>
      <c r="F32" s="46" t="s">
        <v>22</v>
      </c>
      <c r="G32" s="46" t="s">
        <v>22</v>
      </c>
      <c r="H32" s="46" t="s">
        <v>22</v>
      </c>
      <c r="I32" s="46" t="s">
        <v>22</v>
      </c>
      <c r="J32" s="46" t="s">
        <v>22</v>
      </c>
      <c r="K32" s="96">
        <v>40829</v>
      </c>
      <c r="L32" s="46" t="s">
        <v>59</v>
      </c>
    </row>
    <row r="33" spans="1:12" ht="61.2">
      <c r="A33" s="45" t="str">
        <f t="shared" si="1"/>
        <v>[My Family &amp; Me Create Account-29]</v>
      </c>
      <c r="B33" s="45" t="s">
        <v>129</v>
      </c>
      <c r="C33" s="45" t="s">
        <v>873</v>
      </c>
      <c r="D33" s="45" t="s">
        <v>190</v>
      </c>
      <c r="E33" s="45" t="s">
        <v>254</v>
      </c>
      <c r="F33" s="46" t="s">
        <v>22</v>
      </c>
      <c r="G33" s="46" t="s">
        <v>22</v>
      </c>
      <c r="H33" s="46" t="s">
        <v>22</v>
      </c>
      <c r="I33" s="46" t="s">
        <v>22</v>
      </c>
      <c r="J33" s="46" t="s">
        <v>22</v>
      </c>
      <c r="K33" s="96">
        <v>40829</v>
      </c>
      <c r="L33" s="46" t="s">
        <v>59</v>
      </c>
    </row>
    <row r="34" spans="1:12" ht="40.799999999999997">
      <c r="A34" s="45" t="str">
        <f t="shared" ref="A34" si="3">IF(OR(B34&lt;&gt;"",E34&lt;&gt;""),"["&amp;TEXT($B$2,"#")&amp;"-"&amp;TEXT(ROW()-4,"##")&amp;"]","")</f>
        <v>[My Family &amp; Me Create Account-30]</v>
      </c>
      <c r="B34" s="45" t="s">
        <v>524</v>
      </c>
      <c r="C34" s="45" t="s">
        <v>873</v>
      </c>
      <c r="D34" s="45" t="s">
        <v>525</v>
      </c>
      <c r="E34" s="45" t="s">
        <v>526</v>
      </c>
      <c r="F34" s="46" t="s">
        <v>22</v>
      </c>
      <c r="G34" s="46" t="s">
        <v>22</v>
      </c>
      <c r="H34" s="46" t="s">
        <v>22</v>
      </c>
      <c r="I34" s="46" t="s">
        <v>22</v>
      </c>
      <c r="J34" s="46" t="s">
        <v>22</v>
      </c>
      <c r="K34" s="96">
        <v>40829</v>
      </c>
      <c r="L34" s="46" t="s">
        <v>59</v>
      </c>
    </row>
    <row r="35" spans="1:12" ht="61.2">
      <c r="A35" s="44" t="str">
        <f t="shared" si="1"/>
        <v>[My Family &amp; Me Create Account-31]</v>
      </c>
      <c r="B35" s="47" t="s">
        <v>99</v>
      </c>
      <c r="C35" s="47"/>
      <c r="D35" s="44" t="s">
        <v>68</v>
      </c>
      <c r="E35" s="47" t="s">
        <v>70</v>
      </c>
      <c r="F35" s="46" t="s">
        <v>22</v>
      </c>
      <c r="G35" s="48" t="s">
        <v>22</v>
      </c>
      <c r="H35" s="46" t="s">
        <v>22</v>
      </c>
      <c r="I35" s="46" t="s">
        <v>22</v>
      </c>
      <c r="J35" s="46" t="s">
        <v>22</v>
      </c>
      <c r="K35" s="96">
        <v>40829</v>
      </c>
      <c r="L35" s="46" t="s">
        <v>59</v>
      </c>
    </row>
    <row r="36" spans="1:12" ht="30.6">
      <c r="A36" s="44" t="str">
        <f t="shared" si="1"/>
        <v>[My Family &amp; Me Create Account-32]</v>
      </c>
      <c r="B36" s="47" t="s">
        <v>100</v>
      </c>
      <c r="C36" s="47"/>
      <c r="D36" s="44" t="s">
        <v>72</v>
      </c>
      <c r="E36" s="47" t="s">
        <v>71</v>
      </c>
      <c r="F36" s="46" t="s">
        <v>22</v>
      </c>
      <c r="G36" s="48" t="s">
        <v>22</v>
      </c>
      <c r="H36" s="46" t="s">
        <v>22</v>
      </c>
      <c r="I36" s="46" t="s">
        <v>22</v>
      </c>
      <c r="J36" s="46" t="s">
        <v>22</v>
      </c>
      <c r="K36" s="96">
        <v>40829</v>
      </c>
      <c r="L36" s="46" t="s">
        <v>59</v>
      </c>
    </row>
    <row r="37" spans="1:12" ht="81.599999999999994">
      <c r="A37" s="44" t="str">
        <f t="shared" si="1"/>
        <v>[My Family &amp; Me Create Account-33]</v>
      </c>
      <c r="B37" s="47" t="s">
        <v>552</v>
      </c>
      <c r="C37" s="47"/>
      <c r="D37" s="47" t="s">
        <v>69</v>
      </c>
      <c r="E37" s="47" t="s">
        <v>577</v>
      </c>
      <c r="F37" s="46" t="s">
        <v>22</v>
      </c>
      <c r="G37" s="48" t="s">
        <v>22</v>
      </c>
      <c r="H37" s="46" t="s">
        <v>22</v>
      </c>
      <c r="I37" s="46" t="s">
        <v>22</v>
      </c>
      <c r="J37" s="46" t="s">
        <v>22</v>
      </c>
      <c r="K37" s="96">
        <v>40829</v>
      </c>
      <c r="L37" s="46" t="s">
        <v>59</v>
      </c>
    </row>
    <row r="38" spans="1:12" ht="40.799999999999997">
      <c r="A38" s="44" t="str">
        <f t="shared" si="1"/>
        <v>[My Family &amp; Me Create Account-34]</v>
      </c>
      <c r="B38" s="44" t="s">
        <v>859</v>
      </c>
      <c r="C38" s="44"/>
      <c r="D38" s="44" t="s">
        <v>470</v>
      </c>
      <c r="E38" s="44" t="s">
        <v>864</v>
      </c>
      <c r="F38" s="46" t="s">
        <v>22</v>
      </c>
      <c r="G38" s="46" t="s">
        <v>22</v>
      </c>
      <c r="H38" s="46" t="s">
        <v>22</v>
      </c>
      <c r="I38" s="46" t="s">
        <v>22</v>
      </c>
      <c r="J38" s="46" t="s">
        <v>22</v>
      </c>
      <c r="K38" s="96">
        <v>40829</v>
      </c>
      <c r="L38" s="46" t="s">
        <v>59</v>
      </c>
    </row>
    <row r="39" spans="1:12" ht="71.400000000000006">
      <c r="A39" s="44" t="str">
        <f t="shared" si="1"/>
        <v>[My Family &amp; Me Create Account-35]</v>
      </c>
      <c r="B39" s="44" t="s">
        <v>281</v>
      </c>
      <c r="C39" s="44" t="s">
        <v>325</v>
      </c>
      <c r="D39" s="44" t="s">
        <v>478</v>
      </c>
      <c r="E39" s="44" t="s">
        <v>574</v>
      </c>
      <c r="F39" s="46" t="s">
        <v>22</v>
      </c>
      <c r="G39" s="48" t="s">
        <v>22</v>
      </c>
      <c r="H39" s="46" t="s">
        <v>22</v>
      </c>
      <c r="I39" s="46" t="s">
        <v>22</v>
      </c>
      <c r="J39" s="46" t="s">
        <v>22</v>
      </c>
      <c r="K39" s="96">
        <v>40829</v>
      </c>
      <c r="L39" s="46" t="s">
        <v>59</v>
      </c>
    </row>
    <row r="40" spans="1:12" ht="40.799999999999997">
      <c r="A40" s="47" t="str">
        <f t="shared" si="1"/>
        <v>[My Family &amp; Me Create Account-36]</v>
      </c>
      <c r="B40" s="47" t="s">
        <v>694</v>
      </c>
      <c r="C40" s="47" t="s">
        <v>336</v>
      </c>
      <c r="D40" s="47" t="s">
        <v>692</v>
      </c>
      <c r="E40" s="47" t="s">
        <v>693</v>
      </c>
      <c r="F40" s="46" t="s">
        <v>22</v>
      </c>
      <c r="G40" s="48" t="s">
        <v>22</v>
      </c>
      <c r="H40" s="46" t="s">
        <v>22</v>
      </c>
      <c r="I40" s="46" t="s">
        <v>22</v>
      </c>
      <c r="J40" s="46" t="s">
        <v>22</v>
      </c>
      <c r="K40" s="96">
        <v>40829</v>
      </c>
      <c r="L40" s="46" t="s">
        <v>59</v>
      </c>
    </row>
    <row r="41" spans="1:12" ht="61.2">
      <c r="A41" s="44" t="str">
        <f t="shared" si="1"/>
        <v>[My Family &amp; Me Create Account-37]</v>
      </c>
      <c r="B41" s="44" t="s">
        <v>338</v>
      </c>
      <c r="C41" s="44"/>
      <c r="D41" s="44" t="s">
        <v>337</v>
      </c>
      <c r="E41" s="47" t="s">
        <v>673</v>
      </c>
      <c r="F41" s="46" t="s">
        <v>22</v>
      </c>
      <c r="G41" s="46" t="s">
        <v>22</v>
      </c>
      <c r="H41" s="46" t="s">
        <v>22</v>
      </c>
      <c r="I41" s="46" t="s">
        <v>22</v>
      </c>
      <c r="J41" s="46" t="s">
        <v>22</v>
      </c>
      <c r="K41" s="96">
        <v>40829</v>
      </c>
      <c r="L41" s="46" t="s">
        <v>59</v>
      </c>
    </row>
    <row r="42" spans="1:12" ht="30.6">
      <c r="A42" s="47" t="str">
        <f t="shared" si="1"/>
        <v>[My Family &amp; Me Create Account-38]</v>
      </c>
      <c r="B42" s="47" t="s">
        <v>677</v>
      </c>
      <c r="C42" s="47"/>
      <c r="D42" s="47" t="s">
        <v>687</v>
      </c>
      <c r="E42" s="47" t="s">
        <v>729</v>
      </c>
      <c r="F42" s="46" t="s">
        <v>22</v>
      </c>
      <c r="G42" s="48" t="s">
        <v>22</v>
      </c>
      <c r="H42" s="48" t="s">
        <v>22</v>
      </c>
      <c r="I42" s="48" t="s">
        <v>22</v>
      </c>
      <c r="J42" s="48" t="s">
        <v>22</v>
      </c>
      <c r="K42" s="96">
        <v>40829</v>
      </c>
      <c r="L42" s="46" t="s">
        <v>59</v>
      </c>
    </row>
    <row r="43" spans="1:12" ht="30.6">
      <c r="A43" s="47" t="str">
        <f t="shared" si="1"/>
        <v>[My Family &amp; Me Create Account-39]</v>
      </c>
      <c r="B43" s="47" t="s">
        <v>679</v>
      </c>
      <c r="C43" s="47"/>
      <c r="D43" s="47" t="s">
        <v>686</v>
      </c>
      <c r="E43" s="47" t="s">
        <v>730</v>
      </c>
      <c r="F43" s="46" t="s">
        <v>22</v>
      </c>
      <c r="G43" s="48" t="s">
        <v>22</v>
      </c>
      <c r="H43" s="48" t="s">
        <v>22</v>
      </c>
      <c r="I43" s="48" t="s">
        <v>22</v>
      </c>
      <c r="J43" s="48" t="s">
        <v>22</v>
      </c>
      <c r="K43" s="96">
        <v>40829</v>
      </c>
      <c r="L43" s="46" t="s">
        <v>59</v>
      </c>
    </row>
    <row r="44" spans="1:12" ht="40.799999999999997">
      <c r="A44" s="47" t="str">
        <f t="shared" si="1"/>
        <v>[My Family &amp; Me Create Account-40]</v>
      </c>
      <c r="B44" s="47" t="s">
        <v>731</v>
      </c>
      <c r="C44" s="47"/>
      <c r="D44" s="47" t="s">
        <v>732</v>
      </c>
      <c r="E44" s="47" t="s">
        <v>733</v>
      </c>
      <c r="F44" s="46" t="s">
        <v>22</v>
      </c>
      <c r="G44" s="48" t="s">
        <v>22</v>
      </c>
      <c r="H44" s="48" t="s">
        <v>22</v>
      </c>
      <c r="I44" s="48" t="s">
        <v>22</v>
      </c>
      <c r="J44" s="48" t="s">
        <v>22</v>
      </c>
      <c r="K44" s="96">
        <v>40829</v>
      </c>
      <c r="L44" s="46" t="s">
        <v>59</v>
      </c>
    </row>
    <row r="45" spans="1:12" ht="30.6">
      <c r="A45" s="47" t="str">
        <f t="shared" si="1"/>
        <v>[My Family &amp; Me Create Account-41]</v>
      </c>
      <c r="B45" s="109" t="s">
        <v>757</v>
      </c>
      <c r="C45" s="44" t="s">
        <v>325</v>
      </c>
      <c r="D45" s="47" t="s">
        <v>777</v>
      </c>
      <c r="E45" s="47" t="s">
        <v>750</v>
      </c>
      <c r="F45" s="46" t="s">
        <v>22</v>
      </c>
      <c r="G45" s="48" t="s">
        <v>22</v>
      </c>
      <c r="H45" s="46" t="s">
        <v>22</v>
      </c>
      <c r="I45" s="46" t="s">
        <v>22</v>
      </c>
      <c r="J45" s="46" t="s">
        <v>22</v>
      </c>
      <c r="K45" s="96">
        <v>40829</v>
      </c>
      <c r="L45" s="46" t="s">
        <v>59</v>
      </c>
    </row>
    <row r="46" spans="1:12" ht="30.6">
      <c r="A46" s="47" t="str">
        <f t="shared" si="1"/>
        <v>[My Family &amp; Me Create Account-42]</v>
      </c>
      <c r="B46" s="110"/>
      <c r="C46" s="47"/>
      <c r="D46" s="44" t="s">
        <v>778</v>
      </c>
      <c r="E46" s="47" t="s">
        <v>648</v>
      </c>
      <c r="F46" s="46" t="s">
        <v>22</v>
      </c>
      <c r="G46" s="48" t="s">
        <v>22</v>
      </c>
      <c r="H46" s="46" t="s">
        <v>22</v>
      </c>
      <c r="I46" s="46" t="s">
        <v>22</v>
      </c>
      <c r="J46" s="46" t="s">
        <v>22</v>
      </c>
      <c r="K46" s="96">
        <v>40829</v>
      </c>
      <c r="L46" s="46" t="s">
        <v>59</v>
      </c>
    </row>
    <row r="47" spans="1:12" ht="40.799999999999997">
      <c r="A47" s="47" t="str">
        <f t="shared" si="1"/>
        <v>[My Family &amp; Me Create Account-43]</v>
      </c>
      <c r="B47" s="110"/>
      <c r="C47" s="47"/>
      <c r="D47" s="44" t="s">
        <v>779</v>
      </c>
      <c r="E47" s="47" t="s">
        <v>64</v>
      </c>
      <c r="F47" s="46" t="s">
        <v>22</v>
      </c>
      <c r="G47" s="48" t="s">
        <v>22</v>
      </c>
      <c r="H47" s="46" t="s">
        <v>22</v>
      </c>
      <c r="I47" s="46" t="s">
        <v>22</v>
      </c>
      <c r="J47" s="46" t="s">
        <v>22</v>
      </c>
      <c r="K47" s="96">
        <v>40829</v>
      </c>
      <c r="L47" s="46" t="s">
        <v>59</v>
      </c>
    </row>
    <row r="48" spans="1:12" ht="40.799999999999997">
      <c r="A48" s="47" t="str">
        <f t="shared" si="1"/>
        <v>[My Family &amp; Me Create Account-44]</v>
      </c>
      <c r="B48" s="110"/>
      <c r="C48" s="47"/>
      <c r="D48" s="44" t="s">
        <v>780</v>
      </c>
      <c r="E48" s="47" t="s">
        <v>717</v>
      </c>
      <c r="F48" s="46" t="s">
        <v>22</v>
      </c>
      <c r="G48" s="48" t="s">
        <v>22</v>
      </c>
      <c r="H48" s="46" t="s">
        <v>22</v>
      </c>
      <c r="I48" s="46" t="s">
        <v>22</v>
      </c>
      <c r="J48" s="46" t="s">
        <v>22</v>
      </c>
      <c r="K48" s="96">
        <v>40829</v>
      </c>
      <c r="L48" s="46" t="s">
        <v>59</v>
      </c>
    </row>
    <row r="49" spans="1:12" ht="51">
      <c r="A49" s="47" t="str">
        <f t="shared" si="1"/>
        <v>[My Family &amp; Me Create Account-45]</v>
      </c>
      <c r="B49" s="110"/>
      <c r="C49" s="47"/>
      <c r="D49" s="44" t="s">
        <v>781</v>
      </c>
      <c r="E49" s="47" t="s">
        <v>722</v>
      </c>
      <c r="F49" s="46" t="s">
        <v>22</v>
      </c>
      <c r="G49" s="48" t="s">
        <v>22</v>
      </c>
      <c r="H49" s="46" t="s">
        <v>22</v>
      </c>
      <c r="I49" s="46" t="s">
        <v>22</v>
      </c>
      <c r="J49" s="46" t="s">
        <v>22</v>
      </c>
      <c r="K49" s="96">
        <v>40829</v>
      </c>
      <c r="L49" s="46" t="s">
        <v>59</v>
      </c>
    </row>
    <row r="50" spans="1:12" ht="40.799999999999997">
      <c r="A50" s="47" t="str">
        <f t="shared" si="1"/>
        <v>[My Family &amp; Me Create Account-46]</v>
      </c>
      <c r="B50" s="111"/>
      <c r="C50" s="47"/>
      <c r="D50" s="44" t="s">
        <v>782</v>
      </c>
      <c r="E50" s="47" t="s">
        <v>739</v>
      </c>
      <c r="F50" s="46" t="s">
        <v>22</v>
      </c>
      <c r="G50" s="48" t="s">
        <v>22</v>
      </c>
      <c r="H50" s="46" t="s">
        <v>22</v>
      </c>
      <c r="I50" s="46" t="s">
        <v>22</v>
      </c>
      <c r="J50" s="46" t="s">
        <v>22</v>
      </c>
      <c r="K50" s="96">
        <v>40829</v>
      </c>
      <c r="L50" s="46" t="s">
        <v>59</v>
      </c>
    </row>
  </sheetData>
  <mergeCells count="1">
    <mergeCell ref="B45:B50"/>
  </mergeCells>
  <dataValidations count="1">
    <dataValidation type="list" operator="equal" allowBlank="1" sqref="F5:J50" xr:uid="{00000000-0002-0000-0800-000000000000}">
      <formula1>"Pass,Fail,Untest,N/A"</formula1>
    </dataValidation>
  </dataValidations>
  <hyperlinks>
    <hyperlink ref="A1" location="'Test report'!A1" display="Back to TestReport" xr:uid="{00000000-0004-0000-0800-000000000000}"/>
    <hyperlink ref="B1" location="BugList!A1" display="To Buglist" xr:uid="{00000000-0004-0000-0800-000001000000}"/>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582</TotalTime>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Cover</vt:lpstr>
      <vt:lpstr>Test report</vt:lpstr>
      <vt:lpstr>Hybrid</vt:lpstr>
      <vt:lpstr>Home page</vt:lpstr>
      <vt:lpstr>ER</vt:lpstr>
      <vt:lpstr>Find a Doctor</vt:lpstr>
      <vt:lpstr>MFM-Login</vt:lpstr>
      <vt:lpstr>MFM-ForgotPassword</vt:lpstr>
      <vt:lpstr>MFM-CreateAcct</vt:lpstr>
      <vt:lpstr>MFM-ChangePassword</vt:lpstr>
      <vt:lpstr>MFM-CreateProfile</vt:lpstr>
      <vt:lpstr>MFM-DashboardDeleteAcct</vt:lpstr>
      <vt:lpstr>MFM-ViewEditDeleteProfile</vt:lpstr>
      <vt:lpstr>ECH Resources</vt:lpstr>
      <vt:lpstr>ECH news</vt:lpstr>
      <vt:lpstr>Visiting ECH</vt:lpstr>
      <vt:lpstr>'Test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v1.1</dc:subject>
  <dc:creator>Anh Pham</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RinNV</cp:lastModifiedBy>
  <cp:revision>53</cp:revision>
  <cp:lastPrinted>2011-08-16T02:31:25Z</cp:lastPrinted>
  <dcterms:created xsi:type="dcterms:W3CDTF">2010-11-08T07:29:48Z</dcterms:created>
  <dcterms:modified xsi:type="dcterms:W3CDTF">2023-05-31T01:38:13Z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