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E:\Fintech\Gh-repo\pandas-homework\04-Pandas\Instructions\Starter_Code\Resources\"/>
    </mc:Choice>
  </mc:AlternateContent>
  <xr:revisionPtr revIDLastSave="0" documentId="13_ncr:1_{8EE1C0D5-3CD8-404B-A838-4738F852725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44" i="1" l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<sst xmlns="http://schemas.openxmlformats.org/spreadsheetml/2006/main" count="1" uniqueCount="1">
  <si>
    <t>TSLA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</si>
</sst>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D1044"/>
  <sheetViews>
    <sheetView tabSelected="1" topLeftCell="A1026" workbookViewId="0">
      <selection activeCell="C1044" sqref="C3:C1044"/>
    </sheetView>
  </sheetViews>
  <sheetFormatPr defaultColWidth="14.42578125" defaultRowHeight="15.75" customHeight="1" x14ac:dyDescent="0.2"/>
  <sheetData>
    <row r="2" spans="2:4" x14ac:dyDescent="0.2">
      <c r="B2" s="1" t="s">
        <v>0</v>
      </c>
      <c r="C2" s="1" t="str">
        <f ca="1">IFERROR(__xludf.DUMMYFUNCTION("GOOGLEFINANCE(B2,""price"",DATE(2015,3,3),DATE(2019,4,23))"),"Date")</f>
        <v>Date</v>
      </c>
      <c r="D2" s="2" t="str">
        <f ca="1">IFERROR(__xludf.DUMMYFUNCTION("""COMPUTED_VALUE"""),"Close")</f>
        <v>Close</v>
      </c>
    </row>
    <row r="3" spans="2:4" x14ac:dyDescent="0.2">
      <c r="C3" s="3">
        <f ca="1">IFERROR(__xludf.DUMMYFUNCTION("""COMPUTED_VALUE"""),42066.6666666666)</f>
        <v>42066.666666666599</v>
      </c>
      <c r="D3" s="2">
        <f ca="1">IFERROR(__xludf.DUMMYFUNCTION("""COMPUTED_VALUE"""),199.56)</f>
        <v>199.56</v>
      </c>
    </row>
    <row r="4" spans="2:4" x14ac:dyDescent="0.2">
      <c r="C4" s="3">
        <f ca="1">IFERROR(__xludf.DUMMYFUNCTION("""COMPUTED_VALUE"""),42067.6666666666)</f>
        <v>42067.666666666599</v>
      </c>
      <c r="D4" s="2">
        <f ca="1">IFERROR(__xludf.DUMMYFUNCTION("""COMPUTED_VALUE"""),202.44)</f>
        <v>202.44</v>
      </c>
    </row>
    <row r="5" spans="2:4" x14ac:dyDescent="0.2">
      <c r="C5" s="3">
        <f ca="1">IFERROR(__xludf.DUMMYFUNCTION("""COMPUTED_VALUE"""),42068.6666666666)</f>
        <v>42068.666666666599</v>
      </c>
      <c r="D5" s="2">
        <f ca="1">IFERROR(__xludf.DUMMYFUNCTION("""COMPUTED_VALUE"""),200.63)</f>
        <v>200.63</v>
      </c>
    </row>
    <row r="6" spans="2:4" x14ac:dyDescent="0.2">
      <c r="C6" s="3">
        <f ca="1">IFERROR(__xludf.DUMMYFUNCTION("""COMPUTED_VALUE"""),42069.6666666666)</f>
        <v>42069.666666666599</v>
      </c>
      <c r="D6" s="2">
        <f ca="1">IFERROR(__xludf.DUMMYFUNCTION("""COMPUTED_VALUE"""),193.88)</f>
        <v>193.88</v>
      </c>
    </row>
    <row r="7" spans="2:4" x14ac:dyDescent="0.2">
      <c r="C7" s="3">
        <f ca="1">IFERROR(__xludf.DUMMYFUNCTION("""COMPUTED_VALUE"""),42072.6666666666)</f>
        <v>42072.666666666599</v>
      </c>
      <c r="D7" s="2">
        <f ca="1">IFERROR(__xludf.DUMMYFUNCTION("""COMPUTED_VALUE"""),190.88)</f>
        <v>190.88</v>
      </c>
    </row>
    <row r="8" spans="2:4" x14ac:dyDescent="0.2">
      <c r="C8" s="3">
        <f ca="1">IFERROR(__xludf.DUMMYFUNCTION("""COMPUTED_VALUE"""),42073.6666666666)</f>
        <v>42073.666666666599</v>
      </c>
      <c r="D8" s="2">
        <f ca="1">IFERROR(__xludf.DUMMYFUNCTION("""COMPUTED_VALUE"""),190.32)</f>
        <v>190.32</v>
      </c>
    </row>
    <row r="9" spans="2:4" x14ac:dyDescent="0.2">
      <c r="C9" s="3">
        <f ca="1">IFERROR(__xludf.DUMMYFUNCTION("""COMPUTED_VALUE"""),42074.6666666666)</f>
        <v>42074.666666666599</v>
      </c>
      <c r="D9" s="2">
        <f ca="1">IFERROR(__xludf.DUMMYFUNCTION("""COMPUTED_VALUE"""),193.74)</f>
        <v>193.74</v>
      </c>
    </row>
    <row r="10" spans="2:4" x14ac:dyDescent="0.2">
      <c r="C10" s="3">
        <f ca="1">IFERROR(__xludf.DUMMYFUNCTION("""COMPUTED_VALUE"""),42075.6666666666)</f>
        <v>42075.666666666599</v>
      </c>
      <c r="D10" s="2">
        <f ca="1">IFERROR(__xludf.DUMMYFUNCTION("""COMPUTED_VALUE"""),191.07)</f>
        <v>191.07</v>
      </c>
    </row>
    <row r="11" spans="2:4" x14ac:dyDescent="0.2">
      <c r="C11" s="3">
        <f ca="1">IFERROR(__xludf.DUMMYFUNCTION("""COMPUTED_VALUE"""),42076.6666666666)</f>
        <v>42076.666666666599</v>
      </c>
      <c r="D11" s="2">
        <f ca="1">IFERROR(__xludf.DUMMYFUNCTION("""COMPUTED_VALUE"""),188.68)</f>
        <v>188.68</v>
      </c>
    </row>
    <row r="12" spans="2:4" x14ac:dyDescent="0.2">
      <c r="C12" s="3">
        <f ca="1">IFERROR(__xludf.DUMMYFUNCTION("""COMPUTED_VALUE"""),42079.6666666666)</f>
        <v>42079.666666666599</v>
      </c>
      <c r="D12" s="2">
        <f ca="1">IFERROR(__xludf.DUMMYFUNCTION("""COMPUTED_VALUE"""),195.7)</f>
        <v>195.7</v>
      </c>
    </row>
    <row r="13" spans="2:4" x14ac:dyDescent="0.2">
      <c r="C13" s="3">
        <f ca="1">IFERROR(__xludf.DUMMYFUNCTION("""COMPUTED_VALUE"""),42080.6666666666)</f>
        <v>42080.666666666599</v>
      </c>
      <c r="D13" s="2">
        <f ca="1">IFERROR(__xludf.DUMMYFUNCTION("""COMPUTED_VALUE"""),194.73)</f>
        <v>194.73</v>
      </c>
    </row>
    <row r="14" spans="2:4" x14ac:dyDescent="0.2">
      <c r="C14" s="3">
        <f ca="1">IFERROR(__xludf.DUMMYFUNCTION("""COMPUTED_VALUE"""),42081.6666666666)</f>
        <v>42081.666666666599</v>
      </c>
      <c r="D14" s="2">
        <f ca="1">IFERROR(__xludf.DUMMYFUNCTION("""COMPUTED_VALUE"""),200.71)</f>
        <v>200.71</v>
      </c>
    </row>
    <row r="15" spans="2:4" x14ac:dyDescent="0.2">
      <c r="C15" s="3">
        <f ca="1">IFERROR(__xludf.DUMMYFUNCTION("""COMPUTED_VALUE"""),42082.6666666666)</f>
        <v>42082.666666666599</v>
      </c>
      <c r="D15" s="2">
        <f ca="1">IFERROR(__xludf.DUMMYFUNCTION("""COMPUTED_VALUE"""),195.65)</f>
        <v>195.65</v>
      </c>
    </row>
    <row r="16" spans="2:4" x14ac:dyDescent="0.2">
      <c r="C16" s="3">
        <f ca="1">IFERROR(__xludf.DUMMYFUNCTION("""COMPUTED_VALUE"""),42083.6666666666)</f>
        <v>42083.666666666599</v>
      </c>
      <c r="D16" s="2">
        <f ca="1">IFERROR(__xludf.DUMMYFUNCTION("""COMPUTED_VALUE"""),198.08)</f>
        <v>198.08</v>
      </c>
    </row>
    <row r="17" spans="3:4" x14ac:dyDescent="0.2">
      <c r="C17" s="3">
        <f ca="1">IFERROR(__xludf.DUMMYFUNCTION("""COMPUTED_VALUE"""),42086.6666666666)</f>
        <v>42086.666666666599</v>
      </c>
      <c r="D17" s="2">
        <f ca="1">IFERROR(__xludf.DUMMYFUNCTION("""COMPUTED_VALUE"""),199.63)</f>
        <v>199.63</v>
      </c>
    </row>
    <row r="18" spans="3:4" x14ac:dyDescent="0.2">
      <c r="C18" s="3">
        <f ca="1">IFERROR(__xludf.DUMMYFUNCTION("""COMPUTED_VALUE"""),42087.6666666666)</f>
        <v>42087.666666666599</v>
      </c>
      <c r="D18" s="2">
        <f ca="1">IFERROR(__xludf.DUMMYFUNCTION("""COMPUTED_VALUE"""),201.72)</f>
        <v>201.72</v>
      </c>
    </row>
    <row r="19" spans="3:4" x14ac:dyDescent="0.2">
      <c r="C19" s="3">
        <f ca="1">IFERROR(__xludf.DUMMYFUNCTION("""COMPUTED_VALUE"""),42088.6666666666)</f>
        <v>42088.666666666599</v>
      </c>
      <c r="D19" s="2">
        <f ca="1">IFERROR(__xludf.DUMMYFUNCTION("""COMPUTED_VALUE"""),194.3)</f>
        <v>194.3</v>
      </c>
    </row>
    <row r="20" spans="3:4" x14ac:dyDescent="0.2">
      <c r="C20" s="3">
        <f ca="1">IFERROR(__xludf.DUMMYFUNCTION("""COMPUTED_VALUE"""),42089.6666666666)</f>
        <v>42089.666666666599</v>
      </c>
      <c r="D20" s="2">
        <f ca="1">IFERROR(__xludf.DUMMYFUNCTION("""COMPUTED_VALUE"""),190.41)</f>
        <v>190.41</v>
      </c>
    </row>
    <row r="21" spans="3:4" x14ac:dyDescent="0.2">
      <c r="C21" s="3">
        <f ca="1">IFERROR(__xludf.DUMMYFUNCTION("""COMPUTED_VALUE"""),42090.6666666666)</f>
        <v>42090.666666666599</v>
      </c>
      <c r="D21" s="2">
        <f ca="1">IFERROR(__xludf.DUMMYFUNCTION("""COMPUTED_VALUE"""),185)</f>
        <v>185</v>
      </c>
    </row>
    <row r="22" spans="3:4" x14ac:dyDescent="0.2">
      <c r="C22" s="3">
        <f ca="1">IFERROR(__xludf.DUMMYFUNCTION("""COMPUTED_VALUE"""),42093.6666666666)</f>
        <v>42093.666666666599</v>
      </c>
      <c r="D22" s="2">
        <f ca="1">IFERROR(__xludf.DUMMYFUNCTION("""COMPUTED_VALUE"""),190.57)</f>
        <v>190.57</v>
      </c>
    </row>
    <row r="23" spans="3:4" x14ac:dyDescent="0.2">
      <c r="C23" s="3">
        <f ca="1">IFERROR(__xludf.DUMMYFUNCTION("""COMPUTED_VALUE"""),42094.6666666666)</f>
        <v>42094.666666666599</v>
      </c>
      <c r="D23" s="2">
        <f ca="1">IFERROR(__xludf.DUMMYFUNCTION("""COMPUTED_VALUE"""),188.77)</f>
        <v>188.77</v>
      </c>
    </row>
    <row r="24" spans="3:4" x14ac:dyDescent="0.2">
      <c r="C24" s="3">
        <f ca="1">IFERROR(__xludf.DUMMYFUNCTION("""COMPUTED_VALUE"""),42095.6666666666)</f>
        <v>42095.666666666599</v>
      </c>
      <c r="D24" s="2">
        <f ca="1">IFERROR(__xludf.DUMMYFUNCTION("""COMPUTED_VALUE"""),187.59)</f>
        <v>187.59</v>
      </c>
    </row>
    <row r="25" spans="3:4" x14ac:dyDescent="0.2">
      <c r="C25" s="3">
        <f ca="1">IFERROR(__xludf.DUMMYFUNCTION("""COMPUTED_VALUE"""),42096.6666666666)</f>
        <v>42096.666666666599</v>
      </c>
      <c r="D25" s="2">
        <f ca="1">IFERROR(__xludf.DUMMYFUNCTION("""COMPUTED_VALUE"""),191)</f>
        <v>191</v>
      </c>
    </row>
    <row r="26" spans="3:4" x14ac:dyDescent="0.2">
      <c r="C26" s="3">
        <f ca="1">IFERROR(__xludf.DUMMYFUNCTION("""COMPUTED_VALUE"""),42100.6666666666)</f>
        <v>42100.666666666599</v>
      </c>
      <c r="D26" s="2">
        <f ca="1">IFERROR(__xludf.DUMMYFUNCTION("""COMPUTED_VALUE"""),203.1)</f>
        <v>203.1</v>
      </c>
    </row>
    <row r="27" spans="3:4" x14ac:dyDescent="0.2">
      <c r="C27" s="3">
        <f ca="1">IFERROR(__xludf.DUMMYFUNCTION("""COMPUTED_VALUE"""),42101.6666666666)</f>
        <v>42101.666666666599</v>
      </c>
      <c r="D27" s="2">
        <f ca="1">IFERROR(__xludf.DUMMYFUNCTION("""COMPUTED_VALUE"""),203.25)</f>
        <v>203.25</v>
      </c>
    </row>
    <row r="28" spans="3:4" x14ac:dyDescent="0.2">
      <c r="C28" s="3">
        <f ca="1">IFERROR(__xludf.DUMMYFUNCTION("""COMPUTED_VALUE"""),42102.6666666666)</f>
        <v>42102.666666666599</v>
      </c>
      <c r="D28" s="2">
        <f ca="1">IFERROR(__xludf.DUMMYFUNCTION("""COMPUTED_VALUE"""),207.67)</f>
        <v>207.67</v>
      </c>
    </row>
    <row r="29" spans="3:4" x14ac:dyDescent="0.2">
      <c r="C29" s="3">
        <f ca="1">IFERROR(__xludf.DUMMYFUNCTION("""COMPUTED_VALUE"""),42103.6666666666)</f>
        <v>42103.666666666599</v>
      </c>
      <c r="D29" s="2">
        <f ca="1">IFERROR(__xludf.DUMMYFUNCTION("""COMPUTED_VALUE"""),210.09)</f>
        <v>210.09</v>
      </c>
    </row>
    <row r="30" spans="3:4" x14ac:dyDescent="0.2">
      <c r="C30" s="3">
        <f ca="1">IFERROR(__xludf.DUMMYFUNCTION("""COMPUTED_VALUE"""),42104.6666666666)</f>
        <v>42104.666666666599</v>
      </c>
      <c r="D30" s="2">
        <f ca="1">IFERROR(__xludf.DUMMYFUNCTION("""COMPUTED_VALUE"""),210.9)</f>
        <v>210.9</v>
      </c>
    </row>
    <row r="31" spans="3:4" x14ac:dyDescent="0.2">
      <c r="C31" s="3">
        <f ca="1">IFERROR(__xludf.DUMMYFUNCTION("""COMPUTED_VALUE"""),42107.6666666666)</f>
        <v>42107.666666666599</v>
      </c>
      <c r="D31" s="2">
        <f ca="1">IFERROR(__xludf.DUMMYFUNCTION("""COMPUTED_VALUE"""),209.78)</f>
        <v>209.78</v>
      </c>
    </row>
    <row r="32" spans="3:4" x14ac:dyDescent="0.2">
      <c r="C32" s="3">
        <f ca="1">IFERROR(__xludf.DUMMYFUNCTION("""COMPUTED_VALUE"""),42108.6666666666)</f>
        <v>42108.666666666599</v>
      </c>
      <c r="D32" s="2">
        <f ca="1">IFERROR(__xludf.DUMMYFUNCTION("""COMPUTED_VALUE"""),207.46)</f>
        <v>207.46</v>
      </c>
    </row>
    <row r="33" spans="3:4" x14ac:dyDescent="0.2">
      <c r="C33" s="3">
        <f ca="1">IFERROR(__xludf.DUMMYFUNCTION("""COMPUTED_VALUE"""),42109.6666666666)</f>
        <v>42109.666666666599</v>
      </c>
      <c r="D33" s="2">
        <f ca="1">IFERROR(__xludf.DUMMYFUNCTION("""COMPUTED_VALUE"""),207.83)</f>
        <v>207.83</v>
      </c>
    </row>
    <row r="34" spans="3:4" x14ac:dyDescent="0.2">
      <c r="C34" s="3">
        <f ca="1">IFERROR(__xludf.DUMMYFUNCTION("""COMPUTED_VALUE"""),42110.6666666666)</f>
        <v>42110.666666666599</v>
      </c>
      <c r="D34" s="2">
        <f ca="1">IFERROR(__xludf.DUMMYFUNCTION("""COMPUTED_VALUE"""),206.7)</f>
        <v>206.7</v>
      </c>
    </row>
    <row r="35" spans="3:4" x14ac:dyDescent="0.2">
      <c r="C35" s="3">
        <f ca="1">IFERROR(__xludf.DUMMYFUNCTION("""COMPUTED_VALUE"""),42111.6666666666)</f>
        <v>42111.666666666599</v>
      </c>
      <c r="D35" s="2">
        <f ca="1">IFERROR(__xludf.DUMMYFUNCTION("""COMPUTED_VALUE"""),206.79)</f>
        <v>206.79</v>
      </c>
    </row>
    <row r="36" spans="3:4" x14ac:dyDescent="0.2">
      <c r="C36" s="3">
        <f ca="1">IFERROR(__xludf.DUMMYFUNCTION("""COMPUTED_VALUE"""),42114.6666666666)</f>
        <v>42114.666666666599</v>
      </c>
      <c r="D36" s="2">
        <f ca="1">IFERROR(__xludf.DUMMYFUNCTION("""COMPUTED_VALUE"""),205.27)</f>
        <v>205.27</v>
      </c>
    </row>
    <row r="37" spans="3:4" x14ac:dyDescent="0.2">
      <c r="C37" s="3">
        <f ca="1">IFERROR(__xludf.DUMMYFUNCTION("""COMPUTED_VALUE"""),42115.6666666666)</f>
        <v>42115.666666666599</v>
      </c>
      <c r="D37" s="2">
        <f ca="1">IFERROR(__xludf.DUMMYFUNCTION("""COMPUTED_VALUE"""),209.41)</f>
        <v>209.41</v>
      </c>
    </row>
    <row r="38" spans="3:4" x14ac:dyDescent="0.2">
      <c r="C38" s="3">
        <f ca="1">IFERROR(__xludf.DUMMYFUNCTION("""COMPUTED_VALUE"""),42116.6666666666)</f>
        <v>42116.666666666599</v>
      </c>
      <c r="D38" s="2">
        <f ca="1">IFERROR(__xludf.DUMMYFUNCTION("""COMPUTED_VALUE"""),219.44)</f>
        <v>219.44</v>
      </c>
    </row>
    <row r="39" spans="3:4" x14ac:dyDescent="0.2">
      <c r="C39" s="3">
        <f ca="1">IFERROR(__xludf.DUMMYFUNCTION("""COMPUTED_VALUE"""),42117.6666666666)</f>
        <v>42117.666666666599</v>
      </c>
      <c r="D39" s="2">
        <f ca="1">IFERROR(__xludf.DUMMYFUNCTION("""COMPUTED_VALUE"""),218.6)</f>
        <v>218.6</v>
      </c>
    </row>
    <row r="40" spans="3:4" x14ac:dyDescent="0.2">
      <c r="C40" s="3">
        <f ca="1">IFERROR(__xludf.DUMMYFUNCTION("""COMPUTED_VALUE"""),42118.6666666666)</f>
        <v>42118.666666666599</v>
      </c>
      <c r="D40" s="2">
        <f ca="1">IFERROR(__xludf.DUMMYFUNCTION("""COMPUTED_VALUE"""),218.43)</f>
        <v>218.43</v>
      </c>
    </row>
    <row r="41" spans="3:4" x14ac:dyDescent="0.2">
      <c r="C41" s="3">
        <f ca="1">IFERROR(__xludf.DUMMYFUNCTION("""COMPUTED_VALUE"""),42121.6666666666)</f>
        <v>42121.666666666599</v>
      </c>
      <c r="D41" s="2">
        <f ca="1">IFERROR(__xludf.DUMMYFUNCTION("""COMPUTED_VALUE"""),231.55)</f>
        <v>231.55</v>
      </c>
    </row>
    <row r="42" spans="3:4" x14ac:dyDescent="0.2">
      <c r="C42" s="3">
        <f ca="1">IFERROR(__xludf.DUMMYFUNCTION("""COMPUTED_VALUE"""),42122.6666666666)</f>
        <v>42122.666666666599</v>
      </c>
      <c r="D42" s="2">
        <f ca="1">IFERROR(__xludf.DUMMYFUNCTION("""COMPUTED_VALUE"""),230.48)</f>
        <v>230.48</v>
      </c>
    </row>
    <row r="43" spans="3:4" x14ac:dyDescent="0.2">
      <c r="C43" s="3">
        <f ca="1">IFERROR(__xludf.DUMMYFUNCTION("""COMPUTED_VALUE"""),42123.6666666666)</f>
        <v>42123.666666666599</v>
      </c>
      <c r="D43" s="2">
        <f ca="1">IFERROR(__xludf.DUMMYFUNCTION("""COMPUTED_VALUE"""),232.45)</f>
        <v>232.45</v>
      </c>
    </row>
    <row r="44" spans="3:4" x14ac:dyDescent="0.2">
      <c r="C44" s="3">
        <f ca="1">IFERROR(__xludf.DUMMYFUNCTION("""COMPUTED_VALUE"""),42124.6666666666)</f>
        <v>42124.666666666599</v>
      </c>
      <c r="D44" s="2">
        <f ca="1">IFERROR(__xludf.DUMMYFUNCTION("""COMPUTED_VALUE"""),226.05)</f>
        <v>226.05</v>
      </c>
    </row>
    <row r="45" spans="3:4" x14ac:dyDescent="0.2">
      <c r="C45" s="3">
        <f ca="1">IFERROR(__xludf.DUMMYFUNCTION("""COMPUTED_VALUE"""),42125.6666666666)</f>
        <v>42125.666666666599</v>
      </c>
      <c r="D45" s="2">
        <f ca="1">IFERROR(__xludf.DUMMYFUNCTION("""COMPUTED_VALUE"""),226.03)</f>
        <v>226.03</v>
      </c>
    </row>
    <row r="46" spans="3:4" x14ac:dyDescent="0.2">
      <c r="C46" s="3">
        <f ca="1">IFERROR(__xludf.DUMMYFUNCTION("""COMPUTED_VALUE"""),42128.6666666666)</f>
        <v>42128.666666666599</v>
      </c>
      <c r="D46" s="2">
        <f ca="1">IFERROR(__xludf.DUMMYFUNCTION("""COMPUTED_VALUE"""),230.51)</f>
        <v>230.51</v>
      </c>
    </row>
    <row r="47" spans="3:4" x14ac:dyDescent="0.2">
      <c r="C47" s="3">
        <f ca="1">IFERROR(__xludf.DUMMYFUNCTION("""COMPUTED_VALUE"""),42129.6666666666)</f>
        <v>42129.666666666599</v>
      </c>
      <c r="D47" s="2">
        <f ca="1">IFERROR(__xludf.DUMMYFUNCTION("""COMPUTED_VALUE"""),232.95)</f>
        <v>232.95</v>
      </c>
    </row>
    <row r="48" spans="3:4" x14ac:dyDescent="0.2">
      <c r="C48" s="3">
        <f ca="1">IFERROR(__xludf.DUMMYFUNCTION("""COMPUTED_VALUE"""),42130.6666666666)</f>
        <v>42130.666666666599</v>
      </c>
      <c r="D48" s="2">
        <f ca="1">IFERROR(__xludf.DUMMYFUNCTION("""COMPUTED_VALUE"""),230.43)</f>
        <v>230.43</v>
      </c>
    </row>
    <row r="49" spans="3:4" x14ac:dyDescent="0.2">
      <c r="C49" s="3">
        <f ca="1">IFERROR(__xludf.DUMMYFUNCTION("""COMPUTED_VALUE"""),42131.6666666666)</f>
        <v>42131.666666666599</v>
      </c>
      <c r="D49" s="2">
        <f ca="1">IFERROR(__xludf.DUMMYFUNCTION("""COMPUTED_VALUE"""),236.8)</f>
        <v>236.8</v>
      </c>
    </row>
    <row r="50" spans="3:4" x14ac:dyDescent="0.2">
      <c r="C50" s="3">
        <f ca="1">IFERROR(__xludf.DUMMYFUNCTION("""COMPUTED_VALUE"""),42132.6666666666)</f>
        <v>42132.666666666599</v>
      </c>
      <c r="D50" s="2">
        <f ca="1">IFERROR(__xludf.DUMMYFUNCTION("""COMPUTED_VALUE"""),236.61)</f>
        <v>236.61</v>
      </c>
    </row>
    <row r="51" spans="3:4" x14ac:dyDescent="0.2">
      <c r="C51" s="3">
        <f ca="1">IFERROR(__xludf.DUMMYFUNCTION("""COMPUTED_VALUE"""),42135.6666666666)</f>
        <v>42135.666666666599</v>
      </c>
      <c r="D51" s="2">
        <f ca="1">IFERROR(__xludf.DUMMYFUNCTION("""COMPUTED_VALUE"""),239.49)</f>
        <v>239.49</v>
      </c>
    </row>
    <row r="52" spans="3:4" x14ac:dyDescent="0.2">
      <c r="C52" s="3">
        <f ca="1">IFERROR(__xludf.DUMMYFUNCTION("""COMPUTED_VALUE"""),42136.6666666666)</f>
        <v>42136.666666666599</v>
      </c>
      <c r="D52" s="2">
        <f ca="1">IFERROR(__xludf.DUMMYFUNCTION("""COMPUTED_VALUE"""),244.74)</f>
        <v>244.74</v>
      </c>
    </row>
    <row r="53" spans="3:4" x14ac:dyDescent="0.2">
      <c r="C53" s="3">
        <f ca="1">IFERROR(__xludf.DUMMYFUNCTION("""COMPUTED_VALUE"""),42137.6666666666)</f>
        <v>42137.666666666599</v>
      </c>
      <c r="D53" s="2">
        <f ca="1">IFERROR(__xludf.DUMMYFUNCTION("""COMPUTED_VALUE"""),243.18)</f>
        <v>243.18</v>
      </c>
    </row>
    <row r="54" spans="3:4" x14ac:dyDescent="0.2">
      <c r="C54" s="3">
        <f ca="1">IFERROR(__xludf.DUMMYFUNCTION("""COMPUTED_VALUE"""),42138.6666666666)</f>
        <v>42138.666666666599</v>
      </c>
      <c r="D54" s="2">
        <f ca="1">IFERROR(__xludf.DUMMYFUNCTION("""COMPUTED_VALUE"""),244.1)</f>
        <v>244.1</v>
      </c>
    </row>
    <row r="55" spans="3:4" x14ac:dyDescent="0.2">
      <c r="C55" s="3">
        <f ca="1">IFERROR(__xludf.DUMMYFUNCTION("""COMPUTED_VALUE"""),42139.6666666666)</f>
        <v>42139.666666666599</v>
      </c>
      <c r="D55" s="2">
        <f ca="1">IFERROR(__xludf.DUMMYFUNCTION("""COMPUTED_VALUE"""),248.84)</f>
        <v>248.84</v>
      </c>
    </row>
    <row r="56" spans="3:4" x14ac:dyDescent="0.2">
      <c r="C56" s="3">
        <f ca="1">IFERROR(__xludf.DUMMYFUNCTION("""COMPUTED_VALUE"""),42142.6666666666)</f>
        <v>42142.666666666599</v>
      </c>
      <c r="D56" s="2">
        <f ca="1">IFERROR(__xludf.DUMMYFUNCTION("""COMPUTED_VALUE"""),248.75)</f>
        <v>248.75</v>
      </c>
    </row>
    <row r="57" spans="3:4" x14ac:dyDescent="0.2">
      <c r="C57" s="3">
        <f ca="1">IFERROR(__xludf.DUMMYFUNCTION("""COMPUTED_VALUE"""),42143.6666666666)</f>
        <v>42143.666666666599</v>
      </c>
      <c r="D57" s="2">
        <f ca="1">IFERROR(__xludf.DUMMYFUNCTION("""COMPUTED_VALUE"""),247.14)</f>
        <v>247.14</v>
      </c>
    </row>
    <row r="58" spans="3:4" x14ac:dyDescent="0.2">
      <c r="C58" s="3">
        <f ca="1">IFERROR(__xludf.DUMMYFUNCTION("""COMPUTED_VALUE"""),42144.6666666666)</f>
        <v>42144.666666666599</v>
      </c>
      <c r="D58" s="2">
        <f ca="1">IFERROR(__xludf.DUMMYFUNCTION("""COMPUTED_VALUE"""),244.35)</f>
        <v>244.35</v>
      </c>
    </row>
    <row r="59" spans="3:4" x14ac:dyDescent="0.2">
      <c r="C59" s="3">
        <f ca="1">IFERROR(__xludf.DUMMYFUNCTION("""COMPUTED_VALUE"""),42145.6666666666)</f>
        <v>42145.666666666599</v>
      </c>
      <c r="D59" s="2">
        <f ca="1">IFERROR(__xludf.DUMMYFUNCTION("""COMPUTED_VALUE"""),245.62)</f>
        <v>245.62</v>
      </c>
    </row>
    <row r="60" spans="3:4" x14ac:dyDescent="0.2">
      <c r="C60" s="3">
        <f ca="1">IFERROR(__xludf.DUMMYFUNCTION("""COMPUTED_VALUE"""),42146.6666666666)</f>
        <v>42146.666666666599</v>
      </c>
      <c r="D60" s="2">
        <f ca="1">IFERROR(__xludf.DUMMYFUNCTION("""COMPUTED_VALUE"""),247.73)</f>
        <v>247.73</v>
      </c>
    </row>
    <row r="61" spans="3:4" x14ac:dyDescent="0.2">
      <c r="C61" s="3">
        <f ca="1">IFERROR(__xludf.DUMMYFUNCTION("""COMPUTED_VALUE"""),42150.6666666666)</f>
        <v>42150.666666666599</v>
      </c>
      <c r="D61" s="2">
        <f ca="1">IFERROR(__xludf.DUMMYFUNCTION("""COMPUTED_VALUE"""),247.46)</f>
        <v>247.46</v>
      </c>
    </row>
    <row r="62" spans="3:4" x14ac:dyDescent="0.2">
      <c r="C62" s="3">
        <f ca="1">IFERROR(__xludf.DUMMYFUNCTION("""COMPUTED_VALUE"""),42151.6666666666)</f>
        <v>42151.666666666599</v>
      </c>
      <c r="D62" s="2">
        <f ca="1">IFERROR(__xludf.DUMMYFUNCTION("""COMPUTED_VALUE"""),247.43)</f>
        <v>247.43</v>
      </c>
    </row>
    <row r="63" spans="3:4" x14ac:dyDescent="0.2">
      <c r="C63" s="3">
        <f ca="1">IFERROR(__xludf.DUMMYFUNCTION("""COMPUTED_VALUE"""),42152.6666666666)</f>
        <v>42152.666666666599</v>
      </c>
      <c r="D63" s="2">
        <f ca="1">IFERROR(__xludf.DUMMYFUNCTION("""COMPUTED_VALUE"""),251.45)</f>
        <v>251.45</v>
      </c>
    </row>
    <row r="64" spans="3:4" x14ac:dyDescent="0.2">
      <c r="C64" s="3">
        <f ca="1">IFERROR(__xludf.DUMMYFUNCTION("""COMPUTED_VALUE"""),42153.6666666666)</f>
        <v>42153.666666666599</v>
      </c>
      <c r="D64" s="2">
        <f ca="1">IFERROR(__xludf.DUMMYFUNCTION("""COMPUTED_VALUE"""),250.8)</f>
        <v>250.8</v>
      </c>
    </row>
    <row r="65" spans="3:4" x14ac:dyDescent="0.2">
      <c r="C65" s="3">
        <f ca="1">IFERROR(__xludf.DUMMYFUNCTION("""COMPUTED_VALUE"""),42156.6666666666)</f>
        <v>42156.666666666599</v>
      </c>
      <c r="D65" s="2">
        <f ca="1">IFERROR(__xludf.DUMMYFUNCTION("""COMPUTED_VALUE"""),249.45)</f>
        <v>249.45</v>
      </c>
    </row>
    <row r="66" spans="3:4" x14ac:dyDescent="0.2">
      <c r="C66" s="3">
        <f ca="1">IFERROR(__xludf.DUMMYFUNCTION("""COMPUTED_VALUE"""),42157.6666666666)</f>
        <v>42157.666666666599</v>
      </c>
      <c r="D66" s="2">
        <f ca="1">IFERROR(__xludf.DUMMYFUNCTION("""COMPUTED_VALUE"""),248.35)</f>
        <v>248.35</v>
      </c>
    </row>
    <row r="67" spans="3:4" x14ac:dyDescent="0.2">
      <c r="C67" s="3">
        <f ca="1">IFERROR(__xludf.DUMMYFUNCTION("""COMPUTED_VALUE"""),42158.6666666666)</f>
        <v>42158.666666666599</v>
      </c>
      <c r="D67" s="2">
        <f ca="1">IFERROR(__xludf.DUMMYFUNCTION("""COMPUTED_VALUE"""),248.99)</f>
        <v>248.99</v>
      </c>
    </row>
    <row r="68" spans="3:4" x14ac:dyDescent="0.2">
      <c r="C68" s="3">
        <f ca="1">IFERROR(__xludf.DUMMYFUNCTION("""COMPUTED_VALUE"""),42159.6666666666)</f>
        <v>42159.666666666599</v>
      </c>
      <c r="D68" s="2">
        <f ca="1">IFERROR(__xludf.DUMMYFUNCTION("""COMPUTED_VALUE"""),245.92)</f>
        <v>245.92</v>
      </c>
    </row>
    <row r="69" spans="3:4" x14ac:dyDescent="0.2">
      <c r="C69" s="3">
        <f ca="1">IFERROR(__xludf.DUMMYFUNCTION("""COMPUTED_VALUE"""),42160.6666666666)</f>
        <v>42160.666666666599</v>
      </c>
      <c r="D69" s="2">
        <f ca="1">IFERROR(__xludf.DUMMYFUNCTION("""COMPUTED_VALUE"""),249.14)</f>
        <v>249.14</v>
      </c>
    </row>
    <row r="70" spans="3:4" x14ac:dyDescent="0.2">
      <c r="C70" s="3">
        <f ca="1">IFERROR(__xludf.DUMMYFUNCTION("""COMPUTED_VALUE"""),42163.6666666666)</f>
        <v>42163.666666666599</v>
      </c>
      <c r="D70" s="2">
        <f ca="1">IFERROR(__xludf.DUMMYFUNCTION("""COMPUTED_VALUE"""),256.29)</f>
        <v>256.29000000000002</v>
      </c>
    </row>
    <row r="71" spans="3:4" x14ac:dyDescent="0.2">
      <c r="C71" s="3">
        <f ca="1">IFERROR(__xludf.DUMMYFUNCTION("""COMPUTED_VALUE"""),42164.6666666666)</f>
        <v>42164.666666666599</v>
      </c>
      <c r="D71" s="2">
        <f ca="1">IFERROR(__xludf.DUMMYFUNCTION("""COMPUTED_VALUE"""),256)</f>
        <v>256</v>
      </c>
    </row>
    <row r="72" spans="3:4" x14ac:dyDescent="0.2">
      <c r="C72" s="3">
        <f ca="1">IFERROR(__xludf.DUMMYFUNCTION("""COMPUTED_VALUE"""),42165.6666666666)</f>
        <v>42165.666666666599</v>
      </c>
      <c r="D72" s="2">
        <f ca="1">IFERROR(__xludf.DUMMYFUNCTION("""COMPUTED_VALUE"""),250.7)</f>
        <v>250.7</v>
      </c>
    </row>
    <row r="73" spans="3:4" x14ac:dyDescent="0.2">
      <c r="C73" s="3">
        <f ca="1">IFERROR(__xludf.DUMMYFUNCTION("""COMPUTED_VALUE"""),42166.6666666666)</f>
        <v>42166.666666666599</v>
      </c>
      <c r="D73" s="2">
        <f ca="1">IFERROR(__xludf.DUMMYFUNCTION("""COMPUTED_VALUE"""),251.41)</f>
        <v>251.41</v>
      </c>
    </row>
    <row r="74" spans="3:4" x14ac:dyDescent="0.2">
      <c r="C74" s="3">
        <f ca="1">IFERROR(__xludf.DUMMYFUNCTION("""COMPUTED_VALUE"""),42167.6666666666)</f>
        <v>42167.666666666599</v>
      </c>
      <c r="D74" s="2">
        <f ca="1">IFERROR(__xludf.DUMMYFUNCTION("""COMPUTED_VALUE"""),250.69)</f>
        <v>250.69</v>
      </c>
    </row>
    <row r="75" spans="3:4" x14ac:dyDescent="0.2">
      <c r="C75" s="3">
        <f ca="1">IFERROR(__xludf.DUMMYFUNCTION("""COMPUTED_VALUE"""),42170.6666666666)</f>
        <v>42170.666666666599</v>
      </c>
      <c r="D75" s="2">
        <f ca="1">IFERROR(__xludf.DUMMYFUNCTION("""COMPUTED_VALUE"""),250.38)</f>
        <v>250.38</v>
      </c>
    </row>
    <row r="76" spans="3:4" x14ac:dyDescent="0.2">
      <c r="C76" s="3">
        <f ca="1">IFERROR(__xludf.DUMMYFUNCTION("""COMPUTED_VALUE"""),42171.6666666666)</f>
        <v>42171.666666666599</v>
      </c>
      <c r="D76" s="2">
        <f ca="1">IFERROR(__xludf.DUMMYFUNCTION("""COMPUTED_VALUE"""),253.12)</f>
        <v>253.12</v>
      </c>
    </row>
    <row r="77" spans="3:4" x14ac:dyDescent="0.2">
      <c r="C77" s="3">
        <f ca="1">IFERROR(__xludf.DUMMYFUNCTION("""COMPUTED_VALUE"""),42172.6666666666)</f>
        <v>42172.666666666599</v>
      </c>
      <c r="D77" s="2">
        <f ca="1">IFERROR(__xludf.DUMMYFUNCTION("""COMPUTED_VALUE"""),260.41)</f>
        <v>260.41000000000003</v>
      </c>
    </row>
    <row r="78" spans="3:4" x14ac:dyDescent="0.2">
      <c r="C78" s="3">
        <f ca="1">IFERROR(__xludf.DUMMYFUNCTION("""COMPUTED_VALUE"""),42173.6666666666)</f>
        <v>42173.666666666599</v>
      </c>
      <c r="D78" s="2">
        <f ca="1">IFERROR(__xludf.DUMMYFUNCTION("""COMPUTED_VALUE"""),261.89)</f>
        <v>261.89</v>
      </c>
    </row>
    <row r="79" spans="3:4" x14ac:dyDescent="0.2">
      <c r="C79" s="3">
        <f ca="1">IFERROR(__xludf.DUMMYFUNCTION("""COMPUTED_VALUE"""),42174.6666666666)</f>
        <v>42174.666666666599</v>
      </c>
      <c r="D79" s="2">
        <f ca="1">IFERROR(__xludf.DUMMYFUNCTION("""COMPUTED_VALUE"""),262.51)</f>
        <v>262.51</v>
      </c>
    </row>
    <row r="80" spans="3:4" x14ac:dyDescent="0.2">
      <c r="C80" s="3">
        <f ca="1">IFERROR(__xludf.DUMMYFUNCTION("""COMPUTED_VALUE"""),42177.6666666666)</f>
        <v>42177.666666666599</v>
      </c>
      <c r="D80" s="2">
        <f ca="1">IFERROR(__xludf.DUMMYFUNCTION("""COMPUTED_VALUE"""),259.79)</f>
        <v>259.79000000000002</v>
      </c>
    </row>
    <row r="81" spans="3:4" x14ac:dyDescent="0.2">
      <c r="C81" s="3">
        <f ca="1">IFERROR(__xludf.DUMMYFUNCTION("""COMPUTED_VALUE"""),42178.6666666666)</f>
        <v>42178.666666666599</v>
      </c>
      <c r="D81" s="2">
        <f ca="1">IFERROR(__xludf.DUMMYFUNCTION("""COMPUTED_VALUE"""),267.67)</f>
        <v>267.67</v>
      </c>
    </row>
    <row r="82" spans="3:4" x14ac:dyDescent="0.2">
      <c r="C82" s="3">
        <f ca="1">IFERROR(__xludf.DUMMYFUNCTION("""COMPUTED_VALUE"""),42179.6666666666)</f>
        <v>42179.666666666599</v>
      </c>
      <c r="D82" s="2">
        <f ca="1">IFERROR(__xludf.DUMMYFUNCTION("""COMPUTED_VALUE"""),265.17)</f>
        <v>265.17</v>
      </c>
    </row>
    <row r="83" spans="3:4" x14ac:dyDescent="0.2">
      <c r="C83" s="3">
        <f ca="1">IFERROR(__xludf.DUMMYFUNCTION("""COMPUTED_VALUE"""),42180.6666666666)</f>
        <v>42180.666666666599</v>
      </c>
      <c r="D83" s="2">
        <f ca="1">IFERROR(__xludf.DUMMYFUNCTION("""COMPUTED_VALUE"""),268.79)</f>
        <v>268.79000000000002</v>
      </c>
    </row>
    <row r="84" spans="3:4" x14ac:dyDescent="0.2">
      <c r="C84" s="3">
        <f ca="1">IFERROR(__xludf.DUMMYFUNCTION("""COMPUTED_VALUE"""),42181.6666666666)</f>
        <v>42181.666666666599</v>
      </c>
      <c r="D84" s="2">
        <f ca="1">IFERROR(__xludf.DUMMYFUNCTION("""COMPUTED_VALUE"""),267.09)</f>
        <v>267.08999999999997</v>
      </c>
    </row>
    <row r="85" spans="3:4" x14ac:dyDescent="0.2">
      <c r="C85" s="3">
        <f ca="1">IFERROR(__xludf.DUMMYFUNCTION("""COMPUTED_VALUE"""),42184.6666666666)</f>
        <v>42184.666666666599</v>
      </c>
      <c r="D85" s="2">
        <f ca="1">IFERROR(__xludf.DUMMYFUNCTION("""COMPUTED_VALUE"""),262.02)</f>
        <v>262.02</v>
      </c>
    </row>
    <row r="86" spans="3:4" x14ac:dyDescent="0.2">
      <c r="C86" s="3">
        <f ca="1">IFERROR(__xludf.DUMMYFUNCTION("""COMPUTED_VALUE"""),42185.6666666666)</f>
        <v>42185.666666666599</v>
      </c>
      <c r="D86" s="2">
        <f ca="1">IFERROR(__xludf.DUMMYFUNCTION("""COMPUTED_VALUE"""),268.26)</f>
        <v>268.26</v>
      </c>
    </row>
    <row r="87" spans="3:4" x14ac:dyDescent="0.2">
      <c r="C87" s="3">
        <f ca="1">IFERROR(__xludf.DUMMYFUNCTION("""COMPUTED_VALUE"""),42186.6666666666)</f>
        <v>42186.666666666599</v>
      </c>
      <c r="D87" s="2">
        <f ca="1">IFERROR(__xludf.DUMMYFUNCTION("""COMPUTED_VALUE"""),269.15)</f>
        <v>269.14999999999998</v>
      </c>
    </row>
    <row r="88" spans="3:4" x14ac:dyDescent="0.2">
      <c r="C88" s="3">
        <f ca="1">IFERROR(__xludf.DUMMYFUNCTION("""COMPUTED_VALUE"""),42187.6666666666)</f>
        <v>42187.666666666599</v>
      </c>
      <c r="D88" s="2">
        <f ca="1">IFERROR(__xludf.DUMMYFUNCTION("""COMPUTED_VALUE"""),280.02)</f>
        <v>280.02</v>
      </c>
    </row>
    <row r="89" spans="3:4" x14ac:dyDescent="0.2">
      <c r="C89" s="3">
        <f ca="1">IFERROR(__xludf.DUMMYFUNCTION("""COMPUTED_VALUE"""),42191.6666666666)</f>
        <v>42191.666666666599</v>
      </c>
      <c r="D89" s="2">
        <f ca="1">IFERROR(__xludf.DUMMYFUNCTION("""COMPUTED_VALUE"""),279.72)</f>
        <v>279.72000000000003</v>
      </c>
    </row>
    <row r="90" spans="3:4" x14ac:dyDescent="0.2">
      <c r="C90" s="3">
        <f ca="1">IFERROR(__xludf.DUMMYFUNCTION("""COMPUTED_VALUE"""),42192.6666666666)</f>
        <v>42192.666666666599</v>
      </c>
      <c r="D90" s="2">
        <f ca="1">IFERROR(__xludf.DUMMYFUNCTION("""COMPUTED_VALUE"""),267.88)</f>
        <v>267.88</v>
      </c>
    </row>
    <row r="91" spans="3:4" x14ac:dyDescent="0.2">
      <c r="C91" s="3">
        <f ca="1">IFERROR(__xludf.DUMMYFUNCTION("""COMPUTED_VALUE"""),42193.6666666666)</f>
        <v>42193.666666666599</v>
      </c>
      <c r="D91" s="2">
        <f ca="1">IFERROR(__xludf.DUMMYFUNCTION("""COMPUTED_VALUE"""),254.96)</f>
        <v>254.96</v>
      </c>
    </row>
    <row r="92" spans="3:4" x14ac:dyDescent="0.2">
      <c r="C92" s="3">
        <f ca="1">IFERROR(__xludf.DUMMYFUNCTION("""COMPUTED_VALUE"""),42194.6666666666)</f>
        <v>42194.666666666599</v>
      </c>
      <c r="D92" s="2">
        <f ca="1">IFERROR(__xludf.DUMMYFUNCTION("""COMPUTED_VALUE"""),257.92)</f>
        <v>257.92</v>
      </c>
    </row>
    <row r="93" spans="3:4" x14ac:dyDescent="0.2">
      <c r="C93" s="3">
        <f ca="1">IFERROR(__xludf.DUMMYFUNCTION("""COMPUTED_VALUE"""),42195.6666666666)</f>
        <v>42195.666666666599</v>
      </c>
      <c r="D93" s="2">
        <f ca="1">IFERROR(__xludf.DUMMYFUNCTION("""COMPUTED_VALUE"""),259.15)</f>
        <v>259.14999999999998</v>
      </c>
    </row>
    <row r="94" spans="3:4" x14ac:dyDescent="0.2">
      <c r="C94" s="3">
        <f ca="1">IFERROR(__xludf.DUMMYFUNCTION("""COMPUTED_VALUE"""),42198.6666666666)</f>
        <v>42198.666666666599</v>
      </c>
      <c r="D94" s="2">
        <f ca="1">IFERROR(__xludf.DUMMYFUNCTION("""COMPUTED_VALUE"""),262.16)</f>
        <v>262.16000000000003</v>
      </c>
    </row>
    <row r="95" spans="3:4" x14ac:dyDescent="0.2">
      <c r="C95" s="3">
        <f ca="1">IFERROR(__xludf.DUMMYFUNCTION("""COMPUTED_VALUE"""),42199.6666666666)</f>
        <v>42199.666666666599</v>
      </c>
      <c r="D95" s="2">
        <f ca="1">IFERROR(__xludf.DUMMYFUNCTION("""COMPUTED_VALUE"""),265.65)</f>
        <v>265.64999999999998</v>
      </c>
    </row>
    <row r="96" spans="3:4" x14ac:dyDescent="0.2">
      <c r="C96" s="3">
        <f ca="1">IFERROR(__xludf.DUMMYFUNCTION("""COMPUTED_VALUE"""),42200.6666666666)</f>
        <v>42200.666666666599</v>
      </c>
      <c r="D96" s="2">
        <f ca="1">IFERROR(__xludf.DUMMYFUNCTION("""COMPUTED_VALUE"""),263.14)</f>
        <v>263.14</v>
      </c>
    </row>
    <row r="97" spans="3:4" x14ac:dyDescent="0.2">
      <c r="C97" s="3">
        <f ca="1">IFERROR(__xludf.DUMMYFUNCTION("""COMPUTED_VALUE"""),42201.6666666666)</f>
        <v>42201.666666666599</v>
      </c>
      <c r="D97" s="2">
        <f ca="1">IFERROR(__xludf.DUMMYFUNCTION("""COMPUTED_VALUE"""),266.68)</f>
        <v>266.68</v>
      </c>
    </row>
    <row r="98" spans="3:4" x14ac:dyDescent="0.2">
      <c r="C98" s="3">
        <f ca="1">IFERROR(__xludf.DUMMYFUNCTION("""COMPUTED_VALUE"""),42202.6666666666)</f>
        <v>42202.666666666599</v>
      </c>
      <c r="D98" s="2">
        <f ca="1">IFERROR(__xludf.DUMMYFUNCTION("""COMPUTED_VALUE"""),274.66)</f>
        <v>274.66000000000003</v>
      </c>
    </row>
    <row r="99" spans="3:4" x14ac:dyDescent="0.2">
      <c r="C99" s="3">
        <f ca="1">IFERROR(__xludf.DUMMYFUNCTION("""COMPUTED_VALUE"""),42205.6666666666)</f>
        <v>42205.666666666599</v>
      </c>
      <c r="D99" s="2">
        <f ca="1">IFERROR(__xludf.DUMMYFUNCTION("""COMPUTED_VALUE"""),282.26)</f>
        <v>282.26</v>
      </c>
    </row>
    <row r="100" spans="3:4" x14ac:dyDescent="0.2">
      <c r="C100" s="3">
        <f ca="1">IFERROR(__xludf.DUMMYFUNCTION("""COMPUTED_VALUE"""),42206.6666666666)</f>
        <v>42206.666666666599</v>
      </c>
      <c r="D100" s="2">
        <f ca="1">IFERROR(__xludf.DUMMYFUNCTION("""COMPUTED_VALUE"""),266.77)</f>
        <v>266.77</v>
      </c>
    </row>
    <row r="101" spans="3:4" x14ac:dyDescent="0.2">
      <c r="C101" s="3">
        <f ca="1">IFERROR(__xludf.DUMMYFUNCTION("""COMPUTED_VALUE"""),42207.6666666666)</f>
        <v>42207.666666666599</v>
      </c>
      <c r="D101" s="2">
        <f ca="1">IFERROR(__xludf.DUMMYFUNCTION("""COMPUTED_VALUE"""),267.87)</f>
        <v>267.87</v>
      </c>
    </row>
    <row r="102" spans="3:4" x14ac:dyDescent="0.2">
      <c r="C102" s="3">
        <f ca="1">IFERROR(__xludf.DUMMYFUNCTION("""COMPUTED_VALUE"""),42208.6666666666)</f>
        <v>42208.666666666599</v>
      </c>
      <c r="D102" s="2">
        <f ca="1">IFERROR(__xludf.DUMMYFUNCTION("""COMPUTED_VALUE"""),267.2)</f>
        <v>267.2</v>
      </c>
    </row>
    <row r="103" spans="3:4" x14ac:dyDescent="0.2">
      <c r="C103" s="3">
        <f ca="1">IFERROR(__xludf.DUMMYFUNCTION("""COMPUTED_VALUE"""),42209.6666666666)</f>
        <v>42209.666666666599</v>
      </c>
      <c r="D103" s="2">
        <f ca="1">IFERROR(__xludf.DUMMYFUNCTION("""COMPUTED_VALUE"""),265.41)</f>
        <v>265.41000000000003</v>
      </c>
    </row>
    <row r="104" spans="3:4" x14ac:dyDescent="0.2">
      <c r="C104" s="3">
        <f ca="1">IFERROR(__xludf.DUMMYFUNCTION("""COMPUTED_VALUE"""),42212.6666666666)</f>
        <v>42212.666666666599</v>
      </c>
      <c r="D104" s="2">
        <f ca="1">IFERROR(__xludf.DUMMYFUNCTION("""COMPUTED_VALUE"""),253.01)</f>
        <v>253.01</v>
      </c>
    </row>
    <row r="105" spans="3:4" x14ac:dyDescent="0.2">
      <c r="C105" s="3">
        <f ca="1">IFERROR(__xludf.DUMMYFUNCTION("""COMPUTED_VALUE"""),42213.6666666666)</f>
        <v>42213.666666666599</v>
      </c>
      <c r="D105" s="2">
        <f ca="1">IFERROR(__xludf.DUMMYFUNCTION("""COMPUTED_VALUE"""),264.82)</f>
        <v>264.82</v>
      </c>
    </row>
    <row r="106" spans="3:4" x14ac:dyDescent="0.2">
      <c r="C106" s="3">
        <f ca="1">IFERROR(__xludf.DUMMYFUNCTION("""COMPUTED_VALUE"""),42214.6666666666)</f>
        <v>42214.666666666599</v>
      </c>
      <c r="D106" s="2">
        <f ca="1">IFERROR(__xludf.DUMMYFUNCTION("""COMPUTED_VALUE"""),263.82)</f>
        <v>263.82</v>
      </c>
    </row>
    <row r="107" spans="3:4" x14ac:dyDescent="0.2">
      <c r="C107" s="3">
        <f ca="1">IFERROR(__xludf.DUMMYFUNCTION("""COMPUTED_VALUE"""),42215.6666666666)</f>
        <v>42215.666666666599</v>
      </c>
      <c r="D107" s="2">
        <f ca="1">IFERROR(__xludf.DUMMYFUNCTION("""COMPUTED_VALUE"""),266.79)</f>
        <v>266.79000000000002</v>
      </c>
    </row>
    <row r="108" spans="3:4" x14ac:dyDescent="0.2">
      <c r="C108" s="3">
        <f ca="1">IFERROR(__xludf.DUMMYFUNCTION("""COMPUTED_VALUE"""),42216.6666666666)</f>
        <v>42216.666666666599</v>
      </c>
      <c r="D108" s="2">
        <f ca="1">IFERROR(__xludf.DUMMYFUNCTION("""COMPUTED_VALUE"""),266.15)</f>
        <v>266.14999999999998</v>
      </c>
    </row>
    <row r="109" spans="3:4" x14ac:dyDescent="0.2">
      <c r="C109" s="3">
        <f ca="1">IFERROR(__xludf.DUMMYFUNCTION("""COMPUTED_VALUE"""),42219.6666666666)</f>
        <v>42219.666666666599</v>
      </c>
      <c r="D109" s="2">
        <f ca="1">IFERROR(__xludf.DUMMYFUNCTION("""COMPUTED_VALUE"""),259.99)</f>
        <v>259.99</v>
      </c>
    </row>
    <row r="110" spans="3:4" x14ac:dyDescent="0.2">
      <c r="C110" s="3">
        <f ca="1">IFERROR(__xludf.DUMMYFUNCTION("""COMPUTED_VALUE"""),42220.6666666666)</f>
        <v>42220.666666666599</v>
      </c>
      <c r="D110" s="2">
        <f ca="1">IFERROR(__xludf.DUMMYFUNCTION("""COMPUTED_VALUE"""),266.28)</f>
        <v>266.27999999999997</v>
      </c>
    </row>
    <row r="111" spans="3:4" x14ac:dyDescent="0.2">
      <c r="C111" s="3">
        <f ca="1">IFERROR(__xludf.DUMMYFUNCTION("""COMPUTED_VALUE"""),42221.6666666666)</f>
        <v>42221.666666666599</v>
      </c>
      <c r="D111" s="2">
        <f ca="1">IFERROR(__xludf.DUMMYFUNCTION("""COMPUTED_VALUE"""),270.13)</f>
        <v>270.13</v>
      </c>
    </row>
    <row r="112" spans="3:4" x14ac:dyDescent="0.2">
      <c r="C112" s="3">
        <f ca="1">IFERROR(__xludf.DUMMYFUNCTION("""COMPUTED_VALUE"""),42222.6666666666)</f>
        <v>42222.666666666599</v>
      </c>
      <c r="D112" s="2">
        <f ca="1">IFERROR(__xludf.DUMMYFUNCTION("""COMPUTED_VALUE"""),246.13)</f>
        <v>246.13</v>
      </c>
    </row>
    <row r="113" spans="3:4" x14ac:dyDescent="0.2">
      <c r="C113" s="3">
        <f ca="1">IFERROR(__xludf.DUMMYFUNCTION("""COMPUTED_VALUE"""),42223.6666666666)</f>
        <v>42223.666666666599</v>
      </c>
      <c r="D113" s="2">
        <f ca="1">IFERROR(__xludf.DUMMYFUNCTION("""COMPUTED_VALUE"""),242.51)</f>
        <v>242.51</v>
      </c>
    </row>
    <row r="114" spans="3:4" x14ac:dyDescent="0.2">
      <c r="C114" s="3">
        <f ca="1">IFERROR(__xludf.DUMMYFUNCTION("""COMPUTED_VALUE"""),42226.6666666666)</f>
        <v>42226.666666666599</v>
      </c>
      <c r="D114" s="2">
        <f ca="1">IFERROR(__xludf.DUMMYFUNCTION("""COMPUTED_VALUE"""),241.14)</f>
        <v>241.14</v>
      </c>
    </row>
    <row r="115" spans="3:4" x14ac:dyDescent="0.2">
      <c r="C115" s="3">
        <f ca="1">IFERROR(__xludf.DUMMYFUNCTION("""COMPUTED_VALUE"""),42227.6666666666)</f>
        <v>42227.666666666599</v>
      </c>
      <c r="D115" s="2">
        <f ca="1">IFERROR(__xludf.DUMMYFUNCTION("""COMPUTED_VALUE"""),237.37)</f>
        <v>237.37</v>
      </c>
    </row>
    <row r="116" spans="3:4" x14ac:dyDescent="0.2">
      <c r="C116" s="3">
        <f ca="1">IFERROR(__xludf.DUMMYFUNCTION("""COMPUTED_VALUE"""),42228.6666666666)</f>
        <v>42228.666666666599</v>
      </c>
      <c r="D116" s="2">
        <f ca="1">IFERROR(__xludf.DUMMYFUNCTION("""COMPUTED_VALUE"""),238.17)</f>
        <v>238.17</v>
      </c>
    </row>
    <row r="117" spans="3:4" x14ac:dyDescent="0.2">
      <c r="C117" s="3">
        <f ca="1">IFERROR(__xludf.DUMMYFUNCTION("""COMPUTED_VALUE"""),42229.6666666666)</f>
        <v>42229.666666666599</v>
      </c>
      <c r="D117" s="2">
        <f ca="1">IFERROR(__xludf.DUMMYFUNCTION("""COMPUTED_VALUE"""),242.51)</f>
        <v>242.51</v>
      </c>
    </row>
    <row r="118" spans="3:4" x14ac:dyDescent="0.2">
      <c r="C118" s="3">
        <f ca="1">IFERROR(__xludf.DUMMYFUNCTION("""COMPUTED_VALUE"""),42230.6666666666)</f>
        <v>42230.666666666599</v>
      </c>
      <c r="D118" s="2">
        <f ca="1">IFERROR(__xludf.DUMMYFUNCTION("""COMPUTED_VALUE"""),243.15)</f>
        <v>243.15</v>
      </c>
    </row>
    <row r="119" spans="3:4" x14ac:dyDescent="0.2">
      <c r="C119" s="3">
        <f ca="1">IFERROR(__xludf.DUMMYFUNCTION("""COMPUTED_VALUE"""),42233.6666666666)</f>
        <v>42233.666666666599</v>
      </c>
      <c r="D119" s="2">
        <f ca="1">IFERROR(__xludf.DUMMYFUNCTION("""COMPUTED_VALUE"""),254.99)</f>
        <v>254.99</v>
      </c>
    </row>
    <row r="120" spans="3:4" x14ac:dyDescent="0.2">
      <c r="C120" s="3">
        <f ca="1">IFERROR(__xludf.DUMMYFUNCTION("""COMPUTED_VALUE"""),42234.6666666666)</f>
        <v>42234.666666666599</v>
      </c>
      <c r="D120" s="2">
        <f ca="1">IFERROR(__xludf.DUMMYFUNCTION("""COMPUTED_VALUE"""),260.72)</f>
        <v>260.72000000000003</v>
      </c>
    </row>
    <row r="121" spans="3:4" x14ac:dyDescent="0.2">
      <c r="C121" s="3">
        <f ca="1">IFERROR(__xludf.DUMMYFUNCTION("""COMPUTED_VALUE"""),42235.6666666666)</f>
        <v>42235.666666666599</v>
      </c>
      <c r="D121" s="2">
        <f ca="1">IFERROR(__xludf.DUMMYFUNCTION("""COMPUTED_VALUE"""),255.25)</f>
        <v>255.25</v>
      </c>
    </row>
    <row r="122" spans="3:4" x14ac:dyDescent="0.2">
      <c r="C122" s="3">
        <f ca="1">IFERROR(__xludf.DUMMYFUNCTION("""COMPUTED_VALUE"""),42236.6666666666)</f>
        <v>42236.666666666599</v>
      </c>
      <c r="D122" s="2">
        <f ca="1">IFERROR(__xludf.DUMMYFUNCTION("""COMPUTED_VALUE"""),242.18)</f>
        <v>242.18</v>
      </c>
    </row>
    <row r="123" spans="3:4" x14ac:dyDescent="0.2">
      <c r="C123" s="3">
        <f ca="1">IFERROR(__xludf.DUMMYFUNCTION("""COMPUTED_VALUE"""),42237.6666666666)</f>
        <v>42237.666666666599</v>
      </c>
      <c r="D123" s="2">
        <f ca="1">IFERROR(__xludf.DUMMYFUNCTION("""COMPUTED_VALUE"""),230.77)</f>
        <v>230.77</v>
      </c>
    </row>
    <row r="124" spans="3:4" x14ac:dyDescent="0.2">
      <c r="C124" s="3">
        <f ca="1">IFERROR(__xludf.DUMMYFUNCTION("""COMPUTED_VALUE"""),42240.6666666666)</f>
        <v>42240.666666666599</v>
      </c>
      <c r="D124" s="2">
        <f ca="1">IFERROR(__xludf.DUMMYFUNCTION("""COMPUTED_VALUE"""),218.87)</f>
        <v>218.87</v>
      </c>
    </row>
    <row r="125" spans="3:4" x14ac:dyDescent="0.2">
      <c r="C125" s="3">
        <f ca="1">IFERROR(__xludf.DUMMYFUNCTION("""COMPUTED_VALUE"""),42241.6666666666)</f>
        <v>42241.666666666599</v>
      </c>
      <c r="D125" s="2">
        <f ca="1">IFERROR(__xludf.DUMMYFUNCTION("""COMPUTED_VALUE"""),220.03)</f>
        <v>220.03</v>
      </c>
    </row>
    <row r="126" spans="3:4" x14ac:dyDescent="0.2">
      <c r="C126" s="3">
        <f ca="1">IFERROR(__xludf.DUMMYFUNCTION("""COMPUTED_VALUE"""),42242.6666666666)</f>
        <v>42242.666666666599</v>
      </c>
      <c r="D126" s="2">
        <f ca="1">IFERROR(__xludf.DUMMYFUNCTION("""COMPUTED_VALUE"""),224.84)</f>
        <v>224.84</v>
      </c>
    </row>
    <row r="127" spans="3:4" x14ac:dyDescent="0.2">
      <c r="C127" s="3">
        <f ca="1">IFERROR(__xludf.DUMMYFUNCTION("""COMPUTED_VALUE"""),42243.6666666666)</f>
        <v>42243.666666666599</v>
      </c>
      <c r="D127" s="2">
        <f ca="1">IFERROR(__xludf.DUMMYFUNCTION("""COMPUTED_VALUE"""),242.99)</f>
        <v>242.99</v>
      </c>
    </row>
    <row r="128" spans="3:4" x14ac:dyDescent="0.2">
      <c r="C128" s="3">
        <f ca="1">IFERROR(__xludf.DUMMYFUNCTION("""COMPUTED_VALUE"""),42244.6666666666)</f>
        <v>42244.666666666599</v>
      </c>
      <c r="D128" s="2">
        <f ca="1">IFERROR(__xludf.DUMMYFUNCTION("""COMPUTED_VALUE"""),248.48)</f>
        <v>248.48</v>
      </c>
    </row>
    <row r="129" spans="3:4" x14ac:dyDescent="0.2">
      <c r="C129" s="3">
        <f ca="1">IFERROR(__xludf.DUMMYFUNCTION("""COMPUTED_VALUE"""),42247.6666666666)</f>
        <v>42247.666666666599</v>
      </c>
      <c r="D129" s="2">
        <f ca="1">IFERROR(__xludf.DUMMYFUNCTION("""COMPUTED_VALUE"""),249.06)</f>
        <v>249.06</v>
      </c>
    </row>
    <row r="130" spans="3:4" x14ac:dyDescent="0.2">
      <c r="C130" s="3">
        <f ca="1">IFERROR(__xludf.DUMMYFUNCTION("""COMPUTED_VALUE"""),42248.6666666666)</f>
        <v>42248.666666666599</v>
      </c>
      <c r="D130" s="2">
        <f ca="1">IFERROR(__xludf.DUMMYFUNCTION("""COMPUTED_VALUE"""),238.63)</f>
        <v>238.63</v>
      </c>
    </row>
    <row r="131" spans="3:4" x14ac:dyDescent="0.2">
      <c r="C131" s="3">
        <f ca="1">IFERROR(__xludf.DUMMYFUNCTION("""COMPUTED_VALUE"""),42249.6666666666)</f>
        <v>42249.666666666599</v>
      </c>
      <c r="D131" s="2">
        <f ca="1">IFERROR(__xludf.DUMMYFUNCTION("""COMPUTED_VALUE"""),247.69)</f>
        <v>247.69</v>
      </c>
    </row>
    <row r="132" spans="3:4" x14ac:dyDescent="0.2">
      <c r="C132" s="3">
        <f ca="1">IFERROR(__xludf.DUMMYFUNCTION("""COMPUTED_VALUE"""),42250.6666666666)</f>
        <v>42250.666666666599</v>
      </c>
      <c r="D132" s="2">
        <f ca="1">IFERROR(__xludf.DUMMYFUNCTION("""COMPUTED_VALUE"""),245.57)</f>
        <v>245.57</v>
      </c>
    </row>
    <row r="133" spans="3:4" x14ac:dyDescent="0.2">
      <c r="C133" s="3">
        <f ca="1">IFERROR(__xludf.DUMMYFUNCTION("""COMPUTED_VALUE"""),42251.6666666666)</f>
        <v>42251.666666666599</v>
      </c>
      <c r="D133" s="2">
        <f ca="1">IFERROR(__xludf.DUMMYFUNCTION("""COMPUTED_VALUE"""),241.93)</f>
        <v>241.93</v>
      </c>
    </row>
    <row r="134" spans="3:4" x14ac:dyDescent="0.2">
      <c r="C134" s="3">
        <f ca="1">IFERROR(__xludf.DUMMYFUNCTION("""COMPUTED_VALUE"""),42255.6666666666)</f>
        <v>42255.666666666599</v>
      </c>
      <c r="D134" s="2">
        <f ca="1">IFERROR(__xludf.DUMMYFUNCTION("""COMPUTED_VALUE"""),248.17)</f>
        <v>248.17</v>
      </c>
    </row>
    <row r="135" spans="3:4" x14ac:dyDescent="0.2">
      <c r="C135" s="3">
        <f ca="1">IFERROR(__xludf.DUMMYFUNCTION("""COMPUTED_VALUE"""),42256.6666666666)</f>
        <v>42256.666666666599</v>
      </c>
      <c r="D135" s="2">
        <f ca="1">IFERROR(__xludf.DUMMYFUNCTION("""COMPUTED_VALUE"""),248.91)</f>
        <v>248.91</v>
      </c>
    </row>
    <row r="136" spans="3:4" x14ac:dyDescent="0.2">
      <c r="C136" s="3">
        <f ca="1">IFERROR(__xludf.DUMMYFUNCTION("""COMPUTED_VALUE"""),42257.6666666666)</f>
        <v>42257.666666666599</v>
      </c>
      <c r="D136" s="2">
        <f ca="1">IFERROR(__xludf.DUMMYFUNCTION("""COMPUTED_VALUE"""),248.48)</f>
        <v>248.48</v>
      </c>
    </row>
    <row r="137" spans="3:4" x14ac:dyDescent="0.2">
      <c r="C137" s="3">
        <f ca="1">IFERROR(__xludf.DUMMYFUNCTION("""COMPUTED_VALUE"""),42258.6666666666)</f>
        <v>42258.666666666599</v>
      </c>
      <c r="D137" s="2">
        <f ca="1">IFERROR(__xludf.DUMMYFUNCTION("""COMPUTED_VALUE"""),250.24)</f>
        <v>250.24</v>
      </c>
    </row>
    <row r="138" spans="3:4" x14ac:dyDescent="0.2">
      <c r="C138" s="3">
        <f ca="1">IFERROR(__xludf.DUMMYFUNCTION("""COMPUTED_VALUE"""),42261.6666666666)</f>
        <v>42261.666666666599</v>
      </c>
      <c r="D138" s="2">
        <f ca="1">IFERROR(__xludf.DUMMYFUNCTION("""COMPUTED_VALUE"""),253.19)</f>
        <v>253.19</v>
      </c>
    </row>
    <row r="139" spans="3:4" x14ac:dyDescent="0.2">
      <c r="C139" s="3">
        <f ca="1">IFERROR(__xludf.DUMMYFUNCTION("""COMPUTED_VALUE"""),42262.6666666666)</f>
        <v>42262.666666666599</v>
      </c>
      <c r="D139" s="2">
        <f ca="1">IFERROR(__xludf.DUMMYFUNCTION("""COMPUTED_VALUE"""),253.57)</f>
        <v>253.57</v>
      </c>
    </row>
    <row r="140" spans="3:4" x14ac:dyDescent="0.2">
      <c r="C140" s="3">
        <f ca="1">IFERROR(__xludf.DUMMYFUNCTION("""COMPUTED_VALUE"""),42263.6666666666)</f>
        <v>42263.666666666599</v>
      </c>
      <c r="D140" s="2">
        <f ca="1">IFERROR(__xludf.DUMMYFUNCTION("""COMPUTED_VALUE"""),262.25)</f>
        <v>262.25</v>
      </c>
    </row>
    <row r="141" spans="3:4" x14ac:dyDescent="0.2">
      <c r="C141" s="3">
        <f ca="1">IFERROR(__xludf.DUMMYFUNCTION("""COMPUTED_VALUE"""),42264.6666666666)</f>
        <v>42264.666666666599</v>
      </c>
      <c r="D141" s="2">
        <f ca="1">IFERROR(__xludf.DUMMYFUNCTION("""COMPUTED_VALUE"""),262.07)</f>
        <v>262.07</v>
      </c>
    </row>
    <row r="142" spans="3:4" x14ac:dyDescent="0.2">
      <c r="C142" s="3">
        <f ca="1">IFERROR(__xludf.DUMMYFUNCTION("""COMPUTED_VALUE"""),42265.6666666666)</f>
        <v>42265.666666666599</v>
      </c>
      <c r="D142" s="2">
        <f ca="1">IFERROR(__xludf.DUMMYFUNCTION("""COMPUTED_VALUE"""),260.62)</f>
        <v>260.62</v>
      </c>
    </row>
    <row r="143" spans="3:4" x14ac:dyDescent="0.2">
      <c r="C143" s="3">
        <f ca="1">IFERROR(__xludf.DUMMYFUNCTION("""COMPUTED_VALUE"""),42268.6666666666)</f>
        <v>42268.666666666599</v>
      </c>
      <c r="D143" s="2">
        <f ca="1">IFERROR(__xludf.DUMMYFUNCTION("""COMPUTED_VALUE"""),264.2)</f>
        <v>264.2</v>
      </c>
    </row>
    <row r="144" spans="3:4" x14ac:dyDescent="0.2">
      <c r="C144" s="3">
        <f ca="1">IFERROR(__xludf.DUMMYFUNCTION("""COMPUTED_VALUE"""),42269.6666666666)</f>
        <v>42269.666666666599</v>
      </c>
      <c r="D144" s="2">
        <f ca="1">IFERROR(__xludf.DUMMYFUNCTION("""COMPUTED_VALUE"""),260.94)</f>
        <v>260.94</v>
      </c>
    </row>
    <row r="145" spans="3:4" x14ac:dyDescent="0.2">
      <c r="C145" s="3">
        <f ca="1">IFERROR(__xludf.DUMMYFUNCTION("""COMPUTED_VALUE"""),42270.6666666666)</f>
        <v>42270.666666666599</v>
      </c>
      <c r="D145" s="2">
        <f ca="1">IFERROR(__xludf.DUMMYFUNCTION("""COMPUTED_VALUE"""),261.06)</f>
        <v>261.06</v>
      </c>
    </row>
    <row r="146" spans="3:4" x14ac:dyDescent="0.2">
      <c r="C146" s="3">
        <f ca="1">IFERROR(__xludf.DUMMYFUNCTION("""COMPUTED_VALUE"""),42271.6666666666)</f>
        <v>42271.666666666599</v>
      </c>
      <c r="D146" s="2">
        <f ca="1">IFERROR(__xludf.DUMMYFUNCTION("""COMPUTED_VALUE"""),263.12)</f>
        <v>263.12</v>
      </c>
    </row>
    <row r="147" spans="3:4" x14ac:dyDescent="0.2">
      <c r="C147" s="3">
        <f ca="1">IFERROR(__xludf.DUMMYFUNCTION("""COMPUTED_VALUE"""),42272.6666666666)</f>
        <v>42272.666666666599</v>
      </c>
      <c r="D147" s="2">
        <f ca="1">IFERROR(__xludf.DUMMYFUNCTION("""COMPUTED_VALUE"""),256.91)</f>
        <v>256.91000000000003</v>
      </c>
    </row>
    <row r="148" spans="3:4" x14ac:dyDescent="0.2">
      <c r="C148" s="3">
        <f ca="1">IFERROR(__xludf.DUMMYFUNCTION("""COMPUTED_VALUE"""),42275.6666666666)</f>
        <v>42275.666666666599</v>
      </c>
      <c r="D148" s="2">
        <f ca="1">IFERROR(__xludf.DUMMYFUNCTION("""COMPUTED_VALUE"""),248.43)</f>
        <v>248.43</v>
      </c>
    </row>
    <row r="149" spans="3:4" x14ac:dyDescent="0.2">
      <c r="C149" s="3">
        <f ca="1">IFERROR(__xludf.DUMMYFUNCTION("""COMPUTED_VALUE"""),42276.6666666666)</f>
        <v>42276.666666666599</v>
      </c>
      <c r="D149" s="2">
        <f ca="1">IFERROR(__xludf.DUMMYFUNCTION("""COMPUTED_VALUE"""),246.65)</f>
        <v>246.65</v>
      </c>
    </row>
    <row r="150" spans="3:4" x14ac:dyDescent="0.2">
      <c r="C150" s="3">
        <f ca="1">IFERROR(__xludf.DUMMYFUNCTION("""COMPUTED_VALUE"""),42277.6666666666)</f>
        <v>42277.666666666599</v>
      </c>
      <c r="D150" s="2">
        <f ca="1">IFERROR(__xludf.DUMMYFUNCTION("""COMPUTED_VALUE"""),248.4)</f>
        <v>248.4</v>
      </c>
    </row>
    <row r="151" spans="3:4" x14ac:dyDescent="0.2">
      <c r="C151" s="3">
        <f ca="1">IFERROR(__xludf.DUMMYFUNCTION("""COMPUTED_VALUE"""),42278.6666666666)</f>
        <v>42278.666666666599</v>
      </c>
      <c r="D151" s="2">
        <f ca="1">IFERROR(__xludf.DUMMYFUNCTION("""COMPUTED_VALUE"""),239.88)</f>
        <v>239.88</v>
      </c>
    </row>
    <row r="152" spans="3:4" x14ac:dyDescent="0.2">
      <c r="C152" s="3">
        <f ca="1">IFERROR(__xludf.DUMMYFUNCTION("""COMPUTED_VALUE"""),42279.6666666666)</f>
        <v>42279.666666666599</v>
      </c>
      <c r="D152" s="2">
        <f ca="1">IFERROR(__xludf.DUMMYFUNCTION("""COMPUTED_VALUE"""),247.57)</f>
        <v>247.57</v>
      </c>
    </row>
    <row r="153" spans="3:4" x14ac:dyDescent="0.2">
      <c r="C153" s="3">
        <f ca="1">IFERROR(__xludf.DUMMYFUNCTION("""COMPUTED_VALUE"""),42282.6666666666)</f>
        <v>42282.666666666599</v>
      </c>
      <c r="D153" s="2">
        <f ca="1">IFERROR(__xludf.DUMMYFUNCTION("""COMPUTED_VALUE"""),246.15)</f>
        <v>246.15</v>
      </c>
    </row>
    <row r="154" spans="3:4" x14ac:dyDescent="0.2">
      <c r="C154" s="3">
        <f ca="1">IFERROR(__xludf.DUMMYFUNCTION("""COMPUTED_VALUE"""),42283.6666666666)</f>
        <v>42283.666666666599</v>
      </c>
      <c r="D154" s="2">
        <f ca="1">IFERROR(__xludf.DUMMYFUNCTION("""COMPUTED_VALUE"""),241.46)</f>
        <v>241.46</v>
      </c>
    </row>
    <row r="155" spans="3:4" x14ac:dyDescent="0.2">
      <c r="C155" s="3">
        <f ca="1">IFERROR(__xludf.DUMMYFUNCTION("""COMPUTED_VALUE"""),42284.6666666666)</f>
        <v>42284.666666666599</v>
      </c>
      <c r="D155" s="2">
        <f ca="1">IFERROR(__xludf.DUMMYFUNCTION("""COMPUTED_VALUE"""),231.96)</f>
        <v>231.96</v>
      </c>
    </row>
    <row r="156" spans="3:4" x14ac:dyDescent="0.2">
      <c r="C156" s="3">
        <f ca="1">IFERROR(__xludf.DUMMYFUNCTION("""COMPUTED_VALUE"""),42285.6666666666)</f>
        <v>42285.666666666599</v>
      </c>
      <c r="D156" s="2">
        <f ca="1">IFERROR(__xludf.DUMMYFUNCTION("""COMPUTED_VALUE"""),226.72)</f>
        <v>226.72</v>
      </c>
    </row>
    <row r="157" spans="3:4" x14ac:dyDescent="0.2">
      <c r="C157" s="3">
        <f ca="1">IFERROR(__xludf.DUMMYFUNCTION("""COMPUTED_VALUE"""),42286.6666666666)</f>
        <v>42286.666666666599</v>
      </c>
      <c r="D157" s="2">
        <f ca="1">IFERROR(__xludf.DUMMYFUNCTION("""COMPUTED_VALUE"""),220.69)</f>
        <v>220.69</v>
      </c>
    </row>
    <row r="158" spans="3:4" x14ac:dyDescent="0.2">
      <c r="C158" s="3">
        <f ca="1">IFERROR(__xludf.DUMMYFUNCTION("""COMPUTED_VALUE"""),42289.6666666666)</f>
        <v>42289.666666666599</v>
      </c>
      <c r="D158" s="2">
        <f ca="1">IFERROR(__xludf.DUMMYFUNCTION("""COMPUTED_VALUE"""),215.58)</f>
        <v>215.58</v>
      </c>
    </row>
    <row r="159" spans="3:4" x14ac:dyDescent="0.2">
      <c r="C159" s="3">
        <f ca="1">IFERROR(__xludf.DUMMYFUNCTION("""COMPUTED_VALUE"""),42290.6666666666)</f>
        <v>42290.666666666599</v>
      </c>
      <c r="D159" s="2">
        <f ca="1">IFERROR(__xludf.DUMMYFUNCTION("""COMPUTED_VALUE"""),219.25)</f>
        <v>219.25</v>
      </c>
    </row>
    <row r="160" spans="3:4" x14ac:dyDescent="0.2">
      <c r="C160" s="3">
        <f ca="1">IFERROR(__xludf.DUMMYFUNCTION("""COMPUTED_VALUE"""),42291.6666666666)</f>
        <v>42291.666666666599</v>
      </c>
      <c r="D160" s="2">
        <f ca="1">IFERROR(__xludf.DUMMYFUNCTION("""COMPUTED_VALUE"""),216.88)</f>
        <v>216.88</v>
      </c>
    </row>
    <row r="161" spans="3:4" x14ac:dyDescent="0.2">
      <c r="C161" s="3">
        <f ca="1">IFERROR(__xludf.DUMMYFUNCTION("""COMPUTED_VALUE"""),42292.6666666666)</f>
        <v>42292.666666666599</v>
      </c>
      <c r="D161" s="2">
        <f ca="1">IFERROR(__xludf.DUMMYFUNCTION("""COMPUTED_VALUE"""),221.31)</f>
        <v>221.31</v>
      </c>
    </row>
    <row r="162" spans="3:4" x14ac:dyDescent="0.2">
      <c r="C162" s="3">
        <f ca="1">IFERROR(__xludf.DUMMYFUNCTION("""COMPUTED_VALUE"""),42293.6666666666)</f>
        <v>42293.666666666599</v>
      </c>
      <c r="D162" s="2">
        <f ca="1">IFERROR(__xludf.DUMMYFUNCTION("""COMPUTED_VALUE"""),227.01)</f>
        <v>227.01</v>
      </c>
    </row>
    <row r="163" spans="3:4" x14ac:dyDescent="0.2">
      <c r="C163" s="3">
        <f ca="1">IFERROR(__xludf.DUMMYFUNCTION("""COMPUTED_VALUE"""),42296.6666666666)</f>
        <v>42296.666666666599</v>
      </c>
      <c r="D163" s="2">
        <f ca="1">IFERROR(__xludf.DUMMYFUNCTION("""COMPUTED_VALUE"""),228.1)</f>
        <v>228.1</v>
      </c>
    </row>
    <row r="164" spans="3:4" x14ac:dyDescent="0.2">
      <c r="C164" s="3">
        <f ca="1">IFERROR(__xludf.DUMMYFUNCTION("""COMPUTED_VALUE"""),42297.6666666666)</f>
        <v>42297.666666666599</v>
      </c>
      <c r="D164" s="2">
        <f ca="1">IFERROR(__xludf.DUMMYFUNCTION("""COMPUTED_VALUE"""),213.03)</f>
        <v>213.03</v>
      </c>
    </row>
    <row r="165" spans="3:4" x14ac:dyDescent="0.2">
      <c r="C165" s="3">
        <f ca="1">IFERROR(__xludf.DUMMYFUNCTION("""COMPUTED_VALUE"""),42298.6666666666)</f>
        <v>42298.666666666599</v>
      </c>
      <c r="D165" s="2">
        <f ca="1">IFERROR(__xludf.DUMMYFUNCTION("""COMPUTED_VALUE"""),210.09)</f>
        <v>210.09</v>
      </c>
    </row>
    <row r="166" spans="3:4" x14ac:dyDescent="0.2">
      <c r="C166" s="3">
        <f ca="1">IFERROR(__xludf.DUMMYFUNCTION("""COMPUTED_VALUE"""),42299.6666666666)</f>
        <v>42299.666666666599</v>
      </c>
      <c r="D166" s="2">
        <f ca="1">IFERROR(__xludf.DUMMYFUNCTION("""COMPUTED_VALUE"""),211.72)</f>
        <v>211.72</v>
      </c>
    </row>
    <row r="167" spans="3:4" x14ac:dyDescent="0.2">
      <c r="C167" s="3">
        <f ca="1">IFERROR(__xludf.DUMMYFUNCTION("""COMPUTED_VALUE"""),42300.6666666666)</f>
        <v>42300.666666666599</v>
      </c>
      <c r="D167" s="2">
        <f ca="1">IFERROR(__xludf.DUMMYFUNCTION("""COMPUTED_VALUE"""),209.09)</f>
        <v>209.09</v>
      </c>
    </row>
    <row r="168" spans="3:4" x14ac:dyDescent="0.2">
      <c r="C168" s="3">
        <f ca="1">IFERROR(__xludf.DUMMYFUNCTION("""COMPUTED_VALUE"""),42303.6666666666)</f>
        <v>42303.666666666599</v>
      </c>
      <c r="D168" s="2">
        <f ca="1">IFERROR(__xludf.DUMMYFUNCTION("""COMPUTED_VALUE"""),215.26)</f>
        <v>215.26</v>
      </c>
    </row>
    <row r="169" spans="3:4" x14ac:dyDescent="0.2">
      <c r="C169" s="3">
        <f ca="1">IFERROR(__xludf.DUMMYFUNCTION("""COMPUTED_VALUE"""),42304.6666666666)</f>
        <v>42304.666666666599</v>
      </c>
      <c r="D169" s="2">
        <f ca="1">IFERROR(__xludf.DUMMYFUNCTION("""COMPUTED_VALUE"""),210.35)</f>
        <v>210.35</v>
      </c>
    </row>
    <row r="170" spans="3:4" x14ac:dyDescent="0.2">
      <c r="C170" s="3">
        <f ca="1">IFERROR(__xludf.DUMMYFUNCTION("""COMPUTED_VALUE"""),42305.6666666666)</f>
        <v>42305.666666666599</v>
      </c>
      <c r="D170" s="2">
        <f ca="1">IFERROR(__xludf.DUMMYFUNCTION("""COMPUTED_VALUE"""),212.96)</f>
        <v>212.96</v>
      </c>
    </row>
    <row r="171" spans="3:4" x14ac:dyDescent="0.2">
      <c r="C171" s="3">
        <f ca="1">IFERROR(__xludf.DUMMYFUNCTION("""COMPUTED_VALUE"""),42306.6666666666)</f>
        <v>42306.666666666599</v>
      </c>
      <c r="D171" s="2">
        <f ca="1">IFERROR(__xludf.DUMMYFUNCTION("""COMPUTED_VALUE"""),211.63)</f>
        <v>211.63</v>
      </c>
    </row>
    <row r="172" spans="3:4" x14ac:dyDescent="0.2">
      <c r="C172" s="3">
        <f ca="1">IFERROR(__xludf.DUMMYFUNCTION("""COMPUTED_VALUE"""),42307.6666666666)</f>
        <v>42307.666666666599</v>
      </c>
      <c r="D172" s="2">
        <f ca="1">IFERROR(__xludf.DUMMYFUNCTION("""COMPUTED_VALUE"""),206.93)</f>
        <v>206.93</v>
      </c>
    </row>
    <row r="173" spans="3:4" x14ac:dyDescent="0.2">
      <c r="C173" s="3">
        <f ca="1">IFERROR(__xludf.DUMMYFUNCTION("""COMPUTED_VALUE"""),42310.6666666666)</f>
        <v>42310.666666666599</v>
      </c>
      <c r="D173" s="2">
        <f ca="1">IFERROR(__xludf.DUMMYFUNCTION("""COMPUTED_VALUE"""),213.79)</f>
        <v>213.79</v>
      </c>
    </row>
    <row r="174" spans="3:4" x14ac:dyDescent="0.2">
      <c r="C174" s="3">
        <f ca="1">IFERROR(__xludf.DUMMYFUNCTION("""COMPUTED_VALUE"""),42311.6666666666)</f>
        <v>42311.666666666599</v>
      </c>
      <c r="D174" s="2">
        <f ca="1">IFERROR(__xludf.DUMMYFUNCTION("""COMPUTED_VALUE"""),208.35)</f>
        <v>208.35</v>
      </c>
    </row>
    <row r="175" spans="3:4" x14ac:dyDescent="0.2">
      <c r="C175" s="3">
        <f ca="1">IFERROR(__xludf.DUMMYFUNCTION("""COMPUTED_VALUE"""),42312.6666666666)</f>
        <v>42312.666666666599</v>
      </c>
      <c r="D175" s="2">
        <f ca="1">IFERROR(__xludf.DUMMYFUNCTION("""COMPUTED_VALUE"""),231.63)</f>
        <v>231.63</v>
      </c>
    </row>
    <row r="176" spans="3:4" x14ac:dyDescent="0.2">
      <c r="C176" s="3">
        <f ca="1">IFERROR(__xludf.DUMMYFUNCTION("""COMPUTED_VALUE"""),42313.6666666666)</f>
        <v>42313.666666666599</v>
      </c>
      <c r="D176" s="2">
        <f ca="1">IFERROR(__xludf.DUMMYFUNCTION("""COMPUTED_VALUE"""),231.77)</f>
        <v>231.77</v>
      </c>
    </row>
    <row r="177" spans="3:4" x14ac:dyDescent="0.2">
      <c r="C177" s="3">
        <f ca="1">IFERROR(__xludf.DUMMYFUNCTION("""COMPUTED_VALUE"""),42314.6666666666)</f>
        <v>42314.666666666599</v>
      </c>
      <c r="D177" s="2">
        <f ca="1">IFERROR(__xludf.DUMMYFUNCTION("""COMPUTED_VALUE"""),232.36)</f>
        <v>232.36</v>
      </c>
    </row>
    <row r="178" spans="3:4" x14ac:dyDescent="0.2">
      <c r="C178" s="3">
        <f ca="1">IFERROR(__xludf.DUMMYFUNCTION("""COMPUTED_VALUE"""),42317.6666666666)</f>
        <v>42317.666666666599</v>
      </c>
      <c r="D178" s="2">
        <f ca="1">IFERROR(__xludf.DUMMYFUNCTION("""COMPUTED_VALUE"""),225.33)</f>
        <v>225.33</v>
      </c>
    </row>
    <row r="179" spans="3:4" x14ac:dyDescent="0.2">
      <c r="C179" s="3">
        <f ca="1">IFERROR(__xludf.DUMMYFUNCTION("""COMPUTED_VALUE"""),42318.6666666666)</f>
        <v>42318.666666666599</v>
      </c>
      <c r="D179" s="2">
        <f ca="1">IFERROR(__xludf.DUMMYFUNCTION("""COMPUTED_VALUE"""),216.5)</f>
        <v>216.5</v>
      </c>
    </row>
    <row r="180" spans="3:4" x14ac:dyDescent="0.2">
      <c r="C180" s="3">
        <f ca="1">IFERROR(__xludf.DUMMYFUNCTION("""COMPUTED_VALUE"""),42319.6666666666)</f>
        <v>42319.666666666599</v>
      </c>
      <c r="D180" s="2">
        <f ca="1">IFERROR(__xludf.DUMMYFUNCTION("""COMPUTED_VALUE"""),219.08)</f>
        <v>219.08</v>
      </c>
    </row>
    <row r="181" spans="3:4" x14ac:dyDescent="0.2">
      <c r="C181" s="3">
        <f ca="1">IFERROR(__xludf.DUMMYFUNCTION("""COMPUTED_VALUE"""),42320.6666666666)</f>
        <v>42320.666666666599</v>
      </c>
      <c r="D181" s="2">
        <f ca="1">IFERROR(__xludf.DUMMYFUNCTION("""COMPUTED_VALUE"""),212.94)</f>
        <v>212.94</v>
      </c>
    </row>
    <row r="182" spans="3:4" x14ac:dyDescent="0.2">
      <c r="C182" s="3">
        <f ca="1">IFERROR(__xludf.DUMMYFUNCTION("""COMPUTED_VALUE"""),42321.6666666666)</f>
        <v>42321.666666666599</v>
      </c>
      <c r="D182" s="2">
        <f ca="1">IFERROR(__xludf.DUMMYFUNCTION("""COMPUTED_VALUE"""),207.19)</f>
        <v>207.19</v>
      </c>
    </row>
    <row r="183" spans="3:4" x14ac:dyDescent="0.2">
      <c r="C183" s="3">
        <f ca="1">IFERROR(__xludf.DUMMYFUNCTION("""COMPUTED_VALUE"""),42324.6666666666)</f>
        <v>42324.666666666599</v>
      </c>
      <c r="D183" s="2">
        <f ca="1">IFERROR(__xludf.DUMMYFUNCTION("""COMPUTED_VALUE"""),214.31)</f>
        <v>214.31</v>
      </c>
    </row>
    <row r="184" spans="3:4" x14ac:dyDescent="0.2">
      <c r="C184" s="3">
        <f ca="1">IFERROR(__xludf.DUMMYFUNCTION("""COMPUTED_VALUE"""),42325.6666666666)</f>
        <v>42325.666666666599</v>
      </c>
      <c r="D184" s="2">
        <f ca="1">IFERROR(__xludf.DUMMYFUNCTION("""COMPUTED_VALUE"""),214)</f>
        <v>214</v>
      </c>
    </row>
    <row r="185" spans="3:4" x14ac:dyDescent="0.2">
      <c r="C185" s="3">
        <f ca="1">IFERROR(__xludf.DUMMYFUNCTION("""COMPUTED_VALUE"""),42326.6666666666)</f>
        <v>42326.666666666599</v>
      </c>
      <c r="D185" s="2">
        <f ca="1">IFERROR(__xludf.DUMMYFUNCTION("""COMPUTED_VALUE"""),221.07)</f>
        <v>221.07</v>
      </c>
    </row>
    <row r="186" spans="3:4" x14ac:dyDescent="0.2">
      <c r="C186" s="3">
        <f ca="1">IFERROR(__xludf.DUMMYFUNCTION("""COMPUTED_VALUE"""),42327.6666666666)</f>
        <v>42327.666666666599</v>
      </c>
      <c r="D186" s="2">
        <f ca="1">IFERROR(__xludf.DUMMYFUNCTION("""COMPUTED_VALUE"""),221.8)</f>
        <v>221.8</v>
      </c>
    </row>
    <row r="187" spans="3:4" x14ac:dyDescent="0.2">
      <c r="C187" s="3">
        <f ca="1">IFERROR(__xludf.DUMMYFUNCTION("""COMPUTED_VALUE"""),42328.6666666666)</f>
        <v>42328.666666666599</v>
      </c>
      <c r="D187" s="2">
        <f ca="1">IFERROR(__xludf.DUMMYFUNCTION("""COMPUTED_VALUE"""),220.01)</f>
        <v>220.01</v>
      </c>
    </row>
    <row r="188" spans="3:4" x14ac:dyDescent="0.2">
      <c r="C188" s="3">
        <f ca="1">IFERROR(__xludf.DUMMYFUNCTION("""COMPUTED_VALUE"""),42331.6666666666)</f>
        <v>42331.666666666599</v>
      </c>
      <c r="D188" s="2">
        <f ca="1">IFERROR(__xludf.DUMMYFUNCTION("""COMPUTED_VALUE"""),217.75)</f>
        <v>217.75</v>
      </c>
    </row>
    <row r="189" spans="3:4" x14ac:dyDescent="0.2">
      <c r="C189" s="3">
        <f ca="1">IFERROR(__xludf.DUMMYFUNCTION("""COMPUTED_VALUE"""),42332.6666666666)</f>
        <v>42332.666666666599</v>
      </c>
      <c r="D189" s="2">
        <f ca="1">IFERROR(__xludf.DUMMYFUNCTION("""COMPUTED_VALUE"""),218.25)</f>
        <v>218.25</v>
      </c>
    </row>
    <row r="190" spans="3:4" x14ac:dyDescent="0.2">
      <c r="C190" s="3">
        <f ca="1">IFERROR(__xludf.DUMMYFUNCTION("""COMPUTED_VALUE"""),42333.6666666666)</f>
        <v>42333.666666666599</v>
      </c>
      <c r="D190" s="2">
        <f ca="1">IFERROR(__xludf.DUMMYFUNCTION("""COMPUTED_VALUE"""),229.64)</f>
        <v>229.64</v>
      </c>
    </row>
    <row r="191" spans="3:4" x14ac:dyDescent="0.2">
      <c r="C191" s="3">
        <f ca="1">IFERROR(__xludf.DUMMYFUNCTION("""COMPUTED_VALUE"""),42335.6666666666)</f>
        <v>42335.666666666599</v>
      </c>
      <c r="D191" s="2">
        <f ca="1">IFERROR(__xludf.DUMMYFUNCTION("""COMPUTED_VALUE"""),231.61)</f>
        <v>231.61</v>
      </c>
    </row>
    <row r="192" spans="3:4" x14ac:dyDescent="0.2">
      <c r="C192" s="3">
        <f ca="1">IFERROR(__xludf.DUMMYFUNCTION("""COMPUTED_VALUE"""),42338.6666666666)</f>
        <v>42338.666666666599</v>
      </c>
      <c r="D192" s="2">
        <f ca="1">IFERROR(__xludf.DUMMYFUNCTION("""COMPUTED_VALUE"""),230.26)</f>
        <v>230.26</v>
      </c>
    </row>
    <row r="193" spans="3:4" x14ac:dyDescent="0.2">
      <c r="C193" s="3">
        <f ca="1">IFERROR(__xludf.DUMMYFUNCTION("""COMPUTED_VALUE"""),42339.6666666666)</f>
        <v>42339.666666666599</v>
      </c>
      <c r="D193" s="2">
        <f ca="1">IFERROR(__xludf.DUMMYFUNCTION("""COMPUTED_VALUE"""),237.19)</f>
        <v>237.19</v>
      </c>
    </row>
    <row r="194" spans="3:4" x14ac:dyDescent="0.2">
      <c r="C194" s="3">
        <f ca="1">IFERROR(__xludf.DUMMYFUNCTION("""COMPUTED_VALUE"""),42340.6666666666)</f>
        <v>42340.666666666599</v>
      </c>
      <c r="D194" s="2">
        <f ca="1">IFERROR(__xludf.DUMMYFUNCTION("""COMPUTED_VALUE"""),231.99)</f>
        <v>231.99</v>
      </c>
    </row>
    <row r="195" spans="3:4" x14ac:dyDescent="0.2">
      <c r="C195" s="3">
        <f ca="1">IFERROR(__xludf.DUMMYFUNCTION("""COMPUTED_VALUE"""),42341.6666666666)</f>
        <v>42341.666666666599</v>
      </c>
      <c r="D195" s="2">
        <f ca="1">IFERROR(__xludf.DUMMYFUNCTION("""COMPUTED_VALUE"""),232.71)</f>
        <v>232.71</v>
      </c>
    </row>
    <row r="196" spans="3:4" x14ac:dyDescent="0.2">
      <c r="C196" s="3">
        <f ca="1">IFERROR(__xludf.DUMMYFUNCTION("""COMPUTED_VALUE"""),42342.6666666666)</f>
        <v>42342.666666666599</v>
      </c>
      <c r="D196" s="2">
        <f ca="1">IFERROR(__xludf.DUMMYFUNCTION("""COMPUTED_VALUE"""),230.38)</f>
        <v>230.38</v>
      </c>
    </row>
    <row r="197" spans="3:4" x14ac:dyDescent="0.2">
      <c r="C197" s="3">
        <f ca="1">IFERROR(__xludf.DUMMYFUNCTION("""COMPUTED_VALUE"""),42345.6666666666)</f>
        <v>42345.666666666599</v>
      </c>
      <c r="D197" s="2">
        <f ca="1">IFERROR(__xludf.DUMMYFUNCTION("""COMPUTED_VALUE"""),231.13)</f>
        <v>231.13</v>
      </c>
    </row>
    <row r="198" spans="3:4" x14ac:dyDescent="0.2">
      <c r="C198" s="3">
        <f ca="1">IFERROR(__xludf.DUMMYFUNCTION("""COMPUTED_VALUE"""),42346.6666666666)</f>
        <v>42346.666666666599</v>
      </c>
      <c r="D198" s="2">
        <f ca="1">IFERROR(__xludf.DUMMYFUNCTION("""COMPUTED_VALUE"""),226.72)</f>
        <v>226.72</v>
      </c>
    </row>
    <row r="199" spans="3:4" x14ac:dyDescent="0.2">
      <c r="C199" s="3">
        <f ca="1">IFERROR(__xludf.DUMMYFUNCTION("""COMPUTED_VALUE"""),42347.6666666666)</f>
        <v>42347.666666666599</v>
      </c>
      <c r="D199" s="2">
        <f ca="1">IFERROR(__xludf.DUMMYFUNCTION("""COMPUTED_VALUE"""),224.52)</f>
        <v>224.52</v>
      </c>
    </row>
    <row r="200" spans="3:4" x14ac:dyDescent="0.2">
      <c r="C200" s="3">
        <f ca="1">IFERROR(__xludf.DUMMYFUNCTION("""COMPUTED_VALUE"""),42348.6666666666)</f>
        <v>42348.666666666599</v>
      </c>
      <c r="D200" s="2">
        <f ca="1">IFERROR(__xludf.DUMMYFUNCTION("""COMPUTED_VALUE"""),227.07)</f>
        <v>227.07</v>
      </c>
    </row>
    <row r="201" spans="3:4" x14ac:dyDescent="0.2">
      <c r="C201" s="3">
        <f ca="1">IFERROR(__xludf.DUMMYFUNCTION("""COMPUTED_VALUE"""),42349.6666666666)</f>
        <v>42349.666666666599</v>
      </c>
      <c r="D201" s="2">
        <f ca="1">IFERROR(__xludf.DUMMYFUNCTION("""COMPUTED_VALUE"""),217.02)</f>
        <v>217.02</v>
      </c>
    </row>
    <row r="202" spans="3:4" x14ac:dyDescent="0.2">
      <c r="C202" s="3">
        <f ca="1">IFERROR(__xludf.DUMMYFUNCTION("""COMPUTED_VALUE"""),42352.6666666666)</f>
        <v>42352.666666666599</v>
      </c>
      <c r="D202" s="2">
        <f ca="1">IFERROR(__xludf.DUMMYFUNCTION("""COMPUTED_VALUE"""),218.58)</f>
        <v>218.58</v>
      </c>
    </row>
    <row r="203" spans="3:4" x14ac:dyDescent="0.2">
      <c r="C203" s="3">
        <f ca="1">IFERROR(__xludf.DUMMYFUNCTION("""COMPUTED_VALUE"""),42353.6666666666)</f>
        <v>42353.666666666599</v>
      </c>
      <c r="D203" s="2">
        <f ca="1">IFERROR(__xludf.DUMMYFUNCTION("""COMPUTED_VALUE"""),221.09)</f>
        <v>221.09</v>
      </c>
    </row>
    <row r="204" spans="3:4" x14ac:dyDescent="0.2">
      <c r="C204" s="3">
        <f ca="1">IFERROR(__xludf.DUMMYFUNCTION("""COMPUTED_VALUE"""),42354.6666666666)</f>
        <v>42354.666666666599</v>
      </c>
      <c r="D204" s="2">
        <f ca="1">IFERROR(__xludf.DUMMYFUNCTION("""COMPUTED_VALUE"""),234.51)</f>
        <v>234.51</v>
      </c>
    </row>
    <row r="205" spans="3:4" x14ac:dyDescent="0.2">
      <c r="C205" s="3">
        <f ca="1">IFERROR(__xludf.DUMMYFUNCTION("""COMPUTED_VALUE"""),42355.6666666666)</f>
        <v>42355.666666666599</v>
      </c>
      <c r="D205" s="2">
        <f ca="1">IFERROR(__xludf.DUMMYFUNCTION("""COMPUTED_VALUE"""),233.39)</f>
        <v>233.39</v>
      </c>
    </row>
    <row r="206" spans="3:4" x14ac:dyDescent="0.2">
      <c r="C206" s="3">
        <f ca="1">IFERROR(__xludf.DUMMYFUNCTION("""COMPUTED_VALUE"""),42356.6666666666)</f>
        <v>42356.666666666599</v>
      </c>
      <c r="D206" s="2">
        <f ca="1">IFERROR(__xludf.DUMMYFUNCTION("""COMPUTED_VALUE"""),230.46)</f>
        <v>230.46</v>
      </c>
    </row>
    <row r="207" spans="3:4" x14ac:dyDescent="0.2">
      <c r="C207" s="3">
        <f ca="1">IFERROR(__xludf.DUMMYFUNCTION("""COMPUTED_VALUE"""),42359.6666666666)</f>
        <v>42359.666666666599</v>
      </c>
      <c r="D207" s="2">
        <f ca="1">IFERROR(__xludf.DUMMYFUNCTION("""COMPUTED_VALUE"""),232.56)</f>
        <v>232.56</v>
      </c>
    </row>
    <row r="208" spans="3:4" x14ac:dyDescent="0.2">
      <c r="C208" s="3">
        <f ca="1">IFERROR(__xludf.DUMMYFUNCTION("""COMPUTED_VALUE"""),42360.6666666666)</f>
        <v>42360.666666666599</v>
      </c>
      <c r="D208" s="2">
        <f ca="1">IFERROR(__xludf.DUMMYFUNCTION("""COMPUTED_VALUE"""),229.95)</f>
        <v>229.95</v>
      </c>
    </row>
    <row r="209" spans="3:4" x14ac:dyDescent="0.2">
      <c r="C209" s="3">
        <f ca="1">IFERROR(__xludf.DUMMYFUNCTION("""COMPUTED_VALUE"""),42361.6666666666)</f>
        <v>42361.666666666599</v>
      </c>
      <c r="D209" s="2">
        <f ca="1">IFERROR(__xludf.DUMMYFUNCTION("""COMPUTED_VALUE"""),229.7)</f>
        <v>229.7</v>
      </c>
    </row>
    <row r="210" spans="3:4" x14ac:dyDescent="0.2">
      <c r="C210" s="3">
        <f ca="1">IFERROR(__xludf.DUMMYFUNCTION("""COMPUTED_VALUE"""),42362.6666666666)</f>
        <v>42362.666666666599</v>
      </c>
      <c r="D210" s="2">
        <f ca="1">IFERROR(__xludf.DUMMYFUNCTION("""COMPUTED_VALUE"""),230.57)</f>
        <v>230.57</v>
      </c>
    </row>
    <row r="211" spans="3:4" x14ac:dyDescent="0.2">
      <c r="C211" s="3">
        <f ca="1">IFERROR(__xludf.DUMMYFUNCTION("""COMPUTED_VALUE"""),42366.6666666666)</f>
        <v>42366.666666666599</v>
      </c>
      <c r="D211" s="2">
        <f ca="1">IFERROR(__xludf.DUMMYFUNCTION("""COMPUTED_VALUE"""),228.95)</f>
        <v>228.95</v>
      </c>
    </row>
    <row r="212" spans="3:4" x14ac:dyDescent="0.2">
      <c r="C212" s="3">
        <f ca="1">IFERROR(__xludf.DUMMYFUNCTION("""COMPUTED_VALUE"""),42367.6666666666)</f>
        <v>42367.666666666599</v>
      </c>
      <c r="D212" s="2">
        <f ca="1">IFERROR(__xludf.DUMMYFUNCTION("""COMPUTED_VALUE"""),237.19)</f>
        <v>237.19</v>
      </c>
    </row>
    <row r="213" spans="3:4" x14ac:dyDescent="0.2">
      <c r="C213" s="3">
        <f ca="1">IFERROR(__xludf.DUMMYFUNCTION("""COMPUTED_VALUE"""),42368.6666666666)</f>
        <v>42368.666666666599</v>
      </c>
      <c r="D213" s="2">
        <f ca="1">IFERROR(__xludf.DUMMYFUNCTION("""COMPUTED_VALUE"""),238.09)</f>
        <v>238.09</v>
      </c>
    </row>
    <row r="214" spans="3:4" x14ac:dyDescent="0.2">
      <c r="C214" s="3">
        <f ca="1">IFERROR(__xludf.DUMMYFUNCTION("""COMPUTED_VALUE"""),42369.6666666666)</f>
        <v>42369.666666666599</v>
      </c>
      <c r="D214" s="2">
        <f ca="1">IFERROR(__xludf.DUMMYFUNCTION("""COMPUTED_VALUE"""),240.01)</f>
        <v>240.01</v>
      </c>
    </row>
    <row r="215" spans="3:4" x14ac:dyDescent="0.2">
      <c r="C215" s="3">
        <f ca="1">IFERROR(__xludf.DUMMYFUNCTION("""COMPUTED_VALUE"""),42373.6666666666)</f>
        <v>42373.666666666599</v>
      </c>
      <c r="D215" s="2">
        <f ca="1">IFERROR(__xludf.DUMMYFUNCTION("""COMPUTED_VALUE"""),223.41)</f>
        <v>223.41</v>
      </c>
    </row>
    <row r="216" spans="3:4" x14ac:dyDescent="0.2">
      <c r="C216" s="3">
        <f ca="1">IFERROR(__xludf.DUMMYFUNCTION("""COMPUTED_VALUE"""),42374.6666666666)</f>
        <v>42374.666666666599</v>
      </c>
      <c r="D216" s="2">
        <f ca="1">IFERROR(__xludf.DUMMYFUNCTION("""COMPUTED_VALUE"""),223.43)</f>
        <v>223.43</v>
      </c>
    </row>
    <row r="217" spans="3:4" x14ac:dyDescent="0.2">
      <c r="C217" s="3">
        <f ca="1">IFERROR(__xludf.DUMMYFUNCTION("""COMPUTED_VALUE"""),42375.6666666666)</f>
        <v>42375.666666666599</v>
      </c>
      <c r="D217" s="2">
        <f ca="1">IFERROR(__xludf.DUMMYFUNCTION("""COMPUTED_VALUE"""),219.04)</f>
        <v>219.04</v>
      </c>
    </row>
    <row r="218" spans="3:4" x14ac:dyDescent="0.2">
      <c r="C218" s="3">
        <f ca="1">IFERROR(__xludf.DUMMYFUNCTION("""COMPUTED_VALUE"""),42376.6666666666)</f>
        <v>42376.666666666599</v>
      </c>
      <c r="D218" s="2">
        <f ca="1">IFERROR(__xludf.DUMMYFUNCTION("""COMPUTED_VALUE"""),215.65)</f>
        <v>215.65</v>
      </c>
    </row>
    <row r="219" spans="3:4" x14ac:dyDescent="0.2">
      <c r="C219" s="3">
        <f ca="1">IFERROR(__xludf.DUMMYFUNCTION("""COMPUTED_VALUE"""),42377.6666666666)</f>
        <v>42377.666666666599</v>
      </c>
      <c r="D219" s="2">
        <f ca="1">IFERROR(__xludf.DUMMYFUNCTION("""COMPUTED_VALUE"""),211)</f>
        <v>211</v>
      </c>
    </row>
    <row r="220" spans="3:4" x14ac:dyDescent="0.2">
      <c r="C220" s="3">
        <f ca="1">IFERROR(__xludf.DUMMYFUNCTION("""COMPUTED_VALUE"""),42380.6666666666)</f>
        <v>42380.666666666599</v>
      </c>
      <c r="D220" s="2">
        <f ca="1">IFERROR(__xludf.DUMMYFUNCTION("""COMPUTED_VALUE"""),207.85)</f>
        <v>207.85</v>
      </c>
    </row>
    <row r="221" spans="3:4" x14ac:dyDescent="0.2">
      <c r="C221" s="3">
        <f ca="1">IFERROR(__xludf.DUMMYFUNCTION("""COMPUTED_VALUE"""),42381.6666666666)</f>
        <v>42381.666666666599</v>
      </c>
      <c r="D221" s="2">
        <f ca="1">IFERROR(__xludf.DUMMYFUNCTION("""COMPUTED_VALUE"""),209.97)</f>
        <v>209.97</v>
      </c>
    </row>
    <row r="222" spans="3:4" x14ac:dyDescent="0.2">
      <c r="C222" s="3">
        <f ca="1">IFERROR(__xludf.DUMMYFUNCTION("""COMPUTED_VALUE"""),42382.6666666666)</f>
        <v>42382.666666666599</v>
      </c>
      <c r="D222" s="2">
        <f ca="1">IFERROR(__xludf.DUMMYFUNCTION("""COMPUTED_VALUE"""),200.31)</f>
        <v>200.31</v>
      </c>
    </row>
    <row r="223" spans="3:4" x14ac:dyDescent="0.2">
      <c r="C223" s="3">
        <f ca="1">IFERROR(__xludf.DUMMYFUNCTION("""COMPUTED_VALUE"""),42383.6666666666)</f>
        <v>42383.666666666599</v>
      </c>
      <c r="D223" s="2">
        <f ca="1">IFERROR(__xludf.DUMMYFUNCTION("""COMPUTED_VALUE"""),206.18)</f>
        <v>206.18</v>
      </c>
    </row>
    <row r="224" spans="3:4" x14ac:dyDescent="0.2">
      <c r="C224" s="3">
        <f ca="1">IFERROR(__xludf.DUMMYFUNCTION("""COMPUTED_VALUE"""),42384.6666666666)</f>
        <v>42384.666666666599</v>
      </c>
      <c r="D224" s="2">
        <f ca="1">IFERROR(__xludf.DUMMYFUNCTION("""COMPUTED_VALUE"""),204.99)</f>
        <v>204.99</v>
      </c>
    </row>
    <row r="225" spans="3:4" x14ac:dyDescent="0.2">
      <c r="C225" s="3">
        <f ca="1">IFERROR(__xludf.DUMMYFUNCTION("""COMPUTED_VALUE"""),42388.6666666666)</f>
        <v>42388.666666666599</v>
      </c>
      <c r="D225" s="2">
        <f ca="1">IFERROR(__xludf.DUMMYFUNCTION("""COMPUTED_VALUE"""),204.72)</f>
        <v>204.72</v>
      </c>
    </row>
    <row r="226" spans="3:4" x14ac:dyDescent="0.2">
      <c r="C226" s="3">
        <f ca="1">IFERROR(__xludf.DUMMYFUNCTION("""COMPUTED_VALUE"""),42389.6666666666)</f>
        <v>42389.666666666599</v>
      </c>
      <c r="D226" s="2">
        <f ca="1">IFERROR(__xludf.DUMMYFUNCTION("""COMPUTED_VALUE"""),198.7)</f>
        <v>198.7</v>
      </c>
    </row>
    <row r="227" spans="3:4" x14ac:dyDescent="0.2">
      <c r="C227" s="3">
        <f ca="1">IFERROR(__xludf.DUMMYFUNCTION("""COMPUTED_VALUE"""),42390.6666666666)</f>
        <v>42390.666666666599</v>
      </c>
      <c r="D227" s="2">
        <f ca="1">IFERROR(__xludf.DUMMYFUNCTION("""COMPUTED_VALUE"""),199.97)</f>
        <v>199.97</v>
      </c>
    </row>
    <row r="228" spans="3:4" x14ac:dyDescent="0.2">
      <c r="C228" s="3">
        <f ca="1">IFERROR(__xludf.DUMMYFUNCTION("""COMPUTED_VALUE"""),42391.6666666666)</f>
        <v>42391.666666666599</v>
      </c>
      <c r="D228" s="2">
        <f ca="1">IFERROR(__xludf.DUMMYFUNCTION("""COMPUTED_VALUE"""),202.55)</f>
        <v>202.55</v>
      </c>
    </row>
    <row r="229" spans="3:4" x14ac:dyDescent="0.2">
      <c r="C229" s="3">
        <f ca="1">IFERROR(__xludf.DUMMYFUNCTION("""COMPUTED_VALUE"""),42394.6666666666)</f>
        <v>42394.666666666599</v>
      </c>
      <c r="D229" s="2">
        <f ca="1">IFERROR(__xludf.DUMMYFUNCTION("""COMPUTED_VALUE"""),196.38)</f>
        <v>196.38</v>
      </c>
    </row>
    <row r="230" spans="3:4" x14ac:dyDescent="0.2">
      <c r="C230" s="3">
        <f ca="1">IFERROR(__xludf.DUMMYFUNCTION("""COMPUTED_VALUE"""),42395.6666666666)</f>
        <v>42395.666666666599</v>
      </c>
      <c r="D230" s="2">
        <f ca="1">IFERROR(__xludf.DUMMYFUNCTION("""COMPUTED_VALUE"""),193.56)</f>
        <v>193.56</v>
      </c>
    </row>
    <row r="231" spans="3:4" x14ac:dyDescent="0.2">
      <c r="C231" s="3">
        <f ca="1">IFERROR(__xludf.DUMMYFUNCTION("""COMPUTED_VALUE"""),42396.6666666666)</f>
        <v>42396.666666666599</v>
      </c>
      <c r="D231" s="2">
        <f ca="1">IFERROR(__xludf.DUMMYFUNCTION("""COMPUTED_VALUE"""),188.07)</f>
        <v>188.07</v>
      </c>
    </row>
    <row r="232" spans="3:4" x14ac:dyDescent="0.2">
      <c r="C232" s="3">
        <f ca="1">IFERROR(__xludf.DUMMYFUNCTION("""COMPUTED_VALUE"""),42397.6666666666)</f>
        <v>42397.666666666599</v>
      </c>
      <c r="D232" s="2">
        <f ca="1">IFERROR(__xludf.DUMMYFUNCTION("""COMPUTED_VALUE"""),189.7)</f>
        <v>189.7</v>
      </c>
    </row>
    <row r="233" spans="3:4" x14ac:dyDescent="0.2">
      <c r="C233" s="3">
        <f ca="1">IFERROR(__xludf.DUMMYFUNCTION("""COMPUTED_VALUE"""),42398.6666666666)</f>
        <v>42398.666666666599</v>
      </c>
      <c r="D233" s="2">
        <f ca="1">IFERROR(__xludf.DUMMYFUNCTION("""COMPUTED_VALUE"""),191.2)</f>
        <v>191.2</v>
      </c>
    </row>
    <row r="234" spans="3:4" x14ac:dyDescent="0.2">
      <c r="C234" s="3">
        <f ca="1">IFERROR(__xludf.DUMMYFUNCTION("""COMPUTED_VALUE"""),42401.6666666666)</f>
        <v>42401.666666666599</v>
      </c>
      <c r="D234" s="2">
        <f ca="1">IFERROR(__xludf.DUMMYFUNCTION("""COMPUTED_VALUE"""),196.94)</f>
        <v>196.94</v>
      </c>
    </row>
    <row r="235" spans="3:4" x14ac:dyDescent="0.2">
      <c r="C235" s="3">
        <f ca="1">IFERROR(__xludf.DUMMYFUNCTION("""COMPUTED_VALUE"""),42402.6666666666)</f>
        <v>42402.666666666599</v>
      </c>
      <c r="D235" s="2">
        <f ca="1">IFERROR(__xludf.DUMMYFUNCTION("""COMPUTED_VALUE"""),182.78)</f>
        <v>182.78</v>
      </c>
    </row>
    <row r="236" spans="3:4" x14ac:dyDescent="0.2">
      <c r="C236" s="3">
        <f ca="1">IFERROR(__xludf.DUMMYFUNCTION("""COMPUTED_VALUE"""),42403.6666666666)</f>
        <v>42403.666666666599</v>
      </c>
      <c r="D236" s="2">
        <f ca="1">IFERROR(__xludf.DUMMYFUNCTION("""COMPUTED_VALUE"""),173.48)</f>
        <v>173.48</v>
      </c>
    </row>
    <row r="237" spans="3:4" x14ac:dyDescent="0.2">
      <c r="C237" s="3">
        <f ca="1">IFERROR(__xludf.DUMMYFUNCTION("""COMPUTED_VALUE"""),42404.6666666666)</f>
        <v>42404.666666666599</v>
      </c>
      <c r="D237" s="2">
        <f ca="1">IFERROR(__xludf.DUMMYFUNCTION("""COMPUTED_VALUE"""),175.33)</f>
        <v>175.33</v>
      </c>
    </row>
    <row r="238" spans="3:4" x14ac:dyDescent="0.2">
      <c r="C238" s="3">
        <f ca="1">IFERROR(__xludf.DUMMYFUNCTION("""COMPUTED_VALUE"""),42405.6666666666)</f>
        <v>42405.666666666599</v>
      </c>
      <c r="D238" s="2">
        <f ca="1">IFERROR(__xludf.DUMMYFUNCTION("""COMPUTED_VALUE"""),162.6)</f>
        <v>162.6</v>
      </c>
    </row>
    <row r="239" spans="3:4" x14ac:dyDescent="0.2">
      <c r="C239" s="3">
        <f ca="1">IFERROR(__xludf.DUMMYFUNCTION("""COMPUTED_VALUE"""),42408.6666666666)</f>
        <v>42408.666666666599</v>
      </c>
      <c r="D239" s="2">
        <f ca="1">IFERROR(__xludf.DUMMYFUNCTION("""COMPUTED_VALUE"""),147.99)</f>
        <v>147.99</v>
      </c>
    </row>
    <row r="240" spans="3:4" x14ac:dyDescent="0.2">
      <c r="C240" s="3">
        <f ca="1">IFERROR(__xludf.DUMMYFUNCTION("""COMPUTED_VALUE"""),42409.6666666666)</f>
        <v>42409.666666666599</v>
      </c>
      <c r="D240" s="2">
        <f ca="1">IFERROR(__xludf.DUMMYFUNCTION("""COMPUTED_VALUE"""),148.25)</f>
        <v>148.25</v>
      </c>
    </row>
    <row r="241" spans="3:4" x14ac:dyDescent="0.2">
      <c r="C241" s="3">
        <f ca="1">IFERROR(__xludf.DUMMYFUNCTION("""COMPUTED_VALUE"""),42410.6666666666)</f>
        <v>42410.666666666599</v>
      </c>
      <c r="D241" s="2">
        <f ca="1">IFERROR(__xludf.DUMMYFUNCTION("""COMPUTED_VALUE"""),143.67)</f>
        <v>143.66999999999999</v>
      </c>
    </row>
    <row r="242" spans="3:4" x14ac:dyDescent="0.2">
      <c r="C242" s="3">
        <f ca="1">IFERROR(__xludf.DUMMYFUNCTION("""COMPUTED_VALUE"""),42411.6666666666)</f>
        <v>42411.666666666599</v>
      </c>
      <c r="D242" s="2">
        <f ca="1">IFERROR(__xludf.DUMMYFUNCTION("""COMPUTED_VALUE"""),150.47)</f>
        <v>150.47</v>
      </c>
    </row>
    <row r="243" spans="3:4" x14ac:dyDescent="0.2">
      <c r="C243" s="3">
        <f ca="1">IFERROR(__xludf.DUMMYFUNCTION("""COMPUTED_VALUE"""),42412.6666666666)</f>
        <v>42412.666666666599</v>
      </c>
      <c r="D243" s="2">
        <f ca="1">IFERROR(__xludf.DUMMYFUNCTION("""COMPUTED_VALUE"""),151.04)</f>
        <v>151.04</v>
      </c>
    </row>
    <row r="244" spans="3:4" x14ac:dyDescent="0.2">
      <c r="C244" s="3">
        <f ca="1">IFERROR(__xludf.DUMMYFUNCTION("""COMPUTED_VALUE"""),42416.6666666666)</f>
        <v>42416.666666666599</v>
      </c>
      <c r="D244" s="2">
        <f ca="1">IFERROR(__xludf.DUMMYFUNCTION("""COMPUTED_VALUE"""),155.17)</f>
        <v>155.16999999999999</v>
      </c>
    </row>
    <row r="245" spans="3:4" x14ac:dyDescent="0.2">
      <c r="C245" s="3">
        <f ca="1">IFERROR(__xludf.DUMMYFUNCTION("""COMPUTED_VALUE"""),42417.6666666666)</f>
        <v>42417.666666666599</v>
      </c>
      <c r="D245" s="2">
        <f ca="1">IFERROR(__xludf.DUMMYFUNCTION("""COMPUTED_VALUE"""),168.68)</f>
        <v>168.68</v>
      </c>
    </row>
    <row r="246" spans="3:4" x14ac:dyDescent="0.2">
      <c r="C246" s="3">
        <f ca="1">IFERROR(__xludf.DUMMYFUNCTION("""COMPUTED_VALUE"""),42418.6666666666)</f>
        <v>42418.666666666599</v>
      </c>
      <c r="D246" s="2">
        <f ca="1">IFERROR(__xludf.DUMMYFUNCTION("""COMPUTED_VALUE"""),166.77)</f>
        <v>166.77</v>
      </c>
    </row>
    <row r="247" spans="3:4" x14ac:dyDescent="0.2">
      <c r="C247" s="3">
        <f ca="1">IFERROR(__xludf.DUMMYFUNCTION("""COMPUTED_VALUE"""),42419.6666666666)</f>
        <v>42419.666666666599</v>
      </c>
      <c r="D247" s="2">
        <f ca="1">IFERROR(__xludf.DUMMYFUNCTION("""COMPUTED_VALUE"""),166.58)</f>
        <v>166.58</v>
      </c>
    </row>
    <row r="248" spans="3:4" x14ac:dyDescent="0.2">
      <c r="C248" s="3">
        <f ca="1">IFERROR(__xludf.DUMMYFUNCTION("""COMPUTED_VALUE"""),42422.6666666666)</f>
        <v>42422.666666666599</v>
      </c>
      <c r="D248" s="2">
        <f ca="1">IFERROR(__xludf.DUMMYFUNCTION("""COMPUTED_VALUE"""),177.74)</f>
        <v>177.74</v>
      </c>
    </row>
    <row r="249" spans="3:4" x14ac:dyDescent="0.2">
      <c r="C249" s="3">
        <f ca="1">IFERROR(__xludf.DUMMYFUNCTION("""COMPUTED_VALUE"""),42423.6666666666)</f>
        <v>42423.666666666599</v>
      </c>
      <c r="D249" s="2">
        <f ca="1">IFERROR(__xludf.DUMMYFUNCTION("""COMPUTED_VALUE"""),177.21)</f>
        <v>177.21</v>
      </c>
    </row>
    <row r="250" spans="3:4" x14ac:dyDescent="0.2">
      <c r="C250" s="3">
        <f ca="1">IFERROR(__xludf.DUMMYFUNCTION("""COMPUTED_VALUE"""),42424.6666666666)</f>
        <v>42424.666666666599</v>
      </c>
      <c r="D250" s="2">
        <f ca="1">IFERROR(__xludf.DUMMYFUNCTION("""COMPUTED_VALUE"""),179)</f>
        <v>179</v>
      </c>
    </row>
    <row r="251" spans="3:4" x14ac:dyDescent="0.2">
      <c r="C251" s="3">
        <f ca="1">IFERROR(__xludf.DUMMYFUNCTION("""COMPUTED_VALUE"""),42425.6666666666)</f>
        <v>42425.666666666599</v>
      </c>
      <c r="D251" s="2">
        <f ca="1">IFERROR(__xludf.DUMMYFUNCTION("""COMPUTED_VALUE"""),187.43)</f>
        <v>187.43</v>
      </c>
    </row>
    <row r="252" spans="3:4" x14ac:dyDescent="0.2">
      <c r="C252" s="3">
        <f ca="1">IFERROR(__xludf.DUMMYFUNCTION("""COMPUTED_VALUE"""),42426.6666666666)</f>
        <v>42426.666666666599</v>
      </c>
      <c r="D252" s="2">
        <f ca="1">IFERROR(__xludf.DUMMYFUNCTION("""COMPUTED_VALUE"""),190.34)</f>
        <v>190.34</v>
      </c>
    </row>
    <row r="253" spans="3:4" x14ac:dyDescent="0.2">
      <c r="C253" s="3">
        <f ca="1">IFERROR(__xludf.DUMMYFUNCTION("""COMPUTED_VALUE"""),42429.6666666666)</f>
        <v>42429.666666666599</v>
      </c>
      <c r="D253" s="2">
        <f ca="1">IFERROR(__xludf.DUMMYFUNCTION("""COMPUTED_VALUE"""),191.93)</f>
        <v>191.93</v>
      </c>
    </row>
    <row r="254" spans="3:4" x14ac:dyDescent="0.2">
      <c r="C254" s="3">
        <f ca="1">IFERROR(__xludf.DUMMYFUNCTION("""COMPUTED_VALUE"""),42430.6666666666)</f>
        <v>42430.666666666599</v>
      </c>
      <c r="D254" s="2">
        <f ca="1">IFERROR(__xludf.DUMMYFUNCTION("""COMPUTED_VALUE"""),186.35)</f>
        <v>186.35</v>
      </c>
    </row>
    <row r="255" spans="3:4" x14ac:dyDescent="0.2">
      <c r="C255" s="3">
        <f ca="1">IFERROR(__xludf.DUMMYFUNCTION("""COMPUTED_VALUE"""),42431.6666666666)</f>
        <v>42431.666666666599</v>
      </c>
      <c r="D255" s="2">
        <f ca="1">IFERROR(__xludf.DUMMYFUNCTION("""COMPUTED_VALUE"""),188.34)</f>
        <v>188.34</v>
      </c>
    </row>
    <row r="256" spans="3:4" x14ac:dyDescent="0.2">
      <c r="C256" s="3">
        <f ca="1">IFERROR(__xludf.DUMMYFUNCTION("""COMPUTED_VALUE"""),42432.6666666666)</f>
        <v>42432.666666666599</v>
      </c>
      <c r="D256" s="2">
        <f ca="1">IFERROR(__xludf.DUMMYFUNCTION("""COMPUTED_VALUE"""),195.74)</f>
        <v>195.74</v>
      </c>
    </row>
    <row r="257" spans="3:4" x14ac:dyDescent="0.2">
      <c r="C257" s="3">
        <f ca="1">IFERROR(__xludf.DUMMYFUNCTION("""COMPUTED_VALUE"""),42433.6666666666)</f>
        <v>42433.666666666599</v>
      </c>
      <c r="D257" s="2">
        <f ca="1">IFERROR(__xludf.DUMMYFUNCTION("""COMPUTED_VALUE"""),201.04)</f>
        <v>201.04</v>
      </c>
    </row>
    <row r="258" spans="3:4" x14ac:dyDescent="0.2">
      <c r="C258" s="3">
        <f ca="1">IFERROR(__xludf.DUMMYFUNCTION("""COMPUTED_VALUE"""),42436.6666666666)</f>
        <v>42436.666666666599</v>
      </c>
      <c r="D258" s="2">
        <f ca="1">IFERROR(__xludf.DUMMYFUNCTION("""COMPUTED_VALUE"""),205.29)</f>
        <v>205.29</v>
      </c>
    </row>
    <row r="259" spans="3:4" x14ac:dyDescent="0.2">
      <c r="C259" s="3">
        <f ca="1">IFERROR(__xludf.DUMMYFUNCTION("""COMPUTED_VALUE"""),42437.6666666666)</f>
        <v>42437.666666666599</v>
      </c>
      <c r="D259" s="2">
        <f ca="1">IFERROR(__xludf.DUMMYFUNCTION("""COMPUTED_VALUE"""),202.6)</f>
        <v>202.6</v>
      </c>
    </row>
    <row r="260" spans="3:4" x14ac:dyDescent="0.2">
      <c r="C260" s="3">
        <f ca="1">IFERROR(__xludf.DUMMYFUNCTION("""COMPUTED_VALUE"""),42438.6666666666)</f>
        <v>42438.666666666599</v>
      </c>
      <c r="D260" s="2">
        <f ca="1">IFERROR(__xludf.DUMMYFUNCTION("""COMPUTED_VALUE"""),208.72)</f>
        <v>208.72</v>
      </c>
    </row>
    <row r="261" spans="3:4" x14ac:dyDescent="0.2">
      <c r="C261" s="3">
        <f ca="1">IFERROR(__xludf.DUMMYFUNCTION("""COMPUTED_VALUE"""),42439.6666666666)</f>
        <v>42439.666666666599</v>
      </c>
      <c r="D261" s="2">
        <f ca="1">IFERROR(__xludf.DUMMYFUNCTION("""COMPUTED_VALUE"""),205.18)</f>
        <v>205.18</v>
      </c>
    </row>
    <row r="262" spans="3:4" x14ac:dyDescent="0.2">
      <c r="C262" s="3">
        <f ca="1">IFERROR(__xludf.DUMMYFUNCTION("""COMPUTED_VALUE"""),42440.6666666666)</f>
        <v>42440.666666666599</v>
      </c>
      <c r="D262" s="2">
        <f ca="1">IFERROR(__xludf.DUMMYFUNCTION("""COMPUTED_VALUE"""),207.5)</f>
        <v>207.5</v>
      </c>
    </row>
    <row r="263" spans="3:4" x14ac:dyDescent="0.2">
      <c r="C263" s="3">
        <f ca="1">IFERROR(__xludf.DUMMYFUNCTION("""COMPUTED_VALUE"""),42443.6666666666)</f>
        <v>42443.666666666599</v>
      </c>
      <c r="D263" s="2">
        <f ca="1">IFERROR(__xludf.DUMMYFUNCTION("""COMPUTED_VALUE"""),215.15)</f>
        <v>215.15</v>
      </c>
    </row>
    <row r="264" spans="3:4" x14ac:dyDescent="0.2">
      <c r="C264" s="3">
        <f ca="1">IFERROR(__xludf.DUMMYFUNCTION("""COMPUTED_VALUE"""),42444.6666666666)</f>
        <v>42444.666666666599</v>
      </c>
      <c r="D264" s="2">
        <f ca="1">IFERROR(__xludf.DUMMYFUNCTION("""COMPUTED_VALUE"""),218.34)</f>
        <v>218.34</v>
      </c>
    </row>
    <row r="265" spans="3:4" x14ac:dyDescent="0.2">
      <c r="C265" s="3">
        <f ca="1">IFERROR(__xludf.DUMMYFUNCTION("""COMPUTED_VALUE"""),42445.6666666666)</f>
        <v>42445.666666666599</v>
      </c>
      <c r="D265" s="2">
        <f ca="1">IFERROR(__xludf.DUMMYFUNCTION("""COMPUTED_VALUE"""),221.93)</f>
        <v>221.93</v>
      </c>
    </row>
    <row r="266" spans="3:4" x14ac:dyDescent="0.2">
      <c r="C266" s="3">
        <f ca="1">IFERROR(__xludf.DUMMYFUNCTION("""COMPUTED_VALUE"""),42446.6666666666)</f>
        <v>42446.666666666599</v>
      </c>
      <c r="D266" s="2">
        <f ca="1">IFERROR(__xludf.DUMMYFUNCTION("""COMPUTED_VALUE"""),226.38)</f>
        <v>226.38</v>
      </c>
    </row>
    <row r="267" spans="3:4" x14ac:dyDescent="0.2">
      <c r="C267" s="3">
        <f ca="1">IFERROR(__xludf.DUMMYFUNCTION("""COMPUTED_VALUE"""),42447.6666666666)</f>
        <v>42447.666666666599</v>
      </c>
      <c r="D267" s="2">
        <f ca="1">IFERROR(__xludf.DUMMYFUNCTION("""COMPUTED_VALUE"""),232.74)</f>
        <v>232.74</v>
      </c>
    </row>
    <row r="268" spans="3:4" x14ac:dyDescent="0.2">
      <c r="C268" s="3">
        <f ca="1">IFERROR(__xludf.DUMMYFUNCTION("""COMPUTED_VALUE"""),42450.6666666666)</f>
        <v>42450.666666666599</v>
      </c>
      <c r="D268" s="2">
        <f ca="1">IFERROR(__xludf.DUMMYFUNCTION("""COMPUTED_VALUE"""),238.32)</f>
        <v>238.32</v>
      </c>
    </row>
    <row r="269" spans="3:4" x14ac:dyDescent="0.2">
      <c r="C269" s="3">
        <f ca="1">IFERROR(__xludf.DUMMYFUNCTION("""COMPUTED_VALUE"""),42451.6666666666)</f>
        <v>42451.666666666599</v>
      </c>
      <c r="D269" s="2">
        <f ca="1">IFERROR(__xludf.DUMMYFUNCTION("""COMPUTED_VALUE"""),234.24)</f>
        <v>234.24</v>
      </c>
    </row>
    <row r="270" spans="3:4" x14ac:dyDescent="0.2">
      <c r="C270" s="3">
        <f ca="1">IFERROR(__xludf.DUMMYFUNCTION("""COMPUTED_VALUE"""),42452.6666666666)</f>
        <v>42452.666666666599</v>
      </c>
      <c r="D270" s="2">
        <f ca="1">IFERROR(__xludf.DUMMYFUNCTION("""COMPUTED_VALUE"""),222.58)</f>
        <v>222.58</v>
      </c>
    </row>
    <row r="271" spans="3:4" x14ac:dyDescent="0.2">
      <c r="C271" s="3">
        <f ca="1">IFERROR(__xludf.DUMMYFUNCTION("""COMPUTED_VALUE"""),42453.6666666666)</f>
        <v>42453.666666666599</v>
      </c>
      <c r="D271" s="2">
        <f ca="1">IFERROR(__xludf.DUMMYFUNCTION("""COMPUTED_VALUE"""),227.75)</f>
        <v>227.75</v>
      </c>
    </row>
    <row r="272" spans="3:4" x14ac:dyDescent="0.2">
      <c r="C272" s="3">
        <f ca="1">IFERROR(__xludf.DUMMYFUNCTION("""COMPUTED_VALUE"""),42457.6666666666)</f>
        <v>42457.666666666599</v>
      </c>
      <c r="D272" s="2">
        <f ca="1">IFERROR(__xludf.DUMMYFUNCTION("""COMPUTED_VALUE"""),230.26)</f>
        <v>230.26</v>
      </c>
    </row>
    <row r="273" spans="3:4" x14ac:dyDescent="0.2">
      <c r="C273" s="3">
        <f ca="1">IFERROR(__xludf.DUMMYFUNCTION("""COMPUTED_VALUE"""),42458.6666666666)</f>
        <v>42458.666666666599</v>
      </c>
      <c r="D273" s="2">
        <f ca="1">IFERROR(__xludf.DUMMYFUNCTION("""COMPUTED_VALUE"""),230.13)</f>
        <v>230.13</v>
      </c>
    </row>
    <row r="274" spans="3:4" x14ac:dyDescent="0.2">
      <c r="C274" s="3">
        <f ca="1">IFERROR(__xludf.DUMMYFUNCTION("""COMPUTED_VALUE"""),42459.6666666666)</f>
        <v>42459.666666666599</v>
      </c>
      <c r="D274" s="2">
        <f ca="1">IFERROR(__xludf.DUMMYFUNCTION("""COMPUTED_VALUE"""),226.89)</f>
        <v>226.89</v>
      </c>
    </row>
    <row r="275" spans="3:4" x14ac:dyDescent="0.2">
      <c r="C275" s="3">
        <f ca="1">IFERROR(__xludf.DUMMYFUNCTION("""COMPUTED_VALUE"""),42460.6666666666)</f>
        <v>42460.666666666599</v>
      </c>
      <c r="D275" s="2">
        <f ca="1">IFERROR(__xludf.DUMMYFUNCTION("""COMPUTED_VALUE"""),229.77)</f>
        <v>229.77</v>
      </c>
    </row>
    <row r="276" spans="3:4" x14ac:dyDescent="0.2">
      <c r="C276" s="3">
        <f ca="1">IFERROR(__xludf.DUMMYFUNCTION("""COMPUTED_VALUE"""),42461.6666666666)</f>
        <v>42461.666666666599</v>
      </c>
      <c r="D276" s="2">
        <f ca="1">IFERROR(__xludf.DUMMYFUNCTION("""COMPUTED_VALUE"""),237.59)</f>
        <v>237.59</v>
      </c>
    </row>
    <row r="277" spans="3:4" x14ac:dyDescent="0.2">
      <c r="C277" s="3">
        <f ca="1">IFERROR(__xludf.DUMMYFUNCTION("""COMPUTED_VALUE"""),42464.6666666666)</f>
        <v>42464.666666666599</v>
      </c>
      <c r="D277" s="2">
        <f ca="1">IFERROR(__xludf.DUMMYFUNCTION("""COMPUTED_VALUE"""),246.99)</f>
        <v>246.99</v>
      </c>
    </row>
    <row r="278" spans="3:4" x14ac:dyDescent="0.2">
      <c r="C278" s="3">
        <f ca="1">IFERROR(__xludf.DUMMYFUNCTION("""COMPUTED_VALUE"""),42465.6666666666)</f>
        <v>42465.666666666599</v>
      </c>
      <c r="D278" s="2">
        <f ca="1">IFERROR(__xludf.DUMMYFUNCTION("""COMPUTED_VALUE"""),255.47)</f>
        <v>255.47</v>
      </c>
    </row>
    <row r="279" spans="3:4" x14ac:dyDescent="0.2">
      <c r="C279" s="3">
        <f ca="1">IFERROR(__xludf.DUMMYFUNCTION("""COMPUTED_VALUE"""),42466.6666666666)</f>
        <v>42466.666666666599</v>
      </c>
      <c r="D279" s="2">
        <f ca="1">IFERROR(__xludf.DUMMYFUNCTION("""COMPUTED_VALUE"""),265.42)</f>
        <v>265.42</v>
      </c>
    </row>
    <row r="280" spans="3:4" x14ac:dyDescent="0.2">
      <c r="C280" s="3">
        <f ca="1">IFERROR(__xludf.DUMMYFUNCTION("""COMPUTED_VALUE"""),42467.6666666666)</f>
        <v>42467.666666666599</v>
      </c>
      <c r="D280" s="2">
        <f ca="1">IFERROR(__xludf.DUMMYFUNCTION("""COMPUTED_VALUE"""),257.2)</f>
        <v>257.2</v>
      </c>
    </row>
    <row r="281" spans="3:4" x14ac:dyDescent="0.2">
      <c r="C281" s="3">
        <f ca="1">IFERROR(__xludf.DUMMYFUNCTION("""COMPUTED_VALUE"""),42468.6666666666)</f>
        <v>42468.666666666599</v>
      </c>
      <c r="D281" s="2">
        <f ca="1">IFERROR(__xludf.DUMMYFUNCTION("""COMPUTED_VALUE"""),250.07)</f>
        <v>250.07</v>
      </c>
    </row>
    <row r="282" spans="3:4" x14ac:dyDescent="0.2">
      <c r="C282" s="3">
        <f ca="1">IFERROR(__xludf.DUMMYFUNCTION("""COMPUTED_VALUE"""),42471.6666666666)</f>
        <v>42471.666666666599</v>
      </c>
      <c r="D282" s="2">
        <f ca="1">IFERROR(__xludf.DUMMYFUNCTION("""COMPUTED_VALUE"""),249.92)</f>
        <v>249.92</v>
      </c>
    </row>
    <row r="283" spans="3:4" x14ac:dyDescent="0.2">
      <c r="C283" s="3">
        <f ca="1">IFERROR(__xludf.DUMMYFUNCTION("""COMPUTED_VALUE"""),42472.6666666666)</f>
        <v>42472.666666666599</v>
      </c>
      <c r="D283" s="2">
        <f ca="1">IFERROR(__xludf.DUMMYFUNCTION("""COMPUTED_VALUE"""),247.82)</f>
        <v>247.82</v>
      </c>
    </row>
    <row r="284" spans="3:4" x14ac:dyDescent="0.2">
      <c r="C284" s="3">
        <f ca="1">IFERROR(__xludf.DUMMYFUNCTION("""COMPUTED_VALUE"""),42473.6666666666)</f>
        <v>42473.666666666599</v>
      </c>
      <c r="D284" s="2">
        <f ca="1">IFERROR(__xludf.DUMMYFUNCTION("""COMPUTED_VALUE"""),254.53)</f>
        <v>254.53</v>
      </c>
    </row>
    <row r="285" spans="3:4" x14ac:dyDescent="0.2">
      <c r="C285" s="3">
        <f ca="1">IFERROR(__xludf.DUMMYFUNCTION("""COMPUTED_VALUE"""),42474.6666666666)</f>
        <v>42474.666666666599</v>
      </c>
      <c r="D285" s="2">
        <f ca="1">IFERROR(__xludf.DUMMYFUNCTION("""COMPUTED_VALUE"""),251.86)</f>
        <v>251.86</v>
      </c>
    </row>
    <row r="286" spans="3:4" x14ac:dyDescent="0.2">
      <c r="C286" s="3">
        <f ca="1">IFERROR(__xludf.DUMMYFUNCTION("""COMPUTED_VALUE"""),42475.6666666666)</f>
        <v>42475.666666666599</v>
      </c>
      <c r="D286" s="2">
        <f ca="1">IFERROR(__xludf.DUMMYFUNCTION("""COMPUTED_VALUE"""),254.51)</f>
        <v>254.51</v>
      </c>
    </row>
    <row r="287" spans="3:4" x14ac:dyDescent="0.2">
      <c r="C287" s="3">
        <f ca="1">IFERROR(__xludf.DUMMYFUNCTION("""COMPUTED_VALUE"""),42478.6666666666)</f>
        <v>42478.666666666599</v>
      </c>
      <c r="D287" s="2">
        <f ca="1">IFERROR(__xludf.DUMMYFUNCTION("""COMPUTED_VALUE"""),253.88)</f>
        <v>253.88</v>
      </c>
    </row>
    <row r="288" spans="3:4" x14ac:dyDescent="0.2">
      <c r="C288" s="3">
        <f ca="1">IFERROR(__xludf.DUMMYFUNCTION("""COMPUTED_VALUE"""),42479.6666666666)</f>
        <v>42479.666666666599</v>
      </c>
      <c r="D288" s="2">
        <f ca="1">IFERROR(__xludf.DUMMYFUNCTION("""COMPUTED_VALUE"""),247.37)</f>
        <v>247.37</v>
      </c>
    </row>
    <row r="289" spans="3:4" x14ac:dyDescent="0.2">
      <c r="C289" s="3">
        <f ca="1">IFERROR(__xludf.DUMMYFUNCTION("""COMPUTED_VALUE"""),42480.6666666666)</f>
        <v>42480.666666666599</v>
      </c>
      <c r="D289" s="2">
        <f ca="1">IFERROR(__xludf.DUMMYFUNCTION("""COMPUTED_VALUE"""),249.97)</f>
        <v>249.97</v>
      </c>
    </row>
    <row r="290" spans="3:4" x14ac:dyDescent="0.2">
      <c r="C290" s="3">
        <f ca="1">IFERROR(__xludf.DUMMYFUNCTION("""COMPUTED_VALUE"""),42481.6666666666)</f>
        <v>42481.666666666599</v>
      </c>
      <c r="D290" s="2">
        <f ca="1">IFERROR(__xludf.DUMMYFUNCTION("""COMPUTED_VALUE"""),248.29)</f>
        <v>248.29</v>
      </c>
    </row>
    <row r="291" spans="3:4" x14ac:dyDescent="0.2">
      <c r="C291" s="3">
        <f ca="1">IFERROR(__xludf.DUMMYFUNCTION("""COMPUTED_VALUE"""),42482.6666666666)</f>
        <v>42482.666666666599</v>
      </c>
      <c r="D291" s="2">
        <f ca="1">IFERROR(__xludf.DUMMYFUNCTION("""COMPUTED_VALUE"""),253.75)</f>
        <v>253.75</v>
      </c>
    </row>
    <row r="292" spans="3:4" x14ac:dyDescent="0.2">
      <c r="C292" s="3">
        <f ca="1">IFERROR(__xludf.DUMMYFUNCTION("""COMPUTED_VALUE"""),42485.6666666666)</f>
        <v>42485.666666666599</v>
      </c>
      <c r="D292" s="2">
        <f ca="1">IFERROR(__xludf.DUMMYFUNCTION("""COMPUTED_VALUE"""),251.82)</f>
        <v>251.82</v>
      </c>
    </row>
    <row r="293" spans="3:4" x14ac:dyDescent="0.2">
      <c r="C293" s="3">
        <f ca="1">IFERROR(__xludf.DUMMYFUNCTION("""COMPUTED_VALUE"""),42486.6666666666)</f>
        <v>42486.666666666599</v>
      </c>
      <c r="D293" s="2">
        <f ca="1">IFERROR(__xludf.DUMMYFUNCTION("""COMPUTED_VALUE"""),253.74)</f>
        <v>253.74</v>
      </c>
    </row>
    <row r="294" spans="3:4" x14ac:dyDescent="0.2">
      <c r="C294" s="3">
        <f ca="1">IFERROR(__xludf.DUMMYFUNCTION("""COMPUTED_VALUE"""),42487.6666666666)</f>
        <v>42487.666666666599</v>
      </c>
      <c r="D294" s="2">
        <f ca="1">IFERROR(__xludf.DUMMYFUNCTION("""COMPUTED_VALUE"""),251.47)</f>
        <v>251.47</v>
      </c>
    </row>
    <row r="295" spans="3:4" x14ac:dyDescent="0.2">
      <c r="C295" s="3">
        <f ca="1">IFERROR(__xludf.DUMMYFUNCTION("""COMPUTED_VALUE"""),42488.6666666666)</f>
        <v>42488.666666666599</v>
      </c>
      <c r="D295" s="2">
        <f ca="1">IFERROR(__xludf.DUMMYFUNCTION("""COMPUTED_VALUE"""),247.71)</f>
        <v>247.71</v>
      </c>
    </row>
    <row r="296" spans="3:4" x14ac:dyDescent="0.2">
      <c r="C296" s="3">
        <f ca="1">IFERROR(__xludf.DUMMYFUNCTION("""COMPUTED_VALUE"""),42489.6666666666)</f>
        <v>42489.666666666599</v>
      </c>
      <c r="D296" s="2">
        <f ca="1">IFERROR(__xludf.DUMMYFUNCTION("""COMPUTED_VALUE"""),240.76)</f>
        <v>240.76</v>
      </c>
    </row>
    <row r="297" spans="3:4" x14ac:dyDescent="0.2">
      <c r="C297" s="3">
        <f ca="1">IFERROR(__xludf.DUMMYFUNCTION("""COMPUTED_VALUE"""),42492.6666666666)</f>
        <v>42492.666666666599</v>
      </c>
      <c r="D297" s="2">
        <f ca="1">IFERROR(__xludf.DUMMYFUNCTION("""COMPUTED_VALUE"""),241.8)</f>
        <v>241.8</v>
      </c>
    </row>
    <row r="298" spans="3:4" x14ac:dyDescent="0.2">
      <c r="C298" s="3">
        <f ca="1">IFERROR(__xludf.DUMMYFUNCTION("""COMPUTED_VALUE"""),42493.6666666666)</f>
        <v>42493.666666666599</v>
      </c>
      <c r="D298" s="2">
        <f ca="1">IFERROR(__xludf.DUMMYFUNCTION("""COMPUTED_VALUE"""),232.32)</f>
        <v>232.32</v>
      </c>
    </row>
    <row r="299" spans="3:4" x14ac:dyDescent="0.2">
      <c r="C299" s="3">
        <f ca="1">IFERROR(__xludf.DUMMYFUNCTION("""COMPUTED_VALUE"""),42494.6666666666)</f>
        <v>42494.666666666599</v>
      </c>
      <c r="D299" s="2">
        <f ca="1">IFERROR(__xludf.DUMMYFUNCTION("""COMPUTED_VALUE"""),222.56)</f>
        <v>222.56</v>
      </c>
    </row>
    <row r="300" spans="3:4" x14ac:dyDescent="0.2">
      <c r="C300" s="3">
        <f ca="1">IFERROR(__xludf.DUMMYFUNCTION("""COMPUTED_VALUE"""),42495.6666666666)</f>
        <v>42495.666666666599</v>
      </c>
      <c r="D300" s="2">
        <f ca="1">IFERROR(__xludf.DUMMYFUNCTION("""COMPUTED_VALUE"""),211.53)</f>
        <v>211.53</v>
      </c>
    </row>
    <row r="301" spans="3:4" x14ac:dyDescent="0.2">
      <c r="C301" s="3">
        <f ca="1">IFERROR(__xludf.DUMMYFUNCTION("""COMPUTED_VALUE"""),42496.6666666666)</f>
        <v>42496.666666666599</v>
      </c>
      <c r="D301" s="2">
        <f ca="1">IFERROR(__xludf.DUMMYFUNCTION("""COMPUTED_VALUE"""),214.93)</f>
        <v>214.93</v>
      </c>
    </row>
    <row r="302" spans="3:4" x14ac:dyDescent="0.2">
      <c r="C302" s="3">
        <f ca="1">IFERROR(__xludf.DUMMYFUNCTION("""COMPUTED_VALUE"""),42499.6666666666)</f>
        <v>42499.666666666599</v>
      </c>
      <c r="D302" s="2">
        <f ca="1">IFERROR(__xludf.DUMMYFUNCTION("""COMPUTED_VALUE"""),208.92)</f>
        <v>208.92</v>
      </c>
    </row>
    <row r="303" spans="3:4" x14ac:dyDescent="0.2">
      <c r="C303" s="3">
        <f ca="1">IFERROR(__xludf.DUMMYFUNCTION("""COMPUTED_VALUE"""),42500.6666666666)</f>
        <v>42500.666666666599</v>
      </c>
      <c r="D303" s="2">
        <f ca="1">IFERROR(__xludf.DUMMYFUNCTION("""COMPUTED_VALUE"""),208.69)</f>
        <v>208.69</v>
      </c>
    </row>
    <row r="304" spans="3:4" x14ac:dyDescent="0.2">
      <c r="C304" s="3">
        <f ca="1">IFERROR(__xludf.DUMMYFUNCTION("""COMPUTED_VALUE"""),42501.6666666666)</f>
        <v>42501.666666666599</v>
      </c>
      <c r="D304" s="2">
        <f ca="1">IFERROR(__xludf.DUMMYFUNCTION("""COMPUTED_VALUE"""),208.96)</f>
        <v>208.96</v>
      </c>
    </row>
    <row r="305" spans="3:4" x14ac:dyDescent="0.2">
      <c r="C305" s="3">
        <f ca="1">IFERROR(__xludf.DUMMYFUNCTION("""COMPUTED_VALUE"""),42502.6666666666)</f>
        <v>42502.666666666599</v>
      </c>
      <c r="D305" s="2">
        <f ca="1">IFERROR(__xludf.DUMMYFUNCTION("""COMPUTED_VALUE"""),207.28)</f>
        <v>207.28</v>
      </c>
    </row>
    <row r="306" spans="3:4" x14ac:dyDescent="0.2">
      <c r="C306" s="3">
        <f ca="1">IFERROR(__xludf.DUMMYFUNCTION("""COMPUTED_VALUE"""),42503.6666666666)</f>
        <v>42503.666666666599</v>
      </c>
      <c r="D306" s="2">
        <f ca="1">IFERROR(__xludf.DUMMYFUNCTION("""COMPUTED_VALUE"""),207.61)</f>
        <v>207.61</v>
      </c>
    </row>
    <row r="307" spans="3:4" x14ac:dyDescent="0.2">
      <c r="C307" s="3">
        <f ca="1">IFERROR(__xludf.DUMMYFUNCTION("""COMPUTED_VALUE"""),42506.6666666666)</f>
        <v>42506.666666666599</v>
      </c>
      <c r="D307" s="2">
        <f ca="1">IFERROR(__xludf.DUMMYFUNCTION("""COMPUTED_VALUE"""),208.29)</f>
        <v>208.29</v>
      </c>
    </row>
    <row r="308" spans="3:4" x14ac:dyDescent="0.2">
      <c r="C308" s="3">
        <f ca="1">IFERROR(__xludf.DUMMYFUNCTION("""COMPUTED_VALUE"""),42507.6666666666)</f>
        <v>42507.666666666599</v>
      </c>
      <c r="D308" s="2">
        <f ca="1">IFERROR(__xludf.DUMMYFUNCTION("""COMPUTED_VALUE"""),204.66)</f>
        <v>204.66</v>
      </c>
    </row>
    <row r="309" spans="3:4" x14ac:dyDescent="0.2">
      <c r="C309" s="3">
        <f ca="1">IFERROR(__xludf.DUMMYFUNCTION("""COMPUTED_VALUE"""),42508.6666666666)</f>
        <v>42508.666666666599</v>
      </c>
      <c r="D309" s="2">
        <f ca="1">IFERROR(__xludf.DUMMYFUNCTION("""COMPUTED_VALUE"""),211.17)</f>
        <v>211.17</v>
      </c>
    </row>
    <row r="310" spans="3:4" x14ac:dyDescent="0.2">
      <c r="C310" s="3">
        <f ca="1">IFERROR(__xludf.DUMMYFUNCTION("""COMPUTED_VALUE"""),42509.6666666666)</f>
        <v>42509.666666666599</v>
      </c>
      <c r="D310" s="2">
        <f ca="1">IFERROR(__xludf.DUMMYFUNCTION("""COMPUTED_VALUE"""),215.21)</f>
        <v>215.21</v>
      </c>
    </row>
    <row r="311" spans="3:4" x14ac:dyDescent="0.2">
      <c r="C311" s="3">
        <f ca="1">IFERROR(__xludf.DUMMYFUNCTION("""COMPUTED_VALUE"""),42510.6666666666)</f>
        <v>42510.666666666599</v>
      </c>
      <c r="D311" s="2">
        <f ca="1">IFERROR(__xludf.DUMMYFUNCTION("""COMPUTED_VALUE"""),220.28)</f>
        <v>220.28</v>
      </c>
    </row>
    <row r="312" spans="3:4" x14ac:dyDescent="0.2">
      <c r="C312" s="3">
        <f ca="1">IFERROR(__xludf.DUMMYFUNCTION("""COMPUTED_VALUE"""),42513.6666666666)</f>
        <v>42513.666666666599</v>
      </c>
      <c r="D312" s="2">
        <f ca="1">IFERROR(__xludf.DUMMYFUNCTION("""COMPUTED_VALUE"""),216.22)</f>
        <v>216.22</v>
      </c>
    </row>
    <row r="313" spans="3:4" x14ac:dyDescent="0.2">
      <c r="C313" s="3">
        <f ca="1">IFERROR(__xludf.DUMMYFUNCTION("""COMPUTED_VALUE"""),42514.6666666666)</f>
        <v>42514.666666666599</v>
      </c>
      <c r="D313" s="2">
        <f ca="1">IFERROR(__xludf.DUMMYFUNCTION("""COMPUTED_VALUE"""),217.91)</f>
        <v>217.91</v>
      </c>
    </row>
    <row r="314" spans="3:4" x14ac:dyDescent="0.2">
      <c r="C314" s="3">
        <f ca="1">IFERROR(__xludf.DUMMYFUNCTION("""COMPUTED_VALUE"""),42515.6666666666)</f>
        <v>42515.666666666599</v>
      </c>
      <c r="D314" s="2">
        <f ca="1">IFERROR(__xludf.DUMMYFUNCTION("""COMPUTED_VALUE"""),219.58)</f>
        <v>219.58</v>
      </c>
    </row>
    <row r="315" spans="3:4" x14ac:dyDescent="0.2">
      <c r="C315" s="3">
        <f ca="1">IFERROR(__xludf.DUMMYFUNCTION("""COMPUTED_VALUE"""),42516.6666666666)</f>
        <v>42516.666666666599</v>
      </c>
      <c r="D315" s="2">
        <f ca="1">IFERROR(__xludf.DUMMYFUNCTION("""COMPUTED_VALUE"""),225.12)</f>
        <v>225.12</v>
      </c>
    </row>
    <row r="316" spans="3:4" x14ac:dyDescent="0.2">
      <c r="C316" s="3">
        <f ca="1">IFERROR(__xludf.DUMMYFUNCTION("""COMPUTED_VALUE"""),42517.6666666666)</f>
        <v>42517.666666666599</v>
      </c>
      <c r="D316" s="2">
        <f ca="1">IFERROR(__xludf.DUMMYFUNCTION("""COMPUTED_VALUE"""),223.04)</f>
        <v>223.04</v>
      </c>
    </row>
    <row r="317" spans="3:4" x14ac:dyDescent="0.2">
      <c r="C317" s="3">
        <f ca="1">IFERROR(__xludf.DUMMYFUNCTION("""COMPUTED_VALUE"""),42521.6666666666)</f>
        <v>42521.666666666599</v>
      </c>
      <c r="D317" s="2">
        <f ca="1">IFERROR(__xludf.DUMMYFUNCTION("""COMPUTED_VALUE"""),223.23)</f>
        <v>223.23</v>
      </c>
    </row>
    <row r="318" spans="3:4" x14ac:dyDescent="0.2">
      <c r="C318" s="3">
        <f ca="1">IFERROR(__xludf.DUMMYFUNCTION("""COMPUTED_VALUE"""),42522.6666666666)</f>
        <v>42522.666666666599</v>
      </c>
      <c r="D318" s="2">
        <f ca="1">IFERROR(__xludf.DUMMYFUNCTION("""COMPUTED_VALUE"""),219.56)</f>
        <v>219.56</v>
      </c>
    </row>
    <row r="319" spans="3:4" x14ac:dyDescent="0.2">
      <c r="C319" s="3">
        <f ca="1">IFERROR(__xludf.DUMMYFUNCTION("""COMPUTED_VALUE"""),42523.6666666666)</f>
        <v>42523.666666666599</v>
      </c>
      <c r="D319" s="2">
        <f ca="1">IFERROR(__xludf.DUMMYFUNCTION("""COMPUTED_VALUE"""),218.96)</f>
        <v>218.96</v>
      </c>
    </row>
    <row r="320" spans="3:4" x14ac:dyDescent="0.2">
      <c r="C320" s="3">
        <f ca="1">IFERROR(__xludf.DUMMYFUNCTION("""COMPUTED_VALUE"""),42524.6666666666)</f>
        <v>42524.666666666599</v>
      </c>
      <c r="D320" s="2">
        <f ca="1">IFERROR(__xludf.DUMMYFUNCTION("""COMPUTED_VALUE"""),218.99)</f>
        <v>218.99</v>
      </c>
    </row>
    <row r="321" spans="3:4" x14ac:dyDescent="0.2">
      <c r="C321" s="3">
        <f ca="1">IFERROR(__xludf.DUMMYFUNCTION("""COMPUTED_VALUE"""),42527.6666666666)</f>
        <v>42527.666666666599</v>
      </c>
      <c r="D321" s="2">
        <f ca="1">IFERROR(__xludf.DUMMYFUNCTION("""COMPUTED_VALUE"""),220.68)</f>
        <v>220.68</v>
      </c>
    </row>
    <row r="322" spans="3:4" x14ac:dyDescent="0.2">
      <c r="C322" s="3">
        <f ca="1">IFERROR(__xludf.DUMMYFUNCTION("""COMPUTED_VALUE"""),42528.6666666666)</f>
        <v>42528.666666666599</v>
      </c>
      <c r="D322" s="2">
        <f ca="1">IFERROR(__xludf.DUMMYFUNCTION("""COMPUTED_VALUE"""),232.34)</f>
        <v>232.34</v>
      </c>
    </row>
    <row r="323" spans="3:4" x14ac:dyDescent="0.2">
      <c r="C323" s="3">
        <f ca="1">IFERROR(__xludf.DUMMYFUNCTION("""COMPUTED_VALUE"""),42529.6666666666)</f>
        <v>42529.666666666599</v>
      </c>
      <c r="D323" s="2">
        <f ca="1">IFERROR(__xludf.DUMMYFUNCTION("""COMPUTED_VALUE"""),235.52)</f>
        <v>235.52</v>
      </c>
    </row>
    <row r="324" spans="3:4" x14ac:dyDescent="0.2">
      <c r="C324" s="3">
        <f ca="1">IFERROR(__xludf.DUMMYFUNCTION("""COMPUTED_VALUE"""),42530.6666666666)</f>
        <v>42530.666666666599</v>
      </c>
      <c r="D324" s="2">
        <f ca="1">IFERROR(__xludf.DUMMYFUNCTION("""COMPUTED_VALUE"""),229.36)</f>
        <v>229.36</v>
      </c>
    </row>
    <row r="325" spans="3:4" x14ac:dyDescent="0.2">
      <c r="C325" s="3">
        <f ca="1">IFERROR(__xludf.DUMMYFUNCTION("""COMPUTED_VALUE"""),42531.6666666666)</f>
        <v>42531.666666666599</v>
      </c>
      <c r="D325" s="2">
        <f ca="1">IFERROR(__xludf.DUMMYFUNCTION("""COMPUTED_VALUE"""),218.79)</f>
        <v>218.79</v>
      </c>
    </row>
    <row r="326" spans="3:4" x14ac:dyDescent="0.2">
      <c r="C326" s="3">
        <f ca="1">IFERROR(__xludf.DUMMYFUNCTION("""COMPUTED_VALUE"""),42534.6666666666)</f>
        <v>42534.666666666599</v>
      </c>
      <c r="D326" s="2">
        <f ca="1">IFERROR(__xludf.DUMMYFUNCTION("""COMPUTED_VALUE"""),217.87)</f>
        <v>217.87</v>
      </c>
    </row>
    <row r="327" spans="3:4" x14ac:dyDescent="0.2">
      <c r="C327" s="3">
        <f ca="1">IFERROR(__xludf.DUMMYFUNCTION("""COMPUTED_VALUE"""),42535.6666666666)</f>
        <v>42535.666666666599</v>
      </c>
      <c r="D327" s="2">
        <f ca="1">IFERROR(__xludf.DUMMYFUNCTION("""COMPUTED_VALUE"""),214.96)</f>
        <v>214.96</v>
      </c>
    </row>
    <row r="328" spans="3:4" x14ac:dyDescent="0.2">
      <c r="C328" s="3">
        <f ca="1">IFERROR(__xludf.DUMMYFUNCTION("""COMPUTED_VALUE"""),42536.6666666666)</f>
        <v>42536.666666666599</v>
      </c>
      <c r="D328" s="2">
        <f ca="1">IFERROR(__xludf.DUMMYFUNCTION("""COMPUTED_VALUE"""),217.7)</f>
        <v>217.7</v>
      </c>
    </row>
    <row r="329" spans="3:4" x14ac:dyDescent="0.2">
      <c r="C329" s="3">
        <f ca="1">IFERROR(__xludf.DUMMYFUNCTION("""COMPUTED_VALUE"""),42537.6666666666)</f>
        <v>42537.666666666599</v>
      </c>
      <c r="D329" s="2">
        <f ca="1">IFERROR(__xludf.DUMMYFUNCTION("""COMPUTED_VALUE"""),217.93)</f>
        <v>217.93</v>
      </c>
    </row>
    <row r="330" spans="3:4" x14ac:dyDescent="0.2">
      <c r="C330" s="3">
        <f ca="1">IFERROR(__xludf.DUMMYFUNCTION("""COMPUTED_VALUE"""),42538.6666666666)</f>
        <v>42538.666666666599</v>
      </c>
      <c r="D330" s="2">
        <f ca="1">IFERROR(__xludf.DUMMYFUNCTION("""COMPUTED_VALUE"""),215.47)</f>
        <v>215.47</v>
      </c>
    </row>
    <row r="331" spans="3:4" x14ac:dyDescent="0.2">
      <c r="C331" s="3">
        <f ca="1">IFERROR(__xludf.DUMMYFUNCTION("""COMPUTED_VALUE"""),42541.6666666666)</f>
        <v>42541.666666666599</v>
      </c>
      <c r="D331" s="2">
        <f ca="1">IFERROR(__xludf.DUMMYFUNCTION("""COMPUTED_VALUE"""),219.7)</f>
        <v>219.7</v>
      </c>
    </row>
    <row r="332" spans="3:4" x14ac:dyDescent="0.2">
      <c r="C332" s="3">
        <f ca="1">IFERROR(__xludf.DUMMYFUNCTION("""COMPUTED_VALUE"""),42542.6666666666)</f>
        <v>42542.666666666599</v>
      </c>
      <c r="D332" s="2">
        <f ca="1">IFERROR(__xludf.DUMMYFUNCTION("""COMPUTED_VALUE"""),219.61)</f>
        <v>219.61</v>
      </c>
    </row>
    <row r="333" spans="3:4" x14ac:dyDescent="0.2">
      <c r="C333" s="3">
        <f ca="1">IFERROR(__xludf.DUMMYFUNCTION("""COMPUTED_VALUE"""),42543.6666666666)</f>
        <v>42543.666666666599</v>
      </c>
      <c r="D333" s="2">
        <f ca="1">IFERROR(__xludf.DUMMYFUNCTION("""COMPUTED_VALUE"""),196.66)</f>
        <v>196.66</v>
      </c>
    </row>
    <row r="334" spans="3:4" x14ac:dyDescent="0.2">
      <c r="C334" s="3">
        <f ca="1">IFERROR(__xludf.DUMMYFUNCTION("""COMPUTED_VALUE"""),42544.6666666666)</f>
        <v>42544.666666666599</v>
      </c>
      <c r="D334" s="2">
        <f ca="1">IFERROR(__xludf.DUMMYFUNCTION("""COMPUTED_VALUE"""),196.4)</f>
        <v>196.4</v>
      </c>
    </row>
    <row r="335" spans="3:4" x14ac:dyDescent="0.2">
      <c r="C335" s="3">
        <f ca="1">IFERROR(__xludf.DUMMYFUNCTION("""COMPUTED_VALUE"""),42545.6666666666)</f>
        <v>42545.666666666599</v>
      </c>
      <c r="D335" s="2">
        <f ca="1">IFERROR(__xludf.DUMMYFUNCTION("""COMPUTED_VALUE"""),193.15)</f>
        <v>193.15</v>
      </c>
    </row>
    <row r="336" spans="3:4" x14ac:dyDescent="0.2">
      <c r="C336" s="3">
        <f ca="1">IFERROR(__xludf.DUMMYFUNCTION("""COMPUTED_VALUE"""),42548.6666666666)</f>
        <v>42548.666666666599</v>
      </c>
      <c r="D336" s="2">
        <f ca="1">IFERROR(__xludf.DUMMYFUNCTION("""COMPUTED_VALUE"""),198.55)</f>
        <v>198.55</v>
      </c>
    </row>
    <row r="337" spans="3:4" x14ac:dyDescent="0.2">
      <c r="C337" s="3">
        <f ca="1">IFERROR(__xludf.DUMMYFUNCTION("""COMPUTED_VALUE"""),42549.6666666666)</f>
        <v>42549.666666666599</v>
      </c>
      <c r="D337" s="2">
        <f ca="1">IFERROR(__xludf.DUMMYFUNCTION("""COMPUTED_VALUE"""),201.79)</f>
        <v>201.79</v>
      </c>
    </row>
    <row r="338" spans="3:4" x14ac:dyDescent="0.2">
      <c r="C338" s="3">
        <f ca="1">IFERROR(__xludf.DUMMYFUNCTION("""COMPUTED_VALUE"""),42550.6666666666)</f>
        <v>42550.666666666599</v>
      </c>
      <c r="D338" s="2">
        <f ca="1">IFERROR(__xludf.DUMMYFUNCTION("""COMPUTED_VALUE"""),210.19)</f>
        <v>210.19</v>
      </c>
    </row>
    <row r="339" spans="3:4" x14ac:dyDescent="0.2">
      <c r="C339" s="3">
        <f ca="1">IFERROR(__xludf.DUMMYFUNCTION("""COMPUTED_VALUE"""),42551.6666666666)</f>
        <v>42551.666666666599</v>
      </c>
      <c r="D339" s="2">
        <f ca="1">IFERROR(__xludf.DUMMYFUNCTION("""COMPUTED_VALUE"""),212.28)</f>
        <v>212.28</v>
      </c>
    </row>
    <row r="340" spans="3:4" x14ac:dyDescent="0.2">
      <c r="C340" s="3">
        <f ca="1">IFERROR(__xludf.DUMMYFUNCTION("""COMPUTED_VALUE"""),42552.6666666666)</f>
        <v>42552.666666666599</v>
      </c>
      <c r="D340" s="2">
        <f ca="1">IFERROR(__xludf.DUMMYFUNCTION("""COMPUTED_VALUE"""),216.5)</f>
        <v>216.5</v>
      </c>
    </row>
    <row r="341" spans="3:4" x14ac:dyDescent="0.2">
      <c r="C341" s="3">
        <f ca="1">IFERROR(__xludf.DUMMYFUNCTION("""COMPUTED_VALUE"""),42556.6666666666)</f>
        <v>42556.666666666599</v>
      </c>
      <c r="D341" s="2">
        <f ca="1">IFERROR(__xludf.DUMMYFUNCTION("""COMPUTED_VALUE"""),213.98)</f>
        <v>213.98</v>
      </c>
    </row>
    <row r="342" spans="3:4" x14ac:dyDescent="0.2">
      <c r="C342" s="3">
        <f ca="1">IFERROR(__xludf.DUMMYFUNCTION("""COMPUTED_VALUE"""),42557.6666666666)</f>
        <v>42557.666666666599</v>
      </c>
      <c r="D342" s="2">
        <f ca="1">IFERROR(__xludf.DUMMYFUNCTION("""COMPUTED_VALUE"""),214.44)</f>
        <v>214.44</v>
      </c>
    </row>
    <row r="343" spans="3:4" x14ac:dyDescent="0.2">
      <c r="C343" s="3">
        <f ca="1">IFERROR(__xludf.DUMMYFUNCTION("""COMPUTED_VALUE"""),42558.6666666666)</f>
        <v>42558.666666666599</v>
      </c>
      <c r="D343" s="2">
        <f ca="1">IFERROR(__xludf.DUMMYFUNCTION("""COMPUTED_VALUE"""),215.94)</f>
        <v>215.94</v>
      </c>
    </row>
    <row r="344" spans="3:4" x14ac:dyDescent="0.2">
      <c r="C344" s="3">
        <f ca="1">IFERROR(__xludf.DUMMYFUNCTION("""COMPUTED_VALUE"""),42559.6666666666)</f>
        <v>42559.666666666599</v>
      </c>
      <c r="D344" s="2">
        <f ca="1">IFERROR(__xludf.DUMMYFUNCTION("""COMPUTED_VALUE"""),216.78)</f>
        <v>216.78</v>
      </c>
    </row>
    <row r="345" spans="3:4" x14ac:dyDescent="0.2">
      <c r="C345" s="3">
        <f ca="1">IFERROR(__xludf.DUMMYFUNCTION("""COMPUTED_VALUE"""),42562.6666666666)</f>
        <v>42562.666666666599</v>
      </c>
      <c r="D345" s="2">
        <f ca="1">IFERROR(__xludf.DUMMYFUNCTION("""COMPUTED_VALUE"""),224.78)</f>
        <v>224.78</v>
      </c>
    </row>
    <row r="346" spans="3:4" x14ac:dyDescent="0.2">
      <c r="C346" s="3">
        <f ca="1">IFERROR(__xludf.DUMMYFUNCTION("""COMPUTED_VALUE"""),42563.6666666666)</f>
        <v>42563.666666666599</v>
      </c>
      <c r="D346" s="2">
        <f ca="1">IFERROR(__xludf.DUMMYFUNCTION("""COMPUTED_VALUE"""),224.65)</f>
        <v>224.65</v>
      </c>
    </row>
    <row r="347" spans="3:4" x14ac:dyDescent="0.2">
      <c r="C347" s="3">
        <f ca="1">IFERROR(__xludf.DUMMYFUNCTION("""COMPUTED_VALUE"""),42564.6666666666)</f>
        <v>42564.666666666599</v>
      </c>
      <c r="D347" s="2">
        <f ca="1">IFERROR(__xludf.DUMMYFUNCTION("""COMPUTED_VALUE"""),222.53)</f>
        <v>222.53</v>
      </c>
    </row>
    <row r="348" spans="3:4" x14ac:dyDescent="0.2">
      <c r="C348" s="3">
        <f ca="1">IFERROR(__xludf.DUMMYFUNCTION("""COMPUTED_VALUE"""),42565.6666666666)</f>
        <v>42565.666666666599</v>
      </c>
      <c r="D348" s="2">
        <f ca="1">IFERROR(__xludf.DUMMYFUNCTION("""COMPUTED_VALUE"""),221.53)</f>
        <v>221.53</v>
      </c>
    </row>
    <row r="349" spans="3:4" x14ac:dyDescent="0.2">
      <c r="C349" s="3">
        <f ca="1">IFERROR(__xludf.DUMMYFUNCTION("""COMPUTED_VALUE"""),42566.6666666666)</f>
        <v>42566.666666666599</v>
      </c>
      <c r="D349" s="2">
        <f ca="1">IFERROR(__xludf.DUMMYFUNCTION("""COMPUTED_VALUE"""),220.4)</f>
        <v>220.4</v>
      </c>
    </row>
    <row r="350" spans="3:4" x14ac:dyDescent="0.2">
      <c r="C350" s="3">
        <f ca="1">IFERROR(__xludf.DUMMYFUNCTION("""COMPUTED_VALUE"""),42569.6666666666)</f>
        <v>42569.666666666599</v>
      </c>
      <c r="D350" s="2">
        <f ca="1">IFERROR(__xludf.DUMMYFUNCTION("""COMPUTED_VALUE"""),226.25)</f>
        <v>226.25</v>
      </c>
    </row>
    <row r="351" spans="3:4" x14ac:dyDescent="0.2">
      <c r="C351" s="3">
        <f ca="1">IFERROR(__xludf.DUMMYFUNCTION("""COMPUTED_VALUE"""),42570.6666666666)</f>
        <v>42570.666666666599</v>
      </c>
      <c r="D351" s="2">
        <f ca="1">IFERROR(__xludf.DUMMYFUNCTION("""COMPUTED_VALUE"""),225.26)</f>
        <v>225.26</v>
      </c>
    </row>
    <row r="352" spans="3:4" x14ac:dyDescent="0.2">
      <c r="C352" s="3">
        <f ca="1">IFERROR(__xludf.DUMMYFUNCTION("""COMPUTED_VALUE"""),42571.6666666666)</f>
        <v>42571.666666666599</v>
      </c>
      <c r="D352" s="2">
        <f ca="1">IFERROR(__xludf.DUMMYFUNCTION("""COMPUTED_VALUE"""),228.36)</f>
        <v>228.36</v>
      </c>
    </row>
    <row r="353" spans="3:4" x14ac:dyDescent="0.2">
      <c r="C353" s="3">
        <f ca="1">IFERROR(__xludf.DUMMYFUNCTION("""COMPUTED_VALUE"""),42572.6666666666)</f>
        <v>42572.666666666599</v>
      </c>
      <c r="D353" s="2">
        <f ca="1">IFERROR(__xludf.DUMMYFUNCTION("""COMPUTED_VALUE"""),220.5)</f>
        <v>220.5</v>
      </c>
    </row>
    <row r="354" spans="3:4" x14ac:dyDescent="0.2">
      <c r="C354" s="3">
        <f ca="1">IFERROR(__xludf.DUMMYFUNCTION("""COMPUTED_VALUE"""),42573.6666666666)</f>
        <v>42573.666666666599</v>
      </c>
      <c r="D354" s="2">
        <f ca="1">IFERROR(__xludf.DUMMYFUNCTION("""COMPUTED_VALUE"""),222.27)</f>
        <v>222.27</v>
      </c>
    </row>
    <row r="355" spans="3:4" x14ac:dyDescent="0.2">
      <c r="C355" s="3">
        <f ca="1">IFERROR(__xludf.DUMMYFUNCTION("""COMPUTED_VALUE"""),42576.6666666666)</f>
        <v>42576.666666666599</v>
      </c>
      <c r="D355" s="2">
        <f ca="1">IFERROR(__xludf.DUMMYFUNCTION("""COMPUTED_VALUE"""),230.01)</f>
        <v>230.01</v>
      </c>
    </row>
    <row r="356" spans="3:4" x14ac:dyDescent="0.2">
      <c r="C356" s="3">
        <f ca="1">IFERROR(__xludf.DUMMYFUNCTION("""COMPUTED_VALUE"""),42577.6666666666)</f>
        <v>42577.666666666599</v>
      </c>
      <c r="D356" s="2">
        <f ca="1">IFERROR(__xludf.DUMMYFUNCTION("""COMPUTED_VALUE"""),229.51)</f>
        <v>229.51</v>
      </c>
    </row>
    <row r="357" spans="3:4" x14ac:dyDescent="0.2">
      <c r="C357" s="3">
        <f ca="1">IFERROR(__xludf.DUMMYFUNCTION("""COMPUTED_VALUE"""),42578.6666666666)</f>
        <v>42578.666666666599</v>
      </c>
      <c r="D357" s="2">
        <f ca="1">IFERROR(__xludf.DUMMYFUNCTION("""COMPUTED_VALUE"""),228.49)</f>
        <v>228.49</v>
      </c>
    </row>
    <row r="358" spans="3:4" x14ac:dyDescent="0.2">
      <c r="C358" s="3">
        <f ca="1">IFERROR(__xludf.DUMMYFUNCTION("""COMPUTED_VALUE"""),42579.6666666666)</f>
        <v>42579.666666666599</v>
      </c>
      <c r="D358" s="2">
        <f ca="1">IFERROR(__xludf.DUMMYFUNCTION("""COMPUTED_VALUE"""),230.61)</f>
        <v>230.61</v>
      </c>
    </row>
    <row r="359" spans="3:4" x14ac:dyDescent="0.2">
      <c r="C359" s="3">
        <f ca="1">IFERROR(__xludf.DUMMYFUNCTION("""COMPUTED_VALUE"""),42580.6666666666)</f>
        <v>42580.666666666599</v>
      </c>
      <c r="D359" s="2">
        <f ca="1">IFERROR(__xludf.DUMMYFUNCTION("""COMPUTED_VALUE"""),234.79)</f>
        <v>234.79</v>
      </c>
    </row>
    <row r="360" spans="3:4" x14ac:dyDescent="0.2">
      <c r="C360" s="3">
        <f ca="1">IFERROR(__xludf.DUMMYFUNCTION("""COMPUTED_VALUE"""),42583.6666666666)</f>
        <v>42583.666666666599</v>
      </c>
      <c r="D360" s="2">
        <f ca="1">IFERROR(__xludf.DUMMYFUNCTION("""COMPUTED_VALUE"""),230.01)</f>
        <v>230.01</v>
      </c>
    </row>
    <row r="361" spans="3:4" x14ac:dyDescent="0.2">
      <c r="C361" s="3">
        <f ca="1">IFERROR(__xludf.DUMMYFUNCTION("""COMPUTED_VALUE"""),42584.6666666666)</f>
        <v>42584.666666666599</v>
      </c>
      <c r="D361" s="2">
        <f ca="1">IFERROR(__xludf.DUMMYFUNCTION("""COMPUTED_VALUE"""),227.2)</f>
        <v>227.2</v>
      </c>
    </row>
    <row r="362" spans="3:4" x14ac:dyDescent="0.2">
      <c r="C362" s="3">
        <f ca="1">IFERROR(__xludf.DUMMYFUNCTION("""COMPUTED_VALUE"""),42585.6666666666)</f>
        <v>42585.666666666599</v>
      </c>
      <c r="D362" s="2">
        <f ca="1">IFERROR(__xludf.DUMMYFUNCTION("""COMPUTED_VALUE"""),225.79)</f>
        <v>225.79</v>
      </c>
    </row>
    <row r="363" spans="3:4" x14ac:dyDescent="0.2">
      <c r="C363" s="3">
        <f ca="1">IFERROR(__xludf.DUMMYFUNCTION("""COMPUTED_VALUE"""),42586.6666666666)</f>
        <v>42586.666666666599</v>
      </c>
      <c r="D363" s="2">
        <f ca="1">IFERROR(__xludf.DUMMYFUNCTION("""COMPUTED_VALUE"""),230.61)</f>
        <v>230.61</v>
      </c>
    </row>
    <row r="364" spans="3:4" x14ac:dyDescent="0.2">
      <c r="C364" s="3">
        <f ca="1">IFERROR(__xludf.DUMMYFUNCTION("""COMPUTED_VALUE"""),42587.6666666666)</f>
        <v>42587.666666666599</v>
      </c>
      <c r="D364" s="2">
        <f ca="1">IFERROR(__xludf.DUMMYFUNCTION("""COMPUTED_VALUE"""),230.03)</f>
        <v>230.03</v>
      </c>
    </row>
    <row r="365" spans="3:4" x14ac:dyDescent="0.2">
      <c r="C365" s="3">
        <f ca="1">IFERROR(__xludf.DUMMYFUNCTION("""COMPUTED_VALUE"""),42590.6666666666)</f>
        <v>42590.666666666599</v>
      </c>
      <c r="D365" s="2">
        <f ca="1">IFERROR(__xludf.DUMMYFUNCTION("""COMPUTED_VALUE"""),226.16)</f>
        <v>226.16</v>
      </c>
    </row>
    <row r="366" spans="3:4" x14ac:dyDescent="0.2">
      <c r="C366" s="3">
        <f ca="1">IFERROR(__xludf.DUMMYFUNCTION("""COMPUTED_VALUE"""),42591.6666666666)</f>
        <v>42591.666666666599</v>
      </c>
      <c r="D366" s="2">
        <f ca="1">IFERROR(__xludf.DUMMYFUNCTION("""COMPUTED_VALUE"""),229.08)</f>
        <v>229.08</v>
      </c>
    </row>
    <row r="367" spans="3:4" x14ac:dyDescent="0.2">
      <c r="C367" s="3">
        <f ca="1">IFERROR(__xludf.DUMMYFUNCTION("""COMPUTED_VALUE"""),42592.6666666666)</f>
        <v>42592.666666666599</v>
      </c>
      <c r="D367" s="2">
        <f ca="1">IFERROR(__xludf.DUMMYFUNCTION("""COMPUTED_VALUE"""),225.65)</f>
        <v>225.65</v>
      </c>
    </row>
    <row r="368" spans="3:4" x14ac:dyDescent="0.2">
      <c r="C368" s="3">
        <f ca="1">IFERROR(__xludf.DUMMYFUNCTION("""COMPUTED_VALUE"""),42593.6666666666)</f>
        <v>42593.666666666599</v>
      </c>
      <c r="D368" s="2">
        <f ca="1">IFERROR(__xludf.DUMMYFUNCTION("""COMPUTED_VALUE"""),224.91)</f>
        <v>224.91</v>
      </c>
    </row>
    <row r="369" spans="3:4" x14ac:dyDescent="0.2">
      <c r="C369" s="3">
        <f ca="1">IFERROR(__xludf.DUMMYFUNCTION("""COMPUTED_VALUE"""),42594.6666666666)</f>
        <v>42594.666666666599</v>
      </c>
      <c r="D369" s="2">
        <f ca="1">IFERROR(__xludf.DUMMYFUNCTION("""COMPUTED_VALUE"""),225.61)</f>
        <v>225.61</v>
      </c>
    </row>
    <row r="370" spans="3:4" x14ac:dyDescent="0.2">
      <c r="C370" s="3">
        <f ca="1">IFERROR(__xludf.DUMMYFUNCTION("""COMPUTED_VALUE"""),42597.6666666666)</f>
        <v>42597.666666666599</v>
      </c>
      <c r="D370" s="2">
        <f ca="1">IFERROR(__xludf.DUMMYFUNCTION("""COMPUTED_VALUE"""),225.59)</f>
        <v>225.59</v>
      </c>
    </row>
    <row r="371" spans="3:4" x14ac:dyDescent="0.2">
      <c r="C371" s="3">
        <f ca="1">IFERROR(__xludf.DUMMYFUNCTION("""COMPUTED_VALUE"""),42598.6666666666)</f>
        <v>42598.666666666599</v>
      </c>
      <c r="D371" s="2">
        <f ca="1">IFERROR(__xludf.DUMMYFUNCTION("""COMPUTED_VALUE"""),223.61)</f>
        <v>223.61</v>
      </c>
    </row>
    <row r="372" spans="3:4" x14ac:dyDescent="0.2">
      <c r="C372" s="3">
        <f ca="1">IFERROR(__xludf.DUMMYFUNCTION("""COMPUTED_VALUE"""),42599.6666666666)</f>
        <v>42599.666666666599</v>
      </c>
      <c r="D372" s="2">
        <f ca="1">IFERROR(__xludf.DUMMYFUNCTION("""COMPUTED_VALUE"""),223.24)</f>
        <v>223.24</v>
      </c>
    </row>
    <row r="373" spans="3:4" x14ac:dyDescent="0.2">
      <c r="C373" s="3">
        <f ca="1">IFERROR(__xludf.DUMMYFUNCTION("""COMPUTED_VALUE"""),42600.6666666666)</f>
        <v>42600.666666666599</v>
      </c>
      <c r="D373" s="2">
        <f ca="1">IFERROR(__xludf.DUMMYFUNCTION("""COMPUTED_VALUE"""),223.51)</f>
        <v>223.51</v>
      </c>
    </row>
    <row r="374" spans="3:4" x14ac:dyDescent="0.2">
      <c r="C374" s="3">
        <f ca="1">IFERROR(__xludf.DUMMYFUNCTION("""COMPUTED_VALUE"""),42601.6666666666)</f>
        <v>42601.666666666599</v>
      </c>
      <c r="D374" s="2">
        <f ca="1">IFERROR(__xludf.DUMMYFUNCTION("""COMPUTED_VALUE"""),225)</f>
        <v>225</v>
      </c>
    </row>
    <row r="375" spans="3:4" x14ac:dyDescent="0.2">
      <c r="C375" s="3">
        <f ca="1">IFERROR(__xludf.DUMMYFUNCTION("""COMPUTED_VALUE"""),42604.6666666666)</f>
        <v>42604.666666666599</v>
      </c>
      <c r="D375" s="2">
        <f ca="1">IFERROR(__xludf.DUMMYFUNCTION("""COMPUTED_VALUE"""),222.93)</f>
        <v>222.93</v>
      </c>
    </row>
    <row r="376" spans="3:4" x14ac:dyDescent="0.2">
      <c r="C376" s="3">
        <f ca="1">IFERROR(__xludf.DUMMYFUNCTION("""COMPUTED_VALUE"""),42605.6666666666)</f>
        <v>42605.666666666599</v>
      </c>
      <c r="D376" s="2">
        <f ca="1">IFERROR(__xludf.DUMMYFUNCTION("""COMPUTED_VALUE"""),224.84)</f>
        <v>224.84</v>
      </c>
    </row>
    <row r="377" spans="3:4" x14ac:dyDescent="0.2">
      <c r="C377" s="3">
        <f ca="1">IFERROR(__xludf.DUMMYFUNCTION("""COMPUTED_VALUE"""),42606.6666666666)</f>
        <v>42606.666666666599</v>
      </c>
      <c r="D377" s="2">
        <f ca="1">IFERROR(__xludf.DUMMYFUNCTION("""COMPUTED_VALUE"""),222.62)</f>
        <v>222.62</v>
      </c>
    </row>
    <row r="378" spans="3:4" x14ac:dyDescent="0.2">
      <c r="C378" s="3">
        <f ca="1">IFERROR(__xludf.DUMMYFUNCTION("""COMPUTED_VALUE"""),42607.6666666666)</f>
        <v>42607.666666666599</v>
      </c>
      <c r="D378" s="2">
        <f ca="1">IFERROR(__xludf.DUMMYFUNCTION("""COMPUTED_VALUE"""),220.96)</f>
        <v>220.96</v>
      </c>
    </row>
    <row r="379" spans="3:4" x14ac:dyDescent="0.2">
      <c r="C379" s="3">
        <f ca="1">IFERROR(__xludf.DUMMYFUNCTION("""COMPUTED_VALUE"""),42608.6666666666)</f>
        <v>42608.666666666599</v>
      </c>
      <c r="D379" s="2">
        <f ca="1">IFERROR(__xludf.DUMMYFUNCTION("""COMPUTED_VALUE"""),219.99)</f>
        <v>219.99</v>
      </c>
    </row>
    <row r="380" spans="3:4" x14ac:dyDescent="0.2">
      <c r="C380" s="3">
        <f ca="1">IFERROR(__xludf.DUMMYFUNCTION("""COMPUTED_VALUE"""),42611.6666666666)</f>
        <v>42611.666666666599</v>
      </c>
      <c r="D380" s="2">
        <f ca="1">IFERROR(__xludf.DUMMYFUNCTION("""COMPUTED_VALUE"""),215.2)</f>
        <v>215.2</v>
      </c>
    </row>
    <row r="381" spans="3:4" x14ac:dyDescent="0.2">
      <c r="C381" s="3">
        <f ca="1">IFERROR(__xludf.DUMMYFUNCTION("""COMPUTED_VALUE"""),42612.6666666666)</f>
        <v>42612.666666666599</v>
      </c>
      <c r="D381" s="2">
        <f ca="1">IFERROR(__xludf.DUMMYFUNCTION("""COMPUTED_VALUE"""),211.34)</f>
        <v>211.34</v>
      </c>
    </row>
    <row r="382" spans="3:4" x14ac:dyDescent="0.2">
      <c r="C382" s="3">
        <f ca="1">IFERROR(__xludf.DUMMYFUNCTION("""COMPUTED_VALUE"""),42613.6666666666)</f>
        <v>42613.666666666599</v>
      </c>
      <c r="D382" s="2">
        <f ca="1">IFERROR(__xludf.DUMMYFUNCTION("""COMPUTED_VALUE"""),212.01)</f>
        <v>212.01</v>
      </c>
    </row>
    <row r="383" spans="3:4" x14ac:dyDescent="0.2">
      <c r="C383" s="3">
        <f ca="1">IFERROR(__xludf.DUMMYFUNCTION("""COMPUTED_VALUE"""),42614.6666666666)</f>
        <v>42614.666666666599</v>
      </c>
      <c r="D383" s="2">
        <f ca="1">IFERROR(__xludf.DUMMYFUNCTION("""COMPUTED_VALUE"""),200.77)</f>
        <v>200.77</v>
      </c>
    </row>
    <row r="384" spans="3:4" x14ac:dyDescent="0.2">
      <c r="C384" s="3">
        <f ca="1">IFERROR(__xludf.DUMMYFUNCTION("""COMPUTED_VALUE"""),42615.6666666666)</f>
        <v>42615.666666666599</v>
      </c>
      <c r="D384" s="2">
        <f ca="1">IFERROR(__xludf.DUMMYFUNCTION("""COMPUTED_VALUE"""),197.78)</f>
        <v>197.78</v>
      </c>
    </row>
    <row r="385" spans="3:4" x14ac:dyDescent="0.2">
      <c r="C385" s="3">
        <f ca="1">IFERROR(__xludf.DUMMYFUNCTION("""COMPUTED_VALUE"""),42619.6666666666)</f>
        <v>42619.666666666599</v>
      </c>
      <c r="D385" s="2">
        <f ca="1">IFERROR(__xludf.DUMMYFUNCTION("""COMPUTED_VALUE"""),202.83)</f>
        <v>202.83</v>
      </c>
    </row>
    <row r="386" spans="3:4" x14ac:dyDescent="0.2">
      <c r="C386" s="3">
        <f ca="1">IFERROR(__xludf.DUMMYFUNCTION("""COMPUTED_VALUE"""),42620.6666666666)</f>
        <v>42620.666666666599</v>
      </c>
      <c r="D386" s="2">
        <f ca="1">IFERROR(__xludf.DUMMYFUNCTION("""COMPUTED_VALUE"""),201.71)</f>
        <v>201.71</v>
      </c>
    </row>
    <row r="387" spans="3:4" x14ac:dyDescent="0.2">
      <c r="C387" s="3">
        <f ca="1">IFERROR(__xludf.DUMMYFUNCTION("""COMPUTED_VALUE"""),42621.6666666666)</f>
        <v>42621.666666666599</v>
      </c>
      <c r="D387" s="2">
        <f ca="1">IFERROR(__xludf.DUMMYFUNCTION("""COMPUTED_VALUE"""),197.36)</f>
        <v>197.36</v>
      </c>
    </row>
    <row r="388" spans="3:4" x14ac:dyDescent="0.2">
      <c r="C388" s="3">
        <f ca="1">IFERROR(__xludf.DUMMYFUNCTION("""COMPUTED_VALUE"""),42622.6666666666)</f>
        <v>42622.666666666599</v>
      </c>
      <c r="D388" s="2">
        <f ca="1">IFERROR(__xludf.DUMMYFUNCTION("""COMPUTED_VALUE"""),194.47)</f>
        <v>194.47</v>
      </c>
    </row>
    <row r="389" spans="3:4" x14ac:dyDescent="0.2">
      <c r="C389" s="3">
        <f ca="1">IFERROR(__xludf.DUMMYFUNCTION("""COMPUTED_VALUE"""),42625.6666666666)</f>
        <v>42625.666666666599</v>
      </c>
      <c r="D389" s="2">
        <f ca="1">IFERROR(__xludf.DUMMYFUNCTION("""COMPUTED_VALUE"""),198.3)</f>
        <v>198.3</v>
      </c>
    </row>
    <row r="390" spans="3:4" x14ac:dyDescent="0.2">
      <c r="C390" s="3">
        <f ca="1">IFERROR(__xludf.DUMMYFUNCTION("""COMPUTED_VALUE"""),42626.6666666666)</f>
        <v>42626.666666666599</v>
      </c>
      <c r="D390" s="2">
        <f ca="1">IFERROR(__xludf.DUMMYFUNCTION("""COMPUTED_VALUE"""),196.05)</f>
        <v>196.05</v>
      </c>
    </row>
    <row r="391" spans="3:4" x14ac:dyDescent="0.2">
      <c r="C391" s="3">
        <f ca="1">IFERROR(__xludf.DUMMYFUNCTION("""COMPUTED_VALUE"""),42627.6666666666)</f>
        <v>42627.666666666599</v>
      </c>
      <c r="D391" s="2">
        <f ca="1">IFERROR(__xludf.DUMMYFUNCTION("""COMPUTED_VALUE"""),196.41)</f>
        <v>196.41</v>
      </c>
    </row>
    <row r="392" spans="3:4" x14ac:dyDescent="0.2">
      <c r="C392" s="3">
        <f ca="1">IFERROR(__xludf.DUMMYFUNCTION("""COMPUTED_VALUE"""),42628.6666666666)</f>
        <v>42628.666666666599</v>
      </c>
      <c r="D392" s="2">
        <f ca="1">IFERROR(__xludf.DUMMYFUNCTION("""COMPUTED_VALUE"""),200.42)</f>
        <v>200.42</v>
      </c>
    </row>
    <row r="393" spans="3:4" x14ac:dyDescent="0.2">
      <c r="C393" s="3">
        <f ca="1">IFERROR(__xludf.DUMMYFUNCTION("""COMPUTED_VALUE"""),42629.6666666666)</f>
        <v>42629.666666666599</v>
      </c>
      <c r="D393" s="2">
        <f ca="1">IFERROR(__xludf.DUMMYFUNCTION("""COMPUTED_VALUE"""),205.4)</f>
        <v>205.4</v>
      </c>
    </row>
    <row r="394" spans="3:4" x14ac:dyDescent="0.2">
      <c r="C394" s="3">
        <f ca="1">IFERROR(__xludf.DUMMYFUNCTION("""COMPUTED_VALUE"""),42632.6666666666)</f>
        <v>42632.666666666599</v>
      </c>
      <c r="D394" s="2">
        <f ca="1">IFERROR(__xludf.DUMMYFUNCTION("""COMPUTED_VALUE"""),206.34)</f>
        <v>206.34</v>
      </c>
    </row>
    <row r="395" spans="3:4" x14ac:dyDescent="0.2">
      <c r="C395" s="3">
        <f ca="1">IFERROR(__xludf.DUMMYFUNCTION("""COMPUTED_VALUE"""),42633.6666666666)</f>
        <v>42633.666666666599</v>
      </c>
      <c r="D395" s="2">
        <f ca="1">IFERROR(__xludf.DUMMYFUNCTION("""COMPUTED_VALUE"""),204.64)</f>
        <v>204.64</v>
      </c>
    </row>
    <row r="396" spans="3:4" x14ac:dyDescent="0.2">
      <c r="C396" s="3">
        <f ca="1">IFERROR(__xludf.DUMMYFUNCTION("""COMPUTED_VALUE"""),42634.6666666666)</f>
        <v>42634.666666666599</v>
      </c>
      <c r="D396" s="2">
        <f ca="1">IFERROR(__xludf.DUMMYFUNCTION("""COMPUTED_VALUE"""),205.22)</f>
        <v>205.22</v>
      </c>
    </row>
    <row r="397" spans="3:4" x14ac:dyDescent="0.2">
      <c r="C397" s="3">
        <f ca="1">IFERROR(__xludf.DUMMYFUNCTION("""COMPUTED_VALUE"""),42635.6666666666)</f>
        <v>42635.666666666599</v>
      </c>
      <c r="D397" s="2">
        <f ca="1">IFERROR(__xludf.DUMMYFUNCTION("""COMPUTED_VALUE"""),206.43)</f>
        <v>206.43</v>
      </c>
    </row>
    <row r="398" spans="3:4" x14ac:dyDescent="0.2">
      <c r="C398" s="3">
        <f ca="1">IFERROR(__xludf.DUMMYFUNCTION("""COMPUTED_VALUE"""),42636.6666666666)</f>
        <v>42636.666666666599</v>
      </c>
      <c r="D398" s="2">
        <f ca="1">IFERROR(__xludf.DUMMYFUNCTION("""COMPUTED_VALUE"""),207.45)</f>
        <v>207.45</v>
      </c>
    </row>
    <row r="399" spans="3:4" x14ac:dyDescent="0.2">
      <c r="C399" s="3">
        <f ca="1">IFERROR(__xludf.DUMMYFUNCTION("""COMPUTED_VALUE"""),42639.6666666666)</f>
        <v>42639.666666666599</v>
      </c>
      <c r="D399" s="2">
        <f ca="1">IFERROR(__xludf.DUMMYFUNCTION("""COMPUTED_VALUE"""),208.99)</f>
        <v>208.99</v>
      </c>
    </row>
    <row r="400" spans="3:4" x14ac:dyDescent="0.2">
      <c r="C400" s="3">
        <f ca="1">IFERROR(__xludf.DUMMYFUNCTION("""COMPUTED_VALUE"""),42640.6666666666)</f>
        <v>42640.666666666599</v>
      </c>
      <c r="D400" s="2">
        <f ca="1">IFERROR(__xludf.DUMMYFUNCTION("""COMPUTED_VALUE"""),205.81)</f>
        <v>205.81</v>
      </c>
    </row>
    <row r="401" spans="3:4" x14ac:dyDescent="0.2">
      <c r="C401" s="3">
        <f ca="1">IFERROR(__xludf.DUMMYFUNCTION("""COMPUTED_VALUE"""),42641.6666666666)</f>
        <v>42641.666666666599</v>
      </c>
      <c r="D401" s="2">
        <f ca="1">IFERROR(__xludf.DUMMYFUNCTION("""COMPUTED_VALUE"""),206.27)</f>
        <v>206.27</v>
      </c>
    </row>
    <row r="402" spans="3:4" x14ac:dyDescent="0.2">
      <c r="C402" s="3">
        <f ca="1">IFERROR(__xludf.DUMMYFUNCTION("""COMPUTED_VALUE"""),42642.6666666666)</f>
        <v>42642.666666666599</v>
      </c>
      <c r="D402" s="2">
        <f ca="1">IFERROR(__xludf.DUMMYFUNCTION("""COMPUTED_VALUE"""),200.7)</f>
        <v>200.7</v>
      </c>
    </row>
    <row r="403" spans="3:4" x14ac:dyDescent="0.2">
      <c r="C403" s="3">
        <f ca="1">IFERROR(__xludf.DUMMYFUNCTION("""COMPUTED_VALUE"""),42643.6666666666)</f>
        <v>42643.666666666599</v>
      </c>
      <c r="D403" s="2">
        <f ca="1">IFERROR(__xludf.DUMMYFUNCTION("""COMPUTED_VALUE"""),204.03)</f>
        <v>204.03</v>
      </c>
    </row>
    <row r="404" spans="3:4" x14ac:dyDescent="0.2">
      <c r="C404" s="3">
        <f ca="1">IFERROR(__xludf.DUMMYFUNCTION("""COMPUTED_VALUE"""),42646.6666666666)</f>
        <v>42646.666666666599</v>
      </c>
      <c r="D404" s="2">
        <f ca="1">IFERROR(__xludf.DUMMYFUNCTION("""COMPUTED_VALUE"""),213.7)</f>
        <v>213.7</v>
      </c>
    </row>
    <row r="405" spans="3:4" x14ac:dyDescent="0.2">
      <c r="C405" s="3">
        <f ca="1">IFERROR(__xludf.DUMMYFUNCTION("""COMPUTED_VALUE"""),42647.6666666666)</f>
        <v>42647.666666666599</v>
      </c>
      <c r="D405" s="2">
        <f ca="1">IFERROR(__xludf.DUMMYFUNCTION("""COMPUTED_VALUE"""),211.41)</f>
        <v>211.41</v>
      </c>
    </row>
    <row r="406" spans="3:4" x14ac:dyDescent="0.2">
      <c r="C406" s="3">
        <f ca="1">IFERROR(__xludf.DUMMYFUNCTION("""COMPUTED_VALUE"""),42648.6666666666)</f>
        <v>42648.666666666599</v>
      </c>
      <c r="D406" s="2">
        <f ca="1">IFERROR(__xludf.DUMMYFUNCTION("""COMPUTED_VALUE"""),208.46)</f>
        <v>208.46</v>
      </c>
    </row>
    <row r="407" spans="3:4" x14ac:dyDescent="0.2">
      <c r="C407" s="3">
        <f ca="1">IFERROR(__xludf.DUMMYFUNCTION("""COMPUTED_VALUE"""),42649.6666666666)</f>
        <v>42649.666666666599</v>
      </c>
      <c r="D407" s="2">
        <f ca="1">IFERROR(__xludf.DUMMYFUNCTION("""COMPUTED_VALUE"""),201)</f>
        <v>201</v>
      </c>
    </row>
    <row r="408" spans="3:4" x14ac:dyDescent="0.2">
      <c r="C408" s="3">
        <f ca="1">IFERROR(__xludf.DUMMYFUNCTION("""COMPUTED_VALUE"""),42650.6666666666)</f>
        <v>42650.666666666599</v>
      </c>
      <c r="D408" s="2">
        <f ca="1">IFERROR(__xludf.DUMMYFUNCTION("""COMPUTED_VALUE"""),196.61)</f>
        <v>196.61</v>
      </c>
    </row>
    <row r="409" spans="3:4" x14ac:dyDescent="0.2">
      <c r="C409" s="3">
        <f ca="1">IFERROR(__xludf.DUMMYFUNCTION("""COMPUTED_VALUE"""),42653.6666666666)</f>
        <v>42653.666666666599</v>
      </c>
      <c r="D409" s="2">
        <f ca="1">IFERROR(__xludf.DUMMYFUNCTION("""COMPUTED_VALUE"""),200.95)</f>
        <v>200.95</v>
      </c>
    </row>
    <row r="410" spans="3:4" x14ac:dyDescent="0.2">
      <c r="C410" s="3">
        <f ca="1">IFERROR(__xludf.DUMMYFUNCTION("""COMPUTED_VALUE"""),42654.6666666666)</f>
        <v>42654.666666666599</v>
      </c>
      <c r="D410" s="2">
        <f ca="1">IFERROR(__xludf.DUMMYFUNCTION("""COMPUTED_VALUE"""),200.1)</f>
        <v>200.1</v>
      </c>
    </row>
    <row r="411" spans="3:4" x14ac:dyDescent="0.2">
      <c r="C411" s="3">
        <f ca="1">IFERROR(__xludf.DUMMYFUNCTION("""COMPUTED_VALUE"""),42655.6666666666)</f>
        <v>42655.666666666599</v>
      </c>
      <c r="D411" s="2">
        <f ca="1">IFERROR(__xludf.DUMMYFUNCTION("""COMPUTED_VALUE"""),201.51)</f>
        <v>201.51</v>
      </c>
    </row>
    <row r="412" spans="3:4" x14ac:dyDescent="0.2">
      <c r="C412" s="3">
        <f ca="1">IFERROR(__xludf.DUMMYFUNCTION("""COMPUTED_VALUE"""),42656.6666666666)</f>
        <v>42656.666666666599</v>
      </c>
      <c r="D412" s="2">
        <f ca="1">IFERROR(__xludf.DUMMYFUNCTION("""COMPUTED_VALUE"""),200.24)</f>
        <v>200.24</v>
      </c>
    </row>
    <row r="413" spans="3:4" x14ac:dyDescent="0.2">
      <c r="C413" s="3">
        <f ca="1">IFERROR(__xludf.DUMMYFUNCTION("""COMPUTED_VALUE"""),42657.6666666666)</f>
        <v>42657.666666666599</v>
      </c>
      <c r="D413" s="2">
        <f ca="1">IFERROR(__xludf.DUMMYFUNCTION("""COMPUTED_VALUE"""),196.51)</f>
        <v>196.51</v>
      </c>
    </row>
    <row r="414" spans="3:4" x14ac:dyDescent="0.2">
      <c r="C414" s="3">
        <f ca="1">IFERROR(__xludf.DUMMYFUNCTION("""COMPUTED_VALUE"""),42660.6666666666)</f>
        <v>42660.666666666599</v>
      </c>
      <c r="D414" s="2">
        <f ca="1">IFERROR(__xludf.DUMMYFUNCTION("""COMPUTED_VALUE"""),193.96)</f>
        <v>193.96</v>
      </c>
    </row>
    <row r="415" spans="3:4" x14ac:dyDescent="0.2">
      <c r="C415" s="3">
        <f ca="1">IFERROR(__xludf.DUMMYFUNCTION("""COMPUTED_VALUE"""),42661.6666666666)</f>
        <v>42661.666666666599</v>
      </c>
      <c r="D415" s="2">
        <f ca="1">IFERROR(__xludf.DUMMYFUNCTION("""COMPUTED_VALUE"""),199.1)</f>
        <v>199.1</v>
      </c>
    </row>
    <row r="416" spans="3:4" x14ac:dyDescent="0.2">
      <c r="C416" s="3">
        <f ca="1">IFERROR(__xludf.DUMMYFUNCTION("""COMPUTED_VALUE"""),42662.6666666666)</f>
        <v>42662.666666666599</v>
      </c>
      <c r="D416" s="2">
        <f ca="1">IFERROR(__xludf.DUMMYFUNCTION("""COMPUTED_VALUE"""),203.56)</f>
        <v>203.56</v>
      </c>
    </row>
    <row r="417" spans="3:4" x14ac:dyDescent="0.2">
      <c r="C417" s="3">
        <f ca="1">IFERROR(__xludf.DUMMYFUNCTION("""COMPUTED_VALUE"""),42663.6666666666)</f>
        <v>42663.666666666599</v>
      </c>
      <c r="D417" s="2">
        <f ca="1">IFERROR(__xludf.DUMMYFUNCTION("""COMPUTED_VALUE"""),199.1)</f>
        <v>199.1</v>
      </c>
    </row>
    <row r="418" spans="3:4" x14ac:dyDescent="0.2">
      <c r="C418" s="3">
        <f ca="1">IFERROR(__xludf.DUMMYFUNCTION("""COMPUTED_VALUE"""),42664.6666666666)</f>
        <v>42664.666666666599</v>
      </c>
      <c r="D418" s="2">
        <f ca="1">IFERROR(__xludf.DUMMYFUNCTION("""COMPUTED_VALUE"""),200.09)</f>
        <v>200.09</v>
      </c>
    </row>
    <row r="419" spans="3:4" x14ac:dyDescent="0.2">
      <c r="C419" s="3">
        <f ca="1">IFERROR(__xludf.DUMMYFUNCTION("""COMPUTED_VALUE"""),42667.6666666666)</f>
        <v>42667.666666666599</v>
      </c>
      <c r="D419" s="2">
        <f ca="1">IFERROR(__xludf.DUMMYFUNCTION("""COMPUTED_VALUE"""),202.76)</f>
        <v>202.76</v>
      </c>
    </row>
    <row r="420" spans="3:4" x14ac:dyDescent="0.2">
      <c r="C420" s="3">
        <f ca="1">IFERROR(__xludf.DUMMYFUNCTION("""COMPUTED_VALUE"""),42668.6666666666)</f>
        <v>42668.666666666599</v>
      </c>
      <c r="D420" s="2">
        <f ca="1">IFERROR(__xludf.DUMMYFUNCTION("""COMPUTED_VALUE"""),202.34)</f>
        <v>202.34</v>
      </c>
    </row>
    <row r="421" spans="3:4" x14ac:dyDescent="0.2">
      <c r="C421" s="3">
        <f ca="1">IFERROR(__xludf.DUMMYFUNCTION("""COMPUTED_VALUE"""),42669.6666666666)</f>
        <v>42669.666666666599</v>
      </c>
      <c r="D421" s="2">
        <f ca="1">IFERROR(__xludf.DUMMYFUNCTION("""COMPUTED_VALUE"""),202.24)</f>
        <v>202.24</v>
      </c>
    </row>
    <row r="422" spans="3:4" x14ac:dyDescent="0.2">
      <c r="C422" s="3">
        <f ca="1">IFERROR(__xludf.DUMMYFUNCTION("""COMPUTED_VALUE"""),42670.6666666666)</f>
        <v>42670.666666666599</v>
      </c>
      <c r="D422" s="2">
        <f ca="1">IFERROR(__xludf.DUMMYFUNCTION("""COMPUTED_VALUE"""),204.01)</f>
        <v>204.01</v>
      </c>
    </row>
    <row r="423" spans="3:4" x14ac:dyDescent="0.2">
      <c r="C423" s="3">
        <f ca="1">IFERROR(__xludf.DUMMYFUNCTION("""COMPUTED_VALUE"""),42671.6666666666)</f>
        <v>42671.666666666599</v>
      </c>
      <c r="D423" s="2">
        <f ca="1">IFERROR(__xludf.DUMMYFUNCTION("""COMPUTED_VALUE"""),199.97)</f>
        <v>199.97</v>
      </c>
    </row>
    <row r="424" spans="3:4" x14ac:dyDescent="0.2">
      <c r="C424" s="3">
        <f ca="1">IFERROR(__xludf.DUMMYFUNCTION("""COMPUTED_VALUE"""),42674.6666666666)</f>
        <v>42674.666666666599</v>
      </c>
      <c r="D424" s="2">
        <f ca="1">IFERROR(__xludf.DUMMYFUNCTION("""COMPUTED_VALUE"""),197.73)</f>
        <v>197.73</v>
      </c>
    </row>
    <row r="425" spans="3:4" x14ac:dyDescent="0.2">
      <c r="C425" s="3">
        <f ca="1">IFERROR(__xludf.DUMMYFUNCTION("""COMPUTED_VALUE"""),42675.6666666666)</f>
        <v>42675.666666666599</v>
      </c>
      <c r="D425" s="2">
        <f ca="1">IFERROR(__xludf.DUMMYFUNCTION("""COMPUTED_VALUE"""),190.79)</f>
        <v>190.79</v>
      </c>
    </row>
    <row r="426" spans="3:4" x14ac:dyDescent="0.2">
      <c r="C426" s="3">
        <f ca="1">IFERROR(__xludf.DUMMYFUNCTION("""COMPUTED_VALUE"""),42676.6666666666)</f>
        <v>42676.666666666599</v>
      </c>
      <c r="D426" s="2">
        <f ca="1">IFERROR(__xludf.DUMMYFUNCTION("""COMPUTED_VALUE"""),188.02)</f>
        <v>188.02</v>
      </c>
    </row>
    <row r="427" spans="3:4" x14ac:dyDescent="0.2">
      <c r="C427" s="3">
        <f ca="1">IFERROR(__xludf.DUMMYFUNCTION("""COMPUTED_VALUE"""),42677.6666666666)</f>
        <v>42677.666666666599</v>
      </c>
      <c r="D427" s="2">
        <f ca="1">IFERROR(__xludf.DUMMYFUNCTION("""COMPUTED_VALUE"""),187.42)</f>
        <v>187.42</v>
      </c>
    </row>
    <row r="428" spans="3:4" x14ac:dyDescent="0.2">
      <c r="C428" s="3">
        <f ca="1">IFERROR(__xludf.DUMMYFUNCTION("""COMPUTED_VALUE"""),42678.6666666666)</f>
        <v>42678.666666666599</v>
      </c>
      <c r="D428" s="2">
        <f ca="1">IFERROR(__xludf.DUMMYFUNCTION("""COMPUTED_VALUE"""),190.56)</f>
        <v>190.56</v>
      </c>
    </row>
    <row r="429" spans="3:4" x14ac:dyDescent="0.2">
      <c r="C429" s="3">
        <f ca="1">IFERROR(__xludf.DUMMYFUNCTION("""COMPUTED_VALUE"""),42681.6666666666)</f>
        <v>42681.666666666599</v>
      </c>
      <c r="D429" s="2">
        <f ca="1">IFERROR(__xludf.DUMMYFUNCTION("""COMPUTED_VALUE"""),193.21)</f>
        <v>193.21</v>
      </c>
    </row>
    <row r="430" spans="3:4" x14ac:dyDescent="0.2">
      <c r="C430" s="3">
        <f ca="1">IFERROR(__xludf.DUMMYFUNCTION("""COMPUTED_VALUE"""),42682.6666666666)</f>
        <v>42682.666666666599</v>
      </c>
      <c r="D430" s="2">
        <f ca="1">IFERROR(__xludf.DUMMYFUNCTION("""COMPUTED_VALUE"""),194.94)</f>
        <v>194.94</v>
      </c>
    </row>
    <row r="431" spans="3:4" x14ac:dyDescent="0.2">
      <c r="C431" s="3">
        <f ca="1">IFERROR(__xludf.DUMMYFUNCTION("""COMPUTED_VALUE"""),42683.6666666666)</f>
        <v>42683.666666666599</v>
      </c>
      <c r="D431" s="2">
        <f ca="1">IFERROR(__xludf.DUMMYFUNCTION("""COMPUTED_VALUE"""),190.06)</f>
        <v>190.06</v>
      </c>
    </row>
    <row r="432" spans="3:4" x14ac:dyDescent="0.2">
      <c r="C432" s="3">
        <f ca="1">IFERROR(__xludf.DUMMYFUNCTION("""COMPUTED_VALUE"""),42684.6666666666)</f>
        <v>42684.666666666599</v>
      </c>
      <c r="D432" s="2">
        <f ca="1">IFERROR(__xludf.DUMMYFUNCTION("""COMPUTED_VALUE"""),185.35)</f>
        <v>185.35</v>
      </c>
    </row>
    <row r="433" spans="3:4" x14ac:dyDescent="0.2">
      <c r="C433" s="3">
        <f ca="1">IFERROR(__xludf.DUMMYFUNCTION("""COMPUTED_VALUE"""),42685.6666666666)</f>
        <v>42685.666666666599</v>
      </c>
      <c r="D433" s="2">
        <f ca="1">IFERROR(__xludf.DUMMYFUNCTION("""COMPUTED_VALUE"""),188.56)</f>
        <v>188.56</v>
      </c>
    </row>
    <row r="434" spans="3:4" x14ac:dyDescent="0.2">
      <c r="C434" s="3">
        <f ca="1">IFERROR(__xludf.DUMMYFUNCTION("""COMPUTED_VALUE"""),42688.6666666666)</f>
        <v>42688.666666666599</v>
      </c>
      <c r="D434" s="2">
        <f ca="1">IFERROR(__xludf.DUMMYFUNCTION("""COMPUTED_VALUE"""),181.45)</f>
        <v>181.45</v>
      </c>
    </row>
    <row r="435" spans="3:4" x14ac:dyDescent="0.2">
      <c r="C435" s="3">
        <f ca="1">IFERROR(__xludf.DUMMYFUNCTION("""COMPUTED_VALUE"""),42689.6666666666)</f>
        <v>42689.666666666599</v>
      </c>
      <c r="D435" s="2">
        <f ca="1">IFERROR(__xludf.DUMMYFUNCTION("""COMPUTED_VALUE"""),183.77)</f>
        <v>183.77</v>
      </c>
    </row>
    <row r="436" spans="3:4" x14ac:dyDescent="0.2">
      <c r="C436" s="3">
        <f ca="1">IFERROR(__xludf.DUMMYFUNCTION("""COMPUTED_VALUE"""),42690.6666666666)</f>
        <v>42690.666666666599</v>
      </c>
      <c r="D436" s="2">
        <f ca="1">IFERROR(__xludf.DUMMYFUNCTION("""COMPUTED_VALUE"""),183.93)</f>
        <v>183.93</v>
      </c>
    </row>
    <row r="437" spans="3:4" x14ac:dyDescent="0.2">
      <c r="C437" s="3">
        <f ca="1">IFERROR(__xludf.DUMMYFUNCTION("""COMPUTED_VALUE"""),42691.6666666666)</f>
        <v>42691.666666666599</v>
      </c>
      <c r="D437" s="2">
        <f ca="1">IFERROR(__xludf.DUMMYFUNCTION("""COMPUTED_VALUE"""),188.66)</f>
        <v>188.66</v>
      </c>
    </row>
    <row r="438" spans="3:4" x14ac:dyDescent="0.2">
      <c r="C438" s="3">
        <f ca="1">IFERROR(__xludf.DUMMYFUNCTION("""COMPUTED_VALUE"""),42692.6666666666)</f>
        <v>42692.666666666599</v>
      </c>
      <c r="D438" s="2">
        <f ca="1">IFERROR(__xludf.DUMMYFUNCTION("""COMPUTED_VALUE"""),185.02)</f>
        <v>185.02</v>
      </c>
    </row>
    <row r="439" spans="3:4" x14ac:dyDescent="0.2">
      <c r="C439" s="3">
        <f ca="1">IFERROR(__xludf.DUMMYFUNCTION("""COMPUTED_VALUE"""),42695.6666666666)</f>
        <v>42695.666666666599</v>
      </c>
      <c r="D439" s="2">
        <f ca="1">IFERROR(__xludf.DUMMYFUNCTION("""COMPUTED_VALUE"""),184.52)</f>
        <v>184.52</v>
      </c>
    </row>
    <row r="440" spans="3:4" x14ac:dyDescent="0.2">
      <c r="C440" s="3">
        <f ca="1">IFERROR(__xludf.DUMMYFUNCTION("""COMPUTED_VALUE"""),42696.6666666666)</f>
        <v>42696.666666666599</v>
      </c>
      <c r="D440" s="2">
        <f ca="1">IFERROR(__xludf.DUMMYFUNCTION("""COMPUTED_VALUE"""),191.17)</f>
        <v>191.17</v>
      </c>
    </row>
    <row r="441" spans="3:4" x14ac:dyDescent="0.2">
      <c r="C441" s="3">
        <f ca="1">IFERROR(__xludf.DUMMYFUNCTION("""COMPUTED_VALUE"""),42697.6666666666)</f>
        <v>42697.666666666599</v>
      </c>
      <c r="D441" s="2">
        <f ca="1">IFERROR(__xludf.DUMMYFUNCTION("""COMPUTED_VALUE"""),193.14)</f>
        <v>193.14</v>
      </c>
    </row>
    <row r="442" spans="3:4" x14ac:dyDescent="0.2">
      <c r="C442" s="3">
        <f ca="1">IFERROR(__xludf.DUMMYFUNCTION("""COMPUTED_VALUE"""),42699.6666666666)</f>
        <v>42699.666666666599</v>
      </c>
      <c r="D442" s="2">
        <f ca="1">IFERROR(__xludf.DUMMYFUNCTION("""COMPUTED_VALUE"""),196.65)</f>
        <v>196.65</v>
      </c>
    </row>
    <row r="443" spans="3:4" x14ac:dyDescent="0.2">
      <c r="C443" s="3">
        <f ca="1">IFERROR(__xludf.DUMMYFUNCTION("""COMPUTED_VALUE"""),42702.6666666666)</f>
        <v>42702.666666666599</v>
      </c>
      <c r="D443" s="2">
        <f ca="1">IFERROR(__xludf.DUMMYFUNCTION("""COMPUTED_VALUE"""),196.12)</f>
        <v>196.12</v>
      </c>
    </row>
    <row r="444" spans="3:4" x14ac:dyDescent="0.2">
      <c r="C444" s="3">
        <f ca="1">IFERROR(__xludf.DUMMYFUNCTION("""COMPUTED_VALUE"""),42703.6666666666)</f>
        <v>42703.666666666599</v>
      </c>
      <c r="D444" s="2">
        <f ca="1">IFERROR(__xludf.DUMMYFUNCTION("""COMPUTED_VALUE"""),189.57)</f>
        <v>189.57</v>
      </c>
    </row>
    <row r="445" spans="3:4" x14ac:dyDescent="0.2">
      <c r="C445" s="3">
        <f ca="1">IFERROR(__xludf.DUMMYFUNCTION("""COMPUTED_VALUE"""),42704.6666666666)</f>
        <v>42704.666666666599</v>
      </c>
      <c r="D445" s="2">
        <f ca="1">IFERROR(__xludf.DUMMYFUNCTION("""COMPUTED_VALUE"""),189.4)</f>
        <v>189.4</v>
      </c>
    </row>
    <row r="446" spans="3:4" x14ac:dyDescent="0.2">
      <c r="C446" s="3">
        <f ca="1">IFERROR(__xludf.DUMMYFUNCTION("""COMPUTED_VALUE"""),42705.6666666666)</f>
        <v>42705.666666666599</v>
      </c>
      <c r="D446" s="2">
        <f ca="1">IFERROR(__xludf.DUMMYFUNCTION("""COMPUTED_VALUE"""),181.88)</f>
        <v>181.88</v>
      </c>
    </row>
    <row r="447" spans="3:4" x14ac:dyDescent="0.2">
      <c r="C447" s="3">
        <f ca="1">IFERROR(__xludf.DUMMYFUNCTION("""COMPUTED_VALUE"""),42706.6666666666)</f>
        <v>42706.666666666599</v>
      </c>
      <c r="D447" s="2">
        <f ca="1">IFERROR(__xludf.DUMMYFUNCTION("""COMPUTED_VALUE"""),181.47)</f>
        <v>181.47</v>
      </c>
    </row>
    <row r="448" spans="3:4" x14ac:dyDescent="0.2">
      <c r="C448" s="3">
        <f ca="1">IFERROR(__xludf.DUMMYFUNCTION("""COMPUTED_VALUE"""),42709.6666666666)</f>
        <v>42709.666666666599</v>
      </c>
      <c r="D448" s="2">
        <f ca="1">IFERROR(__xludf.DUMMYFUNCTION("""COMPUTED_VALUE"""),186.8)</f>
        <v>186.8</v>
      </c>
    </row>
    <row r="449" spans="3:4" x14ac:dyDescent="0.2">
      <c r="C449" s="3">
        <f ca="1">IFERROR(__xludf.DUMMYFUNCTION("""COMPUTED_VALUE"""),42710.6666666666)</f>
        <v>42710.666666666599</v>
      </c>
      <c r="D449" s="2">
        <f ca="1">IFERROR(__xludf.DUMMYFUNCTION("""COMPUTED_VALUE"""),185.85)</f>
        <v>185.85</v>
      </c>
    </row>
    <row r="450" spans="3:4" x14ac:dyDescent="0.2">
      <c r="C450" s="3">
        <f ca="1">IFERROR(__xludf.DUMMYFUNCTION("""COMPUTED_VALUE"""),42711.6666666666)</f>
        <v>42711.666666666599</v>
      </c>
      <c r="D450" s="2">
        <f ca="1">IFERROR(__xludf.DUMMYFUNCTION("""COMPUTED_VALUE"""),193.15)</f>
        <v>193.15</v>
      </c>
    </row>
    <row r="451" spans="3:4" x14ac:dyDescent="0.2">
      <c r="C451" s="3">
        <f ca="1">IFERROR(__xludf.DUMMYFUNCTION("""COMPUTED_VALUE"""),42712.6666666666)</f>
        <v>42712.666666666599</v>
      </c>
      <c r="D451" s="2">
        <f ca="1">IFERROR(__xludf.DUMMYFUNCTION("""COMPUTED_VALUE"""),192.29)</f>
        <v>192.29</v>
      </c>
    </row>
    <row r="452" spans="3:4" x14ac:dyDescent="0.2">
      <c r="C452" s="3">
        <f ca="1">IFERROR(__xludf.DUMMYFUNCTION("""COMPUTED_VALUE"""),42713.6666666666)</f>
        <v>42713.666666666599</v>
      </c>
      <c r="D452" s="2">
        <f ca="1">IFERROR(__xludf.DUMMYFUNCTION("""COMPUTED_VALUE"""),192.18)</f>
        <v>192.18</v>
      </c>
    </row>
    <row r="453" spans="3:4" x14ac:dyDescent="0.2">
      <c r="C453" s="3">
        <f ca="1">IFERROR(__xludf.DUMMYFUNCTION("""COMPUTED_VALUE"""),42716.6666666666)</f>
        <v>42716.666666666599</v>
      </c>
      <c r="D453" s="2">
        <f ca="1">IFERROR(__xludf.DUMMYFUNCTION("""COMPUTED_VALUE"""),192.43)</f>
        <v>192.43</v>
      </c>
    </row>
    <row r="454" spans="3:4" x14ac:dyDescent="0.2">
      <c r="C454" s="3">
        <f ca="1">IFERROR(__xludf.DUMMYFUNCTION("""COMPUTED_VALUE"""),42717.6666666666)</f>
        <v>42717.666666666599</v>
      </c>
      <c r="D454" s="2">
        <f ca="1">IFERROR(__xludf.DUMMYFUNCTION("""COMPUTED_VALUE"""),198.15)</f>
        <v>198.15</v>
      </c>
    </row>
    <row r="455" spans="3:4" x14ac:dyDescent="0.2">
      <c r="C455" s="3">
        <f ca="1">IFERROR(__xludf.DUMMYFUNCTION("""COMPUTED_VALUE"""),42718.6666666666)</f>
        <v>42718.666666666599</v>
      </c>
      <c r="D455" s="2">
        <f ca="1">IFERROR(__xludf.DUMMYFUNCTION("""COMPUTED_VALUE"""),198.69)</f>
        <v>198.69</v>
      </c>
    </row>
    <row r="456" spans="3:4" x14ac:dyDescent="0.2">
      <c r="C456" s="3">
        <f ca="1">IFERROR(__xludf.DUMMYFUNCTION("""COMPUTED_VALUE"""),42719.6666666666)</f>
        <v>42719.666666666599</v>
      </c>
      <c r="D456" s="2">
        <f ca="1">IFERROR(__xludf.DUMMYFUNCTION("""COMPUTED_VALUE"""),197.58)</f>
        <v>197.58</v>
      </c>
    </row>
    <row r="457" spans="3:4" x14ac:dyDescent="0.2">
      <c r="C457" s="3">
        <f ca="1">IFERROR(__xludf.DUMMYFUNCTION("""COMPUTED_VALUE"""),42720.6666666666)</f>
        <v>42720.666666666599</v>
      </c>
      <c r="D457" s="2">
        <f ca="1">IFERROR(__xludf.DUMMYFUNCTION("""COMPUTED_VALUE"""),202.49)</f>
        <v>202.49</v>
      </c>
    </row>
    <row r="458" spans="3:4" x14ac:dyDescent="0.2">
      <c r="C458" s="3">
        <f ca="1">IFERROR(__xludf.DUMMYFUNCTION("""COMPUTED_VALUE"""),42723.6666666666)</f>
        <v>42723.666666666599</v>
      </c>
      <c r="D458" s="2">
        <f ca="1">IFERROR(__xludf.DUMMYFUNCTION("""COMPUTED_VALUE"""),202.73)</f>
        <v>202.73</v>
      </c>
    </row>
    <row r="459" spans="3:4" x14ac:dyDescent="0.2">
      <c r="C459" s="3">
        <f ca="1">IFERROR(__xludf.DUMMYFUNCTION("""COMPUTED_VALUE"""),42724.6666666666)</f>
        <v>42724.666666666599</v>
      </c>
      <c r="D459" s="2">
        <f ca="1">IFERROR(__xludf.DUMMYFUNCTION("""COMPUTED_VALUE"""),208.79)</f>
        <v>208.79</v>
      </c>
    </row>
    <row r="460" spans="3:4" x14ac:dyDescent="0.2">
      <c r="C460" s="3">
        <f ca="1">IFERROR(__xludf.DUMMYFUNCTION("""COMPUTED_VALUE"""),42725.6666666666)</f>
        <v>42725.666666666599</v>
      </c>
      <c r="D460" s="2">
        <f ca="1">IFERROR(__xludf.DUMMYFUNCTION("""COMPUTED_VALUE"""),207.7)</f>
        <v>207.7</v>
      </c>
    </row>
    <row r="461" spans="3:4" x14ac:dyDescent="0.2">
      <c r="C461" s="3">
        <f ca="1">IFERROR(__xludf.DUMMYFUNCTION("""COMPUTED_VALUE"""),42726.6666666666)</f>
        <v>42726.666666666599</v>
      </c>
      <c r="D461" s="2">
        <f ca="1">IFERROR(__xludf.DUMMYFUNCTION("""COMPUTED_VALUE"""),208.45)</f>
        <v>208.45</v>
      </c>
    </row>
    <row r="462" spans="3:4" x14ac:dyDescent="0.2">
      <c r="C462" s="3">
        <f ca="1">IFERROR(__xludf.DUMMYFUNCTION("""COMPUTED_VALUE"""),42727.6666666666)</f>
        <v>42727.666666666599</v>
      </c>
      <c r="D462" s="2">
        <f ca="1">IFERROR(__xludf.DUMMYFUNCTION("""COMPUTED_VALUE"""),213.34)</f>
        <v>213.34</v>
      </c>
    </row>
    <row r="463" spans="3:4" x14ac:dyDescent="0.2">
      <c r="C463" s="3">
        <f ca="1">IFERROR(__xludf.DUMMYFUNCTION("""COMPUTED_VALUE"""),42731.6666666666)</f>
        <v>42731.666666666599</v>
      </c>
      <c r="D463" s="2">
        <f ca="1">IFERROR(__xludf.DUMMYFUNCTION("""COMPUTED_VALUE"""),219.53)</f>
        <v>219.53</v>
      </c>
    </row>
    <row r="464" spans="3:4" x14ac:dyDescent="0.2">
      <c r="C464" s="3">
        <f ca="1">IFERROR(__xludf.DUMMYFUNCTION("""COMPUTED_VALUE"""),42732.6666666666)</f>
        <v>42732.666666666599</v>
      </c>
      <c r="D464" s="2">
        <f ca="1">IFERROR(__xludf.DUMMYFUNCTION("""COMPUTED_VALUE"""),219.74)</f>
        <v>219.74</v>
      </c>
    </row>
    <row r="465" spans="3:4" x14ac:dyDescent="0.2">
      <c r="C465" s="3">
        <f ca="1">IFERROR(__xludf.DUMMYFUNCTION("""COMPUTED_VALUE"""),42733.6666666666)</f>
        <v>42733.666666666599</v>
      </c>
      <c r="D465" s="2">
        <f ca="1">IFERROR(__xludf.DUMMYFUNCTION("""COMPUTED_VALUE"""),214.68)</f>
        <v>214.68</v>
      </c>
    </row>
    <row r="466" spans="3:4" x14ac:dyDescent="0.2">
      <c r="C466" s="3">
        <f ca="1">IFERROR(__xludf.DUMMYFUNCTION("""COMPUTED_VALUE"""),42734.6666666666)</f>
        <v>42734.666666666599</v>
      </c>
      <c r="D466" s="2">
        <f ca="1">IFERROR(__xludf.DUMMYFUNCTION("""COMPUTED_VALUE"""),213.69)</f>
        <v>213.69</v>
      </c>
    </row>
    <row r="467" spans="3:4" x14ac:dyDescent="0.2">
      <c r="C467" s="3">
        <f ca="1">IFERROR(__xludf.DUMMYFUNCTION("""COMPUTED_VALUE"""),42738.6666666666)</f>
        <v>42738.666666666599</v>
      </c>
      <c r="D467" s="2">
        <f ca="1">IFERROR(__xludf.DUMMYFUNCTION("""COMPUTED_VALUE"""),216.99)</f>
        <v>216.99</v>
      </c>
    </row>
    <row r="468" spans="3:4" x14ac:dyDescent="0.2">
      <c r="C468" s="3">
        <f ca="1">IFERROR(__xludf.DUMMYFUNCTION("""COMPUTED_VALUE"""),42739.6666666666)</f>
        <v>42739.666666666599</v>
      </c>
      <c r="D468" s="2">
        <f ca="1">IFERROR(__xludf.DUMMYFUNCTION("""COMPUTED_VALUE"""),226.99)</f>
        <v>226.99</v>
      </c>
    </row>
    <row r="469" spans="3:4" x14ac:dyDescent="0.2">
      <c r="C469" s="3">
        <f ca="1">IFERROR(__xludf.DUMMYFUNCTION("""COMPUTED_VALUE"""),42740.6666666666)</f>
        <v>42740.666666666599</v>
      </c>
      <c r="D469" s="2">
        <f ca="1">IFERROR(__xludf.DUMMYFUNCTION("""COMPUTED_VALUE"""),226.75)</f>
        <v>226.75</v>
      </c>
    </row>
    <row r="470" spans="3:4" x14ac:dyDescent="0.2">
      <c r="C470" s="3">
        <f ca="1">IFERROR(__xludf.DUMMYFUNCTION("""COMPUTED_VALUE"""),42741.6666666666)</f>
        <v>42741.666666666599</v>
      </c>
      <c r="D470" s="2">
        <f ca="1">IFERROR(__xludf.DUMMYFUNCTION("""COMPUTED_VALUE"""),229.01)</f>
        <v>229.01</v>
      </c>
    </row>
    <row r="471" spans="3:4" x14ac:dyDescent="0.2">
      <c r="C471" s="3">
        <f ca="1">IFERROR(__xludf.DUMMYFUNCTION("""COMPUTED_VALUE"""),42744.6666666666)</f>
        <v>42744.666666666599</v>
      </c>
      <c r="D471" s="2">
        <f ca="1">IFERROR(__xludf.DUMMYFUNCTION("""COMPUTED_VALUE"""),231.28)</f>
        <v>231.28</v>
      </c>
    </row>
    <row r="472" spans="3:4" x14ac:dyDescent="0.2">
      <c r="C472" s="3">
        <f ca="1">IFERROR(__xludf.DUMMYFUNCTION("""COMPUTED_VALUE"""),42745.6666666666)</f>
        <v>42745.666666666599</v>
      </c>
      <c r="D472" s="2">
        <f ca="1">IFERROR(__xludf.DUMMYFUNCTION("""COMPUTED_VALUE"""),229.87)</f>
        <v>229.87</v>
      </c>
    </row>
    <row r="473" spans="3:4" x14ac:dyDescent="0.2">
      <c r="C473" s="3">
        <f ca="1">IFERROR(__xludf.DUMMYFUNCTION("""COMPUTED_VALUE"""),42746.6666666666)</f>
        <v>42746.666666666599</v>
      </c>
      <c r="D473" s="2">
        <f ca="1">IFERROR(__xludf.DUMMYFUNCTION("""COMPUTED_VALUE"""),229.73)</f>
        <v>229.73</v>
      </c>
    </row>
    <row r="474" spans="3:4" x14ac:dyDescent="0.2">
      <c r="C474" s="3">
        <f ca="1">IFERROR(__xludf.DUMMYFUNCTION("""COMPUTED_VALUE"""),42747.6666666666)</f>
        <v>42747.666666666599</v>
      </c>
      <c r="D474" s="2">
        <f ca="1">IFERROR(__xludf.DUMMYFUNCTION("""COMPUTED_VALUE"""),229.59)</f>
        <v>229.59</v>
      </c>
    </row>
    <row r="475" spans="3:4" x14ac:dyDescent="0.2">
      <c r="C475" s="3">
        <f ca="1">IFERROR(__xludf.DUMMYFUNCTION("""COMPUTED_VALUE"""),42748.6666666666)</f>
        <v>42748.666666666599</v>
      </c>
      <c r="D475" s="2">
        <f ca="1">IFERROR(__xludf.DUMMYFUNCTION("""COMPUTED_VALUE"""),237.75)</f>
        <v>237.75</v>
      </c>
    </row>
    <row r="476" spans="3:4" x14ac:dyDescent="0.2">
      <c r="C476" s="3">
        <f ca="1">IFERROR(__xludf.DUMMYFUNCTION("""COMPUTED_VALUE"""),42752.6666666666)</f>
        <v>42752.666666666599</v>
      </c>
      <c r="D476" s="2">
        <f ca="1">IFERROR(__xludf.DUMMYFUNCTION("""COMPUTED_VALUE"""),235.58)</f>
        <v>235.58</v>
      </c>
    </row>
    <row r="477" spans="3:4" x14ac:dyDescent="0.2">
      <c r="C477" s="3">
        <f ca="1">IFERROR(__xludf.DUMMYFUNCTION("""COMPUTED_VALUE"""),42753.6666666666)</f>
        <v>42753.666666666599</v>
      </c>
      <c r="D477" s="2">
        <f ca="1">IFERROR(__xludf.DUMMYFUNCTION("""COMPUTED_VALUE"""),238.36)</f>
        <v>238.36</v>
      </c>
    </row>
    <row r="478" spans="3:4" x14ac:dyDescent="0.2">
      <c r="C478" s="3">
        <f ca="1">IFERROR(__xludf.DUMMYFUNCTION("""COMPUTED_VALUE"""),42754.6666666666)</f>
        <v>42754.666666666599</v>
      </c>
      <c r="D478" s="2">
        <f ca="1">IFERROR(__xludf.DUMMYFUNCTION("""COMPUTED_VALUE"""),243.76)</f>
        <v>243.76</v>
      </c>
    </row>
    <row r="479" spans="3:4" x14ac:dyDescent="0.2">
      <c r="C479" s="3">
        <f ca="1">IFERROR(__xludf.DUMMYFUNCTION("""COMPUTED_VALUE"""),42755.6666666666)</f>
        <v>42755.666666666599</v>
      </c>
      <c r="D479" s="2">
        <f ca="1">IFERROR(__xludf.DUMMYFUNCTION("""COMPUTED_VALUE"""),244.73)</f>
        <v>244.73</v>
      </c>
    </row>
    <row r="480" spans="3:4" x14ac:dyDescent="0.2">
      <c r="C480" s="3">
        <f ca="1">IFERROR(__xludf.DUMMYFUNCTION("""COMPUTED_VALUE"""),42758.6666666666)</f>
        <v>42758.666666666599</v>
      </c>
      <c r="D480" s="2">
        <f ca="1">IFERROR(__xludf.DUMMYFUNCTION("""COMPUTED_VALUE"""),248.92)</f>
        <v>248.92</v>
      </c>
    </row>
    <row r="481" spans="3:4" x14ac:dyDescent="0.2">
      <c r="C481" s="3">
        <f ca="1">IFERROR(__xludf.DUMMYFUNCTION("""COMPUTED_VALUE"""),42759.6666666666)</f>
        <v>42759.666666666599</v>
      </c>
      <c r="D481" s="2">
        <f ca="1">IFERROR(__xludf.DUMMYFUNCTION("""COMPUTED_VALUE"""),254.61)</f>
        <v>254.61</v>
      </c>
    </row>
    <row r="482" spans="3:4" x14ac:dyDescent="0.2">
      <c r="C482" s="3">
        <f ca="1">IFERROR(__xludf.DUMMYFUNCTION("""COMPUTED_VALUE"""),42760.6666666666)</f>
        <v>42760.666666666599</v>
      </c>
      <c r="D482" s="2">
        <f ca="1">IFERROR(__xludf.DUMMYFUNCTION("""COMPUTED_VALUE"""),254.47)</f>
        <v>254.47</v>
      </c>
    </row>
    <row r="483" spans="3:4" x14ac:dyDescent="0.2">
      <c r="C483" s="3">
        <f ca="1">IFERROR(__xludf.DUMMYFUNCTION("""COMPUTED_VALUE"""),42761.6666666666)</f>
        <v>42761.666666666599</v>
      </c>
      <c r="D483" s="2">
        <f ca="1">IFERROR(__xludf.DUMMYFUNCTION("""COMPUTED_VALUE"""),252.51)</f>
        <v>252.51</v>
      </c>
    </row>
    <row r="484" spans="3:4" x14ac:dyDescent="0.2">
      <c r="C484" s="3">
        <f ca="1">IFERROR(__xludf.DUMMYFUNCTION("""COMPUTED_VALUE"""),42762.6666666666)</f>
        <v>42762.666666666599</v>
      </c>
      <c r="D484" s="2">
        <f ca="1">IFERROR(__xludf.DUMMYFUNCTION("""COMPUTED_VALUE"""),252.95)</f>
        <v>252.95</v>
      </c>
    </row>
    <row r="485" spans="3:4" x14ac:dyDescent="0.2">
      <c r="C485" s="3">
        <f ca="1">IFERROR(__xludf.DUMMYFUNCTION("""COMPUTED_VALUE"""),42765.6666666666)</f>
        <v>42765.666666666599</v>
      </c>
      <c r="D485" s="2">
        <f ca="1">IFERROR(__xludf.DUMMYFUNCTION("""COMPUTED_VALUE"""),250.63)</f>
        <v>250.63</v>
      </c>
    </row>
    <row r="486" spans="3:4" x14ac:dyDescent="0.2">
      <c r="C486" s="3">
        <f ca="1">IFERROR(__xludf.DUMMYFUNCTION("""COMPUTED_VALUE"""),42766.6666666666)</f>
        <v>42766.666666666599</v>
      </c>
      <c r="D486" s="2">
        <f ca="1">IFERROR(__xludf.DUMMYFUNCTION("""COMPUTED_VALUE"""),251.93)</f>
        <v>251.93</v>
      </c>
    </row>
    <row r="487" spans="3:4" x14ac:dyDescent="0.2">
      <c r="C487" s="3">
        <f ca="1">IFERROR(__xludf.DUMMYFUNCTION("""COMPUTED_VALUE"""),42767.6666666666)</f>
        <v>42767.666666666599</v>
      </c>
      <c r="D487" s="2">
        <f ca="1">IFERROR(__xludf.DUMMYFUNCTION("""COMPUTED_VALUE"""),249.24)</f>
        <v>249.24</v>
      </c>
    </row>
    <row r="488" spans="3:4" x14ac:dyDescent="0.2">
      <c r="C488" s="3">
        <f ca="1">IFERROR(__xludf.DUMMYFUNCTION("""COMPUTED_VALUE"""),42768.6666666666)</f>
        <v>42768.666666666599</v>
      </c>
      <c r="D488" s="2">
        <f ca="1">IFERROR(__xludf.DUMMYFUNCTION("""COMPUTED_VALUE"""),251.55)</f>
        <v>251.55</v>
      </c>
    </row>
    <row r="489" spans="3:4" x14ac:dyDescent="0.2">
      <c r="C489" s="3">
        <f ca="1">IFERROR(__xludf.DUMMYFUNCTION("""COMPUTED_VALUE"""),42769.6666666666)</f>
        <v>42769.666666666599</v>
      </c>
      <c r="D489" s="2">
        <f ca="1">IFERROR(__xludf.DUMMYFUNCTION("""COMPUTED_VALUE"""),251.33)</f>
        <v>251.33</v>
      </c>
    </row>
    <row r="490" spans="3:4" x14ac:dyDescent="0.2">
      <c r="C490" s="3">
        <f ca="1">IFERROR(__xludf.DUMMYFUNCTION("""COMPUTED_VALUE"""),42772.6666666666)</f>
        <v>42772.666666666599</v>
      </c>
      <c r="D490" s="2">
        <f ca="1">IFERROR(__xludf.DUMMYFUNCTION("""COMPUTED_VALUE"""),257.77)</f>
        <v>257.77</v>
      </c>
    </row>
    <row r="491" spans="3:4" x14ac:dyDescent="0.2">
      <c r="C491" s="3">
        <f ca="1">IFERROR(__xludf.DUMMYFUNCTION("""COMPUTED_VALUE"""),42773.6666666666)</f>
        <v>42773.666666666599</v>
      </c>
      <c r="D491" s="2">
        <f ca="1">IFERROR(__xludf.DUMMYFUNCTION("""COMPUTED_VALUE"""),257.48)</f>
        <v>257.48</v>
      </c>
    </row>
    <row r="492" spans="3:4" x14ac:dyDescent="0.2">
      <c r="C492" s="3">
        <f ca="1">IFERROR(__xludf.DUMMYFUNCTION("""COMPUTED_VALUE"""),42774.6666666666)</f>
        <v>42774.666666666599</v>
      </c>
      <c r="D492" s="2">
        <f ca="1">IFERROR(__xludf.DUMMYFUNCTION("""COMPUTED_VALUE"""),262.08)</f>
        <v>262.08</v>
      </c>
    </row>
    <row r="493" spans="3:4" x14ac:dyDescent="0.2">
      <c r="C493" s="3">
        <f ca="1">IFERROR(__xludf.DUMMYFUNCTION("""COMPUTED_VALUE"""),42775.6666666666)</f>
        <v>42775.666666666599</v>
      </c>
      <c r="D493" s="2">
        <f ca="1">IFERROR(__xludf.DUMMYFUNCTION("""COMPUTED_VALUE"""),269.2)</f>
        <v>269.2</v>
      </c>
    </row>
    <row r="494" spans="3:4" x14ac:dyDescent="0.2">
      <c r="C494" s="3">
        <f ca="1">IFERROR(__xludf.DUMMYFUNCTION("""COMPUTED_VALUE"""),42776.6666666666)</f>
        <v>42776.666666666599</v>
      </c>
      <c r="D494" s="2">
        <f ca="1">IFERROR(__xludf.DUMMYFUNCTION("""COMPUTED_VALUE"""),269.23)</f>
        <v>269.23</v>
      </c>
    </row>
    <row r="495" spans="3:4" x14ac:dyDescent="0.2">
      <c r="C495" s="3">
        <f ca="1">IFERROR(__xludf.DUMMYFUNCTION("""COMPUTED_VALUE"""),42779.6666666666)</f>
        <v>42779.666666666599</v>
      </c>
      <c r="D495" s="2">
        <f ca="1">IFERROR(__xludf.DUMMYFUNCTION("""COMPUTED_VALUE"""),280.6)</f>
        <v>280.60000000000002</v>
      </c>
    </row>
    <row r="496" spans="3:4" x14ac:dyDescent="0.2">
      <c r="C496" s="3">
        <f ca="1">IFERROR(__xludf.DUMMYFUNCTION("""COMPUTED_VALUE"""),42780.6666666666)</f>
        <v>42780.666666666599</v>
      </c>
      <c r="D496" s="2">
        <f ca="1">IFERROR(__xludf.DUMMYFUNCTION("""COMPUTED_VALUE"""),280.98)</f>
        <v>280.98</v>
      </c>
    </row>
    <row r="497" spans="3:4" x14ac:dyDescent="0.2">
      <c r="C497" s="3">
        <f ca="1">IFERROR(__xludf.DUMMYFUNCTION("""COMPUTED_VALUE"""),42781.6666666666)</f>
        <v>42781.666666666599</v>
      </c>
      <c r="D497" s="2">
        <f ca="1">IFERROR(__xludf.DUMMYFUNCTION("""COMPUTED_VALUE"""),279.76)</f>
        <v>279.76</v>
      </c>
    </row>
    <row r="498" spans="3:4" x14ac:dyDescent="0.2">
      <c r="C498" s="3">
        <f ca="1">IFERROR(__xludf.DUMMYFUNCTION("""COMPUTED_VALUE"""),42782.6666666666)</f>
        <v>42782.666666666599</v>
      </c>
      <c r="D498" s="2">
        <f ca="1">IFERROR(__xludf.DUMMYFUNCTION("""COMPUTED_VALUE"""),268.95)</f>
        <v>268.95</v>
      </c>
    </row>
    <row r="499" spans="3:4" x14ac:dyDescent="0.2">
      <c r="C499" s="3">
        <f ca="1">IFERROR(__xludf.DUMMYFUNCTION("""COMPUTED_VALUE"""),42783.6666666666)</f>
        <v>42783.666666666599</v>
      </c>
      <c r="D499" s="2">
        <f ca="1">IFERROR(__xludf.DUMMYFUNCTION("""COMPUTED_VALUE"""),272.23)</f>
        <v>272.23</v>
      </c>
    </row>
    <row r="500" spans="3:4" x14ac:dyDescent="0.2">
      <c r="C500" s="3">
        <f ca="1">IFERROR(__xludf.DUMMYFUNCTION("""COMPUTED_VALUE"""),42787.6666666666)</f>
        <v>42787.666666666599</v>
      </c>
      <c r="D500" s="2">
        <f ca="1">IFERROR(__xludf.DUMMYFUNCTION("""COMPUTED_VALUE"""),277.39)</f>
        <v>277.39</v>
      </c>
    </row>
    <row r="501" spans="3:4" x14ac:dyDescent="0.2">
      <c r="C501" s="3">
        <f ca="1">IFERROR(__xludf.DUMMYFUNCTION("""COMPUTED_VALUE"""),42788.6666666666)</f>
        <v>42788.666666666599</v>
      </c>
      <c r="D501" s="2">
        <f ca="1">IFERROR(__xludf.DUMMYFUNCTION("""COMPUTED_VALUE"""),273.51)</f>
        <v>273.51</v>
      </c>
    </row>
    <row r="502" spans="3:4" x14ac:dyDescent="0.2">
      <c r="C502" s="3">
        <f ca="1">IFERROR(__xludf.DUMMYFUNCTION("""COMPUTED_VALUE"""),42789.6666666666)</f>
        <v>42789.666666666599</v>
      </c>
      <c r="D502" s="2">
        <f ca="1">IFERROR(__xludf.DUMMYFUNCTION("""COMPUTED_VALUE"""),255.99)</f>
        <v>255.99</v>
      </c>
    </row>
    <row r="503" spans="3:4" x14ac:dyDescent="0.2">
      <c r="C503" s="3">
        <f ca="1">IFERROR(__xludf.DUMMYFUNCTION("""COMPUTED_VALUE"""),42790.6666666666)</f>
        <v>42790.666666666599</v>
      </c>
      <c r="D503" s="2">
        <f ca="1">IFERROR(__xludf.DUMMYFUNCTION("""COMPUTED_VALUE"""),257)</f>
        <v>257</v>
      </c>
    </row>
    <row r="504" spans="3:4" x14ac:dyDescent="0.2">
      <c r="C504" s="3">
        <f ca="1">IFERROR(__xludf.DUMMYFUNCTION("""COMPUTED_VALUE"""),42793.6666666666)</f>
        <v>42793.666666666599</v>
      </c>
      <c r="D504" s="2">
        <f ca="1">IFERROR(__xludf.DUMMYFUNCTION("""COMPUTED_VALUE"""),246.23)</f>
        <v>246.23</v>
      </c>
    </row>
    <row r="505" spans="3:4" x14ac:dyDescent="0.2">
      <c r="C505" s="3">
        <f ca="1">IFERROR(__xludf.DUMMYFUNCTION("""COMPUTED_VALUE"""),42794.6666666666)</f>
        <v>42794.666666666599</v>
      </c>
      <c r="D505" s="2">
        <f ca="1">IFERROR(__xludf.DUMMYFUNCTION("""COMPUTED_VALUE"""),249.99)</f>
        <v>249.99</v>
      </c>
    </row>
    <row r="506" spans="3:4" x14ac:dyDescent="0.2">
      <c r="C506" s="3">
        <f ca="1">IFERROR(__xludf.DUMMYFUNCTION("""COMPUTED_VALUE"""),42795.6666666666)</f>
        <v>42795.666666666599</v>
      </c>
      <c r="D506" s="2">
        <f ca="1">IFERROR(__xludf.DUMMYFUNCTION("""COMPUTED_VALUE"""),250.02)</f>
        <v>250.02</v>
      </c>
    </row>
    <row r="507" spans="3:4" x14ac:dyDescent="0.2">
      <c r="C507" s="3">
        <f ca="1">IFERROR(__xludf.DUMMYFUNCTION("""COMPUTED_VALUE"""),42796.6666666666)</f>
        <v>42796.666666666599</v>
      </c>
      <c r="D507" s="2">
        <f ca="1">IFERROR(__xludf.DUMMYFUNCTION("""COMPUTED_VALUE"""),250.48)</f>
        <v>250.48</v>
      </c>
    </row>
    <row r="508" spans="3:4" x14ac:dyDescent="0.2">
      <c r="C508" s="3">
        <f ca="1">IFERROR(__xludf.DUMMYFUNCTION("""COMPUTED_VALUE"""),42797.6666666666)</f>
        <v>42797.666666666599</v>
      </c>
      <c r="D508" s="2">
        <f ca="1">IFERROR(__xludf.DUMMYFUNCTION("""COMPUTED_VALUE"""),251.57)</f>
        <v>251.57</v>
      </c>
    </row>
    <row r="509" spans="3:4" x14ac:dyDescent="0.2">
      <c r="C509" s="3">
        <f ca="1">IFERROR(__xludf.DUMMYFUNCTION("""COMPUTED_VALUE"""),42800.6666666666)</f>
        <v>42800.666666666599</v>
      </c>
      <c r="D509" s="2">
        <f ca="1">IFERROR(__xludf.DUMMYFUNCTION("""COMPUTED_VALUE"""),251.21)</f>
        <v>251.21</v>
      </c>
    </row>
    <row r="510" spans="3:4" x14ac:dyDescent="0.2">
      <c r="C510" s="3">
        <f ca="1">IFERROR(__xludf.DUMMYFUNCTION("""COMPUTED_VALUE"""),42801.6666666666)</f>
        <v>42801.666666666599</v>
      </c>
      <c r="D510" s="2">
        <f ca="1">IFERROR(__xludf.DUMMYFUNCTION("""COMPUTED_VALUE"""),248.59)</f>
        <v>248.59</v>
      </c>
    </row>
    <row r="511" spans="3:4" x14ac:dyDescent="0.2">
      <c r="C511" s="3">
        <f ca="1">IFERROR(__xludf.DUMMYFUNCTION("""COMPUTED_VALUE"""),42802.6666666666)</f>
        <v>42802.666666666599</v>
      </c>
      <c r="D511" s="2">
        <f ca="1">IFERROR(__xludf.DUMMYFUNCTION("""COMPUTED_VALUE"""),246.87)</f>
        <v>246.87</v>
      </c>
    </row>
    <row r="512" spans="3:4" x14ac:dyDescent="0.2">
      <c r="C512" s="3">
        <f ca="1">IFERROR(__xludf.DUMMYFUNCTION("""COMPUTED_VALUE"""),42803.6666666666)</f>
        <v>42803.666666666599</v>
      </c>
      <c r="D512" s="2">
        <f ca="1">IFERROR(__xludf.DUMMYFUNCTION("""COMPUTED_VALUE"""),244.9)</f>
        <v>244.9</v>
      </c>
    </row>
    <row r="513" spans="3:4" x14ac:dyDescent="0.2">
      <c r="C513" s="3">
        <f ca="1">IFERROR(__xludf.DUMMYFUNCTION("""COMPUTED_VALUE"""),42804.6666666666)</f>
        <v>42804.666666666599</v>
      </c>
      <c r="D513" s="2">
        <f ca="1">IFERROR(__xludf.DUMMYFUNCTION("""COMPUTED_VALUE"""),243.69)</f>
        <v>243.69</v>
      </c>
    </row>
    <row r="514" spans="3:4" x14ac:dyDescent="0.2">
      <c r="C514" s="3">
        <f ca="1">IFERROR(__xludf.DUMMYFUNCTION("""COMPUTED_VALUE"""),42807.6666666666)</f>
        <v>42807.666666666599</v>
      </c>
      <c r="D514" s="2">
        <f ca="1">IFERROR(__xludf.DUMMYFUNCTION("""COMPUTED_VALUE"""),246.17)</f>
        <v>246.17</v>
      </c>
    </row>
    <row r="515" spans="3:4" x14ac:dyDescent="0.2">
      <c r="C515" s="3">
        <f ca="1">IFERROR(__xludf.DUMMYFUNCTION("""COMPUTED_VALUE"""),42808.6666666666)</f>
        <v>42808.666666666599</v>
      </c>
      <c r="D515" s="2">
        <f ca="1">IFERROR(__xludf.DUMMYFUNCTION("""COMPUTED_VALUE"""),258)</f>
        <v>258</v>
      </c>
    </row>
    <row r="516" spans="3:4" x14ac:dyDescent="0.2">
      <c r="C516" s="3">
        <f ca="1">IFERROR(__xludf.DUMMYFUNCTION("""COMPUTED_VALUE"""),42809.6666666666)</f>
        <v>42809.666666666599</v>
      </c>
      <c r="D516" s="2">
        <f ca="1">IFERROR(__xludf.DUMMYFUNCTION("""COMPUTED_VALUE"""),255.73)</f>
        <v>255.73</v>
      </c>
    </row>
    <row r="517" spans="3:4" x14ac:dyDescent="0.2">
      <c r="C517" s="3">
        <f ca="1">IFERROR(__xludf.DUMMYFUNCTION("""COMPUTED_VALUE"""),42810.6666666666)</f>
        <v>42810.666666666599</v>
      </c>
      <c r="D517" s="2">
        <f ca="1">IFERROR(__xludf.DUMMYFUNCTION("""COMPUTED_VALUE"""),262.05)</f>
        <v>262.05</v>
      </c>
    </row>
    <row r="518" spans="3:4" x14ac:dyDescent="0.2">
      <c r="C518" s="3">
        <f ca="1">IFERROR(__xludf.DUMMYFUNCTION("""COMPUTED_VALUE"""),42811.6666666666)</f>
        <v>42811.666666666599</v>
      </c>
      <c r="D518" s="2">
        <f ca="1">IFERROR(__xludf.DUMMYFUNCTION("""COMPUTED_VALUE"""),261.5)</f>
        <v>261.5</v>
      </c>
    </row>
    <row r="519" spans="3:4" x14ac:dyDescent="0.2">
      <c r="C519" s="3">
        <f ca="1">IFERROR(__xludf.DUMMYFUNCTION("""COMPUTED_VALUE"""),42814.6666666666)</f>
        <v>42814.666666666599</v>
      </c>
      <c r="D519" s="2">
        <f ca="1">IFERROR(__xludf.DUMMYFUNCTION("""COMPUTED_VALUE"""),261.92)</f>
        <v>261.92</v>
      </c>
    </row>
    <row r="520" spans="3:4" x14ac:dyDescent="0.2">
      <c r="C520" s="3">
        <f ca="1">IFERROR(__xludf.DUMMYFUNCTION("""COMPUTED_VALUE"""),42815.6666666666)</f>
        <v>42815.666666666599</v>
      </c>
      <c r="D520" s="2">
        <f ca="1">IFERROR(__xludf.DUMMYFUNCTION("""COMPUTED_VALUE"""),250.68)</f>
        <v>250.68</v>
      </c>
    </row>
    <row r="521" spans="3:4" x14ac:dyDescent="0.2">
      <c r="C521" s="3">
        <f ca="1">IFERROR(__xludf.DUMMYFUNCTION("""COMPUTED_VALUE"""),42816.6666666666)</f>
        <v>42816.666666666599</v>
      </c>
      <c r="D521" s="2">
        <f ca="1">IFERROR(__xludf.DUMMYFUNCTION("""COMPUTED_VALUE"""),255.01)</f>
        <v>255.01</v>
      </c>
    </row>
    <row r="522" spans="3:4" x14ac:dyDescent="0.2">
      <c r="C522" s="3">
        <f ca="1">IFERROR(__xludf.DUMMYFUNCTION("""COMPUTED_VALUE"""),42817.6666666666)</f>
        <v>42817.666666666599</v>
      </c>
      <c r="D522" s="2">
        <f ca="1">IFERROR(__xludf.DUMMYFUNCTION("""COMPUTED_VALUE"""),254.78)</f>
        <v>254.78</v>
      </c>
    </row>
    <row r="523" spans="3:4" x14ac:dyDescent="0.2">
      <c r="C523" s="3">
        <f ca="1">IFERROR(__xludf.DUMMYFUNCTION("""COMPUTED_VALUE"""),42818.6666666666)</f>
        <v>42818.666666666599</v>
      </c>
      <c r="D523" s="2">
        <f ca="1">IFERROR(__xludf.DUMMYFUNCTION("""COMPUTED_VALUE"""),263.16)</f>
        <v>263.16000000000003</v>
      </c>
    </row>
    <row r="524" spans="3:4" x14ac:dyDescent="0.2">
      <c r="C524" s="3">
        <f ca="1">IFERROR(__xludf.DUMMYFUNCTION("""COMPUTED_VALUE"""),42821.6666666666)</f>
        <v>42821.666666666599</v>
      </c>
      <c r="D524" s="2">
        <f ca="1">IFERROR(__xludf.DUMMYFUNCTION("""COMPUTED_VALUE"""),270.22)</f>
        <v>270.22000000000003</v>
      </c>
    </row>
    <row r="525" spans="3:4" x14ac:dyDescent="0.2">
      <c r="C525" s="3">
        <f ca="1">IFERROR(__xludf.DUMMYFUNCTION("""COMPUTED_VALUE"""),42822.6666666666)</f>
        <v>42822.666666666599</v>
      </c>
      <c r="D525" s="2">
        <f ca="1">IFERROR(__xludf.DUMMYFUNCTION("""COMPUTED_VALUE"""),277.45)</f>
        <v>277.45</v>
      </c>
    </row>
    <row r="526" spans="3:4" x14ac:dyDescent="0.2">
      <c r="C526" s="3">
        <f ca="1">IFERROR(__xludf.DUMMYFUNCTION("""COMPUTED_VALUE"""),42823.6666666666)</f>
        <v>42823.666666666599</v>
      </c>
      <c r="D526" s="2">
        <f ca="1">IFERROR(__xludf.DUMMYFUNCTION("""COMPUTED_VALUE"""),277.38)</f>
        <v>277.38</v>
      </c>
    </row>
    <row r="527" spans="3:4" x14ac:dyDescent="0.2">
      <c r="C527" s="3">
        <f ca="1">IFERROR(__xludf.DUMMYFUNCTION("""COMPUTED_VALUE"""),42824.6666666666)</f>
        <v>42824.666666666599</v>
      </c>
      <c r="D527" s="2">
        <f ca="1">IFERROR(__xludf.DUMMYFUNCTION("""COMPUTED_VALUE"""),277.92)</f>
        <v>277.92</v>
      </c>
    </row>
    <row r="528" spans="3:4" x14ac:dyDescent="0.2">
      <c r="C528" s="3">
        <f ca="1">IFERROR(__xludf.DUMMYFUNCTION("""COMPUTED_VALUE"""),42825.6666666666)</f>
        <v>42825.666666666599</v>
      </c>
      <c r="D528" s="2">
        <f ca="1">IFERROR(__xludf.DUMMYFUNCTION("""COMPUTED_VALUE"""),278.3)</f>
        <v>278.3</v>
      </c>
    </row>
    <row r="529" spans="3:4" x14ac:dyDescent="0.2">
      <c r="C529" s="3">
        <f ca="1">IFERROR(__xludf.DUMMYFUNCTION("""COMPUTED_VALUE"""),42828.6666666666)</f>
        <v>42828.666666666599</v>
      </c>
      <c r="D529" s="2">
        <f ca="1">IFERROR(__xludf.DUMMYFUNCTION("""COMPUTED_VALUE"""),298.52)</f>
        <v>298.52</v>
      </c>
    </row>
    <row r="530" spans="3:4" x14ac:dyDescent="0.2">
      <c r="C530" s="3">
        <f ca="1">IFERROR(__xludf.DUMMYFUNCTION("""COMPUTED_VALUE"""),42829.6666666666)</f>
        <v>42829.666666666599</v>
      </c>
      <c r="D530" s="2">
        <f ca="1">IFERROR(__xludf.DUMMYFUNCTION("""COMPUTED_VALUE"""),303.7)</f>
        <v>303.7</v>
      </c>
    </row>
    <row r="531" spans="3:4" x14ac:dyDescent="0.2">
      <c r="C531" s="3">
        <f ca="1">IFERROR(__xludf.DUMMYFUNCTION("""COMPUTED_VALUE"""),42830.6666666666)</f>
        <v>42830.666666666599</v>
      </c>
      <c r="D531" s="2">
        <f ca="1">IFERROR(__xludf.DUMMYFUNCTION("""COMPUTED_VALUE"""),295)</f>
        <v>295</v>
      </c>
    </row>
    <row r="532" spans="3:4" x14ac:dyDescent="0.2">
      <c r="C532" s="3">
        <f ca="1">IFERROR(__xludf.DUMMYFUNCTION("""COMPUTED_VALUE"""),42831.6666666666)</f>
        <v>42831.666666666599</v>
      </c>
      <c r="D532" s="2">
        <f ca="1">IFERROR(__xludf.DUMMYFUNCTION("""COMPUTED_VALUE"""),298.7)</f>
        <v>298.7</v>
      </c>
    </row>
    <row r="533" spans="3:4" x14ac:dyDescent="0.2">
      <c r="C533" s="3">
        <f ca="1">IFERROR(__xludf.DUMMYFUNCTION("""COMPUTED_VALUE"""),42832.6666666666)</f>
        <v>42832.666666666599</v>
      </c>
      <c r="D533" s="2">
        <f ca="1">IFERROR(__xludf.DUMMYFUNCTION("""COMPUTED_VALUE"""),302.54)</f>
        <v>302.54000000000002</v>
      </c>
    </row>
    <row r="534" spans="3:4" x14ac:dyDescent="0.2">
      <c r="C534" s="3">
        <f ca="1">IFERROR(__xludf.DUMMYFUNCTION("""COMPUTED_VALUE"""),42835.6666666666)</f>
        <v>42835.666666666599</v>
      </c>
      <c r="D534" s="2">
        <f ca="1">IFERROR(__xludf.DUMMYFUNCTION("""COMPUTED_VALUE"""),312.39)</f>
        <v>312.39</v>
      </c>
    </row>
    <row r="535" spans="3:4" x14ac:dyDescent="0.2">
      <c r="C535" s="3">
        <f ca="1">IFERROR(__xludf.DUMMYFUNCTION("""COMPUTED_VALUE"""),42836.6666666666)</f>
        <v>42836.666666666599</v>
      </c>
      <c r="D535" s="2">
        <f ca="1">IFERROR(__xludf.DUMMYFUNCTION("""COMPUTED_VALUE"""),308.71)</f>
        <v>308.70999999999998</v>
      </c>
    </row>
    <row r="536" spans="3:4" x14ac:dyDescent="0.2">
      <c r="C536" s="3">
        <f ca="1">IFERROR(__xludf.DUMMYFUNCTION("""COMPUTED_VALUE"""),42837.6666666666)</f>
        <v>42837.666666666599</v>
      </c>
      <c r="D536" s="2">
        <f ca="1">IFERROR(__xludf.DUMMYFUNCTION("""COMPUTED_VALUE"""),296.84)</f>
        <v>296.83999999999997</v>
      </c>
    </row>
    <row r="537" spans="3:4" x14ac:dyDescent="0.2">
      <c r="C537" s="3">
        <f ca="1">IFERROR(__xludf.DUMMYFUNCTION("""COMPUTED_VALUE"""),42838.6666666666)</f>
        <v>42838.666666666599</v>
      </c>
      <c r="D537" s="2">
        <f ca="1">IFERROR(__xludf.DUMMYFUNCTION("""COMPUTED_VALUE"""),304)</f>
        <v>304</v>
      </c>
    </row>
    <row r="538" spans="3:4" x14ac:dyDescent="0.2">
      <c r="C538" s="3">
        <f ca="1">IFERROR(__xludf.DUMMYFUNCTION("""COMPUTED_VALUE"""),42842.6666666666)</f>
        <v>42842.666666666599</v>
      </c>
      <c r="D538" s="2">
        <f ca="1">IFERROR(__xludf.DUMMYFUNCTION("""COMPUTED_VALUE"""),301.44)</f>
        <v>301.44</v>
      </c>
    </row>
    <row r="539" spans="3:4" x14ac:dyDescent="0.2">
      <c r="C539" s="3">
        <f ca="1">IFERROR(__xludf.DUMMYFUNCTION("""COMPUTED_VALUE"""),42843.6666666666)</f>
        <v>42843.666666666599</v>
      </c>
      <c r="D539" s="2">
        <f ca="1">IFERROR(__xludf.DUMMYFUNCTION("""COMPUTED_VALUE"""),300.25)</f>
        <v>300.25</v>
      </c>
    </row>
    <row r="540" spans="3:4" x14ac:dyDescent="0.2">
      <c r="C540" s="3">
        <f ca="1">IFERROR(__xludf.DUMMYFUNCTION("""COMPUTED_VALUE"""),42844.6666666666)</f>
        <v>42844.666666666599</v>
      </c>
      <c r="D540" s="2">
        <f ca="1">IFERROR(__xludf.DUMMYFUNCTION("""COMPUTED_VALUE"""),305.52)</f>
        <v>305.52</v>
      </c>
    </row>
    <row r="541" spans="3:4" x14ac:dyDescent="0.2">
      <c r="C541" s="3">
        <f ca="1">IFERROR(__xludf.DUMMYFUNCTION("""COMPUTED_VALUE"""),42845.6666666666)</f>
        <v>42845.666666666599</v>
      </c>
      <c r="D541" s="2">
        <f ca="1">IFERROR(__xludf.DUMMYFUNCTION("""COMPUTED_VALUE"""),302.51)</f>
        <v>302.51</v>
      </c>
    </row>
    <row r="542" spans="3:4" x14ac:dyDescent="0.2">
      <c r="C542" s="3">
        <f ca="1">IFERROR(__xludf.DUMMYFUNCTION("""COMPUTED_VALUE"""),42846.6666666666)</f>
        <v>42846.666666666599</v>
      </c>
      <c r="D542" s="2">
        <f ca="1">IFERROR(__xludf.DUMMYFUNCTION("""COMPUTED_VALUE"""),305.6)</f>
        <v>305.60000000000002</v>
      </c>
    </row>
    <row r="543" spans="3:4" x14ac:dyDescent="0.2">
      <c r="C543" s="3">
        <f ca="1">IFERROR(__xludf.DUMMYFUNCTION("""COMPUTED_VALUE"""),42849.6666666666)</f>
        <v>42849.666666666599</v>
      </c>
      <c r="D543" s="2">
        <f ca="1">IFERROR(__xludf.DUMMYFUNCTION("""COMPUTED_VALUE"""),308.03)</f>
        <v>308.02999999999997</v>
      </c>
    </row>
    <row r="544" spans="3:4" x14ac:dyDescent="0.2">
      <c r="C544" s="3">
        <f ca="1">IFERROR(__xludf.DUMMYFUNCTION("""COMPUTED_VALUE"""),42850.6666666666)</f>
        <v>42850.666666666599</v>
      </c>
      <c r="D544" s="2">
        <f ca="1">IFERROR(__xludf.DUMMYFUNCTION("""COMPUTED_VALUE"""),313.79)</f>
        <v>313.79000000000002</v>
      </c>
    </row>
    <row r="545" spans="3:4" x14ac:dyDescent="0.2">
      <c r="C545" s="3">
        <f ca="1">IFERROR(__xludf.DUMMYFUNCTION("""COMPUTED_VALUE"""),42851.6666666666)</f>
        <v>42851.666666666599</v>
      </c>
      <c r="D545" s="2">
        <f ca="1">IFERROR(__xludf.DUMMYFUNCTION("""COMPUTED_VALUE"""),310.17)</f>
        <v>310.17</v>
      </c>
    </row>
    <row r="546" spans="3:4" x14ac:dyDescent="0.2">
      <c r="C546" s="3">
        <f ca="1">IFERROR(__xludf.DUMMYFUNCTION("""COMPUTED_VALUE"""),42852.6666666666)</f>
        <v>42852.666666666599</v>
      </c>
      <c r="D546" s="2">
        <f ca="1">IFERROR(__xludf.DUMMYFUNCTION("""COMPUTED_VALUE"""),308.63)</f>
        <v>308.63</v>
      </c>
    </row>
    <row r="547" spans="3:4" x14ac:dyDescent="0.2">
      <c r="C547" s="3">
        <f ca="1">IFERROR(__xludf.DUMMYFUNCTION("""COMPUTED_VALUE"""),42853.6666666666)</f>
        <v>42853.666666666599</v>
      </c>
      <c r="D547" s="2">
        <f ca="1">IFERROR(__xludf.DUMMYFUNCTION("""COMPUTED_VALUE"""),314.07)</f>
        <v>314.07</v>
      </c>
    </row>
    <row r="548" spans="3:4" x14ac:dyDescent="0.2">
      <c r="C548" s="3">
        <f ca="1">IFERROR(__xludf.DUMMYFUNCTION("""COMPUTED_VALUE"""),42856.6666666666)</f>
        <v>42856.666666666599</v>
      </c>
      <c r="D548" s="2">
        <f ca="1">IFERROR(__xludf.DUMMYFUNCTION("""COMPUTED_VALUE"""),322.83)</f>
        <v>322.83</v>
      </c>
    </row>
    <row r="549" spans="3:4" x14ac:dyDescent="0.2">
      <c r="C549" s="3">
        <f ca="1">IFERROR(__xludf.DUMMYFUNCTION("""COMPUTED_VALUE"""),42857.6666666666)</f>
        <v>42857.666666666599</v>
      </c>
      <c r="D549" s="2">
        <f ca="1">IFERROR(__xludf.DUMMYFUNCTION("""COMPUTED_VALUE"""),318.89)</f>
        <v>318.89</v>
      </c>
    </row>
    <row r="550" spans="3:4" x14ac:dyDescent="0.2">
      <c r="C550" s="3">
        <f ca="1">IFERROR(__xludf.DUMMYFUNCTION("""COMPUTED_VALUE"""),42858.6666666666)</f>
        <v>42858.666666666599</v>
      </c>
      <c r="D550" s="2">
        <f ca="1">IFERROR(__xludf.DUMMYFUNCTION("""COMPUTED_VALUE"""),311.02)</f>
        <v>311.02</v>
      </c>
    </row>
    <row r="551" spans="3:4" x14ac:dyDescent="0.2">
      <c r="C551" s="3">
        <f ca="1">IFERROR(__xludf.DUMMYFUNCTION("""COMPUTED_VALUE"""),42859.6666666666)</f>
        <v>42859.666666666599</v>
      </c>
      <c r="D551" s="2">
        <f ca="1">IFERROR(__xludf.DUMMYFUNCTION("""COMPUTED_VALUE"""),295.46)</f>
        <v>295.45999999999998</v>
      </c>
    </row>
    <row r="552" spans="3:4" x14ac:dyDescent="0.2">
      <c r="C552" s="3">
        <f ca="1">IFERROR(__xludf.DUMMYFUNCTION("""COMPUTED_VALUE"""),42860.6666666666)</f>
        <v>42860.666666666599</v>
      </c>
      <c r="D552" s="2">
        <f ca="1">IFERROR(__xludf.DUMMYFUNCTION("""COMPUTED_VALUE"""),308.35)</f>
        <v>308.35000000000002</v>
      </c>
    </row>
    <row r="553" spans="3:4" x14ac:dyDescent="0.2">
      <c r="C553" s="3">
        <f ca="1">IFERROR(__xludf.DUMMYFUNCTION("""COMPUTED_VALUE"""),42863.6666666666)</f>
        <v>42863.666666666599</v>
      </c>
      <c r="D553" s="2">
        <f ca="1">IFERROR(__xludf.DUMMYFUNCTION("""COMPUTED_VALUE"""),307.19)</f>
        <v>307.19</v>
      </c>
    </row>
    <row r="554" spans="3:4" x14ac:dyDescent="0.2">
      <c r="C554" s="3">
        <f ca="1">IFERROR(__xludf.DUMMYFUNCTION("""COMPUTED_VALUE"""),42864.6666666666)</f>
        <v>42864.666666666599</v>
      </c>
      <c r="D554" s="2">
        <f ca="1">IFERROR(__xludf.DUMMYFUNCTION("""COMPUTED_VALUE"""),321.26)</f>
        <v>321.26</v>
      </c>
    </row>
    <row r="555" spans="3:4" x14ac:dyDescent="0.2">
      <c r="C555" s="3">
        <f ca="1">IFERROR(__xludf.DUMMYFUNCTION("""COMPUTED_VALUE"""),42865.6666666666)</f>
        <v>42865.666666666599</v>
      </c>
      <c r="D555" s="2">
        <f ca="1">IFERROR(__xludf.DUMMYFUNCTION("""COMPUTED_VALUE"""),325.22)</f>
        <v>325.22000000000003</v>
      </c>
    </row>
    <row r="556" spans="3:4" x14ac:dyDescent="0.2">
      <c r="C556" s="3">
        <f ca="1">IFERROR(__xludf.DUMMYFUNCTION("""COMPUTED_VALUE"""),42866.6666666666)</f>
        <v>42866.666666666599</v>
      </c>
      <c r="D556" s="2">
        <f ca="1">IFERROR(__xludf.DUMMYFUNCTION("""COMPUTED_VALUE"""),323.1)</f>
        <v>323.10000000000002</v>
      </c>
    </row>
    <row r="557" spans="3:4" x14ac:dyDescent="0.2">
      <c r="C557" s="3">
        <f ca="1">IFERROR(__xludf.DUMMYFUNCTION("""COMPUTED_VALUE"""),42867.6666666666)</f>
        <v>42867.666666666599</v>
      </c>
      <c r="D557" s="2">
        <f ca="1">IFERROR(__xludf.DUMMYFUNCTION("""COMPUTED_VALUE"""),324.81)</f>
        <v>324.81</v>
      </c>
    </row>
    <row r="558" spans="3:4" x14ac:dyDescent="0.2">
      <c r="C558" s="3">
        <f ca="1">IFERROR(__xludf.DUMMYFUNCTION("""COMPUTED_VALUE"""),42870.6666666666)</f>
        <v>42870.666666666599</v>
      </c>
      <c r="D558" s="2">
        <f ca="1">IFERROR(__xludf.DUMMYFUNCTION("""COMPUTED_VALUE"""),315.88)</f>
        <v>315.88</v>
      </c>
    </row>
    <row r="559" spans="3:4" x14ac:dyDescent="0.2">
      <c r="C559" s="3">
        <f ca="1">IFERROR(__xludf.DUMMYFUNCTION("""COMPUTED_VALUE"""),42871.6666666666)</f>
        <v>42871.666666666599</v>
      </c>
      <c r="D559" s="2">
        <f ca="1">IFERROR(__xludf.DUMMYFUNCTION("""COMPUTED_VALUE"""),317.01)</f>
        <v>317.01</v>
      </c>
    </row>
    <row r="560" spans="3:4" x14ac:dyDescent="0.2">
      <c r="C560" s="3">
        <f ca="1">IFERROR(__xludf.DUMMYFUNCTION("""COMPUTED_VALUE"""),42872.6666666666)</f>
        <v>42872.666666666599</v>
      </c>
      <c r="D560" s="2">
        <f ca="1">IFERROR(__xludf.DUMMYFUNCTION("""COMPUTED_VALUE"""),306.11)</f>
        <v>306.11</v>
      </c>
    </row>
    <row r="561" spans="3:4" x14ac:dyDescent="0.2">
      <c r="C561" s="3">
        <f ca="1">IFERROR(__xludf.DUMMYFUNCTION("""COMPUTED_VALUE"""),42873.6666666666)</f>
        <v>42873.666666666599</v>
      </c>
      <c r="D561" s="2">
        <f ca="1">IFERROR(__xludf.DUMMYFUNCTION("""COMPUTED_VALUE"""),313.06)</f>
        <v>313.06</v>
      </c>
    </row>
    <row r="562" spans="3:4" x14ac:dyDescent="0.2">
      <c r="C562" s="3">
        <f ca="1">IFERROR(__xludf.DUMMYFUNCTION("""COMPUTED_VALUE"""),42874.6666666666)</f>
        <v>42874.666666666599</v>
      </c>
      <c r="D562" s="2">
        <f ca="1">IFERROR(__xludf.DUMMYFUNCTION("""COMPUTED_VALUE"""),310.83)</f>
        <v>310.83</v>
      </c>
    </row>
    <row r="563" spans="3:4" x14ac:dyDescent="0.2">
      <c r="C563" s="3">
        <f ca="1">IFERROR(__xludf.DUMMYFUNCTION("""COMPUTED_VALUE"""),42877.6666666666)</f>
        <v>42877.666666666599</v>
      </c>
      <c r="D563" s="2">
        <f ca="1">IFERROR(__xludf.DUMMYFUNCTION("""COMPUTED_VALUE"""),310.35)</f>
        <v>310.35000000000002</v>
      </c>
    </row>
    <row r="564" spans="3:4" x14ac:dyDescent="0.2">
      <c r="C564" s="3">
        <f ca="1">IFERROR(__xludf.DUMMYFUNCTION("""COMPUTED_VALUE"""),42878.6666666666)</f>
        <v>42878.666666666599</v>
      </c>
      <c r="D564" s="2">
        <f ca="1">IFERROR(__xludf.DUMMYFUNCTION("""COMPUTED_VALUE"""),303.86)</f>
        <v>303.86</v>
      </c>
    </row>
    <row r="565" spans="3:4" x14ac:dyDescent="0.2">
      <c r="C565" s="3">
        <f ca="1">IFERROR(__xludf.DUMMYFUNCTION("""COMPUTED_VALUE"""),42879.6666666666)</f>
        <v>42879.666666666599</v>
      </c>
      <c r="D565" s="2">
        <f ca="1">IFERROR(__xludf.DUMMYFUNCTION("""COMPUTED_VALUE"""),310.22)</f>
        <v>310.22000000000003</v>
      </c>
    </row>
    <row r="566" spans="3:4" x14ac:dyDescent="0.2">
      <c r="C566" s="3">
        <f ca="1">IFERROR(__xludf.DUMMYFUNCTION("""COMPUTED_VALUE"""),42880.6666666666)</f>
        <v>42880.666666666599</v>
      </c>
      <c r="D566" s="2">
        <f ca="1">IFERROR(__xludf.DUMMYFUNCTION("""COMPUTED_VALUE"""),316.83)</f>
        <v>316.83</v>
      </c>
    </row>
    <row r="567" spans="3:4" x14ac:dyDescent="0.2">
      <c r="C567" s="3">
        <f ca="1">IFERROR(__xludf.DUMMYFUNCTION("""COMPUTED_VALUE"""),42881.6666666666)</f>
        <v>42881.666666666599</v>
      </c>
      <c r="D567" s="2">
        <f ca="1">IFERROR(__xludf.DUMMYFUNCTION("""COMPUTED_VALUE"""),325.14)</f>
        <v>325.14</v>
      </c>
    </row>
    <row r="568" spans="3:4" x14ac:dyDescent="0.2">
      <c r="C568" s="3">
        <f ca="1">IFERROR(__xludf.DUMMYFUNCTION("""COMPUTED_VALUE"""),42885.6666666666)</f>
        <v>42885.666666666599</v>
      </c>
      <c r="D568" s="2">
        <f ca="1">IFERROR(__xludf.DUMMYFUNCTION("""COMPUTED_VALUE"""),335.1)</f>
        <v>335.1</v>
      </c>
    </row>
    <row r="569" spans="3:4" x14ac:dyDescent="0.2">
      <c r="C569" s="3">
        <f ca="1">IFERROR(__xludf.DUMMYFUNCTION("""COMPUTED_VALUE"""),42886.6666666666)</f>
        <v>42886.666666666599</v>
      </c>
      <c r="D569" s="2">
        <f ca="1">IFERROR(__xludf.DUMMYFUNCTION("""COMPUTED_VALUE"""),341.01)</f>
        <v>341.01</v>
      </c>
    </row>
    <row r="570" spans="3:4" x14ac:dyDescent="0.2">
      <c r="C570" s="3">
        <f ca="1">IFERROR(__xludf.DUMMYFUNCTION("""COMPUTED_VALUE"""),42887.6666666666)</f>
        <v>42887.666666666599</v>
      </c>
      <c r="D570" s="2">
        <f ca="1">IFERROR(__xludf.DUMMYFUNCTION("""COMPUTED_VALUE"""),340.37)</f>
        <v>340.37</v>
      </c>
    </row>
    <row r="571" spans="3:4" x14ac:dyDescent="0.2">
      <c r="C571" s="3">
        <f ca="1">IFERROR(__xludf.DUMMYFUNCTION("""COMPUTED_VALUE"""),42888.6666666666)</f>
        <v>42888.666666666599</v>
      </c>
      <c r="D571" s="2">
        <f ca="1">IFERROR(__xludf.DUMMYFUNCTION("""COMPUTED_VALUE"""),339.85)</f>
        <v>339.85</v>
      </c>
    </row>
    <row r="572" spans="3:4" x14ac:dyDescent="0.2">
      <c r="C572" s="3">
        <f ca="1">IFERROR(__xludf.DUMMYFUNCTION("""COMPUTED_VALUE"""),42891.6666666666)</f>
        <v>42891.666666666599</v>
      </c>
      <c r="D572" s="2">
        <f ca="1">IFERROR(__xludf.DUMMYFUNCTION("""COMPUTED_VALUE"""),347.32)</f>
        <v>347.32</v>
      </c>
    </row>
    <row r="573" spans="3:4" x14ac:dyDescent="0.2">
      <c r="C573" s="3">
        <f ca="1">IFERROR(__xludf.DUMMYFUNCTION("""COMPUTED_VALUE"""),42892.6666666666)</f>
        <v>42892.666666666599</v>
      </c>
      <c r="D573" s="2">
        <f ca="1">IFERROR(__xludf.DUMMYFUNCTION("""COMPUTED_VALUE"""),352.85)</f>
        <v>352.85</v>
      </c>
    </row>
    <row r="574" spans="3:4" x14ac:dyDescent="0.2">
      <c r="C574" s="3">
        <f ca="1">IFERROR(__xludf.DUMMYFUNCTION("""COMPUTED_VALUE"""),42893.6666666666)</f>
        <v>42893.666666666599</v>
      </c>
      <c r="D574" s="2">
        <f ca="1">IFERROR(__xludf.DUMMYFUNCTION("""COMPUTED_VALUE"""),359.65)</f>
        <v>359.65</v>
      </c>
    </row>
    <row r="575" spans="3:4" x14ac:dyDescent="0.2">
      <c r="C575" s="3">
        <f ca="1">IFERROR(__xludf.DUMMYFUNCTION("""COMPUTED_VALUE"""),42894.6666666666)</f>
        <v>42894.666666666599</v>
      </c>
      <c r="D575" s="2">
        <f ca="1">IFERROR(__xludf.DUMMYFUNCTION("""COMPUTED_VALUE"""),370)</f>
        <v>370</v>
      </c>
    </row>
    <row r="576" spans="3:4" x14ac:dyDescent="0.2">
      <c r="C576" s="3">
        <f ca="1">IFERROR(__xludf.DUMMYFUNCTION("""COMPUTED_VALUE"""),42895.6666666666)</f>
        <v>42895.666666666599</v>
      </c>
      <c r="D576" s="2">
        <f ca="1">IFERROR(__xludf.DUMMYFUNCTION("""COMPUTED_VALUE"""),357.32)</f>
        <v>357.32</v>
      </c>
    </row>
    <row r="577" spans="3:4" x14ac:dyDescent="0.2">
      <c r="C577" s="3">
        <f ca="1">IFERROR(__xludf.DUMMYFUNCTION("""COMPUTED_VALUE"""),42898.6666666666)</f>
        <v>42898.666666666599</v>
      </c>
      <c r="D577" s="2">
        <f ca="1">IFERROR(__xludf.DUMMYFUNCTION("""COMPUTED_VALUE"""),359.01)</f>
        <v>359.01</v>
      </c>
    </row>
    <row r="578" spans="3:4" x14ac:dyDescent="0.2">
      <c r="C578" s="3">
        <f ca="1">IFERROR(__xludf.DUMMYFUNCTION("""COMPUTED_VALUE"""),42899.6666666666)</f>
        <v>42899.666666666599</v>
      </c>
      <c r="D578" s="2">
        <f ca="1">IFERROR(__xludf.DUMMYFUNCTION("""COMPUTED_VALUE"""),375.95)</f>
        <v>375.95</v>
      </c>
    </row>
    <row r="579" spans="3:4" x14ac:dyDescent="0.2">
      <c r="C579" s="3">
        <f ca="1">IFERROR(__xludf.DUMMYFUNCTION("""COMPUTED_VALUE"""),42900.6666666666)</f>
        <v>42900.666666666599</v>
      </c>
      <c r="D579" s="2">
        <f ca="1">IFERROR(__xludf.DUMMYFUNCTION("""COMPUTED_VALUE"""),380.66)</f>
        <v>380.66</v>
      </c>
    </row>
    <row r="580" spans="3:4" x14ac:dyDescent="0.2">
      <c r="C580" s="3">
        <f ca="1">IFERROR(__xludf.DUMMYFUNCTION("""COMPUTED_VALUE"""),42901.6666666666)</f>
        <v>42901.666666666599</v>
      </c>
      <c r="D580" s="2">
        <f ca="1">IFERROR(__xludf.DUMMYFUNCTION("""COMPUTED_VALUE"""),375.34)</f>
        <v>375.34</v>
      </c>
    </row>
    <row r="581" spans="3:4" x14ac:dyDescent="0.2">
      <c r="C581" s="3">
        <f ca="1">IFERROR(__xludf.DUMMYFUNCTION("""COMPUTED_VALUE"""),42902.6666666666)</f>
        <v>42902.666666666599</v>
      </c>
      <c r="D581" s="2">
        <f ca="1">IFERROR(__xludf.DUMMYFUNCTION("""COMPUTED_VALUE"""),371.4)</f>
        <v>371.4</v>
      </c>
    </row>
    <row r="582" spans="3:4" x14ac:dyDescent="0.2">
      <c r="C582" s="3">
        <f ca="1">IFERROR(__xludf.DUMMYFUNCTION("""COMPUTED_VALUE"""),42905.6666666666)</f>
        <v>42905.666666666599</v>
      </c>
      <c r="D582" s="2">
        <f ca="1">IFERROR(__xludf.DUMMYFUNCTION("""COMPUTED_VALUE"""),369.8)</f>
        <v>369.8</v>
      </c>
    </row>
    <row r="583" spans="3:4" x14ac:dyDescent="0.2">
      <c r="C583" s="3">
        <f ca="1">IFERROR(__xludf.DUMMYFUNCTION("""COMPUTED_VALUE"""),42906.6666666666)</f>
        <v>42906.666666666599</v>
      </c>
      <c r="D583" s="2">
        <f ca="1">IFERROR(__xludf.DUMMYFUNCTION("""COMPUTED_VALUE"""),372.24)</f>
        <v>372.24</v>
      </c>
    </row>
    <row r="584" spans="3:4" x14ac:dyDescent="0.2">
      <c r="C584" s="3">
        <f ca="1">IFERROR(__xludf.DUMMYFUNCTION("""COMPUTED_VALUE"""),42907.6666666666)</f>
        <v>42907.666666666599</v>
      </c>
      <c r="D584" s="2">
        <f ca="1">IFERROR(__xludf.DUMMYFUNCTION("""COMPUTED_VALUE"""),376.4)</f>
        <v>376.4</v>
      </c>
    </row>
    <row r="585" spans="3:4" x14ac:dyDescent="0.2">
      <c r="C585" s="3">
        <f ca="1">IFERROR(__xludf.DUMMYFUNCTION("""COMPUTED_VALUE"""),42908.6666666666)</f>
        <v>42908.666666666599</v>
      </c>
      <c r="D585" s="2">
        <f ca="1">IFERROR(__xludf.DUMMYFUNCTION("""COMPUTED_VALUE"""),382.61)</f>
        <v>382.61</v>
      </c>
    </row>
    <row r="586" spans="3:4" x14ac:dyDescent="0.2">
      <c r="C586" s="3">
        <f ca="1">IFERROR(__xludf.DUMMYFUNCTION("""COMPUTED_VALUE"""),42909.6666666666)</f>
        <v>42909.666666666599</v>
      </c>
      <c r="D586" s="2">
        <f ca="1">IFERROR(__xludf.DUMMYFUNCTION("""COMPUTED_VALUE"""),383.45)</f>
        <v>383.45</v>
      </c>
    </row>
    <row r="587" spans="3:4" x14ac:dyDescent="0.2">
      <c r="C587" s="3">
        <f ca="1">IFERROR(__xludf.DUMMYFUNCTION("""COMPUTED_VALUE"""),42912.6666666666)</f>
        <v>42912.666666666599</v>
      </c>
      <c r="D587" s="2">
        <f ca="1">IFERROR(__xludf.DUMMYFUNCTION("""COMPUTED_VALUE"""),377.49)</f>
        <v>377.49</v>
      </c>
    </row>
    <row r="588" spans="3:4" x14ac:dyDescent="0.2">
      <c r="C588" s="3">
        <f ca="1">IFERROR(__xludf.DUMMYFUNCTION("""COMPUTED_VALUE"""),42913.6666666666)</f>
        <v>42913.666666666599</v>
      </c>
      <c r="D588" s="2">
        <f ca="1">IFERROR(__xludf.DUMMYFUNCTION("""COMPUTED_VALUE"""),362.37)</f>
        <v>362.37</v>
      </c>
    </row>
    <row r="589" spans="3:4" x14ac:dyDescent="0.2">
      <c r="C589" s="3">
        <f ca="1">IFERROR(__xludf.DUMMYFUNCTION("""COMPUTED_VALUE"""),42914.6666666666)</f>
        <v>42914.666666666599</v>
      </c>
      <c r="D589" s="2">
        <f ca="1">IFERROR(__xludf.DUMMYFUNCTION("""COMPUTED_VALUE"""),371.24)</f>
        <v>371.24</v>
      </c>
    </row>
    <row r="590" spans="3:4" x14ac:dyDescent="0.2">
      <c r="C590" s="3">
        <f ca="1">IFERROR(__xludf.DUMMYFUNCTION("""COMPUTED_VALUE"""),42915.6666666666)</f>
        <v>42915.666666666599</v>
      </c>
      <c r="D590" s="2">
        <f ca="1">IFERROR(__xludf.DUMMYFUNCTION("""COMPUTED_VALUE"""),360.75)</f>
        <v>360.75</v>
      </c>
    </row>
    <row r="591" spans="3:4" x14ac:dyDescent="0.2">
      <c r="C591" s="3">
        <f ca="1">IFERROR(__xludf.DUMMYFUNCTION("""COMPUTED_VALUE"""),42916.6666666666)</f>
        <v>42916.666666666599</v>
      </c>
      <c r="D591" s="2">
        <f ca="1">IFERROR(__xludf.DUMMYFUNCTION("""COMPUTED_VALUE"""),361.61)</f>
        <v>361.61</v>
      </c>
    </row>
    <row r="592" spans="3:4" x14ac:dyDescent="0.2">
      <c r="C592" s="3">
        <f ca="1">IFERROR(__xludf.DUMMYFUNCTION("""COMPUTED_VALUE"""),42919.6666666666)</f>
        <v>42919.666666666599</v>
      </c>
      <c r="D592" s="2">
        <f ca="1">IFERROR(__xludf.DUMMYFUNCTION("""COMPUTED_VALUE"""),352.62)</f>
        <v>352.62</v>
      </c>
    </row>
    <row r="593" spans="3:4" x14ac:dyDescent="0.2">
      <c r="C593" s="3">
        <f ca="1">IFERROR(__xludf.DUMMYFUNCTION("""COMPUTED_VALUE"""),42921.6666666666)</f>
        <v>42921.666666666599</v>
      </c>
      <c r="D593" s="2">
        <f ca="1">IFERROR(__xludf.DUMMYFUNCTION("""COMPUTED_VALUE"""),327.09)</f>
        <v>327.08999999999997</v>
      </c>
    </row>
    <row r="594" spans="3:4" x14ac:dyDescent="0.2">
      <c r="C594" s="3">
        <f ca="1">IFERROR(__xludf.DUMMYFUNCTION("""COMPUTED_VALUE"""),42922.6666666666)</f>
        <v>42922.666666666599</v>
      </c>
      <c r="D594" s="2">
        <f ca="1">IFERROR(__xludf.DUMMYFUNCTION("""COMPUTED_VALUE"""),308.83)</f>
        <v>308.83</v>
      </c>
    </row>
    <row r="595" spans="3:4" x14ac:dyDescent="0.2">
      <c r="C595" s="3">
        <f ca="1">IFERROR(__xludf.DUMMYFUNCTION("""COMPUTED_VALUE"""),42923.6666666666)</f>
        <v>42923.666666666599</v>
      </c>
      <c r="D595" s="2">
        <f ca="1">IFERROR(__xludf.DUMMYFUNCTION("""COMPUTED_VALUE"""),313.22)</f>
        <v>313.22000000000003</v>
      </c>
    </row>
    <row r="596" spans="3:4" x14ac:dyDescent="0.2">
      <c r="C596" s="3">
        <f ca="1">IFERROR(__xludf.DUMMYFUNCTION("""COMPUTED_VALUE"""),42926.6666666666)</f>
        <v>42926.666666666599</v>
      </c>
      <c r="D596" s="2">
        <f ca="1">IFERROR(__xludf.DUMMYFUNCTION("""COMPUTED_VALUE"""),316.05)</f>
        <v>316.05</v>
      </c>
    </row>
    <row r="597" spans="3:4" x14ac:dyDescent="0.2">
      <c r="C597" s="3">
        <f ca="1">IFERROR(__xludf.DUMMYFUNCTION("""COMPUTED_VALUE"""),42927.6666666666)</f>
        <v>42927.666666666599</v>
      </c>
      <c r="D597" s="2">
        <f ca="1">IFERROR(__xludf.DUMMYFUNCTION("""COMPUTED_VALUE"""),327.22)</f>
        <v>327.22000000000003</v>
      </c>
    </row>
    <row r="598" spans="3:4" x14ac:dyDescent="0.2">
      <c r="C598" s="3">
        <f ca="1">IFERROR(__xludf.DUMMYFUNCTION("""COMPUTED_VALUE"""),42928.6666666666)</f>
        <v>42928.666666666599</v>
      </c>
      <c r="D598" s="2">
        <f ca="1">IFERROR(__xludf.DUMMYFUNCTION("""COMPUTED_VALUE"""),329.52)</f>
        <v>329.52</v>
      </c>
    </row>
    <row r="599" spans="3:4" x14ac:dyDescent="0.2">
      <c r="C599" s="3">
        <f ca="1">IFERROR(__xludf.DUMMYFUNCTION("""COMPUTED_VALUE"""),42929.6666666666)</f>
        <v>42929.666666666599</v>
      </c>
      <c r="D599" s="2">
        <f ca="1">IFERROR(__xludf.DUMMYFUNCTION("""COMPUTED_VALUE"""),323.41)</f>
        <v>323.41000000000003</v>
      </c>
    </row>
    <row r="600" spans="3:4" x14ac:dyDescent="0.2">
      <c r="C600" s="3">
        <f ca="1">IFERROR(__xludf.DUMMYFUNCTION("""COMPUTED_VALUE"""),42930.6666666666)</f>
        <v>42930.666666666599</v>
      </c>
      <c r="D600" s="2">
        <f ca="1">IFERROR(__xludf.DUMMYFUNCTION("""COMPUTED_VALUE"""),327.78)</f>
        <v>327.78</v>
      </c>
    </row>
    <row r="601" spans="3:4" x14ac:dyDescent="0.2">
      <c r="C601" s="3">
        <f ca="1">IFERROR(__xludf.DUMMYFUNCTION("""COMPUTED_VALUE"""),42933.6666666666)</f>
        <v>42933.666666666599</v>
      </c>
      <c r="D601" s="2">
        <f ca="1">IFERROR(__xludf.DUMMYFUNCTION("""COMPUTED_VALUE"""),319.57)</f>
        <v>319.57</v>
      </c>
    </row>
    <row r="602" spans="3:4" x14ac:dyDescent="0.2">
      <c r="C602" s="3">
        <f ca="1">IFERROR(__xludf.DUMMYFUNCTION("""COMPUTED_VALUE"""),42934.6666666666)</f>
        <v>42934.666666666599</v>
      </c>
      <c r="D602" s="2">
        <f ca="1">IFERROR(__xludf.DUMMYFUNCTION("""COMPUTED_VALUE"""),328.24)</f>
        <v>328.24</v>
      </c>
    </row>
    <row r="603" spans="3:4" x14ac:dyDescent="0.2">
      <c r="C603" s="3">
        <f ca="1">IFERROR(__xludf.DUMMYFUNCTION("""COMPUTED_VALUE"""),42935.6666666666)</f>
        <v>42935.666666666599</v>
      </c>
      <c r="D603" s="2">
        <f ca="1">IFERROR(__xludf.DUMMYFUNCTION("""COMPUTED_VALUE"""),325.26)</f>
        <v>325.26</v>
      </c>
    </row>
    <row r="604" spans="3:4" x14ac:dyDescent="0.2">
      <c r="C604" s="3">
        <f ca="1">IFERROR(__xludf.DUMMYFUNCTION("""COMPUTED_VALUE"""),42936.6666666666)</f>
        <v>42936.666666666599</v>
      </c>
      <c r="D604" s="2">
        <f ca="1">IFERROR(__xludf.DUMMYFUNCTION("""COMPUTED_VALUE"""),329.92)</f>
        <v>329.92</v>
      </c>
    </row>
    <row r="605" spans="3:4" x14ac:dyDescent="0.2">
      <c r="C605" s="3">
        <f ca="1">IFERROR(__xludf.DUMMYFUNCTION("""COMPUTED_VALUE"""),42937.6666666666)</f>
        <v>42937.666666666599</v>
      </c>
      <c r="D605" s="2">
        <f ca="1">IFERROR(__xludf.DUMMYFUNCTION("""COMPUTED_VALUE"""),328.4)</f>
        <v>328.4</v>
      </c>
    </row>
    <row r="606" spans="3:4" x14ac:dyDescent="0.2">
      <c r="C606" s="3">
        <f ca="1">IFERROR(__xludf.DUMMYFUNCTION("""COMPUTED_VALUE"""),42940.6666666666)</f>
        <v>42940.666666666599</v>
      </c>
      <c r="D606" s="2">
        <f ca="1">IFERROR(__xludf.DUMMYFUNCTION("""COMPUTED_VALUE"""),342.52)</f>
        <v>342.52</v>
      </c>
    </row>
    <row r="607" spans="3:4" x14ac:dyDescent="0.2">
      <c r="C607" s="3">
        <f ca="1">IFERROR(__xludf.DUMMYFUNCTION("""COMPUTED_VALUE"""),42941.6666666666)</f>
        <v>42941.666666666599</v>
      </c>
      <c r="D607" s="2">
        <f ca="1">IFERROR(__xludf.DUMMYFUNCTION("""COMPUTED_VALUE"""),339.6)</f>
        <v>339.6</v>
      </c>
    </row>
    <row r="608" spans="3:4" x14ac:dyDescent="0.2">
      <c r="C608" s="3">
        <f ca="1">IFERROR(__xludf.DUMMYFUNCTION("""COMPUTED_VALUE"""),42942.6666666666)</f>
        <v>42942.666666666599</v>
      </c>
      <c r="D608" s="2">
        <f ca="1">IFERROR(__xludf.DUMMYFUNCTION("""COMPUTED_VALUE"""),343.85)</f>
        <v>343.85</v>
      </c>
    </row>
    <row r="609" spans="3:4" x14ac:dyDescent="0.2">
      <c r="C609" s="3">
        <f ca="1">IFERROR(__xludf.DUMMYFUNCTION("""COMPUTED_VALUE"""),42943.6666666666)</f>
        <v>42943.666666666599</v>
      </c>
      <c r="D609" s="2">
        <f ca="1">IFERROR(__xludf.DUMMYFUNCTION("""COMPUTED_VALUE"""),334.46)</f>
        <v>334.46</v>
      </c>
    </row>
    <row r="610" spans="3:4" x14ac:dyDescent="0.2">
      <c r="C610" s="3">
        <f ca="1">IFERROR(__xludf.DUMMYFUNCTION("""COMPUTED_VALUE"""),42944.6666666666)</f>
        <v>42944.666666666599</v>
      </c>
      <c r="D610" s="2">
        <f ca="1">IFERROR(__xludf.DUMMYFUNCTION("""COMPUTED_VALUE"""),335.07)</f>
        <v>335.07</v>
      </c>
    </row>
    <row r="611" spans="3:4" x14ac:dyDescent="0.2">
      <c r="C611" s="3">
        <f ca="1">IFERROR(__xludf.DUMMYFUNCTION("""COMPUTED_VALUE"""),42947.6666666666)</f>
        <v>42947.666666666599</v>
      </c>
      <c r="D611" s="2">
        <f ca="1">IFERROR(__xludf.DUMMYFUNCTION("""COMPUTED_VALUE"""),323.47)</f>
        <v>323.47000000000003</v>
      </c>
    </row>
    <row r="612" spans="3:4" x14ac:dyDescent="0.2">
      <c r="C612" s="3">
        <f ca="1">IFERROR(__xludf.DUMMYFUNCTION("""COMPUTED_VALUE"""),42948.6666666666)</f>
        <v>42948.666666666599</v>
      </c>
      <c r="D612" s="2">
        <f ca="1">IFERROR(__xludf.DUMMYFUNCTION("""COMPUTED_VALUE"""),319.57)</f>
        <v>319.57</v>
      </c>
    </row>
    <row r="613" spans="3:4" x14ac:dyDescent="0.2">
      <c r="C613" s="3">
        <f ca="1">IFERROR(__xludf.DUMMYFUNCTION("""COMPUTED_VALUE"""),42949.6666666666)</f>
        <v>42949.666666666599</v>
      </c>
      <c r="D613" s="2">
        <f ca="1">IFERROR(__xludf.DUMMYFUNCTION("""COMPUTED_VALUE"""),325.89)</f>
        <v>325.89</v>
      </c>
    </row>
    <row r="614" spans="3:4" x14ac:dyDescent="0.2">
      <c r="C614" s="3">
        <f ca="1">IFERROR(__xludf.DUMMYFUNCTION("""COMPUTED_VALUE"""),42950.6666666666)</f>
        <v>42950.666666666599</v>
      </c>
      <c r="D614" s="2">
        <f ca="1">IFERROR(__xludf.DUMMYFUNCTION("""COMPUTED_VALUE"""),347.09)</f>
        <v>347.09</v>
      </c>
    </row>
    <row r="615" spans="3:4" x14ac:dyDescent="0.2">
      <c r="C615" s="3">
        <f ca="1">IFERROR(__xludf.DUMMYFUNCTION("""COMPUTED_VALUE"""),42951.6666666666)</f>
        <v>42951.666666666599</v>
      </c>
      <c r="D615" s="2">
        <f ca="1">IFERROR(__xludf.DUMMYFUNCTION("""COMPUTED_VALUE"""),356.91)</f>
        <v>356.91</v>
      </c>
    </row>
    <row r="616" spans="3:4" x14ac:dyDescent="0.2">
      <c r="C616" s="3">
        <f ca="1">IFERROR(__xludf.DUMMYFUNCTION("""COMPUTED_VALUE"""),42954.6666666666)</f>
        <v>42954.666666666599</v>
      </c>
      <c r="D616" s="2">
        <f ca="1">IFERROR(__xludf.DUMMYFUNCTION("""COMPUTED_VALUE"""),355.17)</f>
        <v>355.17</v>
      </c>
    </row>
    <row r="617" spans="3:4" x14ac:dyDescent="0.2">
      <c r="C617" s="3">
        <f ca="1">IFERROR(__xludf.DUMMYFUNCTION("""COMPUTED_VALUE"""),42955.6666666666)</f>
        <v>42955.666666666599</v>
      </c>
      <c r="D617" s="2">
        <f ca="1">IFERROR(__xludf.DUMMYFUNCTION("""COMPUTED_VALUE"""),365.22)</f>
        <v>365.22</v>
      </c>
    </row>
    <row r="618" spans="3:4" x14ac:dyDescent="0.2">
      <c r="C618" s="3">
        <f ca="1">IFERROR(__xludf.DUMMYFUNCTION("""COMPUTED_VALUE"""),42956.6666666666)</f>
        <v>42956.666666666599</v>
      </c>
      <c r="D618" s="2">
        <f ca="1">IFERROR(__xludf.DUMMYFUNCTION("""COMPUTED_VALUE"""),363.53)</f>
        <v>363.53</v>
      </c>
    </row>
    <row r="619" spans="3:4" x14ac:dyDescent="0.2">
      <c r="C619" s="3">
        <f ca="1">IFERROR(__xludf.DUMMYFUNCTION("""COMPUTED_VALUE"""),42957.6666666666)</f>
        <v>42957.666666666599</v>
      </c>
      <c r="D619" s="2">
        <f ca="1">IFERROR(__xludf.DUMMYFUNCTION("""COMPUTED_VALUE"""),355.4)</f>
        <v>355.4</v>
      </c>
    </row>
    <row r="620" spans="3:4" x14ac:dyDescent="0.2">
      <c r="C620" s="3">
        <f ca="1">IFERROR(__xludf.DUMMYFUNCTION("""COMPUTED_VALUE"""),42958.6666666666)</f>
        <v>42958.666666666599</v>
      </c>
      <c r="D620" s="2">
        <f ca="1">IFERROR(__xludf.DUMMYFUNCTION("""COMPUTED_VALUE"""),357.87)</f>
        <v>357.87</v>
      </c>
    </row>
    <row r="621" spans="3:4" x14ac:dyDescent="0.2">
      <c r="C621" s="3">
        <f ca="1">IFERROR(__xludf.DUMMYFUNCTION("""COMPUTED_VALUE"""),42961.6666666666)</f>
        <v>42961.666666666599</v>
      </c>
      <c r="D621" s="2">
        <f ca="1">IFERROR(__xludf.DUMMYFUNCTION("""COMPUTED_VALUE"""),363.8)</f>
        <v>363.8</v>
      </c>
    </row>
    <row r="622" spans="3:4" x14ac:dyDescent="0.2">
      <c r="C622" s="3">
        <f ca="1">IFERROR(__xludf.DUMMYFUNCTION("""COMPUTED_VALUE"""),42962.6666666666)</f>
        <v>42962.666666666599</v>
      </c>
      <c r="D622" s="2">
        <f ca="1">IFERROR(__xludf.DUMMYFUNCTION("""COMPUTED_VALUE"""),362.33)</f>
        <v>362.33</v>
      </c>
    </row>
    <row r="623" spans="3:4" x14ac:dyDescent="0.2">
      <c r="C623" s="3">
        <f ca="1">IFERROR(__xludf.DUMMYFUNCTION("""COMPUTED_VALUE"""),42963.6666666666)</f>
        <v>42963.666666666599</v>
      </c>
      <c r="D623" s="2">
        <f ca="1">IFERROR(__xludf.DUMMYFUNCTION("""COMPUTED_VALUE"""),362.91)</f>
        <v>362.91</v>
      </c>
    </row>
    <row r="624" spans="3:4" x14ac:dyDescent="0.2">
      <c r="C624" s="3">
        <f ca="1">IFERROR(__xludf.DUMMYFUNCTION("""COMPUTED_VALUE"""),42964.6666666666)</f>
        <v>42964.666666666599</v>
      </c>
      <c r="D624" s="2">
        <f ca="1">IFERROR(__xludf.DUMMYFUNCTION("""COMPUTED_VALUE"""),351.92)</f>
        <v>351.92</v>
      </c>
    </row>
    <row r="625" spans="3:4" x14ac:dyDescent="0.2">
      <c r="C625" s="3">
        <f ca="1">IFERROR(__xludf.DUMMYFUNCTION("""COMPUTED_VALUE"""),42965.6666666666)</f>
        <v>42965.666666666599</v>
      </c>
      <c r="D625" s="2">
        <f ca="1">IFERROR(__xludf.DUMMYFUNCTION("""COMPUTED_VALUE"""),347.46)</f>
        <v>347.46</v>
      </c>
    </row>
    <row r="626" spans="3:4" x14ac:dyDescent="0.2">
      <c r="C626" s="3">
        <f ca="1">IFERROR(__xludf.DUMMYFUNCTION("""COMPUTED_VALUE"""),42968.6666666666)</f>
        <v>42968.666666666599</v>
      </c>
      <c r="D626" s="2">
        <f ca="1">IFERROR(__xludf.DUMMYFUNCTION("""COMPUTED_VALUE"""),337.86)</f>
        <v>337.86</v>
      </c>
    </row>
    <row r="627" spans="3:4" x14ac:dyDescent="0.2">
      <c r="C627" s="3">
        <f ca="1">IFERROR(__xludf.DUMMYFUNCTION("""COMPUTED_VALUE"""),42969.6666666666)</f>
        <v>42969.666666666599</v>
      </c>
      <c r="D627" s="2">
        <f ca="1">IFERROR(__xludf.DUMMYFUNCTION("""COMPUTED_VALUE"""),341.35)</f>
        <v>341.35</v>
      </c>
    </row>
    <row r="628" spans="3:4" x14ac:dyDescent="0.2">
      <c r="C628" s="3">
        <f ca="1">IFERROR(__xludf.DUMMYFUNCTION("""COMPUTED_VALUE"""),42970.6666666666)</f>
        <v>42970.666666666599</v>
      </c>
      <c r="D628" s="2">
        <f ca="1">IFERROR(__xludf.DUMMYFUNCTION("""COMPUTED_VALUE"""),352.77)</f>
        <v>352.77</v>
      </c>
    </row>
    <row r="629" spans="3:4" x14ac:dyDescent="0.2">
      <c r="C629" s="3">
        <f ca="1">IFERROR(__xludf.DUMMYFUNCTION("""COMPUTED_VALUE"""),42971.6666666666)</f>
        <v>42971.666666666599</v>
      </c>
      <c r="D629" s="2">
        <f ca="1">IFERROR(__xludf.DUMMYFUNCTION("""COMPUTED_VALUE"""),352.93)</f>
        <v>352.93</v>
      </c>
    </row>
    <row r="630" spans="3:4" x14ac:dyDescent="0.2">
      <c r="C630" s="3">
        <f ca="1">IFERROR(__xludf.DUMMYFUNCTION("""COMPUTED_VALUE"""),42972.6666666666)</f>
        <v>42972.666666666599</v>
      </c>
      <c r="D630" s="2">
        <f ca="1">IFERROR(__xludf.DUMMYFUNCTION("""COMPUTED_VALUE"""),348.05)</f>
        <v>348.05</v>
      </c>
    </row>
    <row r="631" spans="3:4" x14ac:dyDescent="0.2">
      <c r="C631" s="3">
        <f ca="1">IFERROR(__xludf.DUMMYFUNCTION("""COMPUTED_VALUE"""),42975.6666666666)</f>
        <v>42975.666666666599</v>
      </c>
      <c r="D631" s="2">
        <f ca="1">IFERROR(__xludf.DUMMYFUNCTION("""COMPUTED_VALUE"""),345.66)</f>
        <v>345.66</v>
      </c>
    </row>
    <row r="632" spans="3:4" x14ac:dyDescent="0.2">
      <c r="C632" s="3">
        <f ca="1">IFERROR(__xludf.DUMMYFUNCTION("""COMPUTED_VALUE"""),42976.6666666666)</f>
        <v>42976.666666666599</v>
      </c>
      <c r="D632" s="2">
        <f ca="1">IFERROR(__xludf.DUMMYFUNCTION("""COMPUTED_VALUE"""),347.36)</f>
        <v>347.36</v>
      </c>
    </row>
    <row r="633" spans="3:4" x14ac:dyDescent="0.2">
      <c r="C633" s="3">
        <f ca="1">IFERROR(__xludf.DUMMYFUNCTION("""COMPUTED_VALUE"""),42977.6666666666)</f>
        <v>42977.666666666599</v>
      </c>
      <c r="D633" s="2">
        <f ca="1">IFERROR(__xludf.DUMMYFUNCTION("""COMPUTED_VALUE"""),353.18)</f>
        <v>353.18</v>
      </c>
    </row>
    <row r="634" spans="3:4" x14ac:dyDescent="0.2">
      <c r="C634" s="3">
        <f ca="1">IFERROR(__xludf.DUMMYFUNCTION("""COMPUTED_VALUE"""),42978.6666666666)</f>
        <v>42978.666666666599</v>
      </c>
      <c r="D634" s="2">
        <f ca="1">IFERROR(__xludf.DUMMYFUNCTION("""COMPUTED_VALUE"""),355.9)</f>
        <v>355.9</v>
      </c>
    </row>
    <row r="635" spans="3:4" x14ac:dyDescent="0.2">
      <c r="C635" s="3">
        <f ca="1">IFERROR(__xludf.DUMMYFUNCTION("""COMPUTED_VALUE"""),42979.6666666666)</f>
        <v>42979.666666666599</v>
      </c>
      <c r="D635" s="2">
        <f ca="1">IFERROR(__xludf.DUMMYFUNCTION("""COMPUTED_VALUE"""),355.4)</f>
        <v>355.4</v>
      </c>
    </row>
    <row r="636" spans="3:4" x14ac:dyDescent="0.2">
      <c r="C636" s="3">
        <f ca="1">IFERROR(__xludf.DUMMYFUNCTION("""COMPUTED_VALUE"""),42983.6666666666)</f>
        <v>42983.666666666599</v>
      </c>
      <c r="D636" s="2">
        <f ca="1">IFERROR(__xludf.DUMMYFUNCTION("""COMPUTED_VALUE"""),349.59)</f>
        <v>349.59</v>
      </c>
    </row>
    <row r="637" spans="3:4" x14ac:dyDescent="0.2">
      <c r="C637" s="3">
        <f ca="1">IFERROR(__xludf.DUMMYFUNCTION("""COMPUTED_VALUE"""),42984.6666666666)</f>
        <v>42984.666666666599</v>
      </c>
      <c r="D637" s="2">
        <f ca="1">IFERROR(__xludf.DUMMYFUNCTION("""COMPUTED_VALUE"""),344.53)</f>
        <v>344.53</v>
      </c>
    </row>
    <row r="638" spans="3:4" x14ac:dyDescent="0.2">
      <c r="C638" s="3">
        <f ca="1">IFERROR(__xludf.DUMMYFUNCTION("""COMPUTED_VALUE"""),42985.6666666666)</f>
        <v>42985.666666666599</v>
      </c>
      <c r="D638" s="2">
        <f ca="1">IFERROR(__xludf.DUMMYFUNCTION("""COMPUTED_VALUE"""),350.61)</f>
        <v>350.61</v>
      </c>
    </row>
    <row r="639" spans="3:4" x14ac:dyDescent="0.2">
      <c r="C639" s="3">
        <f ca="1">IFERROR(__xludf.DUMMYFUNCTION("""COMPUTED_VALUE"""),42986.6666666666)</f>
        <v>42986.666666666599</v>
      </c>
      <c r="D639" s="2">
        <f ca="1">IFERROR(__xludf.DUMMYFUNCTION("""COMPUTED_VALUE"""),343.4)</f>
        <v>343.4</v>
      </c>
    </row>
    <row r="640" spans="3:4" x14ac:dyDescent="0.2">
      <c r="C640" s="3">
        <f ca="1">IFERROR(__xludf.DUMMYFUNCTION("""COMPUTED_VALUE"""),42989.6666666666)</f>
        <v>42989.666666666599</v>
      </c>
      <c r="D640" s="2">
        <f ca="1">IFERROR(__xludf.DUMMYFUNCTION("""COMPUTED_VALUE"""),363.69)</f>
        <v>363.69</v>
      </c>
    </row>
    <row r="641" spans="3:4" x14ac:dyDescent="0.2">
      <c r="C641" s="3">
        <f ca="1">IFERROR(__xludf.DUMMYFUNCTION("""COMPUTED_VALUE"""),42990.6666666666)</f>
        <v>42990.666666666599</v>
      </c>
      <c r="D641" s="2">
        <f ca="1">IFERROR(__xludf.DUMMYFUNCTION("""COMPUTED_VALUE"""),362.75)</f>
        <v>362.75</v>
      </c>
    </row>
    <row r="642" spans="3:4" x14ac:dyDescent="0.2">
      <c r="C642" s="3">
        <f ca="1">IFERROR(__xludf.DUMMYFUNCTION("""COMPUTED_VALUE"""),42991.6666666666)</f>
        <v>42991.666666666599</v>
      </c>
      <c r="D642" s="2">
        <f ca="1">IFERROR(__xludf.DUMMYFUNCTION("""COMPUTED_VALUE"""),366.23)</f>
        <v>366.23</v>
      </c>
    </row>
    <row r="643" spans="3:4" x14ac:dyDescent="0.2">
      <c r="C643" s="3">
        <f ca="1">IFERROR(__xludf.DUMMYFUNCTION("""COMPUTED_VALUE"""),42992.6666666666)</f>
        <v>42992.666666666599</v>
      </c>
      <c r="D643" s="2">
        <f ca="1">IFERROR(__xludf.DUMMYFUNCTION("""COMPUTED_VALUE"""),377.64)</f>
        <v>377.64</v>
      </c>
    </row>
    <row r="644" spans="3:4" x14ac:dyDescent="0.2">
      <c r="C644" s="3">
        <f ca="1">IFERROR(__xludf.DUMMYFUNCTION("""COMPUTED_VALUE"""),42993.6666666666)</f>
        <v>42993.666666666599</v>
      </c>
      <c r="D644" s="2">
        <f ca="1">IFERROR(__xludf.DUMMYFUNCTION("""COMPUTED_VALUE"""),379.81)</f>
        <v>379.81</v>
      </c>
    </row>
    <row r="645" spans="3:4" x14ac:dyDescent="0.2">
      <c r="C645" s="3">
        <f ca="1">IFERROR(__xludf.DUMMYFUNCTION("""COMPUTED_VALUE"""),42996.6666666666)</f>
        <v>42996.666666666599</v>
      </c>
      <c r="D645" s="2">
        <f ca="1">IFERROR(__xludf.DUMMYFUNCTION("""COMPUTED_VALUE"""),385)</f>
        <v>385</v>
      </c>
    </row>
    <row r="646" spans="3:4" x14ac:dyDescent="0.2">
      <c r="C646" s="3">
        <f ca="1">IFERROR(__xludf.DUMMYFUNCTION("""COMPUTED_VALUE"""),42997.6666666666)</f>
        <v>42997.666666666599</v>
      </c>
      <c r="D646" s="2">
        <f ca="1">IFERROR(__xludf.DUMMYFUNCTION("""COMPUTED_VALUE"""),375.1)</f>
        <v>375.1</v>
      </c>
    </row>
    <row r="647" spans="3:4" x14ac:dyDescent="0.2">
      <c r="C647" s="3">
        <f ca="1">IFERROR(__xludf.DUMMYFUNCTION("""COMPUTED_VALUE"""),42998.6666666666)</f>
        <v>42998.666666666599</v>
      </c>
      <c r="D647" s="2">
        <f ca="1">IFERROR(__xludf.DUMMYFUNCTION("""COMPUTED_VALUE"""),373.91)</f>
        <v>373.91</v>
      </c>
    </row>
    <row r="648" spans="3:4" x14ac:dyDescent="0.2">
      <c r="C648" s="3">
        <f ca="1">IFERROR(__xludf.DUMMYFUNCTION("""COMPUTED_VALUE"""),42999.6666666666)</f>
        <v>42999.666666666599</v>
      </c>
      <c r="D648" s="2">
        <f ca="1">IFERROR(__xludf.DUMMYFUNCTION("""COMPUTED_VALUE"""),366.48)</f>
        <v>366.48</v>
      </c>
    </row>
    <row r="649" spans="3:4" x14ac:dyDescent="0.2">
      <c r="C649" s="3">
        <f ca="1">IFERROR(__xludf.DUMMYFUNCTION("""COMPUTED_VALUE"""),43000.6666666666)</f>
        <v>43000.666666666599</v>
      </c>
      <c r="D649" s="2">
        <f ca="1">IFERROR(__xludf.DUMMYFUNCTION("""COMPUTED_VALUE"""),351.09)</f>
        <v>351.09</v>
      </c>
    </row>
    <row r="650" spans="3:4" x14ac:dyDescent="0.2">
      <c r="C650" s="3">
        <f ca="1">IFERROR(__xludf.DUMMYFUNCTION("""COMPUTED_VALUE"""),43003.6666666666)</f>
        <v>43003.666666666599</v>
      </c>
      <c r="D650" s="2">
        <f ca="1">IFERROR(__xludf.DUMMYFUNCTION("""COMPUTED_VALUE"""),344.99)</f>
        <v>344.99</v>
      </c>
    </row>
    <row r="651" spans="3:4" x14ac:dyDescent="0.2">
      <c r="C651" s="3">
        <f ca="1">IFERROR(__xludf.DUMMYFUNCTION("""COMPUTED_VALUE"""),43004.6666666666)</f>
        <v>43004.666666666599</v>
      </c>
      <c r="D651" s="2">
        <f ca="1">IFERROR(__xludf.DUMMYFUNCTION("""COMPUTED_VALUE"""),345.25)</f>
        <v>345.25</v>
      </c>
    </row>
    <row r="652" spans="3:4" x14ac:dyDescent="0.2">
      <c r="C652" s="3">
        <f ca="1">IFERROR(__xludf.DUMMYFUNCTION("""COMPUTED_VALUE"""),43005.6666666666)</f>
        <v>43005.666666666599</v>
      </c>
      <c r="D652" s="2">
        <f ca="1">IFERROR(__xludf.DUMMYFUNCTION("""COMPUTED_VALUE"""),340.97)</f>
        <v>340.97</v>
      </c>
    </row>
    <row r="653" spans="3:4" x14ac:dyDescent="0.2">
      <c r="C653" s="3">
        <f ca="1">IFERROR(__xludf.DUMMYFUNCTION("""COMPUTED_VALUE"""),43006.6666666666)</f>
        <v>43006.666666666599</v>
      </c>
      <c r="D653" s="2">
        <f ca="1">IFERROR(__xludf.DUMMYFUNCTION("""COMPUTED_VALUE"""),339.6)</f>
        <v>339.6</v>
      </c>
    </row>
    <row r="654" spans="3:4" x14ac:dyDescent="0.2">
      <c r="C654" s="3">
        <f ca="1">IFERROR(__xludf.DUMMYFUNCTION("""COMPUTED_VALUE"""),43007.6666666666)</f>
        <v>43007.666666666599</v>
      </c>
      <c r="D654" s="2">
        <f ca="1">IFERROR(__xludf.DUMMYFUNCTION("""COMPUTED_VALUE"""),341.1)</f>
        <v>341.1</v>
      </c>
    </row>
    <row r="655" spans="3:4" x14ac:dyDescent="0.2">
      <c r="C655" s="3">
        <f ca="1">IFERROR(__xludf.DUMMYFUNCTION("""COMPUTED_VALUE"""),43010.6666666666)</f>
        <v>43010.666666666599</v>
      </c>
      <c r="D655" s="2">
        <f ca="1">IFERROR(__xludf.DUMMYFUNCTION("""COMPUTED_VALUE"""),341.53)</f>
        <v>341.53</v>
      </c>
    </row>
    <row r="656" spans="3:4" x14ac:dyDescent="0.2">
      <c r="C656" s="3">
        <f ca="1">IFERROR(__xludf.DUMMYFUNCTION("""COMPUTED_VALUE"""),43011.6666666666)</f>
        <v>43011.666666666599</v>
      </c>
      <c r="D656" s="2">
        <f ca="1">IFERROR(__xludf.DUMMYFUNCTION("""COMPUTED_VALUE"""),348.14)</f>
        <v>348.14</v>
      </c>
    </row>
    <row r="657" spans="3:4" x14ac:dyDescent="0.2">
      <c r="C657" s="3">
        <f ca="1">IFERROR(__xludf.DUMMYFUNCTION("""COMPUTED_VALUE"""),43012.6666666666)</f>
        <v>43012.666666666599</v>
      </c>
      <c r="D657" s="2">
        <f ca="1">IFERROR(__xludf.DUMMYFUNCTION("""COMPUTED_VALUE"""),355.01)</f>
        <v>355.01</v>
      </c>
    </row>
    <row r="658" spans="3:4" x14ac:dyDescent="0.2">
      <c r="C658" s="3">
        <f ca="1">IFERROR(__xludf.DUMMYFUNCTION("""COMPUTED_VALUE"""),43013.6666666666)</f>
        <v>43013.666666666599</v>
      </c>
      <c r="D658" s="2">
        <f ca="1">IFERROR(__xludf.DUMMYFUNCTION("""COMPUTED_VALUE"""),355.33)</f>
        <v>355.33</v>
      </c>
    </row>
    <row r="659" spans="3:4" x14ac:dyDescent="0.2">
      <c r="C659" s="3">
        <f ca="1">IFERROR(__xludf.DUMMYFUNCTION("""COMPUTED_VALUE"""),43014.6666666666)</f>
        <v>43014.666666666599</v>
      </c>
      <c r="D659" s="2">
        <f ca="1">IFERROR(__xludf.DUMMYFUNCTION("""COMPUTED_VALUE"""),356.88)</f>
        <v>356.88</v>
      </c>
    </row>
    <row r="660" spans="3:4" x14ac:dyDescent="0.2">
      <c r="C660" s="3">
        <f ca="1">IFERROR(__xludf.DUMMYFUNCTION("""COMPUTED_VALUE"""),43017.6666666666)</f>
        <v>43017.666666666599</v>
      </c>
      <c r="D660" s="2">
        <f ca="1">IFERROR(__xludf.DUMMYFUNCTION("""COMPUTED_VALUE"""),342.94)</f>
        <v>342.94</v>
      </c>
    </row>
    <row r="661" spans="3:4" x14ac:dyDescent="0.2">
      <c r="C661" s="3">
        <f ca="1">IFERROR(__xludf.DUMMYFUNCTION("""COMPUTED_VALUE"""),43018.6666666666)</f>
        <v>43018.666666666599</v>
      </c>
      <c r="D661" s="2">
        <f ca="1">IFERROR(__xludf.DUMMYFUNCTION("""COMPUTED_VALUE"""),355.59)</f>
        <v>355.59</v>
      </c>
    </row>
    <row r="662" spans="3:4" x14ac:dyDescent="0.2">
      <c r="C662" s="3">
        <f ca="1">IFERROR(__xludf.DUMMYFUNCTION("""COMPUTED_VALUE"""),43019.6666666666)</f>
        <v>43019.666666666599</v>
      </c>
      <c r="D662" s="2">
        <f ca="1">IFERROR(__xludf.DUMMYFUNCTION("""COMPUTED_VALUE"""),354.6)</f>
        <v>354.6</v>
      </c>
    </row>
    <row r="663" spans="3:4" x14ac:dyDescent="0.2">
      <c r="C663" s="3">
        <f ca="1">IFERROR(__xludf.DUMMYFUNCTION("""COMPUTED_VALUE"""),43020.6666666666)</f>
        <v>43020.666666666599</v>
      </c>
      <c r="D663" s="2">
        <f ca="1">IFERROR(__xludf.DUMMYFUNCTION("""COMPUTED_VALUE"""),355.68)</f>
        <v>355.68</v>
      </c>
    </row>
    <row r="664" spans="3:4" x14ac:dyDescent="0.2">
      <c r="C664" s="3">
        <f ca="1">IFERROR(__xludf.DUMMYFUNCTION("""COMPUTED_VALUE"""),43021.6666666666)</f>
        <v>43021.666666666599</v>
      </c>
      <c r="D664" s="2">
        <f ca="1">IFERROR(__xludf.DUMMYFUNCTION("""COMPUTED_VALUE"""),355.57)</f>
        <v>355.57</v>
      </c>
    </row>
    <row r="665" spans="3:4" x14ac:dyDescent="0.2">
      <c r="C665" s="3">
        <f ca="1">IFERROR(__xludf.DUMMYFUNCTION("""COMPUTED_VALUE"""),43024.6666666666)</f>
        <v>43024.666666666599</v>
      </c>
      <c r="D665" s="2">
        <f ca="1">IFERROR(__xludf.DUMMYFUNCTION("""COMPUTED_VALUE"""),350.6)</f>
        <v>350.6</v>
      </c>
    </row>
    <row r="666" spans="3:4" x14ac:dyDescent="0.2">
      <c r="C666" s="3">
        <f ca="1">IFERROR(__xludf.DUMMYFUNCTION("""COMPUTED_VALUE"""),43025.6666666666)</f>
        <v>43025.666666666599</v>
      </c>
      <c r="D666" s="2">
        <f ca="1">IFERROR(__xludf.DUMMYFUNCTION("""COMPUTED_VALUE"""),355.75)</f>
        <v>355.75</v>
      </c>
    </row>
    <row r="667" spans="3:4" x14ac:dyDescent="0.2">
      <c r="C667" s="3">
        <f ca="1">IFERROR(__xludf.DUMMYFUNCTION("""COMPUTED_VALUE"""),43026.6666666666)</f>
        <v>43026.666666666599</v>
      </c>
      <c r="D667" s="2">
        <f ca="1">IFERROR(__xludf.DUMMYFUNCTION("""COMPUTED_VALUE"""),359.65)</f>
        <v>359.65</v>
      </c>
    </row>
    <row r="668" spans="3:4" x14ac:dyDescent="0.2">
      <c r="C668" s="3">
        <f ca="1">IFERROR(__xludf.DUMMYFUNCTION("""COMPUTED_VALUE"""),43027.6666666666)</f>
        <v>43027.666666666599</v>
      </c>
      <c r="D668" s="2">
        <f ca="1">IFERROR(__xludf.DUMMYFUNCTION("""COMPUTED_VALUE"""),351.81)</f>
        <v>351.81</v>
      </c>
    </row>
    <row r="669" spans="3:4" x14ac:dyDescent="0.2">
      <c r="C669" s="3">
        <f ca="1">IFERROR(__xludf.DUMMYFUNCTION("""COMPUTED_VALUE"""),43028.6666666666)</f>
        <v>43028.666666666599</v>
      </c>
      <c r="D669" s="2">
        <f ca="1">IFERROR(__xludf.DUMMYFUNCTION("""COMPUTED_VALUE"""),345.1)</f>
        <v>345.1</v>
      </c>
    </row>
    <row r="670" spans="3:4" x14ac:dyDescent="0.2">
      <c r="C670" s="3">
        <f ca="1">IFERROR(__xludf.DUMMYFUNCTION("""COMPUTED_VALUE"""),43031.6666666666)</f>
        <v>43031.666666666599</v>
      </c>
      <c r="D670" s="2">
        <f ca="1">IFERROR(__xludf.DUMMYFUNCTION("""COMPUTED_VALUE"""),337.02)</f>
        <v>337.02</v>
      </c>
    </row>
    <row r="671" spans="3:4" x14ac:dyDescent="0.2">
      <c r="C671" s="3">
        <f ca="1">IFERROR(__xludf.DUMMYFUNCTION("""COMPUTED_VALUE"""),43032.6666666666)</f>
        <v>43032.666666666599</v>
      </c>
      <c r="D671" s="2">
        <f ca="1">IFERROR(__xludf.DUMMYFUNCTION("""COMPUTED_VALUE"""),337.34)</f>
        <v>337.34</v>
      </c>
    </row>
    <row r="672" spans="3:4" x14ac:dyDescent="0.2">
      <c r="C672" s="3">
        <f ca="1">IFERROR(__xludf.DUMMYFUNCTION("""COMPUTED_VALUE"""),43033.6666666666)</f>
        <v>43033.666666666599</v>
      </c>
      <c r="D672" s="2">
        <f ca="1">IFERROR(__xludf.DUMMYFUNCTION("""COMPUTED_VALUE"""),325.84)</f>
        <v>325.83999999999997</v>
      </c>
    </row>
    <row r="673" spans="3:4" x14ac:dyDescent="0.2">
      <c r="C673" s="3">
        <f ca="1">IFERROR(__xludf.DUMMYFUNCTION("""COMPUTED_VALUE"""),43034.6666666666)</f>
        <v>43034.666666666599</v>
      </c>
      <c r="D673" s="2">
        <f ca="1">IFERROR(__xludf.DUMMYFUNCTION("""COMPUTED_VALUE"""),326.17)</f>
        <v>326.17</v>
      </c>
    </row>
    <row r="674" spans="3:4" x14ac:dyDescent="0.2">
      <c r="C674" s="3">
        <f ca="1">IFERROR(__xludf.DUMMYFUNCTION("""COMPUTED_VALUE"""),43035.6666666666)</f>
        <v>43035.666666666599</v>
      </c>
      <c r="D674" s="2">
        <f ca="1">IFERROR(__xludf.DUMMYFUNCTION("""COMPUTED_VALUE"""),320.87)</f>
        <v>320.87</v>
      </c>
    </row>
    <row r="675" spans="3:4" x14ac:dyDescent="0.2">
      <c r="C675" s="3">
        <f ca="1">IFERROR(__xludf.DUMMYFUNCTION("""COMPUTED_VALUE"""),43038.6666666666)</f>
        <v>43038.666666666599</v>
      </c>
      <c r="D675" s="2">
        <f ca="1">IFERROR(__xludf.DUMMYFUNCTION("""COMPUTED_VALUE"""),320.08)</f>
        <v>320.08</v>
      </c>
    </row>
    <row r="676" spans="3:4" x14ac:dyDescent="0.2">
      <c r="C676" s="3">
        <f ca="1">IFERROR(__xludf.DUMMYFUNCTION("""COMPUTED_VALUE"""),43039.6666666666)</f>
        <v>43039.666666666599</v>
      </c>
      <c r="D676" s="2">
        <f ca="1">IFERROR(__xludf.DUMMYFUNCTION("""COMPUTED_VALUE"""),331.53)</f>
        <v>331.53</v>
      </c>
    </row>
    <row r="677" spans="3:4" x14ac:dyDescent="0.2">
      <c r="C677" s="3">
        <f ca="1">IFERROR(__xludf.DUMMYFUNCTION("""COMPUTED_VALUE"""),43040.6666666666)</f>
        <v>43040.666666666599</v>
      </c>
      <c r="D677" s="2">
        <f ca="1">IFERROR(__xludf.DUMMYFUNCTION("""COMPUTED_VALUE"""),321.08)</f>
        <v>321.08</v>
      </c>
    </row>
    <row r="678" spans="3:4" x14ac:dyDescent="0.2">
      <c r="C678" s="3">
        <f ca="1">IFERROR(__xludf.DUMMYFUNCTION("""COMPUTED_VALUE"""),43041.6666666666)</f>
        <v>43041.666666666599</v>
      </c>
      <c r="D678" s="2">
        <f ca="1">IFERROR(__xludf.DUMMYFUNCTION("""COMPUTED_VALUE"""),299.26)</f>
        <v>299.26</v>
      </c>
    </row>
    <row r="679" spans="3:4" x14ac:dyDescent="0.2">
      <c r="C679" s="3">
        <f ca="1">IFERROR(__xludf.DUMMYFUNCTION("""COMPUTED_VALUE"""),43042.6666666666)</f>
        <v>43042.666666666599</v>
      </c>
      <c r="D679" s="2">
        <f ca="1">IFERROR(__xludf.DUMMYFUNCTION("""COMPUTED_VALUE"""),306.09)</f>
        <v>306.08999999999997</v>
      </c>
    </row>
    <row r="680" spans="3:4" x14ac:dyDescent="0.2">
      <c r="C680" s="3">
        <f ca="1">IFERROR(__xludf.DUMMYFUNCTION("""COMPUTED_VALUE"""),43045.6666666666)</f>
        <v>43045.666666666599</v>
      </c>
      <c r="D680" s="2">
        <f ca="1">IFERROR(__xludf.DUMMYFUNCTION("""COMPUTED_VALUE"""),302.78)</f>
        <v>302.77999999999997</v>
      </c>
    </row>
    <row r="681" spans="3:4" x14ac:dyDescent="0.2">
      <c r="C681" s="3">
        <f ca="1">IFERROR(__xludf.DUMMYFUNCTION("""COMPUTED_VALUE"""),43046.6666666666)</f>
        <v>43046.666666666599</v>
      </c>
      <c r="D681" s="2">
        <f ca="1">IFERROR(__xludf.DUMMYFUNCTION("""COMPUTED_VALUE"""),306.05)</f>
        <v>306.05</v>
      </c>
    </row>
    <row r="682" spans="3:4" x14ac:dyDescent="0.2">
      <c r="C682" s="3">
        <f ca="1">IFERROR(__xludf.DUMMYFUNCTION("""COMPUTED_VALUE"""),43047.6666666666)</f>
        <v>43047.666666666599</v>
      </c>
      <c r="D682" s="2">
        <f ca="1">IFERROR(__xludf.DUMMYFUNCTION("""COMPUTED_VALUE"""),304.39)</f>
        <v>304.39</v>
      </c>
    </row>
    <row r="683" spans="3:4" x14ac:dyDescent="0.2">
      <c r="C683" s="3">
        <f ca="1">IFERROR(__xludf.DUMMYFUNCTION("""COMPUTED_VALUE"""),43048.6666666666)</f>
        <v>43048.666666666599</v>
      </c>
      <c r="D683" s="2">
        <f ca="1">IFERROR(__xludf.DUMMYFUNCTION("""COMPUTED_VALUE"""),302.99)</f>
        <v>302.99</v>
      </c>
    </row>
    <row r="684" spans="3:4" x14ac:dyDescent="0.2">
      <c r="C684" s="3">
        <f ca="1">IFERROR(__xludf.DUMMYFUNCTION("""COMPUTED_VALUE"""),43049.6666666666)</f>
        <v>43049.666666666599</v>
      </c>
      <c r="D684" s="2">
        <f ca="1">IFERROR(__xludf.DUMMYFUNCTION("""COMPUTED_VALUE"""),302.99)</f>
        <v>302.99</v>
      </c>
    </row>
    <row r="685" spans="3:4" x14ac:dyDescent="0.2">
      <c r="C685" s="3">
        <f ca="1">IFERROR(__xludf.DUMMYFUNCTION("""COMPUTED_VALUE"""),43052.6666666666)</f>
        <v>43052.666666666599</v>
      </c>
      <c r="D685" s="2">
        <f ca="1">IFERROR(__xludf.DUMMYFUNCTION("""COMPUTED_VALUE"""),315.4)</f>
        <v>315.39999999999998</v>
      </c>
    </row>
    <row r="686" spans="3:4" x14ac:dyDescent="0.2">
      <c r="C686" s="3">
        <f ca="1">IFERROR(__xludf.DUMMYFUNCTION("""COMPUTED_VALUE"""),43053.6666666666)</f>
        <v>43053.666666666599</v>
      </c>
      <c r="D686" s="2">
        <f ca="1">IFERROR(__xludf.DUMMYFUNCTION("""COMPUTED_VALUE"""),308.7)</f>
        <v>308.7</v>
      </c>
    </row>
    <row r="687" spans="3:4" x14ac:dyDescent="0.2">
      <c r="C687" s="3">
        <f ca="1">IFERROR(__xludf.DUMMYFUNCTION("""COMPUTED_VALUE"""),43054.6666666666)</f>
        <v>43054.666666666599</v>
      </c>
      <c r="D687" s="2">
        <f ca="1">IFERROR(__xludf.DUMMYFUNCTION("""COMPUTED_VALUE"""),311.3)</f>
        <v>311.3</v>
      </c>
    </row>
    <row r="688" spans="3:4" x14ac:dyDescent="0.2">
      <c r="C688" s="3">
        <f ca="1">IFERROR(__xludf.DUMMYFUNCTION("""COMPUTED_VALUE"""),43055.6666666666)</f>
        <v>43055.666666666599</v>
      </c>
      <c r="D688" s="2">
        <f ca="1">IFERROR(__xludf.DUMMYFUNCTION("""COMPUTED_VALUE"""),312.5)</f>
        <v>312.5</v>
      </c>
    </row>
    <row r="689" spans="3:4" x14ac:dyDescent="0.2">
      <c r="C689" s="3">
        <f ca="1">IFERROR(__xludf.DUMMYFUNCTION("""COMPUTED_VALUE"""),43056.6666666666)</f>
        <v>43056.666666666599</v>
      </c>
      <c r="D689" s="2">
        <f ca="1">IFERROR(__xludf.DUMMYFUNCTION("""COMPUTED_VALUE"""),315.05)</f>
        <v>315.05</v>
      </c>
    </row>
    <row r="690" spans="3:4" x14ac:dyDescent="0.2">
      <c r="C690" s="3">
        <f ca="1">IFERROR(__xludf.DUMMYFUNCTION("""COMPUTED_VALUE"""),43059.6666666666)</f>
        <v>43059.666666666599</v>
      </c>
      <c r="D690" s="2">
        <f ca="1">IFERROR(__xludf.DUMMYFUNCTION("""COMPUTED_VALUE"""),308.74)</f>
        <v>308.74</v>
      </c>
    </row>
    <row r="691" spans="3:4" x14ac:dyDescent="0.2">
      <c r="C691" s="3">
        <f ca="1">IFERROR(__xludf.DUMMYFUNCTION("""COMPUTED_VALUE"""),43060.6666666666)</f>
        <v>43060.666666666599</v>
      </c>
      <c r="D691" s="2">
        <f ca="1">IFERROR(__xludf.DUMMYFUNCTION("""COMPUTED_VALUE"""),317.81)</f>
        <v>317.81</v>
      </c>
    </row>
    <row r="692" spans="3:4" x14ac:dyDescent="0.2">
      <c r="C692" s="3">
        <f ca="1">IFERROR(__xludf.DUMMYFUNCTION("""COMPUTED_VALUE"""),43061.6666666666)</f>
        <v>43061.666666666599</v>
      </c>
      <c r="D692" s="2">
        <f ca="1">IFERROR(__xludf.DUMMYFUNCTION("""COMPUTED_VALUE"""),312.6)</f>
        <v>312.60000000000002</v>
      </c>
    </row>
    <row r="693" spans="3:4" x14ac:dyDescent="0.2">
      <c r="C693" s="3">
        <f ca="1">IFERROR(__xludf.DUMMYFUNCTION("""COMPUTED_VALUE"""),43063.5416666666)</f>
        <v>43063.541666666599</v>
      </c>
      <c r="D693" s="2">
        <f ca="1">IFERROR(__xludf.DUMMYFUNCTION("""COMPUTED_VALUE"""),315.55)</f>
        <v>315.55</v>
      </c>
    </row>
    <row r="694" spans="3:4" x14ac:dyDescent="0.2">
      <c r="C694" s="3">
        <f ca="1">IFERROR(__xludf.DUMMYFUNCTION("""COMPUTED_VALUE"""),43066.6666666666)</f>
        <v>43066.666666666599</v>
      </c>
      <c r="D694" s="2">
        <f ca="1">IFERROR(__xludf.DUMMYFUNCTION("""COMPUTED_VALUE"""),316.81)</f>
        <v>316.81</v>
      </c>
    </row>
    <row r="695" spans="3:4" x14ac:dyDescent="0.2">
      <c r="C695" s="3">
        <f ca="1">IFERROR(__xludf.DUMMYFUNCTION("""COMPUTED_VALUE"""),43067.6666666666)</f>
        <v>43067.666666666599</v>
      </c>
      <c r="D695" s="2">
        <f ca="1">IFERROR(__xludf.DUMMYFUNCTION("""COMPUTED_VALUE"""),317.55)</f>
        <v>317.55</v>
      </c>
    </row>
    <row r="696" spans="3:4" x14ac:dyDescent="0.2">
      <c r="C696" s="3">
        <f ca="1">IFERROR(__xludf.DUMMYFUNCTION("""COMPUTED_VALUE"""),43068.6666666666)</f>
        <v>43068.666666666599</v>
      </c>
      <c r="D696" s="2">
        <f ca="1">IFERROR(__xludf.DUMMYFUNCTION("""COMPUTED_VALUE"""),307.54)</f>
        <v>307.54000000000002</v>
      </c>
    </row>
    <row r="697" spans="3:4" x14ac:dyDescent="0.2">
      <c r="C697" s="3">
        <f ca="1">IFERROR(__xludf.DUMMYFUNCTION("""COMPUTED_VALUE"""),43069.6666666666)</f>
        <v>43069.666666666599</v>
      </c>
      <c r="D697" s="2">
        <f ca="1">IFERROR(__xludf.DUMMYFUNCTION("""COMPUTED_VALUE"""),308.85)</f>
        <v>308.85000000000002</v>
      </c>
    </row>
    <row r="698" spans="3:4" x14ac:dyDescent="0.2">
      <c r="C698" s="3">
        <f ca="1">IFERROR(__xludf.DUMMYFUNCTION("""COMPUTED_VALUE"""),43070.6666666666)</f>
        <v>43070.666666666599</v>
      </c>
      <c r="D698" s="2">
        <f ca="1">IFERROR(__xludf.DUMMYFUNCTION("""COMPUTED_VALUE"""),306.53)</f>
        <v>306.52999999999997</v>
      </c>
    </row>
    <row r="699" spans="3:4" x14ac:dyDescent="0.2">
      <c r="C699" s="3">
        <f ca="1">IFERROR(__xludf.DUMMYFUNCTION("""COMPUTED_VALUE"""),43073.6666666666)</f>
        <v>43073.666666666599</v>
      </c>
      <c r="D699" s="2">
        <f ca="1">IFERROR(__xludf.DUMMYFUNCTION("""COMPUTED_VALUE"""),305.2)</f>
        <v>305.2</v>
      </c>
    </row>
    <row r="700" spans="3:4" x14ac:dyDescent="0.2">
      <c r="C700" s="3">
        <f ca="1">IFERROR(__xludf.DUMMYFUNCTION("""COMPUTED_VALUE"""),43074.6666666666)</f>
        <v>43074.666666666599</v>
      </c>
      <c r="D700" s="2">
        <f ca="1">IFERROR(__xludf.DUMMYFUNCTION("""COMPUTED_VALUE"""),303.7)</f>
        <v>303.7</v>
      </c>
    </row>
    <row r="701" spans="3:4" x14ac:dyDescent="0.2">
      <c r="C701" s="3">
        <f ca="1">IFERROR(__xludf.DUMMYFUNCTION("""COMPUTED_VALUE"""),43075.6666666666)</f>
        <v>43075.666666666599</v>
      </c>
      <c r="D701" s="2">
        <f ca="1">IFERROR(__xludf.DUMMYFUNCTION("""COMPUTED_VALUE"""),313.26)</f>
        <v>313.26</v>
      </c>
    </row>
    <row r="702" spans="3:4" x14ac:dyDescent="0.2">
      <c r="C702" s="3">
        <f ca="1">IFERROR(__xludf.DUMMYFUNCTION("""COMPUTED_VALUE"""),43076.6666666666)</f>
        <v>43076.666666666599</v>
      </c>
      <c r="D702" s="2">
        <f ca="1">IFERROR(__xludf.DUMMYFUNCTION("""COMPUTED_VALUE"""),311.24)</f>
        <v>311.24</v>
      </c>
    </row>
    <row r="703" spans="3:4" x14ac:dyDescent="0.2">
      <c r="C703" s="3">
        <f ca="1">IFERROR(__xludf.DUMMYFUNCTION("""COMPUTED_VALUE"""),43077.6666666666)</f>
        <v>43077.666666666599</v>
      </c>
      <c r="D703" s="2">
        <f ca="1">IFERROR(__xludf.DUMMYFUNCTION("""COMPUTED_VALUE"""),315.13)</f>
        <v>315.13</v>
      </c>
    </row>
    <row r="704" spans="3:4" x14ac:dyDescent="0.2">
      <c r="C704" s="3">
        <f ca="1">IFERROR(__xludf.DUMMYFUNCTION("""COMPUTED_VALUE"""),43080.6666666666)</f>
        <v>43080.666666666599</v>
      </c>
      <c r="D704" s="2">
        <f ca="1">IFERROR(__xludf.DUMMYFUNCTION("""COMPUTED_VALUE"""),328.91)</f>
        <v>328.91</v>
      </c>
    </row>
    <row r="705" spans="3:4" x14ac:dyDescent="0.2">
      <c r="C705" s="3">
        <f ca="1">IFERROR(__xludf.DUMMYFUNCTION("""COMPUTED_VALUE"""),43081.6666666666)</f>
        <v>43081.666666666599</v>
      </c>
      <c r="D705" s="2">
        <f ca="1">IFERROR(__xludf.DUMMYFUNCTION("""COMPUTED_VALUE"""),341.03)</f>
        <v>341.03</v>
      </c>
    </row>
    <row r="706" spans="3:4" x14ac:dyDescent="0.2">
      <c r="C706" s="3">
        <f ca="1">IFERROR(__xludf.DUMMYFUNCTION("""COMPUTED_VALUE"""),43082.6666666666)</f>
        <v>43082.666666666599</v>
      </c>
      <c r="D706" s="2">
        <f ca="1">IFERROR(__xludf.DUMMYFUNCTION("""COMPUTED_VALUE"""),339.03)</f>
        <v>339.03</v>
      </c>
    </row>
    <row r="707" spans="3:4" x14ac:dyDescent="0.2">
      <c r="C707" s="3">
        <f ca="1">IFERROR(__xludf.DUMMYFUNCTION("""COMPUTED_VALUE"""),43083.6666666666)</f>
        <v>43083.666666666599</v>
      </c>
      <c r="D707" s="2">
        <f ca="1">IFERROR(__xludf.DUMMYFUNCTION("""COMPUTED_VALUE"""),337.89)</f>
        <v>337.89</v>
      </c>
    </row>
    <row r="708" spans="3:4" x14ac:dyDescent="0.2">
      <c r="C708" s="3">
        <f ca="1">IFERROR(__xludf.DUMMYFUNCTION("""COMPUTED_VALUE"""),43084.6666666666)</f>
        <v>43084.666666666599</v>
      </c>
      <c r="D708" s="2">
        <f ca="1">IFERROR(__xludf.DUMMYFUNCTION("""COMPUTED_VALUE"""),343.45)</f>
        <v>343.45</v>
      </c>
    </row>
    <row r="709" spans="3:4" x14ac:dyDescent="0.2">
      <c r="C709" s="3">
        <f ca="1">IFERROR(__xludf.DUMMYFUNCTION("""COMPUTED_VALUE"""),43087.6666666666)</f>
        <v>43087.666666666599</v>
      </c>
      <c r="D709" s="2">
        <f ca="1">IFERROR(__xludf.DUMMYFUNCTION("""COMPUTED_VALUE"""),338.87)</f>
        <v>338.87</v>
      </c>
    </row>
    <row r="710" spans="3:4" x14ac:dyDescent="0.2">
      <c r="C710" s="3">
        <f ca="1">IFERROR(__xludf.DUMMYFUNCTION("""COMPUTED_VALUE"""),43088.6666666666)</f>
        <v>43088.666666666599</v>
      </c>
      <c r="D710" s="2">
        <f ca="1">IFERROR(__xludf.DUMMYFUNCTION("""COMPUTED_VALUE"""),331.1)</f>
        <v>331.1</v>
      </c>
    </row>
    <row r="711" spans="3:4" x14ac:dyDescent="0.2">
      <c r="C711" s="3">
        <f ca="1">IFERROR(__xludf.DUMMYFUNCTION("""COMPUTED_VALUE"""),43089.6666666666)</f>
        <v>43089.666666666599</v>
      </c>
      <c r="D711" s="2">
        <f ca="1">IFERROR(__xludf.DUMMYFUNCTION("""COMPUTED_VALUE"""),328.98)</f>
        <v>328.98</v>
      </c>
    </row>
    <row r="712" spans="3:4" x14ac:dyDescent="0.2">
      <c r="C712" s="3">
        <f ca="1">IFERROR(__xludf.DUMMYFUNCTION("""COMPUTED_VALUE"""),43090.6666666666)</f>
        <v>43090.666666666599</v>
      </c>
      <c r="D712" s="2">
        <f ca="1">IFERROR(__xludf.DUMMYFUNCTION("""COMPUTED_VALUE"""),331.66)</f>
        <v>331.66</v>
      </c>
    </row>
    <row r="713" spans="3:4" x14ac:dyDescent="0.2">
      <c r="C713" s="3">
        <f ca="1">IFERROR(__xludf.DUMMYFUNCTION("""COMPUTED_VALUE"""),43091.6666666666)</f>
        <v>43091.666666666599</v>
      </c>
      <c r="D713" s="2">
        <f ca="1">IFERROR(__xludf.DUMMYFUNCTION("""COMPUTED_VALUE"""),325.2)</f>
        <v>325.2</v>
      </c>
    </row>
    <row r="714" spans="3:4" x14ac:dyDescent="0.2">
      <c r="C714" s="3">
        <f ca="1">IFERROR(__xludf.DUMMYFUNCTION("""COMPUTED_VALUE"""),43095.6666666666)</f>
        <v>43095.666666666599</v>
      </c>
      <c r="D714" s="2">
        <f ca="1">IFERROR(__xludf.DUMMYFUNCTION("""COMPUTED_VALUE"""),317.29)</f>
        <v>317.29000000000002</v>
      </c>
    </row>
    <row r="715" spans="3:4" x14ac:dyDescent="0.2">
      <c r="C715" s="3">
        <f ca="1">IFERROR(__xludf.DUMMYFUNCTION("""COMPUTED_VALUE"""),43096.6666666666)</f>
        <v>43096.666666666599</v>
      </c>
      <c r="D715" s="2">
        <f ca="1">IFERROR(__xludf.DUMMYFUNCTION("""COMPUTED_VALUE"""),311.64)</f>
        <v>311.64</v>
      </c>
    </row>
    <row r="716" spans="3:4" x14ac:dyDescent="0.2">
      <c r="C716" s="3">
        <f ca="1">IFERROR(__xludf.DUMMYFUNCTION("""COMPUTED_VALUE"""),43097.6666666666)</f>
        <v>43097.666666666599</v>
      </c>
      <c r="D716" s="2">
        <f ca="1">IFERROR(__xludf.DUMMYFUNCTION("""COMPUTED_VALUE"""),315.36)</f>
        <v>315.36</v>
      </c>
    </row>
    <row r="717" spans="3:4" x14ac:dyDescent="0.2">
      <c r="C717" s="3">
        <f ca="1">IFERROR(__xludf.DUMMYFUNCTION("""COMPUTED_VALUE"""),43098.6666666666)</f>
        <v>43098.666666666599</v>
      </c>
      <c r="D717" s="2">
        <f ca="1">IFERROR(__xludf.DUMMYFUNCTION("""COMPUTED_VALUE"""),311.35)</f>
        <v>311.35000000000002</v>
      </c>
    </row>
    <row r="718" spans="3:4" x14ac:dyDescent="0.2">
      <c r="C718" s="3">
        <f ca="1">IFERROR(__xludf.DUMMYFUNCTION("""COMPUTED_VALUE"""),43102.6666666666)</f>
        <v>43102.666666666599</v>
      </c>
      <c r="D718" s="2">
        <f ca="1">IFERROR(__xludf.DUMMYFUNCTION("""COMPUTED_VALUE"""),320.53)</f>
        <v>320.52999999999997</v>
      </c>
    </row>
    <row r="719" spans="3:4" x14ac:dyDescent="0.2">
      <c r="C719" s="3">
        <f ca="1">IFERROR(__xludf.DUMMYFUNCTION("""COMPUTED_VALUE"""),43103.6666666666)</f>
        <v>43103.666666666599</v>
      </c>
      <c r="D719" s="2">
        <f ca="1">IFERROR(__xludf.DUMMYFUNCTION("""COMPUTED_VALUE"""),317.25)</f>
        <v>317.25</v>
      </c>
    </row>
    <row r="720" spans="3:4" x14ac:dyDescent="0.2">
      <c r="C720" s="3">
        <f ca="1">IFERROR(__xludf.DUMMYFUNCTION("""COMPUTED_VALUE"""),43104.6666666666)</f>
        <v>43104.666666666599</v>
      </c>
      <c r="D720" s="2">
        <f ca="1">IFERROR(__xludf.DUMMYFUNCTION("""COMPUTED_VALUE"""),314.62)</f>
        <v>314.62</v>
      </c>
    </row>
    <row r="721" spans="3:4" x14ac:dyDescent="0.2">
      <c r="C721" s="3">
        <f ca="1">IFERROR(__xludf.DUMMYFUNCTION("""COMPUTED_VALUE"""),43105.6666666666)</f>
        <v>43105.666666666599</v>
      </c>
      <c r="D721" s="2">
        <f ca="1">IFERROR(__xludf.DUMMYFUNCTION("""COMPUTED_VALUE"""),316.58)</f>
        <v>316.58</v>
      </c>
    </row>
    <row r="722" spans="3:4" x14ac:dyDescent="0.2">
      <c r="C722" s="3">
        <f ca="1">IFERROR(__xludf.DUMMYFUNCTION("""COMPUTED_VALUE"""),43108.6666666666)</f>
        <v>43108.666666666599</v>
      </c>
      <c r="D722" s="2">
        <f ca="1">IFERROR(__xludf.DUMMYFUNCTION("""COMPUTED_VALUE"""),336.41)</f>
        <v>336.41</v>
      </c>
    </row>
    <row r="723" spans="3:4" x14ac:dyDescent="0.2">
      <c r="C723" s="3">
        <f ca="1">IFERROR(__xludf.DUMMYFUNCTION("""COMPUTED_VALUE"""),43109.6666666666)</f>
        <v>43109.666666666599</v>
      </c>
      <c r="D723" s="2">
        <f ca="1">IFERROR(__xludf.DUMMYFUNCTION("""COMPUTED_VALUE"""),333.69)</f>
        <v>333.69</v>
      </c>
    </row>
    <row r="724" spans="3:4" x14ac:dyDescent="0.2">
      <c r="C724" s="3">
        <f ca="1">IFERROR(__xludf.DUMMYFUNCTION("""COMPUTED_VALUE"""),43110.6666666666)</f>
        <v>43110.666666666599</v>
      </c>
      <c r="D724" s="2">
        <f ca="1">IFERROR(__xludf.DUMMYFUNCTION("""COMPUTED_VALUE"""),334.8)</f>
        <v>334.8</v>
      </c>
    </row>
    <row r="725" spans="3:4" x14ac:dyDescent="0.2">
      <c r="C725" s="3">
        <f ca="1">IFERROR(__xludf.DUMMYFUNCTION("""COMPUTED_VALUE"""),43111.6666666666)</f>
        <v>43111.666666666599</v>
      </c>
      <c r="D725" s="2">
        <f ca="1">IFERROR(__xludf.DUMMYFUNCTION("""COMPUTED_VALUE"""),337.95)</f>
        <v>337.95</v>
      </c>
    </row>
    <row r="726" spans="3:4" x14ac:dyDescent="0.2">
      <c r="C726" s="3">
        <f ca="1">IFERROR(__xludf.DUMMYFUNCTION("""COMPUTED_VALUE"""),43112.6666666666)</f>
        <v>43112.666666666599</v>
      </c>
      <c r="D726" s="2">
        <f ca="1">IFERROR(__xludf.DUMMYFUNCTION("""COMPUTED_VALUE"""),336.22)</f>
        <v>336.22</v>
      </c>
    </row>
    <row r="727" spans="3:4" x14ac:dyDescent="0.2">
      <c r="C727" s="3">
        <f ca="1">IFERROR(__xludf.DUMMYFUNCTION("""COMPUTED_VALUE"""),43116.6666666666)</f>
        <v>43116.666666666599</v>
      </c>
      <c r="D727" s="2">
        <f ca="1">IFERROR(__xludf.DUMMYFUNCTION("""COMPUTED_VALUE"""),340.06)</f>
        <v>340.06</v>
      </c>
    </row>
    <row r="728" spans="3:4" x14ac:dyDescent="0.2">
      <c r="C728" s="3">
        <f ca="1">IFERROR(__xludf.DUMMYFUNCTION("""COMPUTED_VALUE"""),43117.6666666666)</f>
        <v>43117.666666666599</v>
      </c>
      <c r="D728" s="2">
        <f ca="1">IFERROR(__xludf.DUMMYFUNCTION("""COMPUTED_VALUE"""),347.16)</f>
        <v>347.16</v>
      </c>
    </row>
    <row r="729" spans="3:4" x14ac:dyDescent="0.2">
      <c r="C729" s="3">
        <f ca="1">IFERROR(__xludf.DUMMYFUNCTION("""COMPUTED_VALUE"""),43118.6666666666)</f>
        <v>43118.666666666599</v>
      </c>
      <c r="D729" s="2">
        <f ca="1">IFERROR(__xludf.DUMMYFUNCTION("""COMPUTED_VALUE"""),344.57)</f>
        <v>344.57</v>
      </c>
    </row>
    <row r="730" spans="3:4" x14ac:dyDescent="0.2">
      <c r="C730" s="3">
        <f ca="1">IFERROR(__xludf.DUMMYFUNCTION("""COMPUTED_VALUE"""),43119.6666666666)</f>
        <v>43119.666666666599</v>
      </c>
      <c r="D730" s="2">
        <f ca="1">IFERROR(__xludf.DUMMYFUNCTION("""COMPUTED_VALUE"""),350.02)</f>
        <v>350.02</v>
      </c>
    </row>
    <row r="731" spans="3:4" x14ac:dyDescent="0.2">
      <c r="C731" s="3">
        <f ca="1">IFERROR(__xludf.DUMMYFUNCTION("""COMPUTED_VALUE"""),43122.6666666666)</f>
        <v>43122.666666666599</v>
      </c>
      <c r="D731" s="2">
        <f ca="1">IFERROR(__xludf.DUMMYFUNCTION("""COMPUTED_VALUE"""),351.56)</f>
        <v>351.56</v>
      </c>
    </row>
    <row r="732" spans="3:4" x14ac:dyDescent="0.2">
      <c r="C732" s="3">
        <f ca="1">IFERROR(__xludf.DUMMYFUNCTION("""COMPUTED_VALUE"""),43123.6666666666)</f>
        <v>43123.666666666599</v>
      </c>
      <c r="D732" s="2">
        <f ca="1">IFERROR(__xludf.DUMMYFUNCTION("""COMPUTED_VALUE"""),352.79)</f>
        <v>352.79</v>
      </c>
    </row>
    <row r="733" spans="3:4" x14ac:dyDescent="0.2">
      <c r="C733" s="3">
        <f ca="1">IFERROR(__xludf.DUMMYFUNCTION("""COMPUTED_VALUE"""),43124.6666666666)</f>
        <v>43124.666666666599</v>
      </c>
      <c r="D733" s="2">
        <f ca="1">IFERROR(__xludf.DUMMYFUNCTION("""COMPUTED_VALUE"""),345.89)</f>
        <v>345.89</v>
      </c>
    </row>
    <row r="734" spans="3:4" x14ac:dyDescent="0.2">
      <c r="C734" s="3">
        <f ca="1">IFERROR(__xludf.DUMMYFUNCTION("""COMPUTED_VALUE"""),43125.6666666666)</f>
        <v>43125.666666666599</v>
      </c>
      <c r="D734" s="2">
        <f ca="1">IFERROR(__xludf.DUMMYFUNCTION("""COMPUTED_VALUE"""),337.64)</f>
        <v>337.64</v>
      </c>
    </row>
    <row r="735" spans="3:4" x14ac:dyDescent="0.2">
      <c r="C735" s="3">
        <f ca="1">IFERROR(__xludf.DUMMYFUNCTION("""COMPUTED_VALUE"""),43126.6666666666)</f>
        <v>43126.666666666599</v>
      </c>
      <c r="D735" s="2">
        <f ca="1">IFERROR(__xludf.DUMMYFUNCTION("""COMPUTED_VALUE"""),342.85)</f>
        <v>342.85</v>
      </c>
    </row>
    <row r="736" spans="3:4" x14ac:dyDescent="0.2">
      <c r="C736" s="3">
        <f ca="1">IFERROR(__xludf.DUMMYFUNCTION("""COMPUTED_VALUE"""),43129.6666666666)</f>
        <v>43129.666666666599</v>
      </c>
      <c r="D736" s="2">
        <f ca="1">IFERROR(__xludf.DUMMYFUNCTION("""COMPUTED_VALUE"""),349.53)</f>
        <v>349.53</v>
      </c>
    </row>
    <row r="737" spans="3:4" x14ac:dyDescent="0.2">
      <c r="C737" s="3">
        <f ca="1">IFERROR(__xludf.DUMMYFUNCTION("""COMPUTED_VALUE"""),43130.6666666666)</f>
        <v>43130.666666666599</v>
      </c>
      <c r="D737" s="2">
        <f ca="1">IFERROR(__xludf.DUMMYFUNCTION("""COMPUTED_VALUE"""),345.82)</f>
        <v>345.82</v>
      </c>
    </row>
    <row r="738" spans="3:4" x14ac:dyDescent="0.2">
      <c r="C738" s="3">
        <f ca="1">IFERROR(__xludf.DUMMYFUNCTION("""COMPUTED_VALUE"""),43131.6666666666)</f>
        <v>43131.666666666599</v>
      </c>
      <c r="D738" s="2">
        <f ca="1">IFERROR(__xludf.DUMMYFUNCTION("""COMPUTED_VALUE"""),354.31)</f>
        <v>354.31</v>
      </c>
    </row>
    <row r="739" spans="3:4" x14ac:dyDescent="0.2">
      <c r="C739" s="3">
        <f ca="1">IFERROR(__xludf.DUMMYFUNCTION("""COMPUTED_VALUE"""),43132.6666666666)</f>
        <v>43132.666666666599</v>
      </c>
      <c r="D739" s="2">
        <f ca="1">IFERROR(__xludf.DUMMYFUNCTION("""COMPUTED_VALUE"""),349.25)</f>
        <v>349.25</v>
      </c>
    </row>
    <row r="740" spans="3:4" x14ac:dyDescent="0.2">
      <c r="C740" s="3">
        <f ca="1">IFERROR(__xludf.DUMMYFUNCTION("""COMPUTED_VALUE"""),43133.6666666666)</f>
        <v>43133.666666666599</v>
      </c>
      <c r="D740" s="2">
        <f ca="1">IFERROR(__xludf.DUMMYFUNCTION("""COMPUTED_VALUE"""),343.75)</f>
        <v>343.75</v>
      </c>
    </row>
    <row r="741" spans="3:4" x14ac:dyDescent="0.2">
      <c r="C741" s="3">
        <f ca="1">IFERROR(__xludf.DUMMYFUNCTION("""COMPUTED_VALUE"""),43136.6666666666)</f>
        <v>43136.666666666599</v>
      </c>
      <c r="D741" s="2">
        <f ca="1">IFERROR(__xludf.DUMMYFUNCTION("""COMPUTED_VALUE"""),333.13)</f>
        <v>333.13</v>
      </c>
    </row>
    <row r="742" spans="3:4" x14ac:dyDescent="0.2">
      <c r="C742" s="3">
        <f ca="1">IFERROR(__xludf.DUMMYFUNCTION("""COMPUTED_VALUE"""),43137.6666666666)</f>
        <v>43137.666666666599</v>
      </c>
      <c r="D742" s="2">
        <f ca="1">IFERROR(__xludf.DUMMYFUNCTION("""COMPUTED_VALUE"""),333.97)</f>
        <v>333.97</v>
      </c>
    </row>
    <row r="743" spans="3:4" x14ac:dyDescent="0.2">
      <c r="C743" s="3">
        <f ca="1">IFERROR(__xludf.DUMMYFUNCTION("""COMPUTED_VALUE"""),43138.6666666666)</f>
        <v>43138.666666666599</v>
      </c>
      <c r="D743" s="2">
        <f ca="1">IFERROR(__xludf.DUMMYFUNCTION("""COMPUTED_VALUE"""),345)</f>
        <v>345</v>
      </c>
    </row>
    <row r="744" spans="3:4" x14ac:dyDescent="0.2">
      <c r="C744" s="3">
        <f ca="1">IFERROR(__xludf.DUMMYFUNCTION("""COMPUTED_VALUE"""),43139.6666666666)</f>
        <v>43139.666666666599</v>
      </c>
      <c r="D744" s="2">
        <f ca="1">IFERROR(__xludf.DUMMYFUNCTION("""COMPUTED_VALUE"""),315.23)</f>
        <v>315.23</v>
      </c>
    </row>
    <row r="745" spans="3:4" x14ac:dyDescent="0.2">
      <c r="C745" s="3">
        <f ca="1">IFERROR(__xludf.DUMMYFUNCTION("""COMPUTED_VALUE"""),43140.6666666666)</f>
        <v>43140.666666666599</v>
      </c>
      <c r="D745" s="2">
        <f ca="1">IFERROR(__xludf.DUMMYFUNCTION("""COMPUTED_VALUE"""),310.42)</f>
        <v>310.42</v>
      </c>
    </row>
    <row r="746" spans="3:4" x14ac:dyDescent="0.2">
      <c r="C746" s="3">
        <f ca="1">IFERROR(__xludf.DUMMYFUNCTION("""COMPUTED_VALUE"""),43143.6666666666)</f>
        <v>43143.666666666599</v>
      </c>
      <c r="D746" s="2">
        <f ca="1">IFERROR(__xludf.DUMMYFUNCTION("""COMPUTED_VALUE"""),315.73)</f>
        <v>315.73</v>
      </c>
    </row>
    <row r="747" spans="3:4" x14ac:dyDescent="0.2">
      <c r="C747" s="3">
        <f ca="1">IFERROR(__xludf.DUMMYFUNCTION("""COMPUTED_VALUE"""),43144.6666666666)</f>
        <v>43144.666666666599</v>
      </c>
      <c r="D747" s="2">
        <f ca="1">IFERROR(__xludf.DUMMYFUNCTION("""COMPUTED_VALUE"""),323.66)</f>
        <v>323.66000000000003</v>
      </c>
    </row>
    <row r="748" spans="3:4" x14ac:dyDescent="0.2">
      <c r="C748" s="3">
        <f ca="1">IFERROR(__xludf.DUMMYFUNCTION("""COMPUTED_VALUE"""),43145.6666666666)</f>
        <v>43145.666666666599</v>
      </c>
      <c r="D748" s="2">
        <f ca="1">IFERROR(__xludf.DUMMYFUNCTION("""COMPUTED_VALUE"""),322.31)</f>
        <v>322.31</v>
      </c>
    </row>
    <row r="749" spans="3:4" x14ac:dyDescent="0.2">
      <c r="C749" s="3">
        <f ca="1">IFERROR(__xludf.DUMMYFUNCTION("""COMPUTED_VALUE"""),43146.6666666666)</f>
        <v>43146.666666666599</v>
      </c>
      <c r="D749" s="2">
        <f ca="1">IFERROR(__xludf.DUMMYFUNCTION("""COMPUTED_VALUE"""),334.07)</f>
        <v>334.07</v>
      </c>
    </row>
    <row r="750" spans="3:4" x14ac:dyDescent="0.2">
      <c r="C750" s="3">
        <f ca="1">IFERROR(__xludf.DUMMYFUNCTION("""COMPUTED_VALUE"""),43147.6666666666)</f>
        <v>43147.666666666599</v>
      </c>
      <c r="D750" s="2">
        <f ca="1">IFERROR(__xludf.DUMMYFUNCTION("""COMPUTED_VALUE"""),335.49)</f>
        <v>335.49</v>
      </c>
    </row>
    <row r="751" spans="3:4" x14ac:dyDescent="0.2">
      <c r="C751" s="3">
        <f ca="1">IFERROR(__xludf.DUMMYFUNCTION("""COMPUTED_VALUE"""),43151.6666666666)</f>
        <v>43151.666666666599</v>
      </c>
      <c r="D751" s="2">
        <f ca="1">IFERROR(__xludf.DUMMYFUNCTION("""COMPUTED_VALUE"""),334.77)</f>
        <v>334.77</v>
      </c>
    </row>
    <row r="752" spans="3:4" x14ac:dyDescent="0.2">
      <c r="C752" s="3">
        <f ca="1">IFERROR(__xludf.DUMMYFUNCTION("""COMPUTED_VALUE"""),43152.6666666666)</f>
        <v>43152.666666666599</v>
      </c>
      <c r="D752" s="2">
        <f ca="1">IFERROR(__xludf.DUMMYFUNCTION("""COMPUTED_VALUE"""),333.3)</f>
        <v>333.3</v>
      </c>
    </row>
    <row r="753" spans="3:4" x14ac:dyDescent="0.2">
      <c r="C753" s="3">
        <f ca="1">IFERROR(__xludf.DUMMYFUNCTION("""COMPUTED_VALUE"""),43153.6666666666)</f>
        <v>43153.666666666599</v>
      </c>
      <c r="D753" s="2">
        <f ca="1">IFERROR(__xludf.DUMMYFUNCTION("""COMPUTED_VALUE"""),346.17)</f>
        <v>346.17</v>
      </c>
    </row>
    <row r="754" spans="3:4" x14ac:dyDescent="0.2">
      <c r="C754" s="3">
        <f ca="1">IFERROR(__xludf.DUMMYFUNCTION("""COMPUTED_VALUE"""),43154.6666666666)</f>
        <v>43154.666666666599</v>
      </c>
      <c r="D754" s="2">
        <f ca="1">IFERROR(__xludf.DUMMYFUNCTION("""COMPUTED_VALUE"""),352.05)</f>
        <v>352.05</v>
      </c>
    </row>
    <row r="755" spans="3:4" x14ac:dyDescent="0.2">
      <c r="C755" s="3">
        <f ca="1">IFERROR(__xludf.DUMMYFUNCTION("""COMPUTED_VALUE"""),43157.6666666666)</f>
        <v>43157.666666666599</v>
      </c>
      <c r="D755" s="2">
        <f ca="1">IFERROR(__xludf.DUMMYFUNCTION("""COMPUTED_VALUE"""),357.42)</f>
        <v>357.42</v>
      </c>
    </row>
    <row r="756" spans="3:4" x14ac:dyDescent="0.2">
      <c r="C756" s="3">
        <f ca="1">IFERROR(__xludf.DUMMYFUNCTION("""COMPUTED_VALUE"""),43158.6666666666)</f>
        <v>43158.666666666599</v>
      </c>
      <c r="D756" s="2">
        <f ca="1">IFERROR(__xludf.DUMMYFUNCTION("""COMPUTED_VALUE"""),350.99)</f>
        <v>350.99</v>
      </c>
    </row>
    <row r="757" spans="3:4" x14ac:dyDescent="0.2">
      <c r="C757" s="3">
        <f ca="1">IFERROR(__xludf.DUMMYFUNCTION("""COMPUTED_VALUE"""),43159.6666666666)</f>
        <v>43159.666666666599</v>
      </c>
      <c r="D757" s="2">
        <f ca="1">IFERROR(__xludf.DUMMYFUNCTION("""COMPUTED_VALUE"""),343.06)</f>
        <v>343.06</v>
      </c>
    </row>
    <row r="758" spans="3:4" x14ac:dyDescent="0.2">
      <c r="C758" s="3">
        <f ca="1">IFERROR(__xludf.DUMMYFUNCTION("""COMPUTED_VALUE"""),43160.6666666666)</f>
        <v>43160.666666666599</v>
      </c>
      <c r="D758" s="2">
        <f ca="1">IFERROR(__xludf.DUMMYFUNCTION("""COMPUTED_VALUE"""),330.93)</f>
        <v>330.93</v>
      </c>
    </row>
    <row r="759" spans="3:4" x14ac:dyDescent="0.2">
      <c r="C759" s="3">
        <f ca="1">IFERROR(__xludf.DUMMYFUNCTION("""COMPUTED_VALUE"""),43161.6666666666)</f>
        <v>43161.666666666599</v>
      </c>
      <c r="D759" s="2">
        <f ca="1">IFERROR(__xludf.DUMMYFUNCTION("""COMPUTED_VALUE"""),335.12)</f>
        <v>335.12</v>
      </c>
    </row>
    <row r="760" spans="3:4" x14ac:dyDescent="0.2">
      <c r="C760" s="3">
        <f ca="1">IFERROR(__xludf.DUMMYFUNCTION("""COMPUTED_VALUE"""),43164.6666666666)</f>
        <v>43164.666666666599</v>
      </c>
      <c r="D760" s="2">
        <f ca="1">IFERROR(__xludf.DUMMYFUNCTION("""COMPUTED_VALUE"""),333.35)</f>
        <v>333.35</v>
      </c>
    </row>
    <row r="761" spans="3:4" x14ac:dyDescent="0.2">
      <c r="C761" s="3">
        <f ca="1">IFERROR(__xludf.DUMMYFUNCTION("""COMPUTED_VALUE"""),43165.6666666666)</f>
        <v>43165.666666666599</v>
      </c>
      <c r="D761" s="2">
        <f ca="1">IFERROR(__xludf.DUMMYFUNCTION("""COMPUTED_VALUE"""),328.2)</f>
        <v>328.2</v>
      </c>
    </row>
    <row r="762" spans="3:4" x14ac:dyDescent="0.2">
      <c r="C762" s="3">
        <f ca="1">IFERROR(__xludf.DUMMYFUNCTION("""COMPUTED_VALUE"""),43166.6666666666)</f>
        <v>43166.666666666599</v>
      </c>
      <c r="D762" s="2">
        <f ca="1">IFERROR(__xludf.DUMMYFUNCTION("""COMPUTED_VALUE"""),332.3)</f>
        <v>332.3</v>
      </c>
    </row>
    <row r="763" spans="3:4" x14ac:dyDescent="0.2">
      <c r="C763" s="3">
        <f ca="1">IFERROR(__xludf.DUMMYFUNCTION("""COMPUTED_VALUE"""),43167.6666666666)</f>
        <v>43167.666666666599</v>
      </c>
      <c r="D763" s="2">
        <f ca="1">IFERROR(__xludf.DUMMYFUNCTION("""COMPUTED_VALUE"""),329.1)</f>
        <v>329.1</v>
      </c>
    </row>
    <row r="764" spans="3:4" x14ac:dyDescent="0.2">
      <c r="C764" s="3">
        <f ca="1">IFERROR(__xludf.DUMMYFUNCTION("""COMPUTED_VALUE"""),43168.6666666666)</f>
        <v>43168.666666666599</v>
      </c>
      <c r="D764" s="2">
        <f ca="1">IFERROR(__xludf.DUMMYFUNCTION("""COMPUTED_VALUE"""),327.17)</f>
        <v>327.17</v>
      </c>
    </row>
    <row r="765" spans="3:4" x14ac:dyDescent="0.2">
      <c r="C765" s="3">
        <f ca="1">IFERROR(__xludf.DUMMYFUNCTION("""COMPUTED_VALUE"""),43171.6666666666)</f>
        <v>43171.666666666599</v>
      </c>
      <c r="D765" s="2">
        <f ca="1">IFERROR(__xludf.DUMMYFUNCTION("""COMPUTED_VALUE"""),345.51)</f>
        <v>345.51</v>
      </c>
    </row>
    <row r="766" spans="3:4" x14ac:dyDescent="0.2">
      <c r="C766" s="3">
        <f ca="1">IFERROR(__xludf.DUMMYFUNCTION("""COMPUTED_VALUE"""),43172.6666666666)</f>
        <v>43172.666666666599</v>
      </c>
      <c r="D766" s="2">
        <f ca="1">IFERROR(__xludf.DUMMYFUNCTION("""COMPUTED_VALUE"""),341.84)</f>
        <v>341.84</v>
      </c>
    </row>
    <row r="767" spans="3:4" x14ac:dyDescent="0.2">
      <c r="C767" s="3">
        <f ca="1">IFERROR(__xludf.DUMMYFUNCTION("""COMPUTED_VALUE"""),43173.6666666666)</f>
        <v>43173.666666666599</v>
      </c>
      <c r="D767" s="2">
        <f ca="1">IFERROR(__xludf.DUMMYFUNCTION("""COMPUTED_VALUE"""),326.63)</f>
        <v>326.63</v>
      </c>
    </row>
    <row r="768" spans="3:4" x14ac:dyDescent="0.2">
      <c r="C768" s="3">
        <f ca="1">IFERROR(__xludf.DUMMYFUNCTION("""COMPUTED_VALUE"""),43174.6666666666)</f>
        <v>43174.666666666599</v>
      </c>
      <c r="D768" s="2">
        <f ca="1">IFERROR(__xludf.DUMMYFUNCTION("""COMPUTED_VALUE"""),325.6)</f>
        <v>325.60000000000002</v>
      </c>
    </row>
    <row r="769" spans="3:4" x14ac:dyDescent="0.2">
      <c r="C769" s="3">
        <f ca="1">IFERROR(__xludf.DUMMYFUNCTION("""COMPUTED_VALUE"""),43175.6666666666)</f>
        <v>43175.666666666599</v>
      </c>
      <c r="D769" s="2">
        <f ca="1">IFERROR(__xludf.DUMMYFUNCTION("""COMPUTED_VALUE"""),321.35)</f>
        <v>321.35000000000002</v>
      </c>
    </row>
    <row r="770" spans="3:4" x14ac:dyDescent="0.2">
      <c r="C770" s="3">
        <f ca="1">IFERROR(__xludf.DUMMYFUNCTION("""COMPUTED_VALUE"""),43178.6666666666)</f>
        <v>43178.666666666599</v>
      </c>
      <c r="D770" s="2">
        <f ca="1">IFERROR(__xludf.DUMMYFUNCTION("""COMPUTED_VALUE"""),313.56)</f>
        <v>313.56</v>
      </c>
    </row>
    <row r="771" spans="3:4" x14ac:dyDescent="0.2">
      <c r="C771" s="3">
        <f ca="1">IFERROR(__xludf.DUMMYFUNCTION("""COMPUTED_VALUE"""),43179.6666666666)</f>
        <v>43179.666666666599</v>
      </c>
      <c r="D771" s="2">
        <f ca="1">IFERROR(__xludf.DUMMYFUNCTION("""COMPUTED_VALUE"""),310.55)</f>
        <v>310.55</v>
      </c>
    </row>
    <row r="772" spans="3:4" x14ac:dyDescent="0.2">
      <c r="C772" s="3">
        <f ca="1">IFERROR(__xludf.DUMMYFUNCTION("""COMPUTED_VALUE"""),43180.6666666666)</f>
        <v>43180.666666666599</v>
      </c>
      <c r="D772" s="2">
        <f ca="1">IFERROR(__xludf.DUMMYFUNCTION("""COMPUTED_VALUE"""),316.53)</f>
        <v>316.52999999999997</v>
      </c>
    </row>
    <row r="773" spans="3:4" x14ac:dyDescent="0.2">
      <c r="C773" s="3">
        <f ca="1">IFERROR(__xludf.DUMMYFUNCTION("""COMPUTED_VALUE"""),43181.6666666666)</f>
        <v>43181.666666666599</v>
      </c>
      <c r="D773" s="2">
        <f ca="1">IFERROR(__xludf.DUMMYFUNCTION("""COMPUTED_VALUE"""),309.1)</f>
        <v>309.10000000000002</v>
      </c>
    </row>
    <row r="774" spans="3:4" x14ac:dyDescent="0.2">
      <c r="C774" s="3">
        <f ca="1">IFERROR(__xludf.DUMMYFUNCTION("""COMPUTED_VALUE"""),43182.6666666666)</f>
        <v>43182.666666666599</v>
      </c>
      <c r="D774" s="2">
        <f ca="1">IFERROR(__xludf.DUMMYFUNCTION("""COMPUTED_VALUE"""),301.54)</f>
        <v>301.54000000000002</v>
      </c>
    </row>
    <row r="775" spans="3:4" x14ac:dyDescent="0.2">
      <c r="C775" s="3">
        <f ca="1">IFERROR(__xludf.DUMMYFUNCTION("""COMPUTED_VALUE"""),43185.6666666666)</f>
        <v>43185.666666666599</v>
      </c>
      <c r="D775" s="2">
        <f ca="1">IFERROR(__xludf.DUMMYFUNCTION("""COMPUTED_VALUE"""),304.18)</f>
        <v>304.18</v>
      </c>
    </row>
    <row r="776" spans="3:4" x14ac:dyDescent="0.2">
      <c r="C776" s="3">
        <f ca="1">IFERROR(__xludf.DUMMYFUNCTION("""COMPUTED_VALUE"""),43186.6666666666)</f>
        <v>43186.666666666599</v>
      </c>
      <c r="D776" s="2">
        <f ca="1">IFERROR(__xludf.DUMMYFUNCTION("""COMPUTED_VALUE"""),279.18)</f>
        <v>279.18</v>
      </c>
    </row>
    <row r="777" spans="3:4" x14ac:dyDescent="0.2">
      <c r="C777" s="3">
        <f ca="1">IFERROR(__xludf.DUMMYFUNCTION("""COMPUTED_VALUE"""),43187.6666666666)</f>
        <v>43187.666666666599</v>
      </c>
      <c r="D777" s="2">
        <f ca="1">IFERROR(__xludf.DUMMYFUNCTION("""COMPUTED_VALUE"""),257.78)</f>
        <v>257.77999999999997</v>
      </c>
    </row>
    <row r="778" spans="3:4" x14ac:dyDescent="0.2">
      <c r="C778" s="3">
        <f ca="1">IFERROR(__xludf.DUMMYFUNCTION("""COMPUTED_VALUE"""),43188.6666666666)</f>
        <v>43188.666666666599</v>
      </c>
      <c r="D778" s="2">
        <f ca="1">IFERROR(__xludf.DUMMYFUNCTION("""COMPUTED_VALUE"""),266.13)</f>
        <v>266.13</v>
      </c>
    </row>
    <row r="779" spans="3:4" x14ac:dyDescent="0.2">
      <c r="C779" s="3">
        <f ca="1">IFERROR(__xludf.DUMMYFUNCTION("""COMPUTED_VALUE"""),43192.6666666666)</f>
        <v>43192.666666666599</v>
      </c>
      <c r="D779" s="2">
        <f ca="1">IFERROR(__xludf.DUMMYFUNCTION("""COMPUTED_VALUE"""),252.48)</f>
        <v>252.48</v>
      </c>
    </row>
    <row r="780" spans="3:4" x14ac:dyDescent="0.2">
      <c r="C780" s="3">
        <f ca="1">IFERROR(__xludf.DUMMYFUNCTION("""COMPUTED_VALUE"""),43193.6666666666)</f>
        <v>43193.666666666599</v>
      </c>
      <c r="D780" s="2">
        <f ca="1">IFERROR(__xludf.DUMMYFUNCTION("""COMPUTED_VALUE"""),267.53)</f>
        <v>267.52999999999997</v>
      </c>
    </row>
    <row r="781" spans="3:4" x14ac:dyDescent="0.2">
      <c r="C781" s="3">
        <f ca="1">IFERROR(__xludf.DUMMYFUNCTION("""COMPUTED_VALUE"""),43194.6666666666)</f>
        <v>43194.666666666599</v>
      </c>
      <c r="D781" s="2">
        <f ca="1">IFERROR(__xludf.DUMMYFUNCTION("""COMPUTED_VALUE"""),286.94)</f>
        <v>286.94</v>
      </c>
    </row>
    <row r="782" spans="3:4" x14ac:dyDescent="0.2">
      <c r="C782" s="3">
        <f ca="1">IFERROR(__xludf.DUMMYFUNCTION("""COMPUTED_VALUE"""),43195.6666666666)</f>
        <v>43195.666666666599</v>
      </c>
      <c r="D782" s="2">
        <f ca="1">IFERROR(__xludf.DUMMYFUNCTION("""COMPUTED_VALUE"""),305.72)</f>
        <v>305.72000000000003</v>
      </c>
    </row>
    <row r="783" spans="3:4" x14ac:dyDescent="0.2">
      <c r="C783" s="3">
        <f ca="1">IFERROR(__xludf.DUMMYFUNCTION("""COMPUTED_VALUE"""),43196.6666666666)</f>
        <v>43196.666666666599</v>
      </c>
      <c r="D783" s="2">
        <f ca="1">IFERROR(__xludf.DUMMYFUNCTION("""COMPUTED_VALUE"""),299.3)</f>
        <v>299.3</v>
      </c>
    </row>
    <row r="784" spans="3:4" x14ac:dyDescent="0.2">
      <c r="C784" s="3">
        <f ca="1">IFERROR(__xludf.DUMMYFUNCTION("""COMPUTED_VALUE"""),43199.6666666666)</f>
        <v>43199.666666666599</v>
      </c>
      <c r="D784" s="2">
        <f ca="1">IFERROR(__xludf.DUMMYFUNCTION("""COMPUTED_VALUE"""),289.66)</f>
        <v>289.66000000000003</v>
      </c>
    </row>
    <row r="785" spans="3:4" x14ac:dyDescent="0.2">
      <c r="C785" s="3">
        <f ca="1">IFERROR(__xludf.DUMMYFUNCTION("""COMPUTED_VALUE"""),43200.6666666666)</f>
        <v>43200.666666666599</v>
      </c>
      <c r="D785" s="2">
        <f ca="1">IFERROR(__xludf.DUMMYFUNCTION("""COMPUTED_VALUE"""),304.7)</f>
        <v>304.7</v>
      </c>
    </row>
    <row r="786" spans="3:4" x14ac:dyDescent="0.2">
      <c r="C786" s="3">
        <f ca="1">IFERROR(__xludf.DUMMYFUNCTION("""COMPUTED_VALUE"""),43201.6666666666)</f>
        <v>43201.666666666599</v>
      </c>
      <c r="D786" s="2">
        <f ca="1">IFERROR(__xludf.DUMMYFUNCTION("""COMPUTED_VALUE"""),300.93)</f>
        <v>300.93</v>
      </c>
    </row>
    <row r="787" spans="3:4" x14ac:dyDescent="0.2">
      <c r="C787" s="3">
        <f ca="1">IFERROR(__xludf.DUMMYFUNCTION("""COMPUTED_VALUE"""),43202.6666666666)</f>
        <v>43202.666666666599</v>
      </c>
      <c r="D787" s="2">
        <f ca="1">IFERROR(__xludf.DUMMYFUNCTION("""COMPUTED_VALUE"""),294.08)</f>
        <v>294.08</v>
      </c>
    </row>
    <row r="788" spans="3:4" x14ac:dyDescent="0.2">
      <c r="C788" s="3">
        <f ca="1">IFERROR(__xludf.DUMMYFUNCTION("""COMPUTED_VALUE"""),43203.6666666666)</f>
        <v>43203.666666666599</v>
      </c>
      <c r="D788" s="2">
        <f ca="1">IFERROR(__xludf.DUMMYFUNCTION("""COMPUTED_VALUE"""),300.34)</f>
        <v>300.33999999999997</v>
      </c>
    </row>
    <row r="789" spans="3:4" x14ac:dyDescent="0.2">
      <c r="C789" s="3">
        <f ca="1">IFERROR(__xludf.DUMMYFUNCTION("""COMPUTED_VALUE"""),43206.6666666666)</f>
        <v>43206.666666666599</v>
      </c>
      <c r="D789" s="2">
        <f ca="1">IFERROR(__xludf.DUMMYFUNCTION("""COMPUTED_VALUE"""),291.21)</f>
        <v>291.20999999999998</v>
      </c>
    </row>
    <row r="790" spans="3:4" x14ac:dyDescent="0.2">
      <c r="C790" s="3">
        <f ca="1">IFERROR(__xludf.DUMMYFUNCTION("""COMPUTED_VALUE"""),43207.6666666666)</f>
        <v>43207.666666666599</v>
      </c>
      <c r="D790" s="2">
        <f ca="1">IFERROR(__xludf.DUMMYFUNCTION("""COMPUTED_VALUE"""),291.21)</f>
        <v>291.20999999999998</v>
      </c>
    </row>
    <row r="791" spans="3:4" x14ac:dyDescent="0.2">
      <c r="C791" s="3">
        <f ca="1">IFERROR(__xludf.DUMMYFUNCTION("""COMPUTED_VALUE"""),43208.6666666666)</f>
        <v>43208.666666666599</v>
      </c>
      <c r="D791" s="2">
        <f ca="1">IFERROR(__xludf.DUMMYFUNCTION("""COMPUTED_VALUE"""),293.35)</f>
        <v>293.35000000000002</v>
      </c>
    </row>
    <row r="792" spans="3:4" x14ac:dyDescent="0.2">
      <c r="C792" s="3">
        <f ca="1">IFERROR(__xludf.DUMMYFUNCTION("""COMPUTED_VALUE"""),43209.6666666666)</f>
        <v>43209.666666666599</v>
      </c>
      <c r="D792" s="2">
        <f ca="1">IFERROR(__xludf.DUMMYFUNCTION("""COMPUTED_VALUE"""),300.08)</f>
        <v>300.08</v>
      </c>
    </row>
    <row r="793" spans="3:4" x14ac:dyDescent="0.2">
      <c r="C793" s="3">
        <f ca="1">IFERROR(__xludf.DUMMYFUNCTION("""COMPUTED_VALUE"""),43210.6666666666)</f>
        <v>43210.666666666599</v>
      </c>
      <c r="D793" s="2">
        <f ca="1">IFERROR(__xludf.DUMMYFUNCTION("""COMPUTED_VALUE"""),290.24)</f>
        <v>290.24</v>
      </c>
    </row>
    <row r="794" spans="3:4" x14ac:dyDescent="0.2">
      <c r="C794" s="3">
        <f ca="1">IFERROR(__xludf.DUMMYFUNCTION("""COMPUTED_VALUE"""),43213.6666666666)</f>
        <v>43213.666666666599</v>
      </c>
      <c r="D794" s="2">
        <f ca="1">IFERROR(__xludf.DUMMYFUNCTION("""COMPUTED_VALUE"""),283.37)</f>
        <v>283.37</v>
      </c>
    </row>
    <row r="795" spans="3:4" x14ac:dyDescent="0.2">
      <c r="C795" s="3">
        <f ca="1">IFERROR(__xludf.DUMMYFUNCTION("""COMPUTED_VALUE"""),43214.6666666666)</f>
        <v>43214.666666666599</v>
      </c>
      <c r="D795" s="2">
        <f ca="1">IFERROR(__xludf.DUMMYFUNCTION("""COMPUTED_VALUE"""),283.46)</f>
        <v>283.45999999999998</v>
      </c>
    </row>
    <row r="796" spans="3:4" x14ac:dyDescent="0.2">
      <c r="C796" s="3">
        <f ca="1">IFERROR(__xludf.DUMMYFUNCTION("""COMPUTED_VALUE"""),43215.6666666666)</f>
        <v>43215.666666666599</v>
      </c>
      <c r="D796" s="2">
        <f ca="1">IFERROR(__xludf.DUMMYFUNCTION("""COMPUTED_VALUE"""),280.69)</f>
        <v>280.69</v>
      </c>
    </row>
    <row r="797" spans="3:4" x14ac:dyDescent="0.2">
      <c r="C797" s="3">
        <f ca="1">IFERROR(__xludf.DUMMYFUNCTION("""COMPUTED_VALUE"""),43216.6666666666)</f>
        <v>43216.666666666599</v>
      </c>
      <c r="D797" s="2">
        <f ca="1">IFERROR(__xludf.DUMMYFUNCTION("""COMPUTED_VALUE"""),285.48)</f>
        <v>285.48</v>
      </c>
    </row>
    <row r="798" spans="3:4" x14ac:dyDescent="0.2">
      <c r="C798" s="3">
        <f ca="1">IFERROR(__xludf.DUMMYFUNCTION("""COMPUTED_VALUE"""),43217.6666666666)</f>
        <v>43217.666666666599</v>
      </c>
      <c r="D798" s="2">
        <f ca="1">IFERROR(__xludf.DUMMYFUNCTION("""COMPUTED_VALUE"""),294.08)</f>
        <v>294.08</v>
      </c>
    </row>
    <row r="799" spans="3:4" x14ac:dyDescent="0.2">
      <c r="C799" s="3">
        <f ca="1">IFERROR(__xludf.DUMMYFUNCTION("""COMPUTED_VALUE"""),43220.6666666666)</f>
        <v>43220.666666666599</v>
      </c>
      <c r="D799" s="2">
        <f ca="1">IFERROR(__xludf.DUMMYFUNCTION("""COMPUTED_VALUE"""),293.9)</f>
        <v>293.89999999999998</v>
      </c>
    </row>
    <row r="800" spans="3:4" x14ac:dyDescent="0.2">
      <c r="C800" s="3">
        <f ca="1">IFERROR(__xludf.DUMMYFUNCTION("""COMPUTED_VALUE"""),43221.6666666666)</f>
        <v>43221.666666666599</v>
      </c>
      <c r="D800" s="2">
        <f ca="1">IFERROR(__xludf.DUMMYFUNCTION("""COMPUTED_VALUE"""),299.92)</f>
        <v>299.92</v>
      </c>
    </row>
    <row r="801" spans="3:4" x14ac:dyDescent="0.2">
      <c r="C801" s="3">
        <f ca="1">IFERROR(__xludf.DUMMYFUNCTION("""COMPUTED_VALUE"""),43222.6666666666)</f>
        <v>43222.666666666599</v>
      </c>
      <c r="D801" s="2">
        <f ca="1">IFERROR(__xludf.DUMMYFUNCTION("""COMPUTED_VALUE"""),301.15)</f>
        <v>301.14999999999998</v>
      </c>
    </row>
    <row r="802" spans="3:4" x14ac:dyDescent="0.2">
      <c r="C802" s="3">
        <f ca="1">IFERROR(__xludf.DUMMYFUNCTION("""COMPUTED_VALUE"""),43223.6666666666)</f>
        <v>43223.666666666599</v>
      </c>
      <c r="D802" s="2">
        <f ca="1">IFERROR(__xludf.DUMMYFUNCTION("""COMPUTED_VALUE"""),284.45)</f>
        <v>284.45</v>
      </c>
    </row>
    <row r="803" spans="3:4" x14ac:dyDescent="0.2">
      <c r="C803" s="3">
        <f ca="1">IFERROR(__xludf.DUMMYFUNCTION("""COMPUTED_VALUE"""),43224.6666666666)</f>
        <v>43224.666666666599</v>
      </c>
      <c r="D803" s="2">
        <f ca="1">IFERROR(__xludf.DUMMYFUNCTION("""COMPUTED_VALUE"""),294.09)</f>
        <v>294.08999999999997</v>
      </c>
    </row>
    <row r="804" spans="3:4" x14ac:dyDescent="0.2">
      <c r="C804" s="3">
        <f ca="1">IFERROR(__xludf.DUMMYFUNCTION("""COMPUTED_VALUE"""),43227.6666666666)</f>
        <v>43227.666666666599</v>
      </c>
      <c r="D804" s="2">
        <f ca="1">IFERROR(__xludf.DUMMYFUNCTION("""COMPUTED_VALUE"""),302.77)</f>
        <v>302.77</v>
      </c>
    </row>
    <row r="805" spans="3:4" x14ac:dyDescent="0.2">
      <c r="C805" s="3">
        <f ca="1">IFERROR(__xludf.DUMMYFUNCTION("""COMPUTED_VALUE"""),43228.6666666666)</f>
        <v>43228.666666666599</v>
      </c>
      <c r="D805" s="2">
        <f ca="1">IFERROR(__xludf.DUMMYFUNCTION("""COMPUTED_VALUE"""),301.97)</f>
        <v>301.97000000000003</v>
      </c>
    </row>
    <row r="806" spans="3:4" x14ac:dyDescent="0.2">
      <c r="C806" s="3">
        <f ca="1">IFERROR(__xludf.DUMMYFUNCTION("""COMPUTED_VALUE"""),43229.6666666666)</f>
        <v>43229.666666666599</v>
      </c>
      <c r="D806" s="2">
        <f ca="1">IFERROR(__xludf.DUMMYFUNCTION("""COMPUTED_VALUE"""),306.85)</f>
        <v>306.85000000000002</v>
      </c>
    </row>
    <row r="807" spans="3:4" x14ac:dyDescent="0.2">
      <c r="C807" s="3">
        <f ca="1">IFERROR(__xludf.DUMMYFUNCTION("""COMPUTED_VALUE"""),43230.6666666666)</f>
        <v>43230.666666666599</v>
      </c>
      <c r="D807" s="2">
        <f ca="1">IFERROR(__xludf.DUMMYFUNCTION("""COMPUTED_VALUE"""),305.02)</f>
        <v>305.02</v>
      </c>
    </row>
    <row r="808" spans="3:4" x14ac:dyDescent="0.2">
      <c r="C808" s="3">
        <f ca="1">IFERROR(__xludf.DUMMYFUNCTION("""COMPUTED_VALUE"""),43231.6666666666)</f>
        <v>43231.666666666599</v>
      </c>
      <c r="D808" s="2">
        <f ca="1">IFERROR(__xludf.DUMMYFUNCTION("""COMPUTED_VALUE"""),301.06)</f>
        <v>301.06</v>
      </c>
    </row>
    <row r="809" spans="3:4" x14ac:dyDescent="0.2">
      <c r="C809" s="3">
        <f ca="1">IFERROR(__xludf.DUMMYFUNCTION("""COMPUTED_VALUE"""),43234.6666666666)</f>
        <v>43234.666666666599</v>
      </c>
      <c r="D809" s="2">
        <f ca="1">IFERROR(__xludf.DUMMYFUNCTION("""COMPUTED_VALUE"""),291.97)</f>
        <v>291.97000000000003</v>
      </c>
    </row>
    <row r="810" spans="3:4" x14ac:dyDescent="0.2">
      <c r="C810" s="3">
        <f ca="1">IFERROR(__xludf.DUMMYFUNCTION("""COMPUTED_VALUE"""),43235.6666666666)</f>
        <v>43235.666666666599</v>
      </c>
      <c r="D810" s="2">
        <f ca="1">IFERROR(__xludf.DUMMYFUNCTION("""COMPUTED_VALUE"""),284.18)</f>
        <v>284.18</v>
      </c>
    </row>
    <row r="811" spans="3:4" x14ac:dyDescent="0.2">
      <c r="C811" s="3">
        <f ca="1">IFERROR(__xludf.DUMMYFUNCTION("""COMPUTED_VALUE"""),43236.6666666666)</f>
        <v>43236.666666666599</v>
      </c>
      <c r="D811" s="2">
        <f ca="1">IFERROR(__xludf.DUMMYFUNCTION("""COMPUTED_VALUE"""),286.48)</f>
        <v>286.48</v>
      </c>
    </row>
    <row r="812" spans="3:4" x14ac:dyDescent="0.2">
      <c r="C812" s="3">
        <f ca="1">IFERROR(__xludf.DUMMYFUNCTION("""COMPUTED_VALUE"""),43237.6666666666)</f>
        <v>43237.666666666599</v>
      </c>
      <c r="D812" s="2">
        <f ca="1">IFERROR(__xludf.DUMMYFUNCTION("""COMPUTED_VALUE"""),284.54)</f>
        <v>284.54000000000002</v>
      </c>
    </row>
    <row r="813" spans="3:4" x14ac:dyDescent="0.2">
      <c r="C813" s="3">
        <f ca="1">IFERROR(__xludf.DUMMYFUNCTION("""COMPUTED_VALUE"""),43238.6666666666)</f>
        <v>43238.666666666599</v>
      </c>
      <c r="D813" s="2">
        <f ca="1">IFERROR(__xludf.DUMMYFUNCTION("""COMPUTED_VALUE"""),284.54)</f>
        <v>284.54000000000002</v>
      </c>
    </row>
    <row r="814" spans="3:4" x14ac:dyDescent="0.2">
      <c r="C814" s="3">
        <f ca="1">IFERROR(__xludf.DUMMYFUNCTION("""COMPUTED_VALUE"""),43241.6666666666)</f>
        <v>43241.666666666599</v>
      </c>
      <c r="D814" s="2">
        <f ca="1">IFERROR(__xludf.DUMMYFUNCTION("""COMPUTED_VALUE"""),284.49)</f>
        <v>284.49</v>
      </c>
    </row>
    <row r="815" spans="3:4" x14ac:dyDescent="0.2">
      <c r="C815" s="3">
        <f ca="1">IFERROR(__xludf.DUMMYFUNCTION("""COMPUTED_VALUE"""),43242.6666666666)</f>
        <v>43242.666666666599</v>
      </c>
      <c r="D815" s="2">
        <f ca="1">IFERROR(__xludf.DUMMYFUNCTION("""COMPUTED_VALUE"""),275.01)</f>
        <v>275.01</v>
      </c>
    </row>
    <row r="816" spans="3:4" x14ac:dyDescent="0.2">
      <c r="C816" s="3">
        <f ca="1">IFERROR(__xludf.DUMMYFUNCTION("""COMPUTED_VALUE"""),43243.6666666666)</f>
        <v>43243.666666666599</v>
      </c>
      <c r="D816" s="2">
        <f ca="1">IFERROR(__xludf.DUMMYFUNCTION("""COMPUTED_VALUE"""),279.07)</f>
        <v>279.07</v>
      </c>
    </row>
    <row r="817" spans="3:4" x14ac:dyDescent="0.2">
      <c r="C817" s="3">
        <f ca="1">IFERROR(__xludf.DUMMYFUNCTION("""COMPUTED_VALUE"""),43244.6666666666)</f>
        <v>43244.666666666599</v>
      </c>
      <c r="D817" s="2">
        <f ca="1">IFERROR(__xludf.DUMMYFUNCTION("""COMPUTED_VALUE"""),277.85)</f>
        <v>277.85000000000002</v>
      </c>
    </row>
    <row r="818" spans="3:4" x14ac:dyDescent="0.2">
      <c r="C818" s="3">
        <f ca="1">IFERROR(__xludf.DUMMYFUNCTION("""COMPUTED_VALUE"""),43245.6666666666)</f>
        <v>43245.666666666599</v>
      </c>
      <c r="D818" s="2">
        <f ca="1">IFERROR(__xludf.DUMMYFUNCTION("""COMPUTED_VALUE"""),278.85)</f>
        <v>278.85000000000002</v>
      </c>
    </row>
    <row r="819" spans="3:4" x14ac:dyDescent="0.2">
      <c r="C819" s="3">
        <f ca="1">IFERROR(__xludf.DUMMYFUNCTION("""COMPUTED_VALUE"""),43249.6666666666)</f>
        <v>43249.666666666599</v>
      </c>
      <c r="D819" s="2">
        <f ca="1">IFERROR(__xludf.DUMMYFUNCTION("""COMPUTED_VALUE"""),283.76)</f>
        <v>283.76</v>
      </c>
    </row>
    <row r="820" spans="3:4" x14ac:dyDescent="0.2">
      <c r="C820" s="3">
        <f ca="1">IFERROR(__xludf.DUMMYFUNCTION("""COMPUTED_VALUE"""),43250.6666666666)</f>
        <v>43250.666666666599</v>
      </c>
      <c r="D820" s="2">
        <f ca="1">IFERROR(__xludf.DUMMYFUNCTION("""COMPUTED_VALUE"""),291.72)</f>
        <v>291.72000000000003</v>
      </c>
    </row>
    <row r="821" spans="3:4" x14ac:dyDescent="0.2">
      <c r="C821" s="3">
        <f ca="1">IFERROR(__xludf.DUMMYFUNCTION("""COMPUTED_VALUE"""),43251.6666666666)</f>
        <v>43251.666666666599</v>
      </c>
      <c r="D821" s="2">
        <f ca="1">IFERROR(__xludf.DUMMYFUNCTION("""COMPUTED_VALUE"""),284.73)</f>
        <v>284.73</v>
      </c>
    </row>
    <row r="822" spans="3:4" x14ac:dyDescent="0.2">
      <c r="C822" s="3">
        <f ca="1">IFERROR(__xludf.DUMMYFUNCTION("""COMPUTED_VALUE"""),43252.6666666666)</f>
        <v>43252.666666666599</v>
      </c>
      <c r="D822" s="2">
        <f ca="1">IFERROR(__xludf.DUMMYFUNCTION("""COMPUTED_VALUE"""),291.82)</f>
        <v>291.82</v>
      </c>
    </row>
    <row r="823" spans="3:4" x14ac:dyDescent="0.2">
      <c r="C823" s="3">
        <f ca="1">IFERROR(__xludf.DUMMYFUNCTION("""COMPUTED_VALUE"""),43255.6666666666)</f>
        <v>43255.666666666599</v>
      </c>
      <c r="D823" s="2">
        <f ca="1">IFERROR(__xludf.DUMMYFUNCTION("""COMPUTED_VALUE"""),296.74)</f>
        <v>296.74</v>
      </c>
    </row>
    <row r="824" spans="3:4" x14ac:dyDescent="0.2">
      <c r="C824" s="3">
        <f ca="1">IFERROR(__xludf.DUMMYFUNCTION("""COMPUTED_VALUE"""),43256.6666666666)</f>
        <v>43256.666666666599</v>
      </c>
      <c r="D824" s="2">
        <f ca="1">IFERROR(__xludf.DUMMYFUNCTION("""COMPUTED_VALUE"""),291.13)</f>
        <v>291.13</v>
      </c>
    </row>
    <row r="825" spans="3:4" x14ac:dyDescent="0.2">
      <c r="C825" s="3">
        <f ca="1">IFERROR(__xludf.DUMMYFUNCTION("""COMPUTED_VALUE"""),43257.6666666666)</f>
        <v>43257.666666666599</v>
      </c>
      <c r="D825" s="2">
        <f ca="1">IFERROR(__xludf.DUMMYFUNCTION("""COMPUTED_VALUE"""),319.5)</f>
        <v>319.5</v>
      </c>
    </row>
    <row r="826" spans="3:4" x14ac:dyDescent="0.2">
      <c r="C826" s="3">
        <f ca="1">IFERROR(__xludf.DUMMYFUNCTION("""COMPUTED_VALUE"""),43258.6666666666)</f>
        <v>43258.666666666599</v>
      </c>
      <c r="D826" s="2">
        <f ca="1">IFERROR(__xludf.DUMMYFUNCTION("""COMPUTED_VALUE"""),316.09)</f>
        <v>316.08999999999997</v>
      </c>
    </row>
    <row r="827" spans="3:4" x14ac:dyDescent="0.2">
      <c r="C827" s="3">
        <f ca="1">IFERROR(__xludf.DUMMYFUNCTION("""COMPUTED_VALUE"""),43259.6666666666)</f>
        <v>43259.666666666599</v>
      </c>
      <c r="D827" s="2">
        <f ca="1">IFERROR(__xludf.DUMMYFUNCTION("""COMPUTED_VALUE"""),317.66)</f>
        <v>317.66000000000003</v>
      </c>
    </row>
    <row r="828" spans="3:4" x14ac:dyDescent="0.2">
      <c r="C828" s="3">
        <f ca="1">IFERROR(__xludf.DUMMYFUNCTION("""COMPUTED_VALUE"""),43262.6666666666)</f>
        <v>43262.666666666599</v>
      </c>
      <c r="D828" s="2">
        <f ca="1">IFERROR(__xludf.DUMMYFUNCTION("""COMPUTED_VALUE"""),332.1)</f>
        <v>332.1</v>
      </c>
    </row>
    <row r="829" spans="3:4" x14ac:dyDescent="0.2">
      <c r="C829" s="3">
        <f ca="1">IFERROR(__xludf.DUMMYFUNCTION("""COMPUTED_VALUE"""),43263.6666666666)</f>
        <v>43263.666666666599</v>
      </c>
      <c r="D829" s="2">
        <f ca="1">IFERROR(__xludf.DUMMYFUNCTION("""COMPUTED_VALUE"""),342.77)</f>
        <v>342.77</v>
      </c>
    </row>
    <row r="830" spans="3:4" x14ac:dyDescent="0.2">
      <c r="C830" s="3">
        <f ca="1">IFERROR(__xludf.DUMMYFUNCTION("""COMPUTED_VALUE"""),43264.6666666666)</f>
        <v>43264.666666666599</v>
      </c>
      <c r="D830" s="2">
        <f ca="1">IFERROR(__xludf.DUMMYFUNCTION("""COMPUTED_VALUE"""),344.78)</f>
        <v>344.78</v>
      </c>
    </row>
    <row r="831" spans="3:4" x14ac:dyDescent="0.2">
      <c r="C831" s="3">
        <f ca="1">IFERROR(__xludf.DUMMYFUNCTION("""COMPUTED_VALUE"""),43265.6666666666)</f>
        <v>43265.666666666599</v>
      </c>
      <c r="D831" s="2">
        <f ca="1">IFERROR(__xludf.DUMMYFUNCTION("""COMPUTED_VALUE"""),357.72)</f>
        <v>357.72</v>
      </c>
    </row>
    <row r="832" spans="3:4" x14ac:dyDescent="0.2">
      <c r="C832" s="3">
        <f ca="1">IFERROR(__xludf.DUMMYFUNCTION("""COMPUTED_VALUE"""),43266.6666666666)</f>
        <v>43266.666666666599</v>
      </c>
      <c r="D832" s="2">
        <f ca="1">IFERROR(__xludf.DUMMYFUNCTION("""COMPUTED_VALUE"""),358.17)</f>
        <v>358.17</v>
      </c>
    </row>
    <row r="833" spans="3:4" x14ac:dyDescent="0.2">
      <c r="C833" s="3">
        <f ca="1">IFERROR(__xludf.DUMMYFUNCTION("""COMPUTED_VALUE"""),43269.6666666666)</f>
        <v>43269.666666666599</v>
      </c>
      <c r="D833" s="2">
        <f ca="1">IFERROR(__xludf.DUMMYFUNCTION("""COMPUTED_VALUE"""),370.83)</f>
        <v>370.83</v>
      </c>
    </row>
    <row r="834" spans="3:4" x14ac:dyDescent="0.2">
      <c r="C834" s="3">
        <f ca="1">IFERROR(__xludf.DUMMYFUNCTION("""COMPUTED_VALUE"""),43270.6666666666)</f>
        <v>43270.666666666599</v>
      </c>
      <c r="D834" s="2">
        <f ca="1">IFERROR(__xludf.DUMMYFUNCTION("""COMPUTED_VALUE"""),352.55)</f>
        <v>352.55</v>
      </c>
    </row>
    <row r="835" spans="3:4" x14ac:dyDescent="0.2">
      <c r="C835" s="3">
        <f ca="1">IFERROR(__xludf.DUMMYFUNCTION("""COMPUTED_VALUE"""),43271.6666666666)</f>
        <v>43271.666666666599</v>
      </c>
      <c r="D835" s="2">
        <f ca="1">IFERROR(__xludf.DUMMYFUNCTION("""COMPUTED_VALUE"""),362.22)</f>
        <v>362.22</v>
      </c>
    </row>
    <row r="836" spans="3:4" x14ac:dyDescent="0.2">
      <c r="C836" s="3">
        <f ca="1">IFERROR(__xludf.DUMMYFUNCTION("""COMPUTED_VALUE"""),43272.6666666666)</f>
        <v>43272.666666666599</v>
      </c>
      <c r="D836" s="2">
        <f ca="1">IFERROR(__xludf.DUMMYFUNCTION("""COMPUTED_VALUE"""),347.51)</f>
        <v>347.51</v>
      </c>
    </row>
    <row r="837" spans="3:4" x14ac:dyDescent="0.2">
      <c r="C837" s="3">
        <f ca="1">IFERROR(__xludf.DUMMYFUNCTION("""COMPUTED_VALUE"""),43273.6666666666)</f>
        <v>43273.666666666599</v>
      </c>
      <c r="D837" s="2">
        <f ca="1">IFERROR(__xludf.DUMMYFUNCTION("""COMPUTED_VALUE"""),333.63)</f>
        <v>333.63</v>
      </c>
    </row>
    <row r="838" spans="3:4" x14ac:dyDescent="0.2">
      <c r="C838" s="3">
        <f ca="1">IFERROR(__xludf.DUMMYFUNCTION("""COMPUTED_VALUE"""),43276.6666666666)</f>
        <v>43276.666666666599</v>
      </c>
      <c r="D838" s="2">
        <f ca="1">IFERROR(__xludf.DUMMYFUNCTION("""COMPUTED_VALUE"""),333.01)</f>
        <v>333.01</v>
      </c>
    </row>
    <row r="839" spans="3:4" x14ac:dyDescent="0.2">
      <c r="C839" s="3">
        <f ca="1">IFERROR(__xludf.DUMMYFUNCTION("""COMPUTED_VALUE"""),43277.6666666666)</f>
        <v>43277.666666666599</v>
      </c>
      <c r="D839" s="2">
        <f ca="1">IFERROR(__xludf.DUMMYFUNCTION("""COMPUTED_VALUE"""),342)</f>
        <v>342</v>
      </c>
    </row>
    <row r="840" spans="3:4" x14ac:dyDescent="0.2">
      <c r="C840" s="3">
        <f ca="1">IFERROR(__xludf.DUMMYFUNCTION("""COMPUTED_VALUE"""),43278.6666666666)</f>
        <v>43278.666666666599</v>
      </c>
      <c r="D840" s="2">
        <f ca="1">IFERROR(__xludf.DUMMYFUNCTION("""COMPUTED_VALUE"""),344.5)</f>
        <v>344.5</v>
      </c>
    </row>
    <row r="841" spans="3:4" x14ac:dyDescent="0.2">
      <c r="C841" s="3">
        <f ca="1">IFERROR(__xludf.DUMMYFUNCTION("""COMPUTED_VALUE"""),43279.6666666666)</f>
        <v>43279.666666666599</v>
      </c>
      <c r="D841" s="2">
        <f ca="1">IFERROR(__xludf.DUMMYFUNCTION("""COMPUTED_VALUE"""),349.93)</f>
        <v>349.93</v>
      </c>
    </row>
    <row r="842" spans="3:4" x14ac:dyDescent="0.2">
      <c r="C842" s="3">
        <f ca="1">IFERROR(__xludf.DUMMYFUNCTION("""COMPUTED_VALUE"""),43280.6666666666)</f>
        <v>43280.666666666599</v>
      </c>
      <c r="D842" s="2">
        <f ca="1">IFERROR(__xludf.DUMMYFUNCTION("""COMPUTED_VALUE"""),342.95)</f>
        <v>342.95</v>
      </c>
    </row>
    <row r="843" spans="3:4" x14ac:dyDescent="0.2">
      <c r="C843" s="3">
        <f ca="1">IFERROR(__xludf.DUMMYFUNCTION("""COMPUTED_VALUE"""),43283.6666666666)</f>
        <v>43283.666666666599</v>
      </c>
      <c r="D843" s="2">
        <f ca="1">IFERROR(__xludf.DUMMYFUNCTION("""COMPUTED_VALUE"""),335.07)</f>
        <v>335.07</v>
      </c>
    </row>
    <row r="844" spans="3:4" x14ac:dyDescent="0.2">
      <c r="C844" s="3">
        <f ca="1">IFERROR(__xludf.DUMMYFUNCTION("""COMPUTED_VALUE"""),43284.5416666666)</f>
        <v>43284.541666666599</v>
      </c>
      <c r="D844" s="2">
        <f ca="1">IFERROR(__xludf.DUMMYFUNCTION("""COMPUTED_VALUE"""),310.86)</f>
        <v>310.86</v>
      </c>
    </row>
    <row r="845" spans="3:4" x14ac:dyDescent="0.2">
      <c r="C845" s="3">
        <f ca="1">IFERROR(__xludf.DUMMYFUNCTION("""COMPUTED_VALUE"""),43286.6666666666)</f>
        <v>43286.666666666599</v>
      </c>
      <c r="D845" s="2">
        <f ca="1">IFERROR(__xludf.DUMMYFUNCTION("""COMPUTED_VALUE"""),309.16)</f>
        <v>309.16000000000003</v>
      </c>
    </row>
    <row r="846" spans="3:4" x14ac:dyDescent="0.2">
      <c r="C846" s="3">
        <f ca="1">IFERROR(__xludf.DUMMYFUNCTION("""COMPUTED_VALUE"""),43287.6666666666)</f>
        <v>43287.666666666599</v>
      </c>
      <c r="D846" s="2">
        <f ca="1">IFERROR(__xludf.DUMMYFUNCTION("""COMPUTED_VALUE"""),308.9)</f>
        <v>308.89999999999998</v>
      </c>
    </row>
    <row r="847" spans="3:4" x14ac:dyDescent="0.2">
      <c r="C847" s="3">
        <f ca="1">IFERROR(__xludf.DUMMYFUNCTION("""COMPUTED_VALUE"""),43290.6666666666)</f>
        <v>43290.666666666599</v>
      </c>
      <c r="D847" s="2">
        <f ca="1">IFERROR(__xludf.DUMMYFUNCTION("""COMPUTED_VALUE"""),318.51)</f>
        <v>318.51</v>
      </c>
    </row>
    <row r="848" spans="3:4" x14ac:dyDescent="0.2">
      <c r="C848" s="3">
        <f ca="1">IFERROR(__xludf.DUMMYFUNCTION("""COMPUTED_VALUE"""),43291.6666666666)</f>
        <v>43291.666666666599</v>
      </c>
      <c r="D848" s="2">
        <f ca="1">IFERROR(__xludf.DUMMYFUNCTION("""COMPUTED_VALUE"""),322.47)</f>
        <v>322.47000000000003</v>
      </c>
    </row>
    <row r="849" spans="3:4" x14ac:dyDescent="0.2">
      <c r="C849" s="3">
        <f ca="1">IFERROR(__xludf.DUMMYFUNCTION("""COMPUTED_VALUE"""),43292.6666666666)</f>
        <v>43292.666666666599</v>
      </c>
      <c r="D849" s="2">
        <f ca="1">IFERROR(__xludf.DUMMYFUNCTION("""COMPUTED_VALUE"""),318.96)</f>
        <v>318.95999999999998</v>
      </c>
    </row>
    <row r="850" spans="3:4" x14ac:dyDescent="0.2">
      <c r="C850" s="3">
        <f ca="1">IFERROR(__xludf.DUMMYFUNCTION("""COMPUTED_VALUE"""),43293.6666666666)</f>
        <v>43293.666666666599</v>
      </c>
      <c r="D850" s="2">
        <f ca="1">IFERROR(__xludf.DUMMYFUNCTION("""COMPUTED_VALUE"""),316.71)</f>
        <v>316.70999999999998</v>
      </c>
    </row>
    <row r="851" spans="3:4" x14ac:dyDescent="0.2">
      <c r="C851" s="3">
        <f ca="1">IFERROR(__xludf.DUMMYFUNCTION("""COMPUTED_VALUE"""),43294.6666666666)</f>
        <v>43294.666666666599</v>
      </c>
      <c r="D851" s="2">
        <f ca="1">IFERROR(__xludf.DUMMYFUNCTION("""COMPUTED_VALUE"""),318.87)</f>
        <v>318.87</v>
      </c>
    </row>
    <row r="852" spans="3:4" x14ac:dyDescent="0.2">
      <c r="C852" s="3">
        <f ca="1">IFERROR(__xludf.DUMMYFUNCTION("""COMPUTED_VALUE"""),43297.6666666666)</f>
        <v>43297.666666666599</v>
      </c>
      <c r="D852" s="2">
        <f ca="1">IFERROR(__xludf.DUMMYFUNCTION("""COMPUTED_VALUE"""),310.1)</f>
        <v>310.10000000000002</v>
      </c>
    </row>
    <row r="853" spans="3:4" x14ac:dyDescent="0.2">
      <c r="C853" s="3">
        <f ca="1">IFERROR(__xludf.DUMMYFUNCTION("""COMPUTED_VALUE"""),43298.6666666666)</f>
        <v>43298.666666666599</v>
      </c>
      <c r="D853" s="2">
        <f ca="1">IFERROR(__xludf.DUMMYFUNCTION("""COMPUTED_VALUE"""),322.69)</f>
        <v>322.69</v>
      </c>
    </row>
    <row r="854" spans="3:4" x14ac:dyDescent="0.2">
      <c r="C854" s="3">
        <f ca="1">IFERROR(__xludf.DUMMYFUNCTION("""COMPUTED_VALUE"""),43299.6666666666)</f>
        <v>43299.666666666599</v>
      </c>
      <c r="D854" s="2">
        <f ca="1">IFERROR(__xludf.DUMMYFUNCTION("""COMPUTED_VALUE"""),323.85)</f>
        <v>323.85000000000002</v>
      </c>
    </row>
    <row r="855" spans="3:4" x14ac:dyDescent="0.2">
      <c r="C855" s="3">
        <f ca="1">IFERROR(__xludf.DUMMYFUNCTION("""COMPUTED_VALUE"""),43300.6666666666)</f>
        <v>43300.666666666599</v>
      </c>
      <c r="D855" s="2">
        <f ca="1">IFERROR(__xludf.DUMMYFUNCTION("""COMPUTED_VALUE"""),320.23)</f>
        <v>320.23</v>
      </c>
    </row>
    <row r="856" spans="3:4" x14ac:dyDescent="0.2">
      <c r="C856" s="3">
        <f ca="1">IFERROR(__xludf.DUMMYFUNCTION("""COMPUTED_VALUE"""),43301.6666666666)</f>
        <v>43301.666666666599</v>
      </c>
      <c r="D856" s="2">
        <f ca="1">IFERROR(__xludf.DUMMYFUNCTION("""COMPUTED_VALUE"""),313.58)</f>
        <v>313.58</v>
      </c>
    </row>
    <row r="857" spans="3:4" x14ac:dyDescent="0.2">
      <c r="C857" s="3">
        <f ca="1">IFERROR(__xludf.DUMMYFUNCTION("""COMPUTED_VALUE"""),43304.6666666666)</f>
        <v>43304.666666666599</v>
      </c>
      <c r="D857" s="2">
        <f ca="1">IFERROR(__xludf.DUMMYFUNCTION("""COMPUTED_VALUE"""),303.2)</f>
        <v>303.2</v>
      </c>
    </row>
    <row r="858" spans="3:4" x14ac:dyDescent="0.2">
      <c r="C858" s="3">
        <f ca="1">IFERROR(__xludf.DUMMYFUNCTION("""COMPUTED_VALUE"""),43305.6666666666)</f>
        <v>43305.666666666599</v>
      </c>
      <c r="D858" s="2">
        <f ca="1">IFERROR(__xludf.DUMMYFUNCTION("""COMPUTED_VALUE"""),297.43)</f>
        <v>297.43</v>
      </c>
    </row>
    <row r="859" spans="3:4" x14ac:dyDescent="0.2">
      <c r="C859" s="3">
        <f ca="1">IFERROR(__xludf.DUMMYFUNCTION("""COMPUTED_VALUE"""),43306.6666666666)</f>
        <v>43306.666666666599</v>
      </c>
      <c r="D859" s="2">
        <f ca="1">IFERROR(__xludf.DUMMYFUNCTION("""COMPUTED_VALUE"""),308.74)</f>
        <v>308.74</v>
      </c>
    </row>
    <row r="860" spans="3:4" x14ac:dyDescent="0.2">
      <c r="C860" s="3">
        <f ca="1">IFERROR(__xludf.DUMMYFUNCTION("""COMPUTED_VALUE"""),43307.6666666666)</f>
        <v>43307.666666666599</v>
      </c>
      <c r="D860" s="2">
        <f ca="1">IFERROR(__xludf.DUMMYFUNCTION("""COMPUTED_VALUE"""),306.65)</f>
        <v>306.64999999999998</v>
      </c>
    </row>
    <row r="861" spans="3:4" x14ac:dyDescent="0.2">
      <c r="C861" s="3">
        <f ca="1">IFERROR(__xludf.DUMMYFUNCTION("""COMPUTED_VALUE"""),43308.6666666666)</f>
        <v>43308.666666666599</v>
      </c>
      <c r="D861" s="2">
        <f ca="1">IFERROR(__xludf.DUMMYFUNCTION("""COMPUTED_VALUE"""),297.18)</f>
        <v>297.18</v>
      </c>
    </row>
    <row r="862" spans="3:4" x14ac:dyDescent="0.2">
      <c r="C862" s="3">
        <f ca="1">IFERROR(__xludf.DUMMYFUNCTION("""COMPUTED_VALUE"""),43311.6666666666)</f>
        <v>43311.666666666599</v>
      </c>
      <c r="D862" s="2">
        <f ca="1">IFERROR(__xludf.DUMMYFUNCTION("""COMPUTED_VALUE"""),290.17)</f>
        <v>290.17</v>
      </c>
    </row>
    <row r="863" spans="3:4" x14ac:dyDescent="0.2">
      <c r="C863" s="3">
        <f ca="1">IFERROR(__xludf.DUMMYFUNCTION("""COMPUTED_VALUE"""),43312.6666666666)</f>
        <v>43312.666666666599</v>
      </c>
      <c r="D863" s="2">
        <f ca="1">IFERROR(__xludf.DUMMYFUNCTION("""COMPUTED_VALUE"""),298.14)</f>
        <v>298.14</v>
      </c>
    </row>
    <row r="864" spans="3:4" x14ac:dyDescent="0.2">
      <c r="C864" s="3">
        <f ca="1">IFERROR(__xludf.DUMMYFUNCTION("""COMPUTED_VALUE"""),43313.6666666666)</f>
        <v>43313.666666666599</v>
      </c>
      <c r="D864" s="2">
        <f ca="1">IFERROR(__xludf.DUMMYFUNCTION("""COMPUTED_VALUE"""),300.84)</f>
        <v>300.83999999999997</v>
      </c>
    </row>
    <row r="865" spans="3:4" x14ac:dyDescent="0.2">
      <c r="C865" s="3">
        <f ca="1">IFERROR(__xludf.DUMMYFUNCTION("""COMPUTED_VALUE"""),43314.6666666666)</f>
        <v>43314.666666666599</v>
      </c>
      <c r="D865" s="2">
        <f ca="1">IFERROR(__xludf.DUMMYFUNCTION("""COMPUTED_VALUE"""),349.54)</f>
        <v>349.54</v>
      </c>
    </row>
    <row r="866" spans="3:4" x14ac:dyDescent="0.2">
      <c r="C866" s="3">
        <f ca="1">IFERROR(__xludf.DUMMYFUNCTION("""COMPUTED_VALUE"""),43315.6666666666)</f>
        <v>43315.666666666599</v>
      </c>
      <c r="D866" s="2">
        <f ca="1">IFERROR(__xludf.DUMMYFUNCTION("""COMPUTED_VALUE"""),348.17)</f>
        <v>348.17</v>
      </c>
    </row>
    <row r="867" spans="3:4" x14ac:dyDescent="0.2">
      <c r="C867" s="3">
        <f ca="1">IFERROR(__xludf.DUMMYFUNCTION("""COMPUTED_VALUE"""),43318.6666666666)</f>
        <v>43318.666666666599</v>
      </c>
      <c r="D867" s="2">
        <f ca="1">IFERROR(__xludf.DUMMYFUNCTION("""COMPUTED_VALUE"""),341.99)</f>
        <v>341.99</v>
      </c>
    </row>
    <row r="868" spans="3:4" x14ac:dyDescent="0.2">
      <c r="C868" s="3">
        <f ca="1">IFERROR(__xludf.DUMMYFUNCTION("""COMPUTED_VALUE"""),43319.6666666666)</f>
        <v>43319.666666666599</v>
      </c>
      <c r="D868" s="2">
        <f ca="1">IFERROR(__xludf.DUMMYFUNCTION("""COMPUTED_VALUE"""),379.57)</f>
        <v>379.57</v>
      </c>
    </row>
    <row r="869" spans="3:4" x14ac:dyDescent="0.2">
      <c r="C869" s="3">
        <f ca="1">IFERROR(__xludf.DUMMYFUNCTION("""COMPUTED_VALUE"""),43320.6666666666)</f>
        <v>43320.666666666599</v>
      </c>
      <c r="D869" s="2">
        <f ca="1">IFERROR(__xludf.DUMMYFUNCTION("""COMPUTED_VALUE"""),370.34)</f>
        <v>370.34</v>
      </c>
    </row>
    <row r="870" spans="3:4" x14ac:dyDescent="0.2">
      <c r="C870" s="3">
        <f ca="1">IFERROR(__xludf.DUMMYFUNCTION("""COMPUTED_VALUE"""),43321.6666666666)</f>
        <v>43321.666666666599</v>
      </c>
      <c r="D870" s="2">
        <f ca="1">IFERROR(__xludf.DUMMYFUNCTION("""COMPUTED_VALUE"""),352.45)</f>
        <v>352.45</v>
      </c>
    </row>
    <row r="871" spans="3:4" x14ac:dyDescent="0.2">
      <c r="C871" s="3">
        <f ca="1">IFERROR(__xludf.DUMMYFUNCTION("""COMPUTED_VALUE"""),43322.6666666666)</f>
        <v>43322.666666666599</v>
      </c>
      <c r="D871" s="2">
        <f ca="1">IFERROR(__xludf.DUMMYFUNCTION("""COMPUTED_VALUE"""),355.49)</f>
        <v>355.49</v>
      </c>
    </row>
    <row r="872" spans="3:4" x14ac:dyDescent="0.2">
      <c r="C872" s="3">
        <f ca="1">IFERROR(__xludf.DUMMYFUNCTION("""COMPUTED_VALUE"""),43325.6666666666)</f>
        <v>43325.666666666599</v>
      </c>
      <c r="D872" s="2">
        <f ca="1">IFERROR(__xludf.DUMMYFUNCTION("""COMPUTED_VALUE"""),356.41)</f>
        <v>356.41</v>
      </c>
    </row>
    <row r="873" spans="3:4" x14ac:dyDescent="0.2">
      <c r="C873" s="3">
        <f ca="1">IFERROR(__xludf.DUMMYFUNCTION("""COMPUTED_VALUE"""),43326.6666666666)</f>
        <v>43326.666666666599</v>
      </c>
      <c r="D873" s="2">
        <f ca="1">IFERROR(__xludf.DUMMYFUNCTION("""COMPUTED_VALUE"""),347.64)</f>
        <v>347.64</v>
      </c>
    </row>
    <row r="874" spans="3:4" x14ac:dyDescent="0.2">
      <c r="C874" s="3">
        <f ca="1">IFERROR(__xludf.DUMMYFUNCTION("""COMPUTED_VALUE"""),43327.6666666666)</f>
        <v>43327.666666666599</v>
      </c>
      <c r="D874" s="2">
        <f ca="1">IFERROR(__xludf.DUMMYFUNCTION("""COMPUTED_VALUE"""),338.69)</f>
        <v>338.69</v>
      </c>
    </row>
    <row r="875" spans="3:4" x14ac:dyDescent="0.2">
      <c r="C875" s="3">
        <f ca="1">IFERROR(__xludf.DUMMYFUNCTION("""COMPUTED_VALUE"""),43328.6666666666)</f>
        <v>43328.666666666599</v>
      </c>
      <c r="D875" s="2">
        <f ca="1">IFERROR(__xludf.DUMMYFUNCTION("""COMPUTED_VALUE"""),335.45)</f>
        <v>335.45</v>
      </c>
    </row>
    <row r="876" spans="3:4" x14ac:dyDescent="0.2">
      <c r="C876" s="3">
        <f ca="1">IFERROR(__xludf.DUMMYFUNCTION("""COMPUTED_VALUE"""),43329.6666666666)</f>
        <v>43329.666666666599</v>
      </c>
      <c r="D876" s="2">
        <f ca="1">IFERROR(__xludf.DUMMYFUNCTION("""COMPUTED_VALUE"""),305.5)</f>
        <v>305.5</v>
      </c>
    </row>
    <row r="877" spans="3:4" x14ac:dyDescent="0.2">
      <c r="C877" s="3">
        <f ca="1">IFERROR(__xludf.DUMMYFUNCTION("""COMPUTED_VALUE"""),43332.6666666666)</f>
        <v>43332.666666666599</v>
      </c>
      <c r="D877" s="2">
        <f ca="1">IFERROR(__xludf.DUMMYFUNCTION("""COMPUTED_VALUE"""),308.44)</f>
        <v>308.44</v>
      </c>
    </row>
    <row r="878" spans="3:4" x14ac:dyDescent="0.2">
      <c r="C878" s="3">
        <f ca="1">IFERROR(__xludf.DUMMYFUNCTION("""COMPUTED_VALUE"""),43333.6666666666)</f>
        <v>43333.666666666599</v>
      </c>
      <c r="D878" s="2">
        <f ca="1">IFERROR(__xludf.DUMMYFUNCTION("""COMPUTED_VALUE"""),321.9)</f>
        <v>321.89999999999998</v>
      </c>
    </row>
    <row r="879" spans="3:4" x14ac:dyDescent="0.2">
      <c r="C879" s="3">
        <f ca="1">IFERROR(__xludf.DUMMYFUNCTION("""COMPUTED_VALUE"""),43334.6666666666)</f>
        <v>43334.666666666599</v>
      </c>
      <c r="D879" s="2">
        <f ca="1">IFERROR(__xludf.DUMMYFUNCTION("""COMPUTED_VALUE"""),321.64)</f>
        <v>321.64</v>
      </c>
    </row>
    <row r="880" spans="3:4" x14ac:dyDescent="0.2">
      <c r="C880" s="3">
        <f ca="1">IFERROR(__xludf.DUMMYFUNCTION("""COMPUTED_VALUE"""),43335.6666666666)</f>
        <v>43335.666666666599</v>
      </c>
      <c r="D880" s="2">
        <f ca="1">IFERROR(__xludf.DUMMYFUNCTION("""COMPUTED_VALUE"""),320.1)</f>
        <v>320.10000000000002</v>
      </c>
    </row>
    <row r="881" spans="3:4" x14ac:dyDescent="0.2">
      <c r="C881" s="3">
        <f ca="1">IFERROR(__xludf.DUMMYFUNCTION("""COMPUTED_VALUE"""),43336.6666666666)</f>
        <v>43336.666666666599</v>
      </c>
      <c r="D881" s="2">
        <f ca="1">IFERROR(__xludf.DUMMYFUNCTION("""COMPUTED_VALUE"""),322.82)</f>
        <v>322.82</v>
      </c>
    </row>
    <row r="882" spans="3:4" x14ac:dyDescent="0.2">
      <c r="C882" s="3">
        <f ca="1">IFERROR(__xludf.DUMMYFUNCTION("""COMPUTED_VALUE"""),43339.6666666666)</f>
        <v>43339.666666666599</v>
      </c>
      <c r="D882" s="2">
        <f ca="1">IFERROR(__xludf.DUMMYFUNCTION("""COMPUTED_VALUE"""),319.27)</f>
        <v>319.27</v>
      </c>
    </row>
    <row r="883" spans="3:4" x14ac:dyDescent="0.2">
      <c r="C883" s="3">
        <f ca="1">IFERROR(__xludf.DUMMYFUNCTION("""COMPUTED_VALUE"""),43340.6666666666)</f>
        <v>43340.666666666599</v>
      </c>
      <c r="D883" s="2">
        <f ca="1">IFERROR(__xludf.DUMMYFUNCTION("""COMPUTED_VALUE"""),311.86)</f>
        <v>311.86</v>
      </c>
    </row>
    <row r="884" spans="3:4" x14ac:dyDescent="0.2">
      <c r="C884" s="3">
        <f ca="1">IFERROR(__xludf.DUMMYFUNCTION("""COMPUTED_VALUE"""),43341.6666666666)</f>
        <v>43341.666666666599</v>
      </c>
      <c r="D884" s="2">
        <f ca="1">IFERROR(__xludf.DUMMYFUNCTION("""COMPUTED_VALUE"""),305.01)</f>
        <v>305.01</v>
      </c>
    </row>
    <row r="885" spans="3:4" x14ac:dyDescent="0.2">
      <c r="C885" s="3">
        <f ca="1">IFERROR(__xludf.DUMMYFUNCTION("""COMPUTED_VALUE"""),43342.6666666666)</f>
        <v>43342.666666666599</v>
      </c>
      <c r="D885" s="2">
        <f ca="1">IFERROR(__xludf.DUMMYFUNCTION("""COMPUTED_VALUE"""),303.15)</f>
        <v>303.14999999999998</v>
      </c>
    </row>
    <row r="886" spans="3:4" x14ac:dyDescent="0.2">
      <c r="C886" s="3">
        <f ca="1">IFERROR(__xludf.DUMMYFUNCTION("""COMPUTED_VALUE"""),43343.6666666666)</f>
        <v>43343.666666666599</v>
      </c>
      <c r="D886" s="2">
        <f ca="1">IFERROR(__xludf.DUMMYFUNCTION("""COMPUTED_VALUE"""),301.66)</f>
        <v>301.66000000000003</v>
      </c>
    </row>
    <row r="887" spans="3:4" x14ac:dyDescent="0.2">
      <c r="C887" s="3">
        <f ca="1">IFERROR(__xludf.DUMMYFUNCTION("""COMPUTED_VALUE"""),43347.6666666666)</f>
        <v>43347.666666666599</v>
      </c>
      <c r="D887" s="2">
        <f ca="1">IFERROR(__xludf.DUMMYFUNCTION("""COMPUTED_VALUE"""),288.95)</f>
        <v>288.95</v>
      </c>
    </row>
    <row r="888" spans="3:4" x14ac:dyDescent="0.2">
      <c r="C888" s="3">
        <f ca="1">IFERROR(__xludf.DUMMYFUNCTION("""COMPUTED_VALUE"""),43348.6666666666)</f>
        <v>43348.666666666599</v>
      </c>
      <c r="D888" s="2">
        <f ca="1">IFERROR(__xludf.DUMMYFUNCTION("""COMPUTED_VALUE"""),280.74)</f>
        <v>280.74</v>
      </c>
    </row>
    <row r="889" spans="3:4" x14ac:dyDescent="0.2">
      <c r="C889" s="3">
        <f ca="1">IFERROR(__xludf.DUMMYFUNCTION("""COMPUTED_VALUE"""),43349.6666666666)</f>
        <v>43349.666666666599</v>
      </c>
      <c r="D889" s="2">
        <f ca="1">IFERROR(__xludf.DUMMYFUNCTION("""COMPUTED_VALUE"""),280.95)</f>
        <v>280.95</v>
      </c>
    </row>
    <row r="890" spans="3:4" x14ac:dyDescent="0.2">
      <c r="C890" s="3">
        <f ca="1">IFERROR(__xludf.DUMMYFUNCTION("""COMPUTED_VALUE"""),43350.6666666666)</f>
        <v>43350.666666666599</v>
      </c>
      <c r="D890" s="2">
        <f ca="1">IFERROR(__xludf.DUMMYFUNCTION("""COMPUTED_VALUE"""),263.24)</f>
        <v>263.24</v>
      </c>
    </row>
    <row r="891" spans="3:4" x14ac:dyDescent="0.2">
      <c r="C891" s="3">
        <f ca="1">IFERROR(__xludf.DUMMYFUNCTION("""COMPUTED_VALUE"""),43353.6666666666)</f>
        <v>43353.666666666599</v>
      </c>
      <c r="D891" s="2">
        <f ca="1">IFERROR(__xludf.DUMMYFUNCTION("""COMPUTED_VALUE"""),285.5)</f>
        <v>285.5</v>
      </c>
    </row>
    <row r="892" spans="3:4" x14ac:dyDescent="0.2">
      <c r="C892" s="3">
        <f ca="1">IFERROR(__xludf.DUMMYFUNCTION("""COMPUTED_VALUE"""),43354.6666666666)</f>
        <v>43354.666666666599</v>
      </c>
      <c r="D892" s="2">
        <f ca="1">IFERROR(__xludf.DUMMYFUNCTION("""COMPUTED_VALUE"""),279.44)</f>
        <v>279.44</v>
      </c>
    </row>
    <row r="893" spans="3:4" x14ac:dyDescent="0.2">
      <c r="C893" s="3">
        <f ca="1">IFERROR(__xludf.DUMMYFUNCTION("""COMPUTED_VALUE"""),43355.6666666666)</f>
        <v>43355.666666666599</v>
      </c>
      <c r="D893" s="2">
        <f ca="1">IFERROR(__xludf.DUMMYFUNCTION("""COMPUTED_VALUE"""),290.54)</f>
        <v>290.54000000000002</v>
      </c>
    </row>
    <row r="894" spans="3:4" x14ac:dyDescent="0.2">
      <c r="C894" s="3">
        <f ca="1">IFERROR(__xludf.DUMMYFUNCTION("""COMPUTED_VALUE"""),43356.6666666666)</f>
        <v>43356.666666666599</v>
      </c>
      <c r="D894" s="2">
        <f ca="1">IFERROR(__xludf.DUMMYFUNCTION("""COMPUTED_VALUE"""),289.46)</f>
        <v>289.45999999999998</v>
      </c>
    </row>
    <row r="895" spans="3:4" x14ac:dyDescent="0.2">
      <c r="C895" s="3">
        <f ca="1">IFERROR(__xludf.DUMMYFUNCTION("""COMPUTED_VALUE"""),43357.6666666666)</f>
        <v>43357.666666666599</v>
      </c>
      <c r="D895" s="2">
        <f ca="1">IFERROR(__xludf.DUMMYFUNCTION("""COMPUTED_VALUE"""),295.2)</f>
        <v>295.2</v>
      </c>
    </row>
    <row r="896" spans="3:4" x14ac:dyDescent="0.2">
      <c r="C896" s="3">
        <f ca="1">IFERROR(__xludf.DUMMYFUNCTION("""COMPUTED_VALUE"""),43360.6666666666)</f>
        <v>43360.666666666599</v>
      </c>
      <c r="D896" s="2">
        <f ca="1">IFERROR(__xludf.DUMMYFUNCTION("""COMPUTED_VALUE"""),294.84)</f>
        <v>294.83999999999997</v>
      </c>
    </row>
    <row r="897" spans="3:4" x14ac:dyDescent="0.2">
      <c r="C897" s="3">
        <f ca="1">IFERROR(__xludf.DUMMYFUNCTION("""COMPUTED_VALUE"""),43361.6666666666)</f>
        <v>43361.666666666599</v>
      </c>
      <c r="D897" s="2">
        <f ca="1">IFERROR(__xludf.DUMMYFUNCTION("""COMPUTED_VALUE"""),284.96)</f>
        <v>284.95999999999998</v>
      </c>
    </row>
    <row r="898" spans="3:4" x14ac:dyDescent="0.2">
      <c r="C898" s="3">
        <f ca="1">IFERROR(__xludf.DUMMYFUNCTION("""COMPUTED_VALUE"""),43362.6666666666)</f>
        <v>43362.666666666599</v>
      </c>
      <c r="D898" s="2">
        <f ca="1">IFERROR(__xludf.DUMMYFUNCTION("""COMPUTED_VALUE"""),299.02)</f>
        <v>299.02</v>
      </c>
    </row>
    <row r="899" spans="3:4" x14ac:dyDescent="0.2">
      <c r="C899" s="3">
        <f ca="1">IFERROR(__xludf.DUMMYFUNCTION("""COMPUTED_VALUE"""),43363.6666666666)</f>
        <v>43363.666666666599</v>
      </c>
      <c r="D899" s="2">
        <f ca="1">IFERROR(__xludf.DUMMYFUNCTION("""COMPUTED_VALUE"""),298.33)</f>
        <v>298.33</v>
      </c>
    </row>
    <row r="900" spans="3:4" x14ac:dyDescent="0.2">
      <c r="C900" s="3">
        <f ca="1">IFERROR(__xludf.DUMMYFUNCTION("""COMPUTED_VALUE"""),43364.6666666666)</f>
        <v>43364.666666666599</v>
      </c>
      <c r="D900" s="2">
        <f ca="1">IFERROR(__xludf.DUMMYFUNCTION("""COMPUTED_VALUE"""),299.1)</f>
        <v>299.10000000000002</v>
      </c>
    </row>
    <row r="901" spans="3:4" x14ac:dyDescent="0.2">
      <c r="C901" s="3">
        <f ca="1">IFERROR(__xludf.DUMMYFUNCTION("""COMPUTED_VALUE"""),43367.6666666666)</f>
        <v>43367.666666666599</v>
      </c>
      <c r="D901" s="2">
        <f ca="1">IFERROR(__xludf.DUMMYFUNCTION("""COMPUTED_VALUE"""),299.68)</f>
        <v>299.68</v>
      </c>
    </row>
    <row r="902" spans="3:4" x14ac:dyDescent="0.2">
      <c r="C902" s="3">
        <f ca="1">IFERROR(__xludf.DUMMYFUNCTION("""COMPUTED_VALUE"""),43368.6666666666)</f>
        <v>43368.666666666599</v>
      </c>
      <c r="D902" s="2">
        <f ca="1">IFERROR(__xludf.DUMMYFUNCTION("""COMPUTED_VALUE"""),300.99)</f>
        <v>300.99</v>
      </c>
    </row>
    <row r="903" spans="3:4" x14ac:dyDescent="0.2">
      <c r="C903" s="3">
        <f ca="1">IFERROR(__xludf.DUMMYFUNCTION("""COMPUTED_VALUE"""),43369.6666666666)</f>
        <v>43369.666666666599</v>
      </c>
      <c r="D903" s="2">
        <f ca="1">IFERROR(__xludf.DUMMYFUNCTION("""COMPUTED_VALUE"""),309.58)</f>
        <v>309.58</v>
      </c>
    </row>
    <row r="904" spans="3:4" x14ac:dyDescent="0.2">
      <c r="C904" s="3">
        <f ca="1">IFERROR(__xludf.DUMMYFUNCTION("""COMPUTED_VALUE"""),43370.6666666666)</f>
        <v>43370.666666666599</v>
      </c>
      <c r="D904" s="2">
        <f ca="1">IFERROR(__xludf.DUMMYFUNCTION("""COMPUTED_VALUE"""),307.52)</f>
        <v>307.52</v>
      </c>
    </row>
    <row r="905" spans="3:4" x14ac:dyDescent="0.2">
      <c r="C905" s="3">
        <f ca="1">IFERROR(__xludf.DUMMYFUNCTION("""COMPUTED_VALUE"""),43371.6666666666)</f>
        <v>43371.666666666599</v>
      </c>
      <c r="D905" s="2">
        <f ca="1">IFERROR(__xludf.DUMMYFUNCTION("""COMPUTED_VALUE"""),264.77)</f>
        <v>264.77</v>
      </c>
    </row>
    <row r="906" spans="3:4" x14ac:dyDescent="0.2">
      <c r="C906" s="3">
        <f ca="1">IFERROR(__xludf.DUMMYFUNCTION("""COMPUTED_VALUE"""),43374.6666666666)</f>
        <v>43374.666666666599</v>
      </c>
      <c r="D906" s="2">
        <f ca="1">IFERROR(__xludf.DUMMYFUNCTION("""COMPUTED_VALUE"""),310.7)</f>
        <v>310.7</v>
      </c>
    </row>
    <row r="907" spans="3:4" x14ac:dyDescent="0.2">
      <c r="C907" s="3">
        <f ca="1">IFERROR(__xludf.DUMMYFUNCTION("""COMPUTED_VALUE"""),43375.6666666666)</f>
        <v>43375.666666666599</v>
      </c>
      <c r="D907" s="2">
        <f ca="1">IFERROR(__xludf.DUMMYFUNCTION("""COMPUTED_VALUE"""),301.02)</f>
        <v>301.02</v>
      </c>
    </row>
    <row r="908" spans="3:4" x14ac:dyDescent="0.2">
      <c r="C908" s="3">
        <f ca="1">IFERROR(__xludf.DUMMYFUNCTION("""COMPUTED_VALUE"""),43376.6666666666)</f>
        <v>43376.666666666599</v>
      </c>
      <c r="D908" s="2">
        <f ca="1">IFERROR(__xludf.DUMMYFUNCTION("""COMPUTED_VALUE"""),294.8)</f>
        <v>294.8</v>
      </c>
    </row>
    <row r="909" spans="3:4" x14ac:dyDescent="0.2">
      <c r="C909" s="3">
        <f ca="1">IFERROR(__xludf.DUMMYFUNCTION("""COMPUTED_VALUE"""),43377.6666666666)</f>
        <v>43377.666666666599</v>
      </c>
      <c r="D909" s="2">
        <f ca="1">IFERROR(__xludf.DUMMYFUNCTION("""COMPUTED_VALUE"""),281.83)</f>
        <v>281.83</v>
      </c>
    </row>
    <row r="910" spans="3:4" x14ac:dyDescent="0.2">
      <c r="C910" s="3">
        <f ca="1">IFERROR(__xludf.DUMMYFUNCTION("""COMPUTED_VALUE"""),43378.6666666666)</f>
        <v>43378.666666666599</v>
      </c>
      <c r="D910" s="2">
        <f ca="1">IFERROR(__xludf.DUMMYFUNCTION("""COMPUTED_VALUE"""),261.95)</f>
        <v>261.95</v>
      </c>
    </row>
    <row r="911" spans="3:4" x14ac:dyDescent="0.2">
      <c r="C911" s="3">
        <f ca="1">IFERROR(__xludf.DUMMYFUNCTION("""COMPUTED_VALUE"""),43381.6666666666)</f>
        <v>43381.666666666599</v>
      </c>
      <c r="D911" s="2">
        <f ca="1">IFERROR(__xludf.DUMMYFUNCTION("""COMPUTED_VALUE"""),250.56)</f>
        <v>250.56</v>
      </c>
    </row>
    <row r="912" spans="3:4" x14ac:dyDescent="0.2">
      <c r="C912" s="3">
        <f ca="1">IFERROR(__xludf.DUMMYFUNCTION("""COMPUTED_VALUE"""),43382.6666666666)</f>
        <v>43382.666666666599</v>
      </c>
      <c r="D912" s="2">
        <f ca="1">IFERROR(__xludf.DUMMYFUNCTION("""COMPUTED_VALUE"""),262.8)</f>
        <v>262.8</v>
      </c>
    </row>
    <row r="913" spans="3:4" x14ac:dyDescent="0.2">
      <c r="C913" s="3">
        <f ca="1">IFERROR(__xludf.DUMMYFUNCTION("""COMPUTED_VALUE"""),43383.6666666666)</f>
        <v>43383.666666666599</v>
      </c>
      <c r="D913" s="2">
        <f ca="1">IFERROR(__xludf.DUMMYFUNCTION("""COMPUTED_VALUE"""),256.88)</f>
        <v>256.88</v>
      </c>
    </row>
    <row r="914" spans="3:4" x14ac:dyDescent="0.2">
      <c r="C914" s="3">
        <f ca="1">IFERROR(__xludf.DUMMYFUNCTION("""COMPUTED_VALUE"""),43384.6666666666)</f>
        <v>43384.666666666599</v>
      </c>
      <c r="D914" s="2">
        <f ca="1">IFERROR(__xludf.DUMMYFUNCTION("""COMPUTED_VALUE"""),252.23)</f>
        <v>252.23</v>
      </c>
    </row>
    <row r="915" spans="3:4" x14ac:dyDescent="0.2">
      <c r="C915" s="3">
        <f ca="1">IFERROR(__xludf.DUMMYFUNCTION("""COMPUTED_VALUE"""),43385.6666666666)</f>
        <v>43385.666666666599</v>
      </c>
      <c r="D915" s="2">
        <f ca="1">IFERROR(__xludf.DUMMYFUNCTION("""COMPUTED_VALUE"""),258.78)</f>
        <v>258.77999999999997</v>
      </c>
    </row>
    <row r="916" spans="3:4" x14ac:dyDescent="0.2">
      <c r="C916" s="3">
        <f ca="1">IFERROR(__xludf.DUMMYFUNCTION("""COMPUTED_VALUE"""),43388.6666666666)</f>
        <v>43388.666666666599</v>
      </c>
      <c r="D916" s="2">
        <f ca="1">IFERROR(__xludf.DUMMYFUNCTION("""COMPUTED_VALUE"""),259.59)</f>
        <v>259.58999999999997</v>
      </c>
    </row>
    <row r="917" spans="3:4" x14ac:dyDescent="0.2">
      <c r="C917" s="3">
        <f ca="1">IFERROR(__xludf.DUMMYFUNCTION("""COMPUTED_VALUE"""),43389.6666666666)</f>
        <v>43389.666666666599</v>
      </c>
      <c r="D917" s="2">
        <f ca="1">IFERROR(__xludf.DUMMYFUNCTION("""COMPUTED_VALUE"""),276.59)</f>
        <v>276.58999999999997</v>
      </c>
    </row>
    <row r="918" spans="3:4" x14ac:dyDescent="0.2">
      <c r="C918" s="3">
        <f ca="1">IFERROR(__xludf.DUMMYFUNCTION("""COMPUTED_VALUE"""),43390.6666666666)</f>
        <v>43390.666666666599</v>
      </c>
      <c r="D918" s="2">
        <f ca="1">IFERROR(__xludf.DUMMYFUNCTION("""COMPUTED_VALUE"""),271.78)</f>
        <v>271.77999999999997</v>
      </c>
    </row>
    <row r="919" spans="3:4" x14ac:dyDescent="0.2">
      <c r="C919" s="3">
        <f ca="1">IFERROR(__xludf.DUMMYFUNCTION("""COMPUTED_VALUE"""),43391.6666666666)</f>
        <v>43391.666666666599</v>
      </c>
      <c r="D919" s="2">
        <f ca="1">IFERROR(__xludf.DUMMYFUNCTION("""COMPUTED_VALUE"""),263.91)</f>
        <v>263.91000000000003</v>
      </c>
    </row>
    <row r="920" spans="3:4" x14ac:dyDescent="0.2">
      <c r="C920" s="3">
        <f ca="1">IFERROR(__xludf.DUMMYFUNCTION("""COMPUTED_VALUE"""),43392.6666666666)</f>
        <v>43392.666666666599</v>
      </c>
      <c r="D920" s="2">
        <f ca="1">IFERROR(__xludf.DUMMYFUNCTION("""COMPUTED_VALUE"""),260)</f>
        <v>260</v>
      </c>
    </row>
    <row r="921" spans="3:4" x14ac:dyDescent="0.2">
      <c r="C921" s="3">
        <f ca="1">IFERROR(__xludf.DUMMYFUNCTION("""COMPUTED_VALUE"""),43395.6666666666)</f>
        <v>43395.666666666599</v>
      </c>
      <c r="D921" s="2">
        <f ca="1">IFERROR(__xludf.DUMMYFUNCTION("""COMPUTED_VALUE"""),260.95)</f>
        <v>260.95</v>
      </c>
    </row>
    <row r="922" spans="3:4" x14ac:dyDescent="0.2">
      <c r="C922" s="3">
        <f ca="1">IFERROR(__xludf.DUMMYFUNCTION("""COMPUTED_VALUE"""),43396.6666666666)</f>
        <v>43396.666666666599</v>
      </c>
      <c r="D922" s="2">
        <f ca="1">IFERROR(__xludf.DUMMYFUNCTION("""COMPUTED_VALUE"""),294.14)</f>
        <v>294.14</v>
      </c>
    </row>
    <row r="923" spans="3:4" x14ac:dyDescent="0.2">
      <c r="C923" s="3">
        <f ca="1">IFERROR(__xludf.DUMMYFUNCTION("""COMPUTED_VALUE"""),43397.6666666666)</f>
        <v>43397.666666666599</v>
      </c>
      <c r="D923" s="2">
        <f ca="1">IFERROR(__xludf.DUMMYFUNCTION("""COMPUTED_VALUE"""),288.5)</f>
        <v>288.5</v>
      </c>
    </row>
    <row r="924" spans="3:4" x14ac:dyDescent="0.2">
      <c r="C924" s="3">
        <f ca="1">IFERROR(__xludf.DUMMYFUNCTION("""COMPUTED_VALUE"""),43398.6666666666)</f>
        <v>43398.666666666599</v>
      </c>
      <c r="D924" s="2">
        <f ca="1">IFERROR(__xludf.DUMMYFUNCTION("""COMPUTED_VALUE"""),314.86)</f>
        <v>314.86</v>
      </c>
    </row>
    <row r="925" spans="3:4" x14ac:dyDescent="0.2">
      <c r="C925" s="3">
        <f ca="1">IFERROR(__xludf.DUMMYFUNCTION("""COMPUTED_VALUE"""),43399.6666666666)</f>
        <v>43399.666666666599</v>
      </c>
      <c r="D925" s="2">
        <f ca="1">IFERROR(__xludf.DUMMYFUNCTION("""COMPUTED_VALUE"""),330.9)</f>
        <v>330.9</v>
      </c>
    </row>
    <row r="926" spans="3:4" x14ac:dyDescent="0.2">
      <c r="C926" s="3">
        <f ca="1">IFERROR(__xludf.DUMMYFUNCTION("""COMPUTED_VALUE"""),43402.6666666666)</f>
        <v>43402.666666666599</v>
      </c>
      <c r="D926" s="2">
        <f ca="1">IFERROR(__xludf.DUMMYFUNCTION("""COMPUTED_VALUE"""),334.85)</f>
        <v>334.85</v>
      </c>
    </row>
    <row r="927" spans="3:4" x14ac:dyDescent="0.2">
      <c r="C927" s="3">
        <f ca="1">IFERROR(__xludf.DUMMYFUNCTION("""COMPUTED_VALUE"""),43403.6666666666)</f>
        <v>43403.666666666599</v>
      </c>
      <c r="D927" s="2">
        <f ca="1">IFERROR(__xludf.DUMMYFUNCTION("""COMPUTED_VALUE"""),329.9)</f>
        <v>329.9</v>
      </c>
    </row>
    <row r="928" spans="3:4" x14ac:dyDescent="0.2">
      <c r="C928" s="3">
        <f ca="1">IFERROR(__xludf.DUMMYFUNCTION("""COMPUTED_VALUE"""),43404.6666666666)</f>
        <v>43404.666666666599</v>
      </c>
      <c r="D928" s="2">
        <f ca="1">IFERROR(__xludf.DUMMYFUNCTION("""COMPUTED_VALUE"""),337.32)</f>
        <v>337.32</v>
      </c>
    </row>
    <row r="929" spans="3:4" x14ac:dyDescent="0.2">
      <c r="C929" s="3">
        <f ca="1">IFERROR(__xludf.DUMMYFUNCTION("""COMPUTED_VALUE"""),43405.6666666666)</f>
        <v>43405.666666666599</v>
      </c>
      <c r="D929" s="2">
        <f ca="1">IFERROR(__xludf.DUMMYFUNCTION("""COMPUTED_VALUE"""),344.28)</f>
        <v>344.28</v>
      </c>
    </row>
    <row r="930" spans="3:4" x14ac:dyDescent="0.2">
      <c r="C930" s="3">
        <f ca="1">IFERROR(__xludf.DUMMYFUNCTION("""COMPUTED_VALUE"""),43406.6666666666)</f>
        <v>43406.666666666599</v>
      </c>
      <c r="D930" s="2">
        <f ca="1">IFERROR(__xludf.DUMMYFUNCTION("""COMPUTED_VALUE"""),346.41)</f>
        <v>346.41</v>
      </c>
    </row>
    <row r="931" spans="3:4" x14ac:dyDescent="0.2">
      <c r="C931" s="3">
        <f ca="1">IFERROR(__xludf.DUMMYFUNCTION("""COMPUTED_VALUE"""),43409.6666666666)</f>
        <v>43409.666666666599</v>
      </c>
      <c r="D931" s="2">
        <f ca="1">IFERROR(__xludf.DUMMYFUNCTION("""COMPUTED_VALUE"""),341.4)</f>
        <v>341.4</v>
      </c>
    </row>
    <row r="932" spans="3:4" x14ac:dyDescent="0.2">
      <c r="C932" s="3">
        <f ca="1">IFERROR(__xludf.DUMMYFUNCTION("""COMPUTED_VALUE"""),43410.6666666666)</f>
        <v>43410.666666666599</v>
      </c>
      <c r="D932" s="2">
        <f ca="1">IFERROR(__xludf.DUMMYFUNCTION("""COMPUTED_VALUE"""),341.06)</f>
        <v>341.06</v>
      </c>
    </row>
    <row r="933" spans="3:4" x14ac:dyDescent="0.2">
      <c r="C933" s="3">
        <f ca="1">IFERROR(__xludf.DUMMYFUNCTION("""COMPUTED_VALUE"""),43411.6666666666)</f>
        <v>43411.666666666599</v>
      </c>
      <c r="D933" s="2">
        <f ca="1">IFERROR(__xludf.DUMMYFUNCTION("""COMPUTED_VALUE"""),348.16)</f>
        <v>348.16</v>
      </c>
    </row>
    <row r="934" spans="3:4" x14ac:dyDescent="0.2">
      <c r="C934" s="3">
        <f ca="1">IFERROR(__xludf.DUMMYFUNCTION("""COMPUTED_VALUE"""),43412.6666666666)</f>
        <v>43412.666666666599</v>
      </c>
      <c r="D934" s="2">
        <f ca="1">IFERROR(__xludf.DUMMYFUNCTION("""COMPUTED_VALUE"""),351.4)</f>
        <v>351.4</v>
      </c>
    </row>
    <row r="935" spans="3:4" x14ac:dyDescent="0.2">
      <c r="C935" s="3">
        <f ca="1">IFERROR(__xludf.DUMMYFUNCTION("""COMPUTED_VALUE"""),43413.6666666666)</f>
        <v>43413.666666666599</v>
      </c>
      <c r="D935" s="2">
        <f ca="1">IFERROR(__xludf.DUMMYFUNCTION("""COMPUTED_VALUE"""),350.51)</f>
        <v>350.51</v>
      </c>
    </row>
    <row r="936" spans="3:4" x14ac:dyDescent="0.2">
      <c r="C936" s="3">
        <f ca="1">IFERROR(__xludf.DUMMYFUNCTION("""COMPUTED_VALUE"""),43416.6666666666)</f>
        <v>43416.666666666599</v>
      </c>
      <c r="D936" s="2">
        <f ca="1">IFERROR(__xludf.DUMMYFUNCTION("""COMPUTED_VALUE"""),331.28)</f>
        <v>331.28</v>
      </c>
    </row>
    <row r="937" spans="3:4" x14ac:dyDescent="0.2">
      <c r="C937" s="3">
        <f ca="1">IFERROR(__xludf.DUMMYFUNCTION("""COMPUTED_VALUE"""),43417.6666666666)</f>
        <v>43417.666666666599</v>
      </c>
      <c r="D937" s="2">
        <f ca="1">IFERROR(__xludf.DUMMYFUNCTION("""COMPUTED_VALUE"""),338.73)</f>
        <v>338.73</v>
      </c>
    </row>
    <row r="938" spans="3:4" x14ac:dyDescent="0.2">
      <c r="C938" s="3">
        <f ca="1">IFERROR(__xludf.DUMMYFUNCTION("""COMPUTED_VALUE"""),43418.6666666666)</f>
        <v>43418.666666666599</v>
      </c>
      <c r="D938" s="2">
        <f ca="1">IFERROR(__xludf.DUMMYFUNCTION("""COMPUTED_VALUE"""),344)</f>
        <v>344</v>
      </c>
    </row>
    <row r="939" spans="3:4" x14ac:dyDescent="0.2">
      <c r="C939" s="3">
        <f ca="1">IFERROR(__xludf.DUMMYFUNCTION("""COMPUTED_VALUE"""),43419.6666666666)</f>
        <v>43419.666666666599</v>
      </c>
      <c r="D939" s="2">
        <f ca="1">IFERROR(__xludf.DUMMYFUNCTION("""COMPUTED_VALUE"""),348.44)</f>
        <v>348.44</v>
      </c>
    </row>
    <row r="940" spans="3:4" x14ac:dyDescent="0.2">
      <c r="C940" s="3">
        <f ca="1">IFERROR(__xludf.DUMMYFUNCTION("""COMPUTED_VALUE"""),43420.6666666666)</f>
        <v>43420.666666666599</v>
      </c>
      <c r="D940" s="2">
        <f ca="1">IFERROR(__xludf.DUMMYFUNCTION("""COMPUTED_VALUE"""),354.31)</f>
        <v>354.31</v>
      </c>
    </row>
    <row r="941" spans="3:4" x14ac:dyDescent="0.2">
      <c r="C941" s="3">
        <f ca="1">IFERROR(__xludf.DUMMYFUNCTION("""COMPUTED_VALUE"""),43423.6666666666)</f>
        <v>43423.666666666599</v>
      </c>
      <c r="D941" s="2">
        <f ca="1">IFERROR(__xludf.DUMMYFUNCTION("""COMPUTED_VALUE"""),353.47)</f>
        <v>353.47</v>
      </c>
    </row>
    <row r="942" spans="3:4" x14ac:dyDescent="0.2">
      <c r="C942" s="3">
        <f ca="1">IFERROR(__xludf.DUMMYFUNCTION("""COMPUTED_VALUE"""),43424.6666666666)</f>
        <v>43424.666666666599</v>
      </c>
      <c r="D942" s="2">
        <f ca="1">IFERROR(__xludf.DUMMYFUNCTION("""COMPUTED_VALUE"""),347.49)</f>
        <v>347.49</v>
      </c>
    </row>
    <row r="943" spans="3:4" x14ac:dyDescent="0.2">
      <c r="C943" s="3">
        <f ca="1">IFERROR(__xludf.DUMMYFUNCTION("""COMPUTED_VALUE"""),43425.6666666666)</f>
        <v>43425.666666666599</v>
      </c>
      <c r="D943" s="2">
        <f ca="1">IFERROR(__xludf.DUMMYFUNCTION("""COMPUTED_VALUE"""),338.19)</f>
        <v>338.19</v>
      </c>
    </row>
    <row r="944" spans="3:4" x14ac:dyDescent="0.2">
      <c r="C944" s="3">
        <f ca="1">IFERROR(__xludf.DUMMYFUNCTION("""COMPUTED_VALUE"""),43427.5416666666)</f>
        <v>43427.541666666599</v>
      </c>
      <c r="D944" s="2">
        <f ca="1">IFERROR(__xludf.DUMMYFUNCTION("""COMPUTED_VALUE"""),325.83)</f>
        <v>325.83</v>
      </c>
    </row>
    <row r="945" spans="3:4" x14ac:dyDescent="0.2">
      <c r="C945" s="3">
        <f ca="1">IFERROR(__xludf.DUMMYFUNCTION("""COMPUTED_VALUE"""),43430.6666666666)</f>
        <v>43430.666666666599</v>
      </c>
      <c r="D945" s="2">
        <f ca="1">IFERROR(__xludf.DUMMYFUNCTION("""COMPUTED_VALUE"""),346)</f>
        <v>346</v>
      </c>
    </row>
    <row r="946" spans="3:4" x14ac:dyDescent="0.2">
      <c r="C946" s="3">
        <f ca="1">IFERROR(__xludf.DUMMYFUNCTION("""COMPUTED_VALUE"""),43431.6666666666)</f>
        <v>43431.666666666599</v>
      </c>
      <c r="D946" s="2">
        <f ca="1">IFERROR(__xludf.DUMMYFUNCTION("""COMPUTED_VALUE"""),343.92)</f>
        <v>343.92</v>
      </c>
    </row>
    <row r="947" spans="3:4" x14ac:dyDescent="0.2">
      <c r="C947" s="3">
        <f ca="1">IFERROR(__xludf.DUMMYFUNCTION("""COMPUTED_VALUE"""),43432.6666666666)</f>
        <v>43432.666666666599</v>
      </c>
      <c r="D947" s="2">
        <f ca="1">IFERROR(__xludf.DUMMYFUNCTION("""COMPUTED_VALUE"""),347.87)</f>
        <v>347.87</v>
      </c>
    </row>
    <row r="948" spans="3:4" x14ac:dyDescent="0.2">
      <c r="C948" s="3">
        <f ca="1">IFERROR(__xludf.DUMMYFUNCTION("""COMPUTED_VALUE"""),43433.6666666666)</f>
        <v>43433.666666666599</v>
      </c>
      <c r="D948" s="2">
        <f ca="1">IFERROR(__xludf.DUMMYFUNCTION("""COMPUTED_VALUE"""),341.17)</f>
        <v>341.17</v>
      </c>
    </row>
    <row r="949" spans="3:4" x14ac:dyDescent="0.2">
      <c r="C949" s="3">
        <f ca="1">IFERROR(__xludf.DUMMYFUNCTION("""COMPUTED_VALUE"""),43434.6666666666)</f>
        <v>43434.666666666599</v>
      </c>
      <c r="D949" s="2">
        <f ca="1">IFERROR(__xludf.DUMMYFUNCTION("""COMPUTED_VALUE"""),350.48)</f>
        <v>350.48</v>
      </c>
    </row>
    <row r="950" spans="3:4" x14ac:dyDescent="0.2">
      <c r="C950" s="3">
        <f ca="1">IFERROR(__xludf.DUMMYFUNCTION("""COMPUTED_VALUE"""),43437.6666666666)</f>
        <v>43437.666666666599</v>
      </c>
      <c r="D950" s="2">
        <f ca="1">IFERROR(__xludf.DUMMYFUNCTION("""COMPUTED_VALUE"""),358.49)</f>
        <v>358.49</v>
      </c>
    </row>
    <row r="951" spans="3:4" x14ac:dyDescent="0.2">
      <c r="C951" s="3">
        <f ca="1">IFERROR(__xludf.DUMMYFUNCTION("""COMPUTED_VALUE"""),43438.6666666666)</f>
        <v>43438.666666666599</v>
      </c>
      <c r="D951" s="2">
        <f ca="1">IFERROR(__xludf.DUMMYFUNCTION("""COMPUTED_VALUE"""),359.7)</f>
        <v>359.7</v>
      </c>
    </row>
    <row r="952" spans="3:4" x14ac:dyDescent="0.2">
      <c r="C952" s="3">
        <f ca="1">IFERROR(__xludf.DUMMYFUNCTION("""COMPUTED_VALUE"""),43440.6666666666)</f>
        <v>43440.666666666599</v>
      </c>
      <c r="D952" s="2">
        <f ca="1">IFERROR(__xludf.DUMMYFUNCTION("""COMPUTED_VALUE"""),363.06)</f>
        <v>363.06</v>
      </c>
    </row>
    <row r="953" spans="3:4" x14ac:dyDescent="0.2">
      <c r="C953" s="3">
        <f ca="1">IFERROR(__xludf.DUMMYFUNCTION("""COMPUTED_VALUE"""),43441.6666666666)</f>
        <v>43441.666666666599</v>
      </c>
      <c r="D953" s="2">
        <f ca="1">IFERROR(__xludf.DUMMYFUNCTION("""COMPUTED_VALUE"""),357.97)</f>
        <v>357.97</v>
      </c>
    </row>
    <row r="954" spans="3:4" x14ac:dyDescent="0.2">
      <c r="C954" s="3">
        <f ca="1">IFERROR(__xludf.DUMMYFUNCTION("""COMPUTED_VALUE"""),43444.6666666666)</f>
        <v>43444.666666666599</v>
      </c>
      <c r="D954" s="2">
        <f ca="1">IFERROR(__xludf.DUMMYFUNCTION("""COMPUTED_VALUE"""),365.15)</f>
        <v>365.15</v>
      </c>
    </row>
    <row r="955" spans="3:4" x14ac:dyDescent="0.2">
      <c r="C955" s="3">
        <f ca="1">IFERROR(__xludf.DUMMYFUNCTION("""COMPUTED_VALUE"""),43445.6666666666)</f>
        <v>43445.666666666599</v>
      </c>
      <c r="D955" s="2">
        <f ca="1">IFERROR(__xludf.DUMMYFUNCTION("""COMPUTED_VALUE"""),366.76)</f>
        <v>366.76</v>
      </c>
    </row>
    <row r="956" spans="3:4" x14ac:dyDescent="0.2">
      <c r="C956" s="3">
        <f ca="1">IFERROR(__xludf.DUMMYFUNCTION("""COMPUTED_VALUE"""),43446.6666666666)</f>
        <v>43446.666666666599</v>
      </c>
      <c r="D956" s="2">
        <f ca="1">IFERROR(__xludf.DUMMYFUNCTION("""COMPUTED_VALUE"""),366.6)</f>
        <v>366.6</v>
      </c>
    </row>
    <row r="957" spans="3:4" x14ac:dyDescent="0.2">
      <c r="C957" s="3">
        <f ca="1">IFERROR(__xludf.DUMMYFUNCTION("""COMPUTED_VALUE"""),43447.6666666666)</f>
        <v>43447.666666666599</v>
      </c>
      <c r="D957" s="2">
        <f ca="1">IFERROR(__xludf.DUMMYFUNCTION("""COMPUTED_VALUE"""),376.79)</f>
        <v>376.79</v>
      </c>
    </row>
    <row r="958" spans="3:4" x14ac:dyDescent="0.2">
      <c r="C958" s="3">
        <f ca="1">IFERROR(__xludf.DUMMYFUNCTION("""COMPUTED_VALUE"""),43448.6666666666)</f>
        <v>43448.666666666599</v>
      </c>
      <c r="D958" s="2">
        <f ca="1">IFERROR(__xludf.DUMMYFUNCTION("""COMPUTED_VALUE"""),365.71)</f>
        <v>365.71</v>
      </c>
    </row>
    <row r="959" spans="3:4" x14ac:dyDescent="0.2">
      <c r="C959" s="3">
        <f ca="1">IFERROR(__xludf.DUMMYFUNCTION("""COMPUTED_VALUE"""),43451.6666666666)</f>
        <v>43451.666666666599</v>
      </c>
      <c r="D959" s="2">
        <f ca="1">IFERROR(__xludf.DUMMYFUNCTION("""COMPUTED_VALUE"""),348.42)</f>
        <v>348.42</v>
      </c>
    </row>
    <row r="960" spans="3:4" x14ac:dyDescent="0.2">
      <c r="C960" s="3">
        <f ca="1">IFERROR(__xludf.DUMMYFUNCTION("""COMPUTED_VALUE"""),43452.6666666666)</f>
        <v>43452.666666666599</v>
      </c>
      <c r="D960" s="2">
        <f ca="1">IFERROR(__xludf.DUMMYFUNCTION("""COMPUTED_VALUE"""),337.03)</f>
        <v>337.03</v>
      </c>
    </row>
    <row r="961" spans="3:4" x14ac:dyDescent="0.2">
      <c r="C961" s="3">
        <f ca="1">IFERROR(__xludf.DUMMYFUNCTION("""COMPUTED_VALUE"""),43453.6666666666)</f>
        <v>43453.666666666599</v>
      </c>
      <c r="D961" s="2">
        <f ca="1">IFERROR(__xludf.DUMMYFUNCTION("""COMPUTED_VALUE"""),332.97)</f>
        <v>332.97</v>
      </c>
    </row>
    <row r="962" spans="3:4" x14ac:dyDescent="0.2">
      <c r="C962" s="3">
        <f ca="1">IFERROR(__xludf.DUMMYFUNCTION("""COMPUTED_VALUE"""),43454.6666666666)</f>
        <v>43454.666666666599</v>
      </c>
      <c r="D962" s="2">
        <f ca="1">IFERROR(__xludf.DUMMYFUNCTION("""COMPUTED_VALUE"""),315.38)</f>
        <v>315.38</v>
      </c>
    </row>
    <row r="963" spans="3:4" x14ac:dyDescent="0.2">
      <c r="C963" s="3">
        <f ca="1">IFERROR(__xludf.DUMMYFUNCTION("""COMPUTED_VALUE"""),43455.6666666666)</f>
        <v>43455.666666666599</v>
      </c>
      <c r="D963" s="2">
        <f ca="1">IFERROR(__xludf.DUMMYFUNCTION("""COMPUTED_VALUE"""),319.77)</f>
        <v>319.77</v>
      </c>
    </row>
    <row r="964" spans="3:4" x14ac:dyDescent="0.2">
      <c r="C964" s="3">
        <f ca="1">IFERROR(__xludf.DUMMYFUNCTION("""COMPUTED_VALUE"""),43458.5416666666)</f>
        <v>43458.541666666599</v>
      </c>
      <c r="D964" s="2">
        <f ca="1">IFERROR(__xludf.DUMMYFUNCTION("""COMPUTED_VALUE"""),295.39)</f>
        <v>295.39</v>
      </c>
    </row>
    <row r="965" spans="3:4" x14ac:dyDescent="0.2">
      <c r="C965" s="3">
        <f ca="1">IFERROR(__xludf.DUMMYFUNCTION("""COMPUTED_VALUE"""),43460.6666666666)</f>
        <v>43460.666666666599</v>
      </c>
      <c r="D965" s="2">
        <f ca="1">IFERROR(__xludf.DUMMYFUNCTION("""COMPUTED_VALUE"""),326.09)</f>
        <v>326.08999999999997</v>
      </c>
    </row>
    <row r="966" spans="3:4" x14ac:dyDescent="0.2">
      <c r="C966" s="3">
        <f ca="1">IFERROR(__xludf.DUMMYFUNCTION("""COMPUTED_VALUE"""),43461.6666666666)</f>
        <v>43461.666666666599</v>
      </c>
      <c r="D966" s="2">
        <f ca="1">IFERROR(__xludf.DUMMYFUNCTION("""COMPUTED_VALUE"""),316.13)</f>
        <v>316.13</v>
      </c>
    </row>
    <row r="967" spans="3:4" x14ac:dyDescent="0.2">
      <c r="C967" s="3">
        <f ca="1">IFERROR(__xludf.DUMMYFUNCTION("""COMPUTED_VALUE"""),43462.6666666666)</f>
        <v>43462.666666666599</v>
      </c>
      <c r="D967" s="2">
        <f ca="1">IFERROR(__xludf.DUMMYFUNCTION("""COMPUTED_VALUE"""),333.87)</f>
        <v>333.87</v>
      </c>
    </row>
    <row r="968" spans="3:4" x14ac:dyDescent="0.2">
      <c r="C968" s="3">
        <f ca="1">IFERROR(__xludf.DUMMYFUNCTION("""COMPUTED_VALUE"""),43465.6666666666)</f>
        <v>43465.666666666599</v>
      </c>
      <c r="D968" s="2">
        <f ca="1">IFERROR(__xludf.DUMMYFUNCTION("""COMPUTED_VALUE"""),332.8)</f>
        <v>332.8</v>
      </c>
    </row>
    <row r="969" spans="3:4" x14ac:dyDescent="0.2">
      <c r="C969" s="3">
        <f ca="1">IFERROR(__xludf.DUMMYFUNCTION("""COMPUTED_VALUE"""),43467.6666666666)</f>
        <v>43467.666666666599</v>
      </c>
      <c r="D969" s="2">
        <f ca="1">IFERROR(__xludf.DUMMYFUNCTION("""COMPUTED_VALUE"""),310.12)</f>
        <v>310.12</v>
      </c>
    </row>
    <row r="970" spans="3:4" x14ac:dyDescent="0.2">
      <c r="C970" s="3">
        <f ca="1">IFERROR(__xludf.DUMMYFUNCTION("""COMPUTED_VALUE"""),43468.6666666666)</f>
        <v>43468.666666666599</v>
      </c>
      <c r="D970" s="2">
        <f ca="1">IFERROR(__xludf.DUMMYFUNCTION("""COMPUTED_VALUE"""),300.36)</f>
        <v>300.36</v>
      </c>
    </row>
    <row r="971" spans="3:4" x14ac:dyDescent="0.2">
      <c r="C971" s="3">
        <f ca="1">IFERROR(__xludf.DUMMYFUNCTION("""COMPUTED_VALUE"""),43469.6666666666)</f>
        <v>43469.666666666599</v>
      </c>
      <c r="D971" s="2">
        <f ca="1">IFERROR(__xludf.DUMMYFUNCTION("""COMPUTED_VALUE"""),317.69)</f>
        <v>317.69</v>
      </c>
    </row>
    <row r="972" spans="3:4" x14ac:dyDescent="0.2">
      <c r="C972" s="3">
        <f ca="1">IFERROR(__xludf.DUMMYFUNCTION("""COMPUTED_VALUE"""),43472.6666666666)</f>
        <v>43472.666666666599</v>
      </c>
      <c r="D972" s="2">
        <f ca="1">IFERROR(__xludf.DUMMYFUNCTION("""COMPUTED_VALUE"""),334.96)</f>
        <v>334.96</v>
      </c>
    </row>
    <row r="973" spans="3:4" x14ac:dyDescent="0.2">
      <c r="C973" s="3">
        <f ca="1">IFERROR(__xludf.DUMMYFUNCTION("""COMPUTED_VALUE"""),43473.6666666666)</f>
        <v>43473.666666666599</v>
      </c>
      <c r="D973" s="2">
        <f ca="1">IFERROR(__xludf.DUMMYFUNCTION("""COMPUTED_VALUE"""),335.35)</f>
        <v>335.35</v>
      </c>
    </row>
    <row r="974" spans="3:4" x14ac:dyDescent="0.2">
      <c r="C974" s="3">
        <f ca="1">IFERROR(__xludf.DUMMYFUNCTION("""COMPUTED_VALUE"""),43474.6666666666)</f>
        <v>43474.666666666599</v>
      </c>
      <c r="D974" s="2">
        <f ca="1">IFERROR(__xludf.DUMMYFUNCTION("""COMPUTED_VALUE"""),338.53)</f>
        <v>338.53</v>
      </c>
    </row>
    <row r="975" spans="3:4" x14ac:dyDescent="0.2">
      <c r="C975" s="3">
        <f ca="1">IFERROR(__xludf.DUMMYFUNCTION("""COMPUTED_VALUE"""),43475.6666666666)</f>
        <v>43475.666666666599</v>
      </c>
      <c r="D975" s="2">
        <f ca="1">IFERROR(__xludf.DUMMYFUNCTION("""COMPUTED_VALUE"""),344.97)</f>
        <v>344.97</v>
      </c>
    </row>
    <row r="976" spans="3:4" x14ac:dyDescent="0.2">
      <c r="C976" s="3">
        <f ca="1">IFERROR(__xludf.DUMMYFUNCTION("""COMPUTED_VALUE"""),43476.6666666666)</f>
        <v>43476.666666666599</v>
      </c>
      <c r="D976" s="2">
        <f ca="1">IFERROR(__xludf.DUMMYFUNCTION("""COMPUTED_VALUE"""),347.26)</f>
        <v>347.26</v>
      </c>
    </row>
    <row r="977" spans="3:4" x14ac:dyDescent="0.2">
      <c r="C977" s="3">
        <f ca="1">IFERROR(__xludf.DUMMYFUNCTION("""COMPUTED_VALUE"""),43479.6666666666)</f>
        <v>43479.666666666599</v>
      </c>
      <c r="D977" s="2">
        <f ca="1">IFERROR(__xludf.DUMMYFUNCTION("""COMPUTED_VALUE"""),334.4)</f>
        <v>334.4</v>
      </c>
    </row>
    <row r="978" spans="3:4" x14ac:dyDescent="0.2">
      <c r="C978" s="3">
        <f ca="1">IFERROR(__xludf.DUMMYFUNCTION("""COMPUTED_VALUE"""),43480.6666666666)</f>
        <v>43480.666666666599</v>
      </c>
      <c r="D978" s="2">
        <f ca="1">IFERROR(__xludf.DUMMYFUNCTION("""COMPUTED_VALUE"""),344.43)</f>
        <v>344.43</v>
      </c>
    </row>
    <row r="979" spans="3:4" x14ac:dyDescent="0.2">
      <c r="C979" s="3">
        <f ca="1">IFERROR(__xludf.DUMMYFUNCTION("""COMPUTED_VALUE"""),43481.6666666666)</f>
        <v>43481.666666666599</v>
      </c>
      <c r="D979" s="2">
        <f ca="1">IFERROR(__xludf.DUMMYFUNCTION("""COMPUTED_VALUE"""),346.05)</f>
        <v>346.05</v>
      </c>
    </row>
    <row r="980" spans="3:4" x14ac:dyDescent="0.2">
      <c r="C980" s="3">
        <f ca="1">IFERROR(__xludf.DUMMYFUNCTION("""COMPUTED_VALUE"""),43482.6666666666)</f>
        <v>43482.666666666599</v>
      </c>
      <c r="D980" s="2">
        <f ca="1">IFERROR(__xludf.DUMMYFUNCTION("""COMPUTED_VALUE"""),347.31)</f>
        <v>347.31</v>
      </c>
    </row>
    <row r="981" spans="3:4" x14ac:dyDescent="0.2">
      <c r="C981" s="3">
        <f ca="1">IFERROR(__xludf.DUMMYFUNCTION("""COMPUTED_VALUE"""),43483.6666666666)</f>
        <v>43483.666666666599</v>
      </c>
      <c r="D981" s="2">
        <f ca="1">IFERROR(__xludf.DUMMYFUNCTION("""COMPUTED_VALUE"""),302.26)</f>
        <v>302.26</v>
      </c>
    </row>
    <row r="982" spans="3:4" x14ac:dyDescent="0.2">
      <c r="C982" s="3">
        <f ca="1">IFERROR(__xludf.DUMMYFUNCTION("""COMPUTED_VALUE"""),43487.6666666666)</f>
        <v>43487.666666666599</v>
      </c>
      <c r="D982" s="2">
        <f ca="1">IFERROR(__xludf.DUMMYFUNCTION("""COMPUTED_VALUE"""),298.92)</f>
        <v>298.92</v>
      </c>
    </row>
    <row r="983" spans="3:4" x14ac:dyDescent="0.2">
      <c r="C983" s="3">
        <f ca="1">IFERROR(__xludf.DUMMYFUNCTION("""COMPUTED_VALUE"""),43488.6666666666)</f>
        <v>43488.666666666599</v>
      </c>
      <c r="D983" s="2">
        <f ca="1">IFERROR(__xludf.DUMMYFUNCTION("""COMPUTED_VALUE"""),287.59)</f>
        <v>287.58999999999997</v>
      </c>
    </row>
    <row r="984" spans="3:4" x14ac:dyDescent="0.2">
      <c r="C984" s="3">
        <f ca="1">IFERROR(__xludf.DUMMYFUNCTION("""COMPUTED_VALUE"""),43489.6666666666)</f>
        <v>43489.666666666599</v>
      </c>
      <c r="D984" s="2">
        <f ca="1">IFERROR(__xludf.DUMMYFUNCTION("""COMPUTED_VALUE"""),291.51)</f>
        <v>291.51</v>
      </c>
    </row>
    <row r="985" spans="3:4" x14ac:dyDescent="0.2">
      <c r="C985" s="3">
        <f ca="1">IFERROR(__xludf.DUMMYFUNCTION("""COMPUTED_VALUE"""),43490.6666666666)</f>
        <v>43490.666666666599</v>
      </c>
      <c r="D985" s="2">
        <f ca="1">IFERROR(__xludf.DUMMYFUNCTION("""COMPUTED_VALUE"""),297.04)</f>
        <v>297.04000000000002</v>
      </c>
    </row>
    <row r="986" spans="3:4" x14ac:dyDescent="0.2">
      <c r="C986" s="3">
        <f ca="1">IFERROR(__xludf.DUMMYFUNCTION("""COMPUTED_VALUE"""),43493.6666666666)</f>
        <v>43493.666666666599</v>
      </c>
      <c r="D986" s="2">
        <f ca="1">IFERROR(__xludf.DUMMYFUNCTION("""COMPUTED_VALUE"""),296.38)</f>
        <v>296.38</v>
      </c>
    </row>
    <row r="987" spans="3:4" x14ac:dyDescent="0.2">
      <c r="C987" s="3">
        <f ca="1">IFERROR(__xludf.DUMMYFUNCTION("""COMPUTED_VALUE"""),43494.6666666666)</f>
        <v>43494.666666666599</v>
      </c>
      <c r="D987" s="2">
        <f ca="1">IFERROR(__xludf.DUMMYFUNCTION("""COMPUTED_VALUE"""),297.46)</f>
        <v>297.45999999999998</v>
      </c>
    </row>
    <row r="988" spans="3:4" x14ac:dyDescent="0.2">
      <c r="C988" s="3">
        <f ca="1">IFERROR(__xludf.DUMMYFUNCTION("""COMPUTED_VALUE"""),43495.6666666666)</f>
        <v>43495.666666666599</v>
      </c>
      <c r="D988" s="2">
        <f ca="1">IFERROR(__xludf.DUMMYFUNCTION("""COMPUTED_VALUE"""),308.77)</f>
        <v>308.77</v>
      </c>
    </row>
    <row r="989" spans="3:4" x14ac:dyDescent="0.2">
      <c r="C989" s="3">
        <f ca="1">IFERROR(__xludf.DUMMYFUNCTION("""COMPUTED_VALUE"""),43496.6666666666)</f>
        <v>43496.666666666599</v>
      </c>
      <c r="D989" s="2">
        <f ca="1">IFERROR(__xludf.DUMMYFUNCTION("""COMPUTED_VALUE"""),307.02)</f>
        <v>307.02</v>
      </c>
    </row>
    <row r="990" spans="3:4" x14ac:dyDescent="0.2">
      <c r="C990" s="3">
        <f ca="1">IFERROR(__xludf.DUMMYFUNCTION("""COMPUTED_VALUE"""),43497.6666666666)</f>
        <v>43497.666666666599</v>
      </c>
      <c r="D990" s="2">
        <f ca="1">IFERROR(__xludf.DUMMYFUNCTION("""COMPUTED_VALUE"""),312.21)</f>
        <v>312.20999999999998</v>
      </c>
    </row>
    <row r="991" spans="3:4" x14ac:dyDescent="0.2">
      <c r="C991" s="3">
        <f ca="1">IFERROR(__xludf.DUMMYFUNCTION("""COMPUTED_VALUE"""),43500.6666666666)</f>
        <v>43500.666666666599</v>
      </c>
      <c r="D991" s="2">
        <f ca="1">IFERROR(__xludf.DUMMYFUNCTION("""COMPUTED_VALUE"""),312.89)</f>
        <v>312.89</v>
      </c>
    </row>
    <row r="992" spans="3:4" x14ac:dyDescent="0.2">
      <c r="C992" s="3">
        <f ca="1">IFERROR(__xludf.DUMMYFUNCTION("""COMPUTED_VALUE"""),43501.6666666666)</f>
        <v>43501.666666666599</v>
      </c>
      <c r="D992" s="2">
        <f ca="1">IFERROR(__xludf.DUMMYFUNCTION("""COMPUTED_VALUE"""),321.35)</f>
        <v>321.35000000000002</v>
      </c>
    </row>
    <row r="993" spans="3:4" x14ac:dyDescent="0.2">
      <c r="C993" s="3">
        <f ca="1">IFERROR(__xludf.DUMMYFUNCTION("""COMPUTED_VALUE"""),43502.6666666666)</f>
        <v>43502.666666666599</v>
      </c>
      <c r="D993" s="2">
        <f ca="1">IFERROR(__xludf.DUMMYFUNCTION("""COMPUTED_VALUE"""),317.22)</f>
        <v>317.22000000000003</v>
      </c>
    </row>
    <row r="994" spans="3:4" x14ac:dyDescent="0.2">
      <c r="C994" s="3">
        <f ca="1">IFERROR(__xludf.DUMMYFUNCTION("""COMPUTED_VALUE"""),43503.6666666666)</f>
        <v>43503.666666666599</v>
      </c>
      <c r="D994" s="2">
        <f ca="1">IFERROR(__xludf.DUMMYFUNCTION("""COMPUTED_VALUE"""),307.51)</f>
        <v>307.51</v>
      </c>
    </row>
    <row r="995" spans="3:4" x14ac:dyDescent="0.2">
      <c r="C995" s="3">
        <f ca="1">IFERROR(__xludf.DUMMYFUNCTION("""COMPUTED_VALUE"""),43504.6666666666)</f>
        <v>43504.666666666599</v>
      </c>
      <c r="D995" s="2">
        <f ca="1">IFERROR(__xludf.DUMMYFUNCTION("""COMPUTED_VALUE"""),305.8)</f>
        <v>305.8</v>
      </c>
    </row>
    <row r="996" spans="3:4" x14ac:dyDescent="0.2">
      <c r="C996" s="3">
        <f ca="1">IFERROR(__xludf.DUMMYFUNCTION("""COMPUTED_VALUE"""),43507.6666666666)</f>
        <v>43507.666666666599</v>
      </c>
      <c r="D996" s="2">
        <f ca="1">IFERROR(__xludf.DUMMYFUNCTION("""COMPUTED_VALUE"""),312.84)</f>
        <v>312.83999999999997</v>
      </c>
    </row>
    <row r="997" spans="3:4" x14ac:dyDescent="0.2">
      <c r="C997" s="3">
        <f ca="1">IFERROR(__xludf.DUMMYFUNCTION("""COMPUTED_VALUE"""),43508.6666666666)</f>
        <v>43508.666666666599</v>
      </c>
      <c r="D997" s="2">
        <f ca="1">IFERROR(__xludf.DUMMYFUNCTION("""COMPUTED_VALUE"""),311.81)</f>
        <v>311.81</v>
      </c>
    </row>
    <row r="998" spans="3:4" x14ac:dyDescent="0.2">
      <c r="C998" s="3">
        <f ca="1">IFERROR(__xludf.DUMMYFUNCTION("""COMPUTED_VALUE"""),43509.6666666666)</f>
        <v>43509.666666666599</v>
      </c>
      <c r="D998" s="2">
        <f ca="1">IFERROR(__xludf.DUMMYFUNCTION("""COMPUTED_VALUE"""),308.17)</f>
        <v>308.17</v>
      </c>
    </row>
    <row r="999" spans="3:4" x14ac:dyDescent="0.2">
      <c r="C999" s="3">
        <f ca="1">IFERROR(__xludf.DUMMYFUNCTION("""COMPUTED_VALUE"""),43510.6666666666)</f>
        <v>43510.666666666599</v>
      </c>
      <c r="D999" s="2">
        <f ca="1">IFERROR(__xludf.DUMMYFUNCTION("""COMPUTED_VALUE"""),303.77)</f>
        <v>303.77</v>
      </c>
    </row>
    <row r="1000" spans="3:4" x14ac:dyDescent="0.2">
      <c r="C1000" s="3">
        <f ca="1">IFERROR(__xludf.DUMMYFUNCTION("""COMPUTED_VALUE"""),43511.6666666666)</f>
        <v>43511.666666666599</v>
      </c>
      <c r="D1000" s="2">
        <f ca="1">IFERROR(__xludf.DUMMYFUNCTION("""COMPUTED_VALUE"""),307.88)</f>
        <v>307.88</v>
      </c>
    </row>
    <row r="1001" spans="3:4" x14ac:dyDescent="0.2">
      <c r="C1001" s="3">
        <f ca="1">IFERROR(__xludf.DUMMYFUNCTION("""COMPUTED_VALUE"""),43515.6666666666)</f>
        <v>43515.666666666599</v>
      </c>
      <c r="D1001" s="2">
        <f ca="1">IFERROR(__xludf.DUMMYFUNCTION("""COMPUTED_VALUE"""),305.64)</f>
        <v>305.64</v>
      </c>
    </row>
    <row r="1002" spans="3:4" x14ac:dyDescent="0.2">
      <c r="C1002" s="3">
        <f ca="1">IFERROR(__xludf.DUMMYFUNCTION("""COMPUTED_VALUE"""),43516.6666666666)</f>
        <v>43516.666666666599</v>
      </c>
      <c r="D1002" s="2">
        <f ca="1">IFERROR(__xludf.DUMMYFUNCTION("""COMPUTED_VALUE"""),302.56)</f>
        <v>302.56</v>
      </c>
    </row>
    <row r="1003" spans="3:4" x14ac:dyDescent="0.2">
      <c r="C1003" s="3">
        <f ca="1">IFERROR(__xludf.DUMMYFUNCTION("""COMPUTED_VALUE"""),43517.6666666666)</f>
        <v>43517.666666666599</v>
      </c>
      <c r="D1003" s="2">
        <f ca="1">IFERROR(__xludf.DUMMYFUNCTION("""COMPUTED_VALUE"""),291.23)</f>
        <v>291.23</v>
      </c>
    </row>
    <row r="1004" spans="3:4" x14ac:dyDescent="0.2">
      <c r="C1004" s="3">
        <f ca="1">IFERROR(__xludf.DUMMYFUNCTION("""COMPUTED_VALUE"""),43518.6666666666)</f>
        <v>43518.666666666599</v>
      </c>
      <c r="D1004" s="2">
        <f ca="1">IFERROR(__xludf.DUMMYFUNCTION("""COMPUTED_VALUE"""),294.71)</f>
        <v>294.70999999999998</v>
      </c>
    </row>
    <row r="1005" spans="3:4" x14ac:dyDescent="0.2">
      <c r="C1005" s="3">
        <f ca="1">IFERROR(__xludf.DUMMYFUNCTION("""COMPUTED_VALUE"""),43521.6666666666)</f>
        <v>43521.666666666599</v>
      </c>
      <c r="D1005" s="2">
        <f ca="1">IFERROR(__xludf.DUMMYFUNCTION("""COMPUTED_VALUE"""),298.77)</f>
        <v>298.77</v>
      </c>
    </row>
    <row r="1006" spans="3:4" x14ac:dyDescent="0.2">
      <c r="C1006" s="3">
        <f ca="1">IFERROR(__xludf.DUMMYFUNCTION("""COMPUTED_VALUE"""),43522.6666666666)</f>
        <v>43522.666666666599</v>
      </c>
      <c r="D1006" s="2">
        <f ca="1">IFERROR(__xludf.DUMMYFUNCTION("""COMPUTED_VALUE"""),297.86)</f>
        <v>297.86</v>
      </c>
    </row>
    <row r="1007" spans="3:4" x14ac:dyDescent="0.2">
      <c r="C1007" s="3">
        <f ca="1">IFERROR(__xludf.DUMMYFUNCTION("""COMPUTED_VALUE"""),43523.6666666666)</f>
        <v>43523.666666666599</v>
      </c>
      <c r="D1007" s="2">
        <f ca="1">IFERROR(__xludf.DUMMYFUNCTION("""COMPUTED_VALUE"""),314.74)</f>
        <v>314.74</v>
      </c>
    </row>
    <row r="1008" spans="3:4" x14ac:dyDescent="0.2">
      <c r="C1008" s="3">
        <f ca="1">IFERROR(__xludf.DUMMYFUNCTION("""COMPUTED_VALUE"""),43524.6666666666)</f>
        <v>43524.666666666599</v>
      </c>
      <c r="D1008" s="2">
        <f ca="1">IFERROR(__xludf.DUMMYFUNCTION("""COMPUTED_VALUE"""),319.88)</f>
        <v>319.88</v>
      </c>
    </row>
    <row r="1009" spans="3:4" x14ac:dyDescent="0.2">
      <c r="C1009" s="3">
        <f ca="1">IFERROR(__xludf.DUMMYFUNCTION("""COMPUTED_VALUE"""),43525.6666666666)</f>
        <v>43525.666666666599</v>
      </c>
      <c r="D1009" s="2">
        <f ca="1">IFERROR(__xludf.DUMMYFUNCTION("""COMPUTED_VALUE"""),294.79)</f>
        <v>294.79000000000002</v>
      </c>
    </row>
    <row r="1010" spans="3:4" x14ac:dyDescent="0.2">
      <c r="C1010" s="3">
        <f ca="1">IFERROR(__xludf.DUMMYFUNCTION("""COMPUTED_VALUE"""),43528.6666666666)</f>
        <v>43528.666666666599</v>
      </c>
      <c r="D1010" s="2">
        <f ca="1">IFERROR(__xludf.DUMMYFUNCTION("""COMPUTED_VALUE"""),285.36)</f>
        <v>285.36</v>
      </c>
    </row>
    <row r="1011" spans="3:4" x14ac:dyDescent="0.2">
      <c r="C1011" s="3">
        <f ca="1">IFERROR(__xludf.DUMMYFUNCTION("""COMPUTED_VALUE"""),43529.6666666666)</f>
        <v>43529.666666666599</v>
      </c>
      <c r="D1011" s="2">
        <f ca="1">IFERROR(__xludf.DUMMYFUNCTION("""COMPUTED_VALUE"""),276.54)</f>
        <v>276.54000000000002</v>
      </c>
    </row>
    <row r="1012" spans="3:4" x14ac:dyDescent="0.2">
      <c r="C1012" s="3">
        <f ca="1">IFERROR(__xludf.DUMMYFUNCTION("""COMPUTED_VALUE"""),43530.6666666666)</f>
        <v>43530.666666666599</v>
      </c>
      <c r="D1012" s="2">
        <f ca="1">IFERROR(__xludf.DUMMYFUNCTION("""COMPUTED_VALUE"""),276.24)</f>
        <v>276.24</v>
      </c>
    </row>
    <row r="1013" spans="3:4" x14ac:dyDescent="0.2">
      <c r="C1013" s="3">
        <f ca="1">IFERROR(__xludf.DUMMYFUNCTION("""COMPUTED_VALUE"""),43531.6666666666)</f>
        <v>43531.666666666599</v>
      </c>
      <c r="D1013" s="2">
        <f ca="1">IFERROR(__xludf.DUMMYFUNCTION("""COMPUTED_VALUE"""),276.59)</f>
        <v>276.58999999999997</v>
      </c>
    </row>
    <row r="1014" spans="3:4" x14ac:dyDescent="0.2">
      <c r="C1014" s="3">
        <f ca="1">IFERROR(__xludf.DUMMYFUNCTION("""COMPUTED_VALUE"""),43532.6666666666)</f>
        <v>43532.666666666599</v>
      </c>
      <c r="D1014" s="2">
        <f ca="1">IFERROR(__xludf.DUMMYFUNCTION("""COMPUTED_VALUE"""),284.14)</f>
        <v>284.14</v>
      </c>
    </row>
    <row r="1015" spans="3:4" x14ac:dyDescent="0.2">
      <c r="C1015" s="3">
        <f ca="1">IFERROR(__xludf.DUMMYFUNCTION("""COMPUTED_VALUE"""),43535.6666666666)</f>
        <v>43535.666666666599</v>
      </c>
      <c r="D1015" s="2">
        <f ca="1">IFERROR(__xludf.DUMMYFUNCTION("""COMPUTED_VALUE"""),290.92)</f>
        <v>290.92</v>
      </c>
    </row>
    <row r="1016" spans="3:4" x14ac:dyDescent="0.2">
      <c r="C1016" s="3">
        <f ca="1">IFERROR(__xludf.DUMMYFUNCTION("""COMPUTED_VALUE"""),43536.6666666666)</f>
        <v>43536.666666666599</v>
      </c>
      <c r="D1016" s="2">
        <f ca="1">IFERROR(__xludf.DUMMYFUNCTION("""COMPUTED_VALUE"""),283.36)</f>
        <v>283.36</v>
      </c>
    </row>
    <row r="1017" spans="3:4" x14ac:dyDescent="0.2">
      <c r="C1017" s="3">
        <f ca="1">IFERROR(__xludf.DUMMYFUNCTION("""COMPUTED_VALUE"""),43537.6666666666)</f>
        <v>43537.666666666599</v>
      </c>
      <c r="D1017" s="2">
        <f ca="1">IFERROR(__xludf.DUMMYFUNCTION("""COMPUTED_VALUE"""),288.96)</f>
        <v>288.95999999999998</v>
      </c>
    </row>
    <row r="1018" spans="3:4" x14ac:dyDescent="0.2">
      <c r="C1018" s="3">
        <f ca="1">IFERROR(__xludf.DUMMYFUNCTION("""COMPUTED_VALUE"""),43538.6666666666)</f>
        <v>43538.666666666599</v>
      </c>
      <c r="D1018" s="2">
        <f ca="1">IFERROR(__xludf.DUMMYFUNCTION("""COMPUTED_VALUE"""),289.96)</f>
        <v>289.95999999999998</v>
      </c>
    </row>
    <row r="1019" spans="3:4" x14ac:dyDescent="0.2">
      <c r="C1019" s="3">
        <f ca="1">IFERROR(__xludf.DUMMYFUNCTION("""COMPUTED_VALUE"""),43539.6666666666)</f>
        <v>43539.666666666599</v>
      </c>
      <c r="D1019" s="2">
        <f ca="1">IFERROR(__xludf.DUMMYFUNCTION("""COMPUTED_VALUE"""),275.43)</f>
        <v>275.43</v>
      </c>
    </row>
    <row r="1020" spans="3:4" x14ac:dyDescent="0.2">
      <c r="C1020" s="3">
        <f ca="1">IFERROR(__xludf.DUMMYFUNCTION("""COMPUTED_VALUE"""),43542.6666666666)</f>
        <v>43542.666666666599</v>
      </c>
      <c r="D1020" s="2">
        <f ca="1">IFERROR(__xludf.DUMMYFUNCTION("""COMPUTED_VALUE"""),269.49)</f>
        <v>269.49</v>
      </c>
    </row>
    <row r="1021" spans="3:4" x14ac:dyDescent="0.2">
      <c r="C1021" s="3">
        <f ca="1">IFERROR(__xludf.DUMMYFUNCTION("""COMPUTED_VALUE"""),43543.6666666666)</f>
        <v>43543.666666666599</v>
      </c>
      <c r="D1021" s="2">
        <f ca="1">IFERROR(__xludf.DUMMYFUNCTION("""COMPUTED_VALUE"""),267.47)</f>
        <v>267.47000000000003</v>
      </c>
    </row>
    <row r="1022" spans="3:4" x14ac:dyDescent="0.2">
      <c r="C1022" s="3">
        <f ca="1">IFERROR(__xludf.DUMMYFUNCTION("""COMPUTED_VALUE"""),43544.6666666666)</f>
        <v>43544.666666666599</v>
      </c>
      <c r="D1022" s="2">
        <f ca="1">IFERROR(__xludf.DUMMYFUNCTION("""COMPUTED_VALUE"""),273.6)</f>
        <v>273.60000000000002</v>
      </c>
    </row>
    <row r="1023" spans="3:4" x14ac:dyDescent="0.2">
      <c r="C1023" s="3">
        <f ca="1">IFERROR(__xludf.DUMMYFUNCTION("""COMPUTED_VALUE"""),43545.6666666666)</f>
        <v>43545.666666666599</v>
      </c>
      <c r="D1023" s="2">
        <f ca="1">IFERROR(__xludf.DUMMYFUNCTION("""COMPUTED_VALUE"""),274.02)</f>
        <v>274.02</v>
      </c>
    </row>
    <row r="1024" spans="3:4" x14ac:dyDescent="0.2">
      <c r="C1024" s="3">
        <f ca="1">IFERROR(__xludf.DUMMYFUNCTION("""COMPUTED_VALUE"""),43546.6666666666)</f>
        <v>43546.666666666599</v>
      </c>
      <c r="D1024" s="2">
        <f ca="1">IFERROR(__xludf.DUMMYFUNCTION("""COMPUTED_VALUE"""),264.53)</f>
        <v>264.52999999999997</v>
      </c>
    </row>
    <row r="1025" spans="3:4" x14ac:dyDescent="0.2">
      <c r="C1025" s="3">
        <f ca="1">IFERROR(__xludf.DUMMYFUNCTION("""COMPUTED_VALUE"""),43549.6666666666)</f>
        <v>43549.666666666599</v>
      </c>
      <c r="D1025" s="2">
        <f ca="1">IFERROR(__xludf.DUMMYFUNCTION("""COMPUTED_VALUE"""),260.42)</f>
        <v>260.42</v>
      </c>
    </row>
    <row r="1026" spans="3:4" x14ac:dyDescent="0.2">
      <c r="C1026" s="3">
        <f ca="1">IFERROR(__xludf.DUMMYFUNCTION("""COMPUTED_VALUE"""),43550.6666666666)</f>
        <v>43550.666666666599</v>
      </c>
      <c r="D1026" s="2">
        <f ca="1">IFERROR(__xludf.DUMMYFUNCTION("""COMPUTED_VALUE"""),267.77)</f>
        <v>267.77</v>
      </c>
    </row>
    <row r="1027" spans="3:4" x14ac:dyDescent="0.2">
      <c r="C1027" s="3">
        <f ca="1">IFERROR(__xludf.DUMMYFUNCTION("""COMPUTED_VALUE"""),43551.6666666666)</f>
        <v>43551.666666666599</v>
      </c>
      <c r="D1027" s="2">
        <f ca="1">IFERROR(__xludf.DUMMYFUNCTION("""COMPUTED_VALUE"""),274.83)</f>
        <v>274.83</v>
      </c>
    </row>
    <row r="1028" spans="3:4" x14ac:dyDescent="0.2">
      <c r="C1028" s="3">
        <f ca="1">IFERROR(__xludf.DUMMYFUNCTION("""COMPUTED_VALUE"""),43552.6666666666)</f>
        <v>43552.666666666599</v>
      </c>
      <c r="D1028" s="2">
        <f ca="1">IFERROR(__xludf.DUMMYFUNCTION("""COMPUTED_VALUE"""),278.62)</f>
        <v>278.62</v>
      </c>
    </row>
    <row r="1029" spans="3:4" x14ac:dyDescent="0.2">
      <c r="C1029" s="3">
        <f ca="1">IFERROR(__xludf.DUMMYFUNCTION("""COMPUTED_VALUE"""),43553.6666666666)</f>
        <v>43553.666666666599</v>
      </c>
      <c r="D1029" s="2">
        <f ca="1">IFERROR(__xludf.DUMMYFUNCTION("""COMPUTED_VALUE"""),279.86)</f>
        <v>279.86</v>
      </c>
    </row>
    <row r="1030" spans="3:4" x14ac:dyDescent="0.2">
      <c r="C1030" s="3">
        <f ca="1">IFERROR(__xludf.DUMMYFUNCTION("""COMPUTED_VALUE"""),43556.6666666666)</f>
        <v>43556.666666666599</v>
      </c>
      <c r="D1030" s="2">
        <f ca="1">IFERROR(__xludf.DUMMYFUNCTION("""COMPUTED_VALUE"""),289.18)</f>
        <v>289.18</v>
      </c>
    </row>
    <row r="1031" spans="3:4" x14ac:dyDescent="0.2">
      <c r="C1031" s="3">
        <f ca="1">IFERROR(__xludf.DUMMYFUNCTION("""COMPUTED_VALUE"""),43557.6666666666)</f>
        <v>43557.666666666599</v>
      </c>
      <c r="D1031" s="2">
        <f ca="1">IFERROR(__xludf.DUMMYFUNCTION("""COMPUTED_VALUE"""),285.88)</f>
        <v>285.88</v>
      </c>
    </row>
    <row r="1032" spans="3:4" x14ac:dyDescent="0.2">
      <c r="C1032" s="3">
        <f ca="1">IFERROR(__xludf.DUMMYFUNCTION("""COMPUTED_VALUE"""),43558.6666666666)</f>
        <v>43558.666666666599</v>
      </c>
      <c r="D1032" s="2">
        <f ca="1">IFERROR(__xludf.DUMMYFUNCTION("""COMPUTED_VALUE"""),291.81)</f>
        <v>291.81</v>
      </c>
    </row>
    <row r="1033" spans="3:4" x14ac:dyDescent="0.2">
      <c r="C1033" s="3">
        <f ca="1">IFERROR(__xludf.DUMMYFUNCTION("""COMPUTED_VALUE"""),43559.6666666666)</f>
        <v>43559.666666666599</v>
      </c>
      <c r="D1033" s="2">
        <f ca="1">IFERROR(__xludf.DUMMYFUNCTION("""COMPUTED_VALUE"""),267.78)</f>
        <v>267.77999999999997</v>
      </c>
    </row>
    <row r="1034" spans="3:4" x14ac:dyDescent="0.2">
      <c r="C1034" s="3">
        <f ca="1">IFERROR(__xludf.DUMMYFUNCTION("""COMPUTED_VALUE"""),43560.6666666666)</f>
        <v>43560.666666666599</v>
      </c>
      <c r="D1034" s="2">
        <f ca="1">IFERROR(__xludf.DUMMYFUNCTION("""COMPUTED_VALUE"""),274.96)</f>
        <v>274.95999999999998</v>
      </c>
    </row>
    <row r="1035" spans="3:4" x14ac:dyDescent="0.2">
      <c r="C1035" s="3">
        <f ca="1">IFERROR(__xludf.DUMMYFUNCTION("""COMPUTED_VALUE"""),43563.6666666666)</f>
        <v>43563.666666666599</v>
      </c>
      <c r="D1035" s="2">
        <f ca="1">IFERROR(__xludf.DUMMYFUNCTION("""COMPUTED_VALUE"""),273.2)</f>
        <v>273.2</v>
      </c>
    </row>
    <row r="1036" spans="3:4" x14ac:dyDescent="0.2">
      <c r="C1036" s="3">
        <f ca="1">IFERROR(__xludf.DUMMYFUNCTION("""COMPUTED_VALUE"""),43564.6666666666)</f>
        <v>43564.666666666599</v>
      </c>
      <c r="D1036" s="2">
        <f ca="1">IFERROR(__xludf.DUMMYFUNCTION("""COMPUTED_VALUE"""),272.31)</f>
        <v>272.31</v>
      </c>
    </row>
    <row r="1037" spans="3:4" x14ac:dyDescent="0.2">
      <c r="C1037" s="3">
        <f ca="1">IFERROR(__xludf.DUMMYFUNCTION("""COMPUTED_VALUE"""),43565.6666666666)</f>
        <v>43565.666666666599</v>
      </c>
      <c r="D1037" s="2">
        <f ca="1">IFERROR(__xludf.DUMMYFUNCTION("""COMPUTED_VALUE"""),276.06)</f>
        <v>276.06</v>
      </c>
    </row>
    <row r="1038" spans="3:4" x14ac:dyDescent="0.2">
      <c r="C1038" s="3">
        <f ca="1">IFERROR(__xludf.DUMMYFUNCTION("""COMPUTED_VALUE"""),43566.6666666666)</f>
        <v>43566.666666666599</v>
      </c>
      <c r="D1038" s="2">
        <f ca="1">IFERROR(__xludf.DUMMYFUNCTION("""COMPUTED_VALUE"""),268.42)</f>
        <v>268.42</v>
      </c>
    </row>
    <row r="1039" spans="3:4" x14ac:dyDescent="0.2">
      <c r="C1039" s="3">
        <f ca="1">IFERROR(__xludf.DUMMYFUNCTION("""COMPUTED_VALUE"""),43567.6666666666)</f>
        <v>43567.666666666599</v>
      </c>
      <c r="D1039" s="2">
        <f ca="1">IFERROR(__xludf.DUMMYFUNCTION("""COMPUTED_VALUE"""),267.7)</f>
        <v>267.7</v>
      </c>
    </row>
    <row r="1040" spans="3:4" x14ac:dyDescent="0.2">
      <c r="C1040" s="3">
        <f ca="1">IFERROR(__xludf.DUMMYFUNCTION("""COMPUTED_VALUE"""),43570.6666666666)</f>
        <v>43570.666666666599</v>
      </c>
      <c r="D1040" s="2">
        <f ca="1">IFERROR(__xludf.DUMMYFUNCTION("""COMPUTED_VALUE"""),266.38)</f>
        <v>266.38</v>
      </c>
    </row>
    <row r="1041" spans="3:4" x14ac:dyDescent="0.2">
      <c r="C1041" s="3">
        <f ca="1">IFERROR(__xludf.DUMMYFUNCTION("""COMPUTED_VALUE"""),43571.6666666666)</f>
        <v>43571.666666666599</v>
      </c>
      <c r="D1041" s="2">
        <f ca="1">IFERROR(__xludf.DUMMYFUNCTION("""COMPUTED_VALUE"""),273.36)</f>
        <v>273.36</v>
      </c>
    </row>
    <row r="1042" spans="3:4" x14ac:dyDescent="0.2">
      <c r="C1042" s="3">
        <f ca="1">IFERROR(__xludf.DUMMYFUNCTION("""COMPUTED_VALUE"""),43572.6666666666)</f>
        <v>43572.666666666599</v>
      </c>
      <c r="D1042" s="2">
        <f ca="1">IFERROR(__xludf.DUMMYFUNCTION("""COMPUTED_VALUE"""),271.23)</f>
        <v>271.23</v>
      </c>
    </row>
    <row r="1043" spans="3:4" x14ac:dyDescent="0.2">
      <c r="C1043" s="3">
        <f ca="1">IFERROR(__xludf.DUMMYFUNCTION("""COMPUTED_VALUE"""),43573.6666666666)</f>
        <v>43573.666666666599</v>
      </c>
      <c r="D1043" s="2">
        <f ca="1">IFERROR(__xludf.DUMMYFUNCTION("""COMPUTED_VALUE"""),273.26)</f>
        <v>273.26</v>
      </c>
    </row>
    <row r="1044" spans="3:4" x14ac:dyDescent="0.2">
      <c r="C1044" s="3">
        <f ca="1">IFERROR(__xludf.DUMMYFUNCTION("""COMPUTED_VALUE"""),43577.6666666666)</f>
        <v>43577.666666666599</v>
      </c>
      <c r="D1044" s="2">
        <f ca="1">IFERROR(__xludf.DUMMYFUNCTION("""COMPUTED_VALUE"""),262.75)</f>
        <v>262.75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Dennis Perry</cp:lastModifiedBy>
  <dcterms:modified xsi:type="dcterms:W3CDTF">2020-07-20T21:03:49Z</dcterms:modified>
</cp:coreProperties>
</file>