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drawings/drawing2.xml" ContentType="application/vnd.openxmlformats-officedocument.drawing+xml"/>
  <Override PartName="/xl/chartsheets/sheet3.xml" ContentType="application/vnd.openxmlformats-officedocument.spreadsheetml.chartsheet+xml"/>
  <Override PartName="/xl/drawings/drawing3.xml" ContentType="application/vnd.openxmlformats-officedocument.drawing+xml"/>
  <Override PartName="/xl/chartsheets/sheet4.xml" ContentType="application/vnd.openxmlformats-officedocument.spreadsheetml.chartsheet+xml"/>
  <Override PartName="/xl/drawings/drawing4.xml" ContentType="application/vnd.openxmlformats-officedocument.drawing+xml"/>
  <Override PartName="/xl/chartsheets/sheet5.xml" ContentType="application/vnd.openxmlformats-officedocument.spreadsheetml.chartsheet+xml"/>
  <Override PartName="/xl/drawings/drawing5.xml" ContentType="application/vnd.openxmlformats-officedocument.drawing+xml"/>
  <Override PartName="/xl/chartsheets/sheet6.xml" ContentType="application/vnd.openxmlformats-officedocument.spreadsheetml.chartsheet+xml"/>
  <Override PartName="/xl/drawings/drawing6.xml" ContentType="application/vnd.openxmlformats-officedocument.drawing+xml"/>
  <Override PartName="/xl/chartsheets/sheet7.xml" ContentType="application/vnd.openxmlformats-officedocument.spreadsheetml.chartsheet+xml"/>
  <Override PartName="/xl/drawings/drawing7.xml" ContentType="application/vnd.openxmlformats-officedocument.drawing+xml"/>
  <Override PartName="/xl/chartsheets/sheet8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Italianos" sheetId="2" state="visible" r:id="rId2"/>
    <sheet name="Análises" sheetId="3" state="visible" r:id="rId3"/>
    <sheet name="Formação" sheetId="4" state="visible" r:id="rId4"/>
    <sheet name="Grandes_áreas" sheetId="5" state="visible" r:id="rId5"/>
    <sheet name="Grandes_áreas_perc" sheetId="6" state="visible" r:id="rId6"/>
    <sheet name="Áreas" sheetId="7" state="visible" r:id="rId7"/>
    <sheet name="Áreas_perc" sheetId="8" state="visible" r:id="rId8"/>
    <sheet name="Produção" sheetId="9" state="visible" r:id="rId9"/>
    <sheet name="Produção_relativa" sheetId="10" state="visible" r:id="rId10"/>
    <sheet name="Italianos_estado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chartsheet" Target="/xl/chartsheets/sheet3.xml" Id="rId6" /><Relationship Type="http://schemas.openxmlformats.org/officeDocument/2006/relationships/chartsheet" Target="/xl/chartsheets/sheet4.xml" Id="rId7" /><Relationship Type="http://schemas.openxmlformats.org/officeDocument/2006/relationships/chartsheet" Target="/xl/chartsheets/sheet5.xml" Id="rId8" /><Relationship Type="http://schemas.openxmlformats.org/officeDocument/2006/relationships/chartsheet" Target="/xl/chartsheets/sheet6.xml" Id="rId9" /><Relationship Type="http://schemas.openxmlformats.org/officeDocument/2006/relationships/chartsheet" Target="/xl/chartsheets/sheet7.xml" Id="rId10" /><Relationship Type="http://schemas.openxmlformats.org/officeDocument/2006/relationships/chartsheet" Target="/xl/chartsheets/sheet8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Formação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'Análises'!AC1</f>
            </strRef>
          </tx>
          <spPr>
            <a:ln>
              <a:prstDash val="solid"/>
            </a:ln>
          </spPr>
          <cat>
            <numRef>
              <f>'Análises'!$AB$2:$AB$5</f>
            </numRef>
          </cat>
          <val>
            <numRef>
              <f>'Análises'!$AC$2:$AC$5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Grandes áreas de formação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'Análises'!U1</f>
            </strRef>
          </tx>
          <spPr>
            <a:ln>
              <a:prstDash val="solid"/>
            </a:ln>
          </spPr>
          <cat>
            <numRef>
              <f>'Análises'!$T$2:$T$1000</f>
            </numRef>
          </cat>
          <val>
            <numRef>
              <f>'Análises'!$U$2:$U$1000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Grandes áreas de formação</a:t>
            </a:r>
          </a:p>
        </rich>
      </tx>
    </title>
    <plotArea>
      <pieChart>
        <varyColors val="1"/>
        <ser>
          <idx val="0"/>
          <order val="0"/>
          <tx>
            <strRef>
              <f>'Análises'!U1</f>
            </strRef>
          </tx>
          <spPr>
            <a:ln>
              <a:prstDash val="solid"/>
            </a:ln>
          </spPr>
          <cat>
            <numRef>
              <f>'Análises'!$T$2:$T$1000</f>
            </numRef>
          </cat>
          <val>
            <numRef>
              <f>'Análises'!$U$2:$U$1000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Área de atuação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'Análises'!Z1</f>
            </strRef>
          </tx>
          <spPr>
            <a:ln>
              <a:prstDash val="solid"/>
            </a:ln>
          </spPr>
          <cat>
            <numRef>
              <f>'Análises'!$Y$2:$Y$1000</f>
            </numRef>
          </cat>
          <val>
            <numRef>
              <f>'Análises'!$Z$2:$Z$1000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Área de atuação</a:t>
            </a:r>
          </a:p>
        </rich>
      </tx>
    </title>
    <plotArea>
      <pieChart>
        <varyColors val="1"/>
        <ser>
          <idx val="0"/>
          <order val="0"/>
          <tx>
            <strRef>
              <f>'Análises'!Z1</f>
            </strRef>
          </tx>
          <spPr>
            <a:ln>
              <a:prstDash val="solid"/>
            </a:ln>
          </spPr>
          <cat>
            <numRef>
              <f>'Análises'!$Y$2:$Y$1000</f>
            </numRef>
          </cat>
          <val>
            <numRef>
              <f>'Análises'!$Z$2:$Z$1000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Produção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'Análises'!N1</f>
            </strRef>
          </tx>
          <spPr>
            <a:ln>
              <a:prstDash val="solid"/>
            </a:ln>
          </spPr>
          <cat>
            <numRef>
              <f>'Análises'!$M$2:$M$1000</f>
            </numRef>
          </cat>
          <val>
            <numRef>
              <f>'Análises'!$N$2:$N$1000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Produção/pessoa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'Análises'!P1</f>
            </strRef>
          </tx>
          <spPr>
            <a:ln>
              <a:prstDash val="solid"/>
            </a:ln>
          </spPr>
          <cat>
            <numRef>
              <f>'Análises'!$O$2:$O$1000</f>
            </numRef>
          </cat>
          <val>
            <numRef>
              <f>'Análises'!$P$2:$P$1000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Contagem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Italianos por estado</a:t>
            </a:r>
          </a:p>
        </rich>
      </tx>
    </title>
    <plotArea>
      <pieChart>
        <varyColors val="1"/>
        <ser>
          <idx val="0"/>
          <order val="0"/>
          <tx>
            <strRef>
              <f>'Análises'!H1</f>
            </strRef>
          </tx>
          <spPr>
            <a:ln>
              <a:prstDash val="solid"/>
            </a:ln>
          </spPr>
          <cat>
            <numRef>
              <f>'Análises'!$F$2:$F$30</f>
            </numRef>
          </cat>
          <val>
            <numRef>
              <f>'Análises'!$H$2:$H$30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chart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chart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chart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chart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chart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3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4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5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6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7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chartsheets/sheet8.xml><?xml version="1.0" encoding="utf-8"?>
<chartsheet xmlns:r="http://schemas.openxmlformats.org/officeDocument/2006/relationships" xmlns="http://schemas.openxmlformats.org/spreadsheetml/2006/main">
  <sheetViews>
    <sheetView workbookViewId="0"/>
  </sheetViews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País de nascimento</t>
        </is>
      </c>
      <c r="C1" t="inlineStr">
        <is>
          <t>Data de atualização</t>
        </is>
      </c>
      <c r="D1" t="inlineStr">
        <is>
          <t>Id Lattes</t>
        </is>
      </c>
      <c r="E1" t="inlineStr">
        <is>
          <t>Instituição de atuação</t>
        </is>
      </c>
      <c r="F1" t="inlineStr">
        <is>
          <t>Vínculo</t>
        </is>
      </c>
      <c r="G1" t="inlineStr">
        <is>
          <t>País de atuação</t>
        </is>
      </c>
      <c r="H1" t="inlineStr">
        <is>
          <t>Cidade</t>
        </is>
      </c>
      <c r="I1" t="inlineStr">
        <is>
          <t>Estado</t>
        </is>
      </c>
      <c r="J1" t="inlineStr">
        <is>
          <t>CEP</t>
        </is>
      </c>
      <c r="K1" t="inlineStr">
        <is>
          <t>Doutorado</t>
        </is>
      </c>
      <c r="L1" t="inlineStr">
        <is>
          <t>Mestrado</t>
        </is>
      </c>
      <c r="M1" t="inlineStr">
        <is>
          <t>Especialização</t>
        </is>
      </c>
      <c r="N1" t="inlineStr">
        <is>
          <t>Graduação</t>
        </is>
      </c>
      <c r="O1" t="inlineStr">
        <is>
          <t>Grande área de atuação</t>
        </is>
      </c>
      <c r="P1" t="inlineStr">
        <is>
          <t>Área de atuação</t>
        </is>
      </c>
      <c r="Q1" t="inlineStr">
        <is>
          <t>Sub-área de atuação</t>
        </is>
      </c>
      <c r="R1" t="inlineStr">
        <is>
          <t>Especialidade</t>
        </is>
      </c>
      <c r="S1" t="inlineStr">
        <is>
          <t>Trabalhos em eventos</t>
        </is>
      </c>
      <c r="T1" t="inlineStr">
        <is>
          <t>Artigos publicados</t>
        </is>
      </c>
      <c r="U1" t="inlineStr">
        <is>
          <t>Livros e capítulos</t>
        </is>
      </c>
      <c r="V1" t="inlineStr">
        <is>
          <t>Participação em projetos</t>
        </is>
      </c>
      <c r="W1" t="inlineStr">
        <is>
          <t>Patentes</t>
        </is>
      </c>
      <c r="X1" t="inlineStr">
        <is>
          <t>Processos ou técnicas</t>
        </is>
      </c>
      <c r="Y1" t="inlineStr">
        <is>
          <t>Trabalho técnico</t>
        </is>
      </c>
      <c r="Z1" t="inlineStr">
        <is>
          <t>Orientações (doutorado)</t>
        </is>
      </c>
      <c r="AA1" t="inlineStr">
        <is>
          <t>Orientações (mestrado)</t>
        </is>
      </c>
      <c r="AB1" t="inlineStr">
        <is>
          <t>Orientações (outras)</t>
        </is>
      </c>
    </row>
    <row r="2">
      <c r="A2" t="inlineStr">
        <is>
          <t>Eduardo Cezar Barbosa de Barros Aragão</t>
        </is>
      </c>
      <c r="B2" t="inlineStr">
        <is>
          <t>Brasil</t>
        </is>
      </c>
      <c r="C2" t="inlineStr">
        <is>
          <t>08122020</t>
        </is>
      </c>
      <c r="D2" t="inlineStr">
        <is>
          <t>0000388759864860</t>
        </is>
      </c>
      <c r="E2" t="inlineStr">
        <is>
          <t>Centro Universitário Amparaense/UNISEPE/</t>
        </is>
      </c>
      <c r="F2" t="inlineStr">
        <is>
          <t>Professor Adjunto/Professor Adjunto/LIVRE</t>
        </is>
      </c>
      <c r="G2" t="inlineStr">
        <is>
          <t>Brasil</t>
        </is>
      </c>
      <c r="H2" t="inlineStr">
        <is>
          <t>Amparo</t>
        </is>
      </c>
      <c r="I2" t="inlineStr">
        <is>
          <t>SP</t>
        </is>
      </c>
      <c r="J2" t="inlineStr">
        <is>
          <t>13905529</t>
        </is>
      </c>
      <c r="K2" t="inlineStr">
        <is>
          <t>Instituto Tecnológico de Aeronáutica/769300000008/2017/2017</t>
        </is>
      </c>
      <c r="L2" t="inlineStr">
        <is>
          <t>Instituto Nacional de Pesquisas Espaciais/008700000009/2011/2011</t>
        </is>
      </c>
      <c r="M2" t="inlineStr"/>
      <c r="N2" t="inlineStr">
        <is>
          <t>Universidade Estadual de Santa Cruz/363100000000/2008/</t>
        </is>
      </c>
      <c r="O2" t="inlineStr">
        <is>
          <t>CIENCIAS_EXATAS_E_DA_TERRA</t>
        </is>
      </c>
      <c r="P2" t="inlineStr">
        <is>
          <t>Física/Química</t>
        </is>
      </c>
      <c r="Q2" t="inlineStr">
        <is>
          <t>Física dos Fluídos, Física de Plasmas e Descargas Elétricas/Física da Matéria Condensada/Físico-Química</t>
        </is>
      </c>
      <c r="R2" t="inlineStr">
        <is>
          <t>/Espectroscopia/Física de Plasmas e Descargas Elétricas</t>
        </is>
      </c>
      <c r="S2" t="n">
        <v>7</v>
      </c>
      <c r="T2" t="n">
        <v>8</v>
      </c>
      <c r="U2" t="n">
        <v>0</v>
      </c>
      <c r="V2" t="n">
        <v>4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inlineStr">
        <is>
          <t>Eduardo Cezar Barbosa de Barros Aragão</t>
        </is>
      </c>
      <c r="B3" t="inlineStr">
        <is>
          <t>Brasil</t>
        </is>
      </c>
      <c r="C3" t="inlineStr">
        <is>
          <t>13092021</t>
        </is>
      </c>
      <c r="D3" t="inlineStr">
        <is>
          <t>0000388759864860</t>
        </is>
      </c>
      <c r="E3" t="inlineStr">
        <is>
          <t>SENAI - Departamento Regional da Bahia/Centro Integrado de Manufatura e Tecnologia/</t>
        </is>
      </c>
      <c r="F3" t="inlineStr">
        <is>
          <t>Professor Adjunto/Professor Adjunto/LIVRE</t>
        </is>
      </c>
      <c r="G3" t="inlineStr">
        <is>
          <t>Brasil</t>
        </is>
      </c>
      <c r="H3" t="inlineStr">
        <is>
          <t>Salvador</t>
        </is>
      </c>
      <c r="I3" t="inlineStr">
        <is>
          <t>BA</t>
        </is>
      </c>
      <c r="J3" t="inlineStr">
        <is>
          <t>41650010</t>
        </is>
      </c>
      <c r="K3" t="inlineStr">
        <is>
          <t>Instituto Tecnológico de Aeronáutica/769300000008/2017/2017</t>
        </is>
      </c>
      <c r="L3" t="inlineStr">
        <is>
          <t>Instituto Nacional de Pesquisas Espaciais/008700000009/2011/2011</t>
        </is>
      </c>
      <c r="M3" t="inlineStr"/>
      <c r="N3" t="inlineStr">
        <is>
          <t>Universidade Estadual de Santa Cruz/363100000000/2008/</t>
        </is>
      </c>
      <c r="O3" t="inlineStr">
        <is>
          <t>CIENCIAS_EXATAS_E_DA_TERRA</t>
        </is>
      </c>
      <c r="P3" t="inlineStr">
        <is>
          <t>Física/Química</t>
        </is>
      </c>
      <c r="Q3" t="inlineStr">
        <is>
          <t>Física dos Fluídos, Física de Plasmas e Descargas Elétricas//Física da Matéria Condensada/Físico-Química</t>
        </is>
      </c>
      <c r="R3" t="inlineStr">
        <is>
          <t>/Espectroscopia/Física de Plasmas e Descargas Elétricas</t>
        </is>
      </c>
      <c r="S3" t="n">
        <v>9</v>
      </c>
      <c r="T3" t="n">
        <v>8</v>
      </c>
      <c r="U3" t="n">
        <v>0</v>
      </c>
      <c r="V3" t="n">
        <v>7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inlineStr">
        <is>
          <t>Hermano de Medeiros Ferreira Tavares</t>
        </is>
      </c>
      <c r="B4" t="inlineStr">
        <is>
          <t>Brasil</t>
        </is>
      </c>
      <c r="C4" t="inlineStr">
        <is>
          <t>16012003</t>
        </is>
      </c>
      <c r="D4" t="inlineStr"/>
      <c r="E4" t="inlineStr">
        <is>
          <t>Universidade Estadual de Campinas/Faculdade de Engenharia Elétrica e de Computação/</t>
        </is>
      </c>
      <c r="F4" t="inlineStr">
        <is>
          <t>PROFESSOR//SERVIDOR_PUBLICO</t>
        </is>
      </c>
      <c r="G4" t="inlineStr">
        <is>
          <t>Brasil</t>
        </is>
      </c>
      <c r="H4" t="inlineStr">
        <is>
          <t>Campinas</t>
        </is>
      </c>
      <c r="I4" t="inlineStr">
        <is>
          <t>SP</t>
        </is>
      </c>
      <c r="J4" t="inlineStr">
        <is>
          <t>13083-970</t>
        </is>
      </c>
      <c r="K4" t="inlineStr">
        <is>
          <t>Université de Toulouse/000300000995/1968/1968</t>
        </is>
      </c>
      <c r="L4" t="inlineStr">
        <is>
          <t>Université de Toulouse/000100000991/1966/1966</t>
        </is>
      </c>
      <c r="M4" t="inlineStr"/>
      <c r="N4" t="inlineStr">
        <is>
          <t>Instituto Tecnológico de Aeronáutica/769300000008/1964/</t>
        </is>
      </c>
      <c r="O4" t="inlineStr">
        <is>
          <t>ENGENHARIAS</t>
        </is>
      </c>
      <c r="P4" t="inlineStr">
        <is>
          <t>Engenharia Elétrica/Engenharia de Produção</t>
        </is>
      </c>
      <c r="Q4" t="inlineStr">
        <is>
          <t>Eletrônica Industrial, Sistemas e Controles Eletrônicos/Pesquisa Operacional/Telecomunicações/Sistemas Elétricos de Potência</t>
        </is>
      </c>
      <c r="R4" t="inlineStr"/>
      <c r="S4" t="n">
        <v>74</v>
      </c>
      <c r="T4" t="n">
        <v>24</v>
      </c>
      <c r="U4" t="n">
        <v>4</v>
      </c>
      <c r="V4" t="n">
        <v>0</v>
      </c>
      <c r="W4" t="n">
        <v>0</v>
      </c>
      <c r="X4" t="n">
        <v>0</v>
      </c>
      <c r="Y4" t="n">
        <v>0</v>
      </c>
      <c r="Z4" t="n">
        <v>17</v>
      </c>
      <c r="AA4" t="n">
        <v>29</v>
      </c>
      <c r="AB4" t="n">
        <v>0</v>
      </c>
    </row>
    <row r="5">
      <c r="A5" t="inlineStr">
        <is>
          <t>Paulo Marcelo Spedicato</t>
        </is>
      </c>
      <c r="B5" t="inlineStr">
        <is>
          <t>Itália</t>
        </is>
      </c>
      <c r="C5" t="inlineStr">
        <is>
          <t>28082002</t>
        </is>
      </c>
      <c r="D5" t="inlineStr"/>
      <c r="E5" t="inlineStr">
        <is>
          <t>Universidade Federal do Espírito Santo/Centro de Ciências Humanas e Naturais/Departamento de Línguas e Letras</t>
        </is>
      </c>
      <c r="F5" t="inlineStr">
        <is>
          <t>//COLABORADOR</t>
        </is>
      </c>
      <c r="G5" t="inlineStr">
        <is>
          <t>Brasil</t>
        </is>
      </c>
      <c r="H5" t="inlineStr">
        <is>
          <t>Vitoria</t>
        </is>
      </c>
      <c r="I5" t="inlineStr">
        <is>
          <t>ES</t>
        </is>
      </c>
      <c r="J5" t="inlineStr">
        <is>
          <t>29060970</t>
        </is>
      </c>
      <c r="K5" t="inlineStr">
        <is>
          <t>NEW YORK UNIVERSITY/153300000003/1994/1994</t>
        </is>
      </c>
      <c r="L5" t="inlineStr"/>
      <c r="M5" t="inlineStr"/>
      <c r="N5" t="inlineStr">
        <is>
          <t>Universita degli Studi di Padova/865800000000/1972/</t>
        </is>
      </c>
      <c r="O5" t="inlineStr">
        <is>
          <t>LINGUISTICA_LETRAS_E_ARTES</t>
        </is>
      </c>
      <c r="P5" t="inlineStr">
        <is>
          <t>Letras</t>
        </is>
      </c>
      <c r="Q5" t="inlineStr">
        <is>
          <t>Línguas Estrangeiras Modernas</t>
        </is>
      </c>
      <c r="R5" t="inlineStr"/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inlineStr">
        <is>
          <t>Cecilia Veracini</t>
        </is>
      </c>
      <c r="B6" t="inlineStr">
        <is>
          <t>Itália</t>
        </is>
      </c>
      <c r="C6" t="inlineStr">
        <is>
          <t>20052002</t>
        </is>
      </c>
      <c r="D6" t="inlineStr"/>
      <c r="E6" t="inlineStr">
        <is>
          <t>Università Degli Studi Di Firenze/Istituto Di Antropologia/Scienze Fisiche e Naturali</t>
        </is>
      </c>
      <c r="F6" t="inlineStr"/>
      <c r="G6" t="inlineStr">
        <is>
          <t>Itália</t>
        </is>
      </c>
      <c r="H6" t="inlineStr">
        <is>
          <t>Firenze</t>
        </is>
      </c>
      <c r="I6" t="inlineStr"/>
      <c r="J6" t="inlineStr">
        <is>
          <t>50122</t>
        </is>
      </c>
      <c r="K6" t="inlineStr">
        <is>
          <t>Università Degli Studi Di Firenze/000100000991/1997/1997</t>
        </is>
      </c>
      <c r="L6" t="inlineStr">
        <is>
          <t>Universitat Barcelona e Università degli Studi di Firenze/001300000993/1998/1998</t>
        </is>
      </c>
      <c r="M6" t="inlineStr">
        <is>
          <t>Faculté de Médicine, Université Pasteur, Strasbourg/000900000996/1993/</t>
        </is>
      </c>
      <c r="N6" t="inlineStr">
        <is>
          <t>Università degli Studi di Pisa/001500000997/1992/</t>
        </is>
      </c>
      <c r="O6" t="inlineStr">
        <is>
          <t>CIENCIAS_BIOLOGICAS</t>
        </is>
      </c>
      <c r="P6" t="inlineStr">
        <is>
          <t>Zoologia</t>
        </is>
      </c>
      <c r="Q6" t="inlineStr">
        <is>
          <t>bioacustica/Comportamento Animal/Taxonomia dos Grupos Recentes</t>
        </is>
      </c>
      <c r="R6" t="inlineStr">
        <is>
          <t>Primatologia/</t>
        </is>
      </c>
      <c r="S6" t="n">
        <v>17</v>
      </c>
      <c r="T6" t="n">
        <v>4</v>
      </c>
      <c r="U6" t="n">
        <v>2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>
        <f>ARRAYFORMULA({Dados!A1,Dados!C1:AB1})</f>
        <v/>
      </c>
    </row>
    <row r="2">
      <c r="A2">
        <f>FILTER({Dados!A:A,Dados!C:AB}, Dados!B:B="Itália")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de italianos</t>
        </is>
      </c>
      <c r="B1" t="inlineStr"/>
      <c r="C1" t="inlineStr">
        <is>
          <t>País de nascimento</t>
        </is>
      </c>
      <c r="D1" t="inlineStr">
        <is>
          <t>Contagem</t>
        </is>
      </c>
      <c r="E1" t="inlineStr"/>
      <c r="F1" t="inlineStr">
        <is>
          <t>Estado</t>
        </is>
      </c>
      <c r="G1" t="inlineStr">
        <is>
          <t>Capital</t>
        </is>
      </c>
      <c r="H1" t="inlineStr">
        <is>
          <t>Contagem</t>
        </is>
      </c>
      <c r="I1" t="inlineStr"/>
      <c r="J1" t="inlineStr">
        <is>
          <t>Produção</t>
        </is>
      </c>
      <c r="K1" t="inlineStr">
        <is>
          <t>Contagem absoluta</t>
        </is>
      </c>
      <c r="L1" t="inlineStr">
        <is>
          <t>Contagem relativa</t>
        </is>
      </c>
      <c r="M1">
        <f>J1</f>
        <v/>
      </c>
      <c r="N1">
        <f>K1</f>
        <v/>
      </c>
      <c r="O1">
        <f>M1</f>
        <v/>
      </c>
      <c r="P1">
        <f>L1</f>
        <v/>
      </c>
      <c r="Q1" t="inlineStr"/>
      <c r="R1">
        <f>Italianos!N1</f>
        <v/>
      </c>
      <c r="S1" t="inlineStr">
        <is>
          <t>Contagem</t>
        </is>
      </c>
      <c r="T1">
        <f>R1</f>
        <v/>
      </c>
      <c r="U1" t="inlineStr">
        <is>
          <t>Contagem</t>
        </is>
      </c>
      <c r="V1" t="inlineStr"/>
      <c r="W1">
        <f>Italianos!O1</f>
        <v/>
      </c>
      <c r="X1" t="inlineStr">
        <is>
          <t>Contagem</t>
        </is>
      </c>
      <c r="Y1">
        <f>W1</f>
        <v/>
      </c>
      <c r="Z1" t="inlineStr">
        <is>
          <t>Contagem</t>
        </is>
      </c>
      <c r="AA1" t="inlineStr"/>
      <c r="AB1" t="inlineStr">
        <is>
          <t>Formação</t>
        </is>
      </c>
      <c r="AC1" t="inlineStr">
        <is>
          <t>Contagem</t>
        </is>
      </c>
      <c r="AD1" t="inlineStr"/>
      <c r="AE1" t="inlineStr"/>
      <c r="AF1">
        <f>Italianos!P1</f>
        <v/>
      </c>
      <c r="AG1" t="inlineStr">
        <is>
          <t>Contagem</t>
        </is>
      </c>
      <c r="AH1">
        <f>AF1</f>
        <v/>
      </c>
      <c r="AI1" t="inlineStr">
        <is>
          <t>Contagem</t>
        </is>
      </c>
      <c r="AJ1" t="inlineStr"/>
      <c r="AK1">
        <f>Italianos!Q1</f>
        <v/>
      </c>
      <c r="AL1" t="inlineStr">
        <is>
          <t>Contagem</t>
        </is>
      </c>
      <c r="AM1">
        <f>AK1</f>
        <v/>
      </c>
      <c r="AN1" t="inlineStr">
        <is>
          <t>Contagem</t>
        </is>
      </c>
    </row>
    <row r="2">
      <c r="A2">
        <f>COUNTIF(Dados!B:B,"Itália")</f>
        <v/>
      </c>
      <c r="B2" t="inlineStr"/>
      <c r="C2">
        <f>SORT(UNIQUE(Dados!B2:B1048576))</f>
        <v/>
      </c>
      <c r="D2">
        <f>ARRAYFORMULA(COUNTIF(Dados!B2:B1048576,SORT(UNIQUE(Dados!B2:B1048576))))</f>
        <v/>
      </c>
      <c r="E2" t="inlineStr"/>
      <c r="F2">
        <f>{"AC"; "AL"; "AP"; "AM"; "BA"; "CE"; "DF"; "ES"; "GO"; "MA"; "MT"; "MS"; "MG"; "PA"; "PB"; "PR"; "PE"; "PI"; "RJ"; "RN"; "RS"; "RO"; "RR"; "SC"; "SP"; "SE"; "TO"}</f>
        <v/>
      </c>
      <c r="G2">
        <f>{"Rio Branco"; "Maceió"; "Macapá"; "Manaus"; "Salvador"; "Fortaleza"; "Brasília"; "Vitória"; "Goiânia"; "São Luís"; "Cuiabá"; "Campo Grande"; "Belo Horizonte"; "Belém"; "João Pessoa"; "Curitiba"; "Recife"; "Teresina"; "Rio de Janeiro"; "Natal"; "Porto Alegre"; "Porto Velho"; "Boa Vista"; "Florianópolis"; "São Paulo"; "Aracaju"; "Palmas"}</f>
        <v/>
      </c>
      <c r="H2">
        <f>ARRAYFORMULA(COUNTIF(Italianos!H2:H1048576,filter(F2:F28,F2:F28&lt;&gt;"")))</f>
        <v/>
      </c>
      <c r="I2" t="inlineStr"/>
      <c r="J2">
        <f>{"Artigos publicados"; "Livros e capítulos"; "Participação em projetos"; "Patentes"; "Processos ou técnicas"; "Trabalho técnico"; "Orientações (doutorado)"; "Orientações (mestrado)"; "Orientações (outras)"}</f>
        <v/>
      </c>
      <c r="K2">
        <f>{sum(Italianos!S:S); sum(Italianos!T:T); sum(Italianos!U:U); sum(Italianos!V:V); sum(Italianos!W:W); sum(Italianos!X:X); sum(Italianos!Y:Y); sum(Italianos!Z:Z); sum(Italianos!AA:AA)}</f>
        <v/>
      </c>
      <c r="L2">
        <f>{K2/$A$2; K3/$A$2; K4/$A$2; K5/$A$2; K6/$A$2; K7/$A$2; K8/$A$2; K9/$A$2; K10/$A$2}</f>
        <v/>
      </c>
      <c r="M2">
        <f>SORT(J2:K1048576,2,FALSE)</f>
        <v/>
      </c>
      <c r="N2" t="inlineStr"/>
      <c r="O2">
        <f>SORT({J2:J1048576,L2:L1048576},2,FALSE)</f>
        <v/>
      </c>
      <c r="P2" t="inlineStr"/>
      <c r="Q2" t="inlineStr"/>
      <c r="R2">
        <f>sort(unique(transpose(split(join("/",unique(Italianos!N2:N1048576)),"/"))))</f>
        <v/>
      </c>
      <c r="S2">
        <f>ARRAYFORMULA(COUNTIF(Italianos!$N$2:$N$1048576,ARRAYFORMULA("*" &amp; filter(R2:R1048576,R2:R1048576&lt;&gt;"") &amp; "*")))</f>
        <v/>
      </c>
      <c r="T2">
        <f>SORT(R2:S1048576,2,FALSE)</f>
        <v/>
      </c>
      <c r="U2" t="inlineStr"/>
      <c r="V2" t="inlineStr"/>
      <c r="W2">
        <f>sort(unique(transpose(split(join("/",unique(Italianos!O2:O1048576)),"/"))))</f>
        <v/>
      </c>
      <c r="X2">
        <f>ARRAYFORMULA(COUNTIF(Italianos!$O$2:$O1048576,ARRAYFORMULA("*" &amp; filter(W2:W1048576,W2:W1048576&lt;&gt;"") &amp; "*")))</f>
        <v/>
      </c>
      <c r="Y2">
        <f>SORT(W2:X1048576,2,FALSE)</f>
        <v/>
      </c>
      <c r="Z2" t="inlineStr"/>
      <c r="AA2" t="inlineStr"/>
      <c r="AB2">
        <f>{Italianos!J1;Italianos!K1;Italianos!L1;Italianos!M1}</f>
        <v/>
      </c>
      <c r="AC2">
        <f>{COUNTA(Italianos!J2:J1048576); COUNTA(Italianos!K2:K1048576); COUNTA(Italianos!L2:L1048576); COUNTA(Italianos!M2:M1048576)}</f>
        <v/>
      </c>
      <c r="AD2" t="inlineStr"/>
      <c r="AE2" t="inlineStr"/>
      <c r="AF2">
        <f>sort(unique(transpose(split(join("/",unique(Italianos!P2:P1048576)),"/"))))</f>
        <v/>
      </c>
      <c r="AG2">
        <f>ARRAYFORMULA(COUNTIF(Italianos!$P$2:$P1048576,ARRAYFORMULA("*" &amp; filter(AF2:AF1048576,AF2:AF1048576&lt;&gt;"") &amp; "*")))</f>
        <v/>
      </c>
      <c r="AH2">
        <f>SORT(AF2:AG1048576,2,FALSE)</f>
        <v/>
      </c>
      <c r="AI2" t="inlineStr"/>
      <c r="AJ2" t="inlineStr"/>
      <c r="AK2">
        <f>sort(unique(transpose(split(join("/",unique(Italianos!Q2:Q1048576)),"/"))))</f>
        <v/>
      </c>
      <c r="AL2">
        <f>ARRAYFORMULA(COUNTIF(Italianos!$Q$2:$Q1048576,ARRAYFORMULA("*" &amp; filter(AK2:AK1048576,AK2:AK1048576&lt;&gt;"") &amp; "*")))</f>
        <v/>
      </c>
      <c r="AM2">
        <f>SORT(AK2:AL1048576,2,FALSE)</f>
        <v/>
      </c>
      <c r="AN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2021-10-06T12:31:31Z</dcterms:created>
  <dcterms:modified xsi:type="dcterms:W3CDTF">2021-10-06T12:31:31Z</dcterms:modified>
</cp:coreProperties>
</file>