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educ-census" sheetId="1" state="visible" r:id="rId3"/>
    <sheet name="inchh-census" sheetId="2" state="visible" r:id="rId4"/>
    <sheet name="age-census" sheetId="3" state="visible" r:id="rId5"/>
    <sheet name="race-census" sheetId="4" state="visible" r:id="rId6"/>
    <sheet name="Sample size" sheetId="5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<sst xmlns="http://schemas.openxmlformats.org/spreadsheetml/2006/main" count="75" uniqueCount="48">
  <si>
    <t xml:space="preserve">category</t>
  </si>
  <si>
    <t xml:space="preserve">code</t>
  </si>
  <si>
    <t xml:space="preserve">freq</t>
  </si>
  <si>
    <t xml:space="preserve">n</t>
  </si>
  <si>
    <t xml:space="preserve">freq.1</t>
  </si>
  <si>
    <t xml:space="preserve">n.1</t>
  </si>
  <si>
    <t xml:space="preserve">freq.2</t>
  </si>
  <si>
    <t xml:space="preserve">n.2</t>
  </si>
  <si>
    <t xml:space="preserve">Less than high school graduate</t>
  </si>
  <si>
    <t xml:space="preserve">Complete high school (or equivalent, including GED)</t>
  </si>
  <si>
    <t xml:space="preserve">Some college or associates degree</t>
  </si>
  <si>
    <t xml:space="preserve">Bachelors degree</t>
  </si>
  <si>
    <t xml:space="preserve">Graduate or professional degree</t>
  </si>
  <si>
    <t xml:space="preserve">Total</t>
  </si>
  <si>
    <t xml:space="preserve">Less than $10,000</t>
  </si>
  <si>
    <t xml:space="preserve">$10,000 to $14,999</t>
  </si>
  <si>
    <t xml:space="preserve">$15,000 to $24,999</t>
  </si>
  <si>
    <t xml:space="preserve">$25,000 to $34,999</t>
  </si>
  <si>
    <t xml:space="preserve">$35,000 to $49,999</t>
  </si>
  <si>
    <t xml:space="preserve">$50,000 to $74,999</t>
  </si>
  <si>
    <t xml:space="preserve">$75,000 to $99,999</t>
  </si>
  <si>
    <t xml:space="preserve">$100,000 to $149,999</t>
  </si>
  <si>
    <t xml:space="preserve">$150,000 to $199,999</t>
  </si>
  <si>
    <t xml:space="preserve">$200,000 or more</t>
  </si>
  <si>
    <t xml:space="preserve">18 to 24 years</t>
  </si>
  <si>
    <t xml:space="preserve">25 to 29 years</t>
  </si>
  <si>
    <t xml:space="preserve">30 to 34 years</t>
  </si>
  <si>
    <t xml:space="preserve">35 to 39 years</t>
  </si>
  <si>
    <t xml:space="preserve">40 to 44 years</t>
  </si>
  <si>
    <t xml:space="preserve">45 to 49 years</t>
  </si>
  <si>
    <t xml:space="preserve">50 to 54 years</t>
  </si>
  <si>
    <t xml:space="preserve">55 to 59 years</t>
  </si>
  <si>
    <t xml:space="preserve">60 to 64 years</t>
  </si>
  <si>
    <t xml:space="preserve">65 to 69 years</t>
  </si>
  <si>
    <t xml:space="preserve">70 to 74 years</t>
  </si>
  <si>
    <t xml:space="preserve">75 to 79 years</t>
  </si>
  <si>
    <t xml:space="preserve">80 to 84 years</t>
  </si>
  <si>
    <t xml:space="preserve">85 years and over</t>
  </si>
  <si>
    <t xml:space="preserve">White alone</t>
  </si>
  <si>
    <t xml:space="preserve">Black or African American alone</t>
  </si>
  <si>
    <t xml:space="preserve">American Indian and Alaska Native alone</t>
  </si>
  <si>
    <t xml:space="preserve">Asian alone</t>
  </si>
  <si>
    <t xml:space="preserve">Native Hawaiian and Other Pacific Islander alone</t>
  </si>
  <si>
    <t xml:space="preserve">Some Other Race alone</t>
  </si>
  <si>
    <t xml:space="preserve">Stage current</t>
  </si>
  <si>
    <t xml:space="preserve">Stage 1</t>
  </si>
  <si>
    <t xml:space="preserve">Stage 2</t>
  </si>
  <si>
    <t xml:space="preserve">Stage 3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</si>
</sst>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%"/>
    <numFmt numFmtId="166" formatCode="#,##0"/>
    <numFmt numFmtId="167" formatCode="0"/>
    <numFmt numFmtId="168" formatCode="#,##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15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1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15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tru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6" activeCellId="0" sqref="H16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44.64"/>
    <col collapsed="false" customWidth="false" hidden="false" outlineLevel="0" max="3" min="3" style="2" width="11.52"/>
    <col collapsed="false" customWidth="false" hidden="false" outlineLevel="0" max="5" min="5" style="2" width="11.53"/>
  </cols>
  <sheetData>
    <row r="1" s="6" customFormat="true" ht="14.9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customFormat="false" ht="13.8" hidden="false" customHeight="false" outlineLevel="0" collapsed="false">
      <c r="A2" s="7" t="s">
        <v>8</v>
      </c>
      <c r="B2" s="1" t="n">
        <v>1</v>
      </c>
      <c r="C2" s="2" t="n">
        <f aca="false">9.76883840106617/100</f>
        <v>0.0976883840106617</v>
      </c>
      <c r="D2" s="8" t="n">
        <f aca="false">'Sample size'!A2*C2</f>
        <v>184.631045780151</v>
      </c>
      <c r="I2" s="1"/>
    </row>
    <row r="3" customFormat="false" ht="13.8" hidden="false" customHeight="false" outlineLevel="0" collapsed="false">
      <c r="A3" s="7" t="s">
        <v>9</v>
      </c>
      <c r="B3" s="1" t="n">
        <v>2</v>
      </c>
      <c r="C3" s="2" t="n">
        <f aca="false">27.8433114652663/100</f>
        <v>0.278433114652663</v>
      </c>
      <c r="D3" s="8" t="n">
        <f aca="false">'Sample size'!A2*C3</f>
        <v>526.238586693533</v>
      </c>
      <c r="E3" s="2" t="n">
        <f aca="false">C3+C2</f>
        <v>0.376121498663325</v>
      </c>
      <c r="F3" s="8" t="n">
        <f aca="false">E3*'Sample size'!A2</f>
        <v>710.869632473684</v>
      </c>
      <c r="G3" s="2" t="n">
        <f aca="false">E3</f>
        <v>0.376121498663325</v>
      </c>
      <c r="H3" s="8" t="n">
        <f aca="false">G3*'Sample size'!A2</f>
        <v>710.869632473684</v>
      </c>
    </row>
    <row r="4" customFormat="false" ht="13.8" hidden="false" customHeight="false" outlineLevel="0" collapsed="false">
      <c r="A4" s="7" t="s">
        <v>10</v>
      </c>
      <c r="B4" s="1" t="n">
        <v>3</v>
      </c>
      <c r="C4" s="2" t="n">
        <f aca="false">27.5950150326434/100</f>
        <v>0.275950150326434</v>
      </c>
      <c r="D4" s="8" t="n">
        <f aca="false">'Sample size'!A2*C4</f>
        <v>521.54578411696</v>
      </c>
      <c r="E4" s="2" t="n">
        <f aca="false">C4</f>
        <v>0.275950150326434</v>
      </c>
      <c r="F4" s="8" t="n">
        <f aca="false">E4*'Sample size'!A2</f>
        <v>521.54578411696</v>
      </c>
      <c r="G4" s="2" t="n">
        <f aca="false">E4</f>
        <v>0.275950150326434</v>
      </c>
      <c r="H4" s="8" t="n">
        <f aca="false">G4*'Sample size'!A2</f>
        <v>521.54578411696</v>
      </c>
    </row>
    <row r="5" customFormat="false" ht="13.8" hidden="false" customHeight="false" outlineLevel="0" collapsed="false">
      <c r="A5" s="7" t="s">
        <v>11</v>
      </c>
      <c r="B5" s="1" t="n">
        <v>4</v>
      </c>
      <c r="C5" s="2" t="n">
        <f aca="false">22.1289237579229/100</f>
        <v>0.221289237579229</v>
      </c>
      <c r="D5" s="8" t="n">
        <f aca="false">'Sample size'!A2*C5</f>
        <v>418.236659024743</v>
      </c>
      <c r="E5" s="2" t="n">
        <f aca="false">C5</f>
        <v>0.221289237579229</v>
      </c>
      <c r="F5" s="8" t="n">
        <f aca="false">E5*'Sample size'!A2</f>
        <v>418.236659024743</v>
      </c>
      <c r="H5" s="8"/>
    </row>
    <row r="6" customFormat="false" ht="13.8" hidden="false" customHeight="false" outlineLevel="0" collapsed="false">
      <c r="A6" s="7" t="s">
        <v>12</v>
      </c>
      <c r="B6" s="1" t="n">
        <v>5</v>
      </c>
      <c r="C6" s="2" t="n">
        <f aca="false">12.6631180637638/100</f>
        <v>0.126631180637638</v>
      </c>
      <c r="D6" s="8" t="n">
        <f aca="false">'Sample size'!A2*C6</f>
        <v>239.332931405136</v>
      </c>
      <c r="E6" s="2" t="n">
        <f aca="false">C6</f>
        <v>0.126631180637638</v>
      </c>
      <c r="F6" s="8" t="n">
        <f aca="false">E6*'Sample size'!A2</f>
        <v>239.332931405136</v>
      </c>
      <c r="G6" s="2" t="n">
        <f aca="false">E6+E5</f>
        <v>0.347920418216867</v>
      </c>
      <c r="H6" s="8" t="n">
        <f aca="false">G6*'Sample size'!A2</f>
        <v>657.569590429879</v>
      </c>
    </row>
    <row r="7" s="6" customFormat="true" ht="13.8" hidden="false" customHeight="false" outlineLevel="0" collapsed="false">
      <c r="A7" s="6" t="s">
        <v>13</v>
      </c>
      <c r="C7" s="9" t="n">
        <f aca="false">SUM(C2:C6)</f>
        <v>0.999992067206626</v>
      </c>
      <c r="D7" s="10" t="n">
        <f aca="false">SUM(D2:D6)</f>
        <v>1889.98500702052</v>
      </c>
      <c r="E7" s="9" t="n">
        <f aca="false">SUM(E2:E6)</f>
        <v>0.999992067206626</v>
      </c>
      <c r="F7" s="10" t="n">
        <f aca="false">SUM(F2:F6)</f>
        <v>1889.98500702052</v>
      </c>
      <c r="G7" s="9" t="n">
        <f aca="false">SUM(G2:G6)</f>
        <v>0.999992067206626</v>
      </c>
      <c r="H7" s="10" t="n">
        <f aca="false">SUM(H2:H6)</f>
        <v>1889.98500702052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1" activeCellId="0" sqref="H11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7.23"/>
    <col collapsed="false" customWidth="false" hidden="false" outlineLevel="0" max="3" min="3" style="2" width="11.52"/>
    <col collapsed="false" customWidth="false" hidden="false" outlineLevel="0" max="4" min="4" style="8" width="11.53"/>
    <col collapsed="false" customWidth="false" hidden="false" outlineLevel="0" max="5" min="5" style="2" width="11.53"/>
    <col collapsed="false" customWidth="false" hidden="false" outlineLevel="0" max="6" min="6" style="8" width="11.53"/>
  </cols>
  <sheetData>
    <row r="1" customFormat="false" ht="14.9" hidden="false" customHeight="false" outlineLevel="0" collapsed="false">
      <c r="A1" s="3" t="s">
        <v>0</v>
      </c>
      <c r="B1" s="3" t="s">
        <v>1</v>
      </c>
      <c r="C1" s="4" t="s">
        <v>2</v>
      </c>
      <c r="D1" s="11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customFormat="false" ht="14.9" hidden="false" customHeight="false" outlineLevel="0" collapsed="false">
      <c r="A2" s="12" t="s">
        <v>14</v>
      </c>
      <c r="B2" s="1" t="n">
        <v>1</v>
      </c>
      <c r="C2" s="13" t="n">
        <f aca="false">5.8/100</f>
        <v>0.058</v>
      </c>
      <c r="D2" s="14" t="n">
        <f aca="false">'Sample size'!A2*C2</f>
        <v>109.62</v>
      </c>
    </row>
    <row r="3" customFormat="false" ht="14.9" hidden="false" customHeight="false" outlineLevel="0" collapsed="false">
      <c r="A3" s="12" t="s">
        <v>15</v>
      </c>
      <c r="B3" s="1" t="n">
        <v>2</v>
      </c>
      <c r="C3" s="13" t="n">
        <f aca="false">4/100</f>
        <v>0.04</v>
      </c>
      <c r="D3" s="14" t="n">
        <f aca="false">'Sample size'!A2*C3</f>
        <v>75.6</v>
      </c>
      <c r="E3" s="2" t="n">
        <f aca="false">(C3+C2)</f>
        <v>0.098</v>
      </c>
      <c r="F3" s="8" t="n">
        <f aca="false">E3*'Sample size'!A2</f>
        <v>185.22</v>
      </c>
    </row>
    <row r="4" customFormat="false" ht="14.9" hidden="false" customHeight="false" outlineLevel="0" collapsed="false">
      <c r="A4" s="12" t="s">
        <v>16</v>
      </c>
      <c r="B4" s="1" t="n">
        <v>3</v>
      </c>
      <c r="C4" s="13" t="n">
        <f aca="false">8.3/100</f>
        <v>0.083</v>
      </c>
      <c r="D4" s="14" t="n">
        <f aca="false">'Sample size'!A2*C4</f>
        <v>156.87</v>
      </c>
      <c r="E4" s="2" t="n">
        <f aca="false">C4</f>
        <v>0.083</v>
      </c>
      <c r="F4" s="8" t="n">
        <f aca="false">E4*'Sample size'!A2</f>
        <v>156.87</v>
      </c>
      <c r="G4" s="2" t="n">
        <f aca="false">E4+E3</f>
        <v>0.181</v>
      </c>
      <c r="H4" s="8" t="n">
        <f aca="false">G4*'Sample size'!A2</f>
        <v>342.09</v>
      </c>
    </row>
    <row r="5" customFormat="false" ht="14.9" hidden="false" customHeight="false" outlineLevel="0" collapsed="false">
      <c r="A5" s="12" t="s">
        <v>17</v>
      </c>
      <c r="B5" s="1" t="n">
        <v>4</v>
      </c>
      <c r="C5" s="13" t="n">
        <f aca="false">8.4/100</f>
        <v>0.084</v>
      </c>
      <c r="D5" s="14" t="n">
        <f aca="false">'Sample size'!A2*C5</f>
        <v>158.76</v>
      </c>
      <c r="H5" s="8"/>
    </row>
    <row r="6" customFormat="false" ht="14.9" hidden="false" customHeight="false" outlineLevel="0" collapsed="false">
      <c r="A6" s="12" t="s">
        <v>18</v>
      </c>
      <c r="B6" s="1" t="n">
        <v>5</v>
      </c>
      <c r="C6" s="13" t="n">
        <f aca="false">11.9/100</f>
        <v>0.119</v>
      </c>
      <c r="D6" s="14" t="n">
        <f aca="false">'Sample size'!A2*C6</f>
        <v>224.91</v>
      </c>
      <c r="E6" s="2" t="n">
        <f aca="false">C5+C6</f>
        <v>0.203</v>
      </c>
      <c r="F6" s="8" t="n">
        <f aca="false">E6*'Sample size'!A2</f>
        <v>383.67</v>
      </c>
      <c r="G6" s="2" t="n">
        <f aca="false">E6</f>
        <v>0.203</v>
      </c>
      <c r="H6" s="8" t="n">
        <f aca="false">G6*'Sample size'!A2</f>
        <v>383.67</v>
      </c>
    </row>
    <row r="7" customFormat="false" ht="14.9" hidden="false" customHeight="false" outlineLevel="0" collapsed="false">
      <c r="A7" s="12" t="s">
        <v>19</v>
      </c>
      <c r="B7" s="1" t="n">
        <v>6</v>
      </c>
      <c r="C7" s="13" t="n">
        <f aca="false">17.4/100</f>
        <v>0.174</v>
      </c>
      <c r="D7" s="14" t="n">
        <f aca="false">'Sample size'!A2*C7</f>
        <v>328.86</v>
      </c>
      <c r="E7" s="2" t="n">
        <f aca="false">C7</f>
        <v>0.174</v>
      </c>
      <c r="F7" s="8" t="n">
        <f aca="false">E7*'Sample size'!A2</f>
        <v>328.86</v>
      </c>
      <c r="G7" s="2"/>
      <c r="H7" s="8"/>
    </row>
    <row r="8" customFormat="false" ht="14.9" hidden="false" customHeight="false" outlineLevel="0" collapsed="false">
      <c r="A8" s="12" t="s">
        <v>20</v>
      </c>
      <c r="B8" s="1" t="n">
        <v>7</v>
      </c>
      <c r="C8" s="13" t="n">
        <f aca="false">12.8/100</f>
        <v>0.128</v>
      </c>
      <c r="D8" s="14" t="n">
        <f aca="false">'Sample size'!A2*C8</f>
        <v>241.92</v>
      </c>
      <c r="E8" s="2" t="n">
        <f aca="false">C8</f>
        <v>0.128</v>
      </c>
      <c r="F8" s="8" t="n">
        <f aca="false">E8*'Sample size'!A2</f>
        <v>241.92</v>
      </c>
      <c r="G8" s="2" t="n">
        <f aca="false">E8+E7</f>
        <v>0.302</v>
      </c>
      <c r="H8" s="8" t="n">
        <f aca="false">G8*'Sample size'!A2</f>
        <v>570.78</v>
      </c>
    </row>
    <row r="9" customFormat="false" ht="14.9" hidden="false" customHeight="false" outlineLevel="0" collapsed="false">
      <c r="A9" s="12" t="s">
        <v>21</v>
      </c>
      <c r="B9" s="1" t="n">
        <v>8</v>
      </c>
      <c r="C9" s="13" t="n">
        <f aca="false">15.7/100</f>
        <v>0.157</v>
      </c>
      <c r="D9" s="14" t="n">
        <f aca="false">'Sample size'!A2*C9</f>
        <v>296.73</v>
      </c>
      <c r="E9" s="2" t="n">
        <f aca="false">C9</f>
        <v>0.157</v>
      </c>
      <c r="F9" s="8" t="n">
        <f aca="false">E9*'Sample size'!A2</f>
        <v>296.73</v>
      </c>
      <c r="H9" s="8"/>
    </row>
    <row r="10" customFormat="false" ht="14.9" hidden="false" customHeight="false" outlineLevel="0" collapsed="false">
      <c r="A10" s="12" t="s">
        <v>22</v>
      </c>
      <c r="B10" s="1" t="n">
        <v>9</v>
      </c>
      <c r="C10" s="13" t="n">
        <f aca="false">7.2/100</f>
        <v>0.072</v>
      </c>
      <c r="D10" s="14" t="n">
        <f aca="false">'Sample size'!A2*C10</f>
        <v>136.08</v>
      </c>
      <c r="H10" s="8"/>
    </row>
    <row r="11" customFormat="false" ht="14.9" hidden="false" customHeight="false" outlineLevel="0" collapsed="false">
      <c r="A11" s="12" t="s">
        <v>23</v>
      </c>
      <c r="B11" s="1" t="n">
        <v>10</v>
      </c>
      <c r="C11" s="13" t="n">
        <f aca="false">8.5/100</f>
        <v>0.085</v>
      </c>
      <c r="D11" s="14" t="n">
        <f aca="false">'Sample size'!A2*C11</f>
        <v>160.65</v>
      </c>
      <c r="E11" s="2" t="n">
        <f aca="false">(C10+C11)</f>
        <v>0.157</v>
      </c>
      <c r="F11" s="8" t="n">
        <f aca="false">E11*'Sample size'!A2</f>
        <v>296.73</v>
      </c>
      <c r="G11" s="2" t="n">
        <f aca="false">E11+E9</f>
        <v>0.314</v>
      </c>
      <c r="H11" s="8" t="n">
        <f aca="false">G11*'Sample size'!A2</f>
        <v>593.46</v>
      </c>
    </row>
    <row r="12" s="6" customFormat="true" ht="13.8" hidden="false" customHeight="false" outlineLevel="0" collapsed="false">
      <c r="A12" s="6" t="s">
        <v>13</v>
      </c>
      <c r="C12" s="9" t="n">
        <f aca="false">SUM(C2:C11)</f>
        <v>1</v>
      </c>
      <c r="D12" s="10" t="n">
        <f aca="false">SUM(D2:D11)</f>
        <v>1890</v>
      </c>
      <c r="E12" s="9" t="n">
        <f aca="false">SUM(E2:E11)</f>
        <v>1</v>
      </c>
      <c r="F12" s="10" t="n">
        <f aca="false">SUM(F2:F11)</f>
        <v>1890</v>
      </c>
      <c r="G12" s="9" t="n">
        <f aca="false">SUM(G2:G11)</f>
        <v>1</v>
      </c>
      <c r="H12" s="10" t="n">
        <f aca="false">SUM(H2:H11)</f>
        <v>1890</v>
      </c>
    </row>
    <row r="13" customFormat="false" ht="13.8" hidden="false" customHeight="false" outlineLevel="0" collapsed="false">
      <c r="E13" s="1"/>
      <c r="F13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4" activeCellId="0" sqref="M14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3.61"/>
    <col collapsed="false" customWidth="false" hidden="false" outlineLevel="0" max="6" min="6" style="15" width="11.53"/>
    <col collapsed="false" customWidth="true" hidden="false" outlineLevel="0" max="9" min="9" style="1" width="12.69"/>
  </cols>
  <sheetData>
    <row r="1" s="16" customFormat="true" ht="14.9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  <c r="I1" s="1"/>
      <c r="J1" s="1"/>
      <c r="K1" s="1"/>
      <c r="L1" s="1"/>
    </row>
    <row r="2" customFormat="false" ht="14.9" hidden="false" customHeight="false" outlineLevel="0" collapsed="false">
      <c r="A2" s="17" t="s">
        <v>24</v>
      </c>
      <c r="B2" s="1" t="n">
        <v>1</v>
      </c>
      <c r="C2" s="2" t="n">
        <v>0.118983676916087</v>
      </c>
      <c r="D2" s="15" t="n">
        <f aca="false">'Sample size'!$A$2*C2</f>
        <v>224.879149371404</v>
      </c>
      <c r="E2" s="2" t="n">
        <f aca="false">C2</f>
        <v>0.118983676916087</v>
      </c>
      <c r="F2" s="15" t="n">
        <f aca="false">'Sample size'!$A$2*E2</f>
        <v>224.879149371404</v>
      </c>
    </row>
    <row r="3" customFormat="false" ht="14.9" hidden="false" customHeight="false" outlineLevel="0" collapsed="false">
      <c r="A3" s="17" t="s">
        <v>25</v>
      </c>
      <c r="B3" s="1" t="n">
        <v>2</v>
      </c>
      <c r="C3" s="18" t="n">
        <v>0.0910139883953781</v>
      </c>
      <c r="D3" s="15" t="n">
        <f aca="false">'Sample size'!$A$2*C3</f>
        <v>172.016438067265</v>
      </c>
      <c r="E3" s="2" t="n">
        <f aca="false">C3</f>
        <v>0.0910139883953781</v>
      </c>
      <c r="F3" s="15" t="n">
        <f aca="false">'Sample size'!$A$2*E3</f>
        <v>172.016438067265</v>
      </c>
      <c r="G3" s="2" t="n">
        <f aca="false">E3+E2</f>
        <v>0.209997665311465</v>
      </c>
      <c r="H3" s="15" t="n">
        <f aca="false">'Sample size'!$A$2*G3</f>
        <v>396.895587438669</v>
      </c>
    </row>
    <row r="4" customFormat="false" ht="14.9" hidden="false" customHeight="false" outlineLevel="0" collapsed="false">
      <c r="A4" s="17" t="s">
        <v>26</v>
      </c>
      <c r="B4" s="1" t="n">
        <v>3</v>
      </c>
      <c r="C4" s="18" t="n">
        <v>0.0875348605962796</v>
      </c>
      <c r="D4" s="15" t="n">
        <f aca="false">'Sample size'!$A$2*C4</f>
        <v>165.440886526968</v>
      </c>
      <c r="E4" s="2" t="n">
        <f aca="false">C4</f>
        <v>0.0875348605962796</v>
      </c>
      <c r="F4" s="15" t="n">
        <f aca="false">'Sample size'!$A$2*E4</f>
        <v>165.440886526968</v>
      </c>
    </row>
    <row r="5" customFormat="false" ht="14.9" hidden="false" customHeight="false" outlineLevel="0" collapsed="false">
      <c r="A5" s="17" t="s">
        <v>27</v>
      </c>
      <c r="B5" s="1" t="n">
        <v>4</v>
      </c>
      <c r="C5" s="18" t="n">
        <v>0.0851181535811066</v>
      </c>
      <c r="D5" s="15" t="n">
        <f aca="false">'Sample size'!$A$2*C5</f>
        <v>160.873310268291</v>
      </c>
      <c r="E5" s="2" t="n">
        <f aca="false">C5</f>
        <v>0.0851181535811066</v>
      </c>
      <c r="F5" s="15" t="n">
        <f aca="false">'Sample size'!$A$2*E5</f>
        <v>160.873310268291</v>
      </c>
      <c r="G5" s="2" t="n">
        <f aca="false">E5+E4</f>
        <v>0.172653014177386</v>
      </c>
      <c r="H5" s="15" t="n">
        <f aca="false">'Sample size'!$A$2*G5</f>
        <v>326.31419679526</v>
      </c>
    </row>
    <row r="6" customFormat="false" ht="14.9" hidden="false" customHeight="false" outlineLevel="0" collapsed="false">
      <c r="A6" s="17" t="s">
        <v>28</v>
      </c>
      <c r="B6" s="1" t="n">
        <v>5</v>
      </c>
      <c r="C6" s="18" t="n">
        <v>0.0790788128688183</v>
      </c>
      <c r="D6" s="15" t="n">
        <f aca="false">'Sample size'!$A$2*C6</f>
        <v>149.458956322067</v>
      </c>
      <c r="E6" s="2" t="n">
        <f aca="false">C6</f>
        <v>0.0790788128688183</v>
      </c>
      <c r="F6" s="15" t="n">
        <f aca="false">'Sample size'!$A$2*E6</f>
        <v>149.458956322067</v>
      </c>
    </row>
    <row r="7" customFormat="false" ht="14.9" hidden="false" customHeight="false" outlineLevel="0" collapsed="false">
      <c r="A7" s="17" t="s">
        <v>29</v>
      </c>
      <c r="B7" s="1" t="n">
        <v>6</v>
      </c>
      <c r="C7" s="18" t="n">
        <v>0.0799078901558621</v>
      </c>
      <c r="D7" s="15" t="n">
        <f aca="false">'Sample size'!$A$2*C7</f>
        <v>151.025912394579</v>
      </c>
      <c r="E7" s="2" t="n">
        <f aca="false">C7</f>
        <v>0.0799078901558621</v>
      </c>
      <c r="F7" s="15" t="n">
        <f aca="false">'Sample size'!$A$2*E7</f>
        <v>151.025912394579</v>
      </c>
      <c r="G7" s="2" t="n">
        <f aca="false">E7+E6</f>
        <v>0.15898670302468</v>
      </c>
      <c r="H7" s="15" t="n">
        <f aca="false">'Sample size'!$A$2*G7</f>
        <v>300.484868716645</v>
      </c>
    </row>
    <row r="8" customFormat="false" ht="14.9" hidden="false" customHeight="false" outlineLevel="0" collapsed="false">
      <c r="A8" s="17" t="s">
        <v>30</v>
      </c>
      <c r="B8" s="1" t="n">
        <v>7</v>
      </c>
      <c r="C8" s="18" t="n">
        <v>0.0801690040595093</v>
      </c>
      <c r="D8" s="15" t="n">
        <f aca="false">'Sample size'!$A$2*C8</f>
        <v>151.519417672473</v>
      </c>
      <c r="E8" s="2" t="n">
        <f aca="false">C8</f>
        <v>0.0801690040595093</v>
      </c>
      <c r="F8" s="15" t="n">
        <f aca="false">'Sample size'!$A$2*E8</f>
        <v>151.519417672473</v>
      </c>
    </row>
    <row r="9" customFormat="false" ht="14.9" hidden="false" customHeight="false" outlineLevel="0" collapsed="false">
      <c r="A9" s="17" t="s">
        <v>31</v>
      </c>
      <c r="B9" s="1" t="n">
        <v>8</v>
      </c>
      <c r="C9" s="18" t="n">
        <v>0.084161529859604</v>
      </c>
      <c r="D9" s="15" t="n">
        <f aca="false">'Sample size'!$A$2*C9</f>
        <v>159.065291434652</v>
      </c>
      <c r="E9" s="2" t="n">
        <f aca="false">C9</f>
        <v>0.084161529859604</v>
      </c>
      <c r="F9" s="15" t="n">
        <f aca="false">'Sample size'!$A$2*E9</f>
        <v>159.065291434652</v>
      </c>
      <c r="G9" s="2" t="n">
        <f aca="false">E9+E8</f>
        <v>0.164330533919113</v>
      </c>
      <c r="H9" s="15" t="n">
        <f aca="false">'Sample size'!$A$2*G9</f>
        <v>310.584709107124</v>
      </c>
    </row>
    <row r="10" customFormat="false" ht="14.9" hidden="false" customHeight="false" outlineLevel="0" collapsed="false">
      <c r="A10" s="17" t="s">
        <v>32</v>
      </c>
      <c r="B10" s="1" t="n">
        <v>9</v>
      </c>
      <c r="C10" s="18" t="n">
        <v>0.0822028053885072</v>
      </c>
      <c r="D10" s="15" t="n">
        <f aca="false">'Sample size'!$A$2*C10</f>
        <v>155.363302184279</v>
      </c>
    </row>
    <row r="11" customFormat="false" ht="14.9" hidden="false" customHeight="false" outlineLevel="0" collapsed="false">
      <c r="A11" s="17" t="s">
        <v>33</v>
      </c>
      <c r="B11" s="1" t="n">
        <v>10</v>
      </c>
      <c r="C11" s="18" t="n">
        <v>0.0682684778837523</v>
      </c>
      <c r="D11" s="15" t="n">
        <f aca="false">'Sample size'!$A$2*C11</f>
        <v>129.027423200292</v>
      </c>
    </row>
    <row r="12" customFormat="false" ht="14.9" hidden="false" customHeight="false" outlineLevel="0" collapsed="false">
      <c r="A12" s="17" t="s">
        <v>34</v>
      </c>
      <c r="B12" s="1" t="n">
        <v>11</v>
      </c>
      <c r="C12" s="18" t="n">
        <v>0.055425438440036</v>
      </c>
      <c r="D12" s="15" t="n">
        <f aca="false">'Sample size'!$A$2*C12</f>
        <v>104.754078651668</v>
      </c>
    </row>
    <row r="13" customFormat="false" ht="14.9" hidden="false" customHeight="false" outlineLevel="0" collapsed="false">
      <c r="A13" s="17" t="s">
        <v>35</v>
      </c>
      <c r="B13" s="1" t="n">
        <v>12</v>
      </c>
      <c r="C13" s="18" t="n">
        <v>0.0382328418980718</v>
      </c>
      <c r="D13" s="15" t="n">
        <f aca="false">'Sample size'!$A$2*C13</f>
        <v>72.2600711873557</v>
      </c>
    </row>
    <row r="14" customFormat="false" ht="14.9" hidden="false" customHeight="false" outlineLevel="0" collapsed="false">
      <c r="A14" s="17" t="s">
        <v>36</v>
      </c>
      <c r="B14" s="1" t="n">
        <v>13</v>
      </c>
      <c r="C14" s="18" t="n">
        <v>0.0249948311943565</v>
      </c>
      <c r="D14" s="15" t="n">
        <f aca="false">'Sample size'!$A$2*C14</f>
        <v>47.2402309573338</v>
      </c>
    </row>
    <row r="15" customFormat="false" ht="14.9" hidden="false" customHeight="false" outlineLevel="0" collapsed="false">
      <c r="A15" s="17" t="s">
        <v>37</v>
      </c>
      <c r="B15" s="1" t="n">
        <v>14</v>
      </c>
      <c r="C15" s="18" t="n">
        <v>0.0249076887626315</v>
      </c>
      <c r="D15" s="15" t="n">
        <f aca="false">'Sample size'!$A$2*C15</f>
        <v>47.0755317613735</v>
      </c>
      <c r="E15" s="2" t="n">
        <f aca="false">SUM(C10:C15)</f>
        <v>0.294032083567355</v>
      </c>
      <c r="F15" s="15" t="n">
        <f aca="false">'Sample size'!$A$2*E15</f>
        <v>555.720637942301</v>
      </c>
      <c r="G15" s="2" t="n">
        <f aca="false">E15</f>
        <v>0.294032083567355</v>
      </c>
      <c r="H15" s="15" t="n">
        <f aca="false">F15</f>
        <v>555.720637942301</v>
      </c>
    </row>
    <row r="16" s="6" customFormat="true" ht="13.8" hidden="false" customHeight="false" outlineLevel="0" collapsed="false">
      <c r="A16" s="6" t="s">
        <v>13</v>
      </c>
      <c r="C16" s="9" t="n">
        <f aca="false">SUM(C2:C15)</f>
        <v>1</v>
      </c>
      <c r="D16" s="19" t="n">
        <f aca="false">SUM(D2:D15)</f>
        <v>1890</v>
      </c>
      <c r="E16" s="9" t="n">
        <f aca="false">SUM(E2:E15)</f>
        <v>1</v>
      </c>
      <c r="F16" s="19" t="n">
        <f aca="false">SUM(F2:F15)</f>
        <v>1890</v>
      </c>
      <c r="G16" s="9" t="n">
        <f aca="false">SUM(G2:G15)</f>
        <v>1</v>
      </c>
      <c r="H16" s="19" t="n">
        <f aca="false">SUM(H2:H15)</f>
        <v>1890</v>
      </c>
    </row>
    <row r="18" customFormat="false" ht="13.8" hidden="false" customHeight="false" outlineLevel="0" collapsed="false">
      <c r="F1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8" activeCellId="0" sqref="L18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" width="29.45"/>
    <col collapsed="false" customWidth="false" hidden="false" outlineLevel="0" max="3" min="3" style="2" width="11.52"/>
    <col collapsed="false" customWidth="false" hidden="false" outlineLevel="0" max="4" min="4" style="20" width="11.53"/>
    <col collapsed="false" customWidth="false" hidden="false" outlineLevel="0" max="5" min="5" style="2" width="11.53"/>
  </cols>
  <sheetData>
    <row r="1" customFormat="false" ht="14.9" hidden="false" customHeight="false" outlineLevel="0" collapsed="false">
      <c r="A1" s="3" t="s">
        <v>0</v>
      </c>
      <c r="B1" s="3" t="s">
        <v>1</v>
      </c>
      <c r="C1" s="4" t="s">
        <v>2</v>
      </c>
      <c r="D1" s="3" t="s">
        <v>3</v>
      </c>
      <c r="E1" s="5" t="s">
        <v>4</v>
      </c>
      <c r="F1" s="3" t="s">
        <v>5</v>
      </c>
      <c r="G1" s="3" t="s">
        <v>6</v>
      </c>
      <c r="H1" s="3" t="s">
        <v>7</v>
      </c>
    </row>
    <row r="2" customFormat="false" ht="14.9" hidden="false" customHeight="false" outlineLevel="0" collapsed="false">
      <c r="A2" s="17" t="s">
        <v>38</v>
      </c>
      <c r="B2" s="1" t="n">
        <v>1</v>
      </c>
      <c r="C2" s="13" t="n">
        <f aca="false">67.3/100</f>
        <v>0.673</v>
      </c>
      <c r="D2" s="8" t="n">
        <f aca="false">C2*'Sample size'!A2</f>
        <v>1271.97</v>
      </c>
      <c r="E2" s="2" t="n">
        <f aca="false">C2</f>
        <v>0.673</v>
      </c>
      <c r="F2" s="8" t="n">
        <f aca="false">E2*'Sample size'!A2</f>
        <v>1271.97</v>
      </c>
      <c r="G2" s="2" t="n">
        <f aca="false">E2</f>
        <v>0.673</v>
      </c>
      <c r="H2" s="8" t="n">
        <f aca="false">G2*'Sample size'!A2</f>
        <v>1271.97</v>
      </c>
    </row>
    <row r="3" customFormat="false" ht="14.9" hidden="false" customHeight="false" outlineLevel="0" collapsed="false">
      <c r="A3" s="17" t="s">
        <v>39</v>
      </c>
      <c r="B3" s="1" t="n">
        <v>2</v>
      </c>
      <c r="C3" s="13" t="n">
        <f aca="false">16/100</f>
        <v>0.16</v>
      </c>
      <c r="D3" s="8" t="n">
        <f aca="false">C3*'Sample size'!A2</f>
        <v>302.4</v>
      </c>
      <c r="E3" s="2" t="n">
        <f aca="false">C3</f>
        <v>0.16</v>
      </c>
      <c r="F3" s="8" t="n">
        <f aca="false">E3*'Sample size'!A2</f>
        <v>302.4</v>
      </c>
      <c r="H3" s="8"/>
    </row>
    <row r="4" customFormat="false" ht="13.8" hidden="false" customHeight="false" outlineLevel="0" collapsed="false">
      <c r="A4" s="1" t="s">
        <v>40</v>
      </c>
      <c r="B4" s="1" t="n">
        <v>3</v>
      </c>
      <c r="C4" s="2" t="n">
        <f aca="false">1.1/100</f>
        <v>0.011</v>
      </c>
      <c r="D4" s="8" t="n">
        <f aca="false">C4*'Sample size'!A2</f>
        <v>20.79</v>
      </c>
      <c r="F4" s="8"/>
      <c r="H4" s="8"/>
    </row>
    <row r="5" customFormat="false" ht="13.8" hidden="false" customHeight="false" outlineLevel="0" collapsed="false">
      <c r="A5" s="1" t="s">
        <v>41</v>
      </c>
      <c r="B5" s="1" t="n">
        <v>4</v>
      </c>
      <c r="C5" s="2" t="n">
        <f aca="false">6.70521139768796/100</f>
        <v>0.0670521139768796</v>
      </c>
      <c r="D5" s="8" t="n">
        <f aca="false">C5*'Sample size'!A2</f>
        <v>126.728495416302</v>
      </c>
      <c r="F5" s="8"/>
      <c r="H5" s="8"/>
    </row>
    <row r="6" customFormat="false" ht="13.8" hidden="false" customHeight="false" outlineLevel="0" collapsed="false">
      <c r="A6" s="1" t="s">
        <v>42</v>
      </c>
      <c r="B6" s="1" t="n">
        <v>5</v>
      </c>
      <c r="C6" s="2" t="n">
        <f aca="false">0.209104030170049/100</f>
        <v>0.00209104030170049</v>
      </c>
      <c r="D6" s="8" t="n">
        <f aca="false">C6*'Sample size'!A2</f>
        <v>3.95206617021393</v>
      </c>
      <c r="F6" s="8"/>
      <c r="H6" s="8"/>
    </row>
    <row r="7" customFormat="false" ht="13.8" hidden="false" customHeight="false" outlineLevel="0" collapsed="false">
      <c r="A7" s="1" t="s">
        <v>43</v>
      </c>
      <c r="B7" s="1" t="n">
        <v>6</v>
      </c>
      <c r="C7" s="2" t="n">
        <f aca="false">8.69562812893512/100</f>
        <v>0.0869562812893512</v>
      </c>
      <c r="D7" s="8" t="n">
        <f aca="false">C7*'Sample size'!A2</f>
        <v>164.347371636874</v>
      </c>
      <c r="E7" s="2" t="n">
        <f aca="false">SUM(C4:C7)</f>
        <v>0.167099435567931</v>
      </c>
      <c r="F7" s="8" t="n">
        <f aca="false">E7*'Sample size'!A2</f>
        <v>315.81793322339</v>
      </c>
      <c r="G7" s="2" t="n">
        <f aca="false">E7+E3</f>
        <v>0.327099435567931</v>
      </c>
      <c r="H7" s="8" t="n">
        <f aca="false">G7*'Sample size'!A2</f>
        <v>618.21793322339</v>
      </c>
    </row>
    <row r="8" s="6" customFormat="true" ht="13.8" hidden="false" customHeight="false" outlineLevel="0" collapsed="false">
      <c r="A8" s="6" t="s">
        <v>13</v>
      </c>
      <c r="C8" s="9" t="n">
        <f aca="false">SUM(C2:C7)</f>
        <v>1.00009943556793</v>
      </c>
      <c r="D8" s="10" t="n">
        <f aca="false">SUM(D2:D7)</f>
        <v>1890.18793322339</v>
      </c>
      <c r="E8" s="9" t="n">
        <f aca="false">SUM(E2:E7)</f>
        <v>1.00009943556793</v>
      </c>
      <c r="F8" s="10" t="n">
        <f aca="false">SUM(F2:F7)</f>
        <v>1890.18793322339</v>
      </c>
      <c r="G8" s="9" t="n">
        <f aca="false">SUM(G2:G7)</f>
        <v>1.00009943556793</v>
      </c>
      <c r="H8" s="10" t="n">
        <f aca="false">SUM(H2:H7)</f>
        <v>1890.18793322339</v>
      </c>
    </row>
    <row r="10" customFormat="false" ht="13.8" hidden="false" customHeight="false" outlineLevel="0" collapsed="false">
      <c r="D10" s="1"/>
      <c r="E10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.97"/>
  </cols>
  <sheetData>
    <row r="1" customFormat="false" ht="13.8" hidden="false" customHeight="false" outlineLevel="0" collapsed="false">
      <c r="A1" s="3" t="s">
        <v>44</v>
      </c>
      <c r="B1" s="3" t="s">
        <v>45</v>
      </c>
      <c r="C1" s="3" t="s">
        <v>46</v>
      </c>
      <c r="D1" s="3" t="s">
        <v>47</v>
      </c>
    </row>
    <row r="2" customFormat="false" ht="13.8" hidden="false" customHeight="false" outlineLevel="0" collapsed="false">
      <c r="A2" s="16" t="n">
        <v>1890</v>
      </c>
      <c r="B2" s="16" t="n">
        <v>1098</v>
      </c>
      <c r="C2" s="16" t="n">
        <v>800</v>
      </c>
      <c r="D2" s="16" t="n">
        <v>800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906</TotalTime>
  <Application>LibreOffice/7.6.6.3$Linux_X86_64 LibreOffice_project/60$Build-3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2021-10-12T05:05:02Z</dcterms:created>
  <dc:creator>U.S. Census Bureau</dc:creator>
  <dc:description/>
  <dc:language>en-US</dc:language>
  <cp:lastModifiedBy/>
  <dcterms:modified xsi:type="dcterms:W3CDTF">2024-05-21T15:49:00Z</dcterms:modified>
  <cp:revision>76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