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iverables" sheetId="1" r:id="rId3"/>
    <sheet state="visible" name=" MeetingMinutes" sheetId="2" r:id="rId4"/>
    <sheet state="visible" name="Support" sheetId="3" r:id="rId5"/>
  </sheets>
  <definedNames/>
  <calcPr/>
</workbook>
</file>

<file path=xl/sharedStrings.xml><?xml version="1.0" encoding="utf-8"?>
<sst xmlns="http://schemas.openxmlformats.org/spreadsheetml/2006/main" count="163" uniqueCount="82">
  <si>
    <t>Deliverables</t>
  </si>
  <si>
    <t>Meeting Minutes</t>
  </si>
  <si>
    <t>Support</t>
  </si>
  <si>
    <t>Status</t>
  </si>
  <si>
    <t>Type</t>
  </si>
  <si>
    <t>Name</t>
  </si>
  <si>
    <t>Version</t>
  </si>
  <si>
    <t>Date</t>
  </si>
  <si>
    <t>Deliverable</t>
  </si>
  <si>
    <t>Link (GDocs)</t>
  </si>
  <si>
    <t>Link (Published)</t>
  </si>
  <si>
    <t>Published</t>
  </si>
  <si>
    <t>Number</t>
  </si>
  <si>
    <t>Report</t>
  </si>
  <si>
    <t>Description</t>
  </si>
  <si>
    <t>Team Log</t>
  </si>
  <si>
    <t>1.0</t>
  </si>
  <si>
    <t>D1.1.1</t>
  </si>
  <si>
    <t>V&amp;S - Vision &amp; Scope</t>
  </si>
  <si>
    <t>Progress</t>
  </si>
  <si>
    <t>Team Kick-off</t>
  </si>
  <si>
    <t>Meeting Minutes #2</t>
  </si>
  <si>
    <t>Presentation</t>
  </si>
  <si>
    <t>DashBoard</t>
  </si>
  <si>
    <t>D1.1.2</t>
  </si>
  <si>
    <t>MR1.1 - Milestone Report</t>
  </si>
  <si>
    <t>2.0</t>
  </si>
  <si>
    <t>Meeting Minutes #3</t>
  </si>
  <si>
    <t>Meeting Minutes #4</t>
  </si>
  <si>
    <t>Project Estimation Report #1</t>
  </si>
  <si>
    <t>0.3</t>
  </si>
  <si>
    <t>Meeting Minutes #5</t>
  </si>
  <si>
    <t>D1.2.1</t>
  </si>
  <si>
    <t>SDP - Software Development Plan</t>
  </si>
  <si>
    <t>Earned Value Analysis</t>
  </si>
  <si>
    <t>0.2</t>
  </si>
  <si>
    <t>Meeting Minutes #6</t>
  </si>
  <si>
    <t>Design</t>
  </si>
  <si>
    <t>Baseline Plan</t>
  </si>
  <si>
    <t>0.0</t>
  </si>
  <si>
    <t>D1.2.2</t>
  </si>
  <si>
    <t>QAP - Quality Assurance Plan</t>
  </si>
  <si>
    <t>Meeting Minutes #7</t>
  </si>
  <si>
    <t>Meeting Minutes #8</t>
  </si>
  <si>
    <t>Tabela de Entregas</t>
  </si>
  <si>
    <t>D1.2.3</t>
  </si>
  <si>
    <t>MR1.2 - Milestone Report</t>
  </si>
  <si>
    <t>Convenções de Código</t>
  </si>
  <si>
    <t>0.1</t>
  </si>
  <si>
    <t>Draft</t>
  </si>
  <si>
    <t>Meeting Minutes #9</t>
  </si>
  <si>
    <t>D2.1.1</t>
  </si>
  <si>
    <t>SRS - Software Requirements Specification</t>
  </si>
  <si>
    <t>KOM</t>
  </si>
  <si>
    <t>D2.1.2</t>
  </si>
  <si>
    <t>RP - Risk Plan</t>
  </si>
  <si>
    <t>0.9</t>
  </si>
  <si>
    <t>Meeting Minutes #10</t>
  </si>
  <si>
    <t>D2.1.3</t>
  </si>
  <si>
    <t>ATP - Acceptance Test Plan</t>
  </si>
  <si>
    <t>Meeting Minutes #11</t>
  </si>
  <si>
    <t>Descriminação das tarefas do WBS</t>
  </si>
  <si>
    <t>D2.1.4</t>
  </si>
  <si>
    <t>MR2.1 - Milestone Report</t>
  </si>
  <si>
    <t>Meeting Minutes #12</t>
  </si>
  <si>
    <t>D2.2.1</t>
  </si>
  <si>
    <t>SAD - Software Architecture &amp; Design</t>
  </si>
  <si>
    <t>0.6</t>
  </si>
  <si>
    <t>Meeting Minutes #13</t>
  </si>
  <si>
    <t>Relatório de Questionário aos Utilizadores</t>
  </si>
  <si>
    <t>D2.2.2</t>
  </si>
  <si>
    <t>MR2.2 - Milestone Report</t>
  </si>
  <si>
    <t>0.4</t>
  </si>
  <si>
    <t>D2.3.1</t>
  </si>
  <si>
    <t>ATR - Acceptance Test Report</t>
  </si>
  <si>
    <t>D2.3.2</t>
  </si>
  <si>
    <t>QAR - Quality Assessment Report</t>
  </si>
  <si>
    <t>D2.3.3</t>
  </si>
  <si>
    <t>MR2.3 - Milestone Report</t>
  </si>
  <si>
    <t>Revision</t>
  </si>
  <si>
    <t>D3.1.1</t>
  </si>
  <si>
    <t>PMA - Post-Mortem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</si>
</sst>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/&quot;m&quot;/&quot;yyyy"/>
    <numFmt numFmtId="165" formatCode="dd/mm/yyyy"/>
    <numFmt numFmtId="166" formatCode="m.d"/>
    <numFmt numFmtId="167" formatCode="m&quot;/&quot;d"/>
    <numFmt numFmtId="168" formatCode="d/m/yyyy"/>
  </numFmts>
  <fonts count="24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name val="Arial"/>
    </font>
    <font>
      <sz val="22.0"/>
      <color rgb="FFFFFFFF"/>
      <name val="Roboto"/>
    </font>
    <font>
      <i/>
      <sz val="10.0"/>
      <color rgb="FFD9EAD3"/>
      <name val="Roboto"/>
    </font>
    <font>
      <b/>
      <sz val="12.0"/>
      <color rgb="FFFFFFFF"/>
      <name val="Roboto"/>
    </font>
    <font>
      <sz val="12.0"/>
      <color rgb="FF434343"/>
      <name val="Roboto"/>
    </font>
    <font>
      <u/>
      <sz val="12.0"/>
      <color rgb="FF4A86E8"/>
      <name val="Roboto"/>
    </font>
    <font>
      <sz val="12.0"/>
      <color rgb="FF4A86E8"/>
      <name val="Roboto"/>
    </font>
    <font>
      <color rgb="FF4A86E8"/>
      <name val="Arial"/>
    </font>
    <font>
      <u/>
      <sz val="12.0"/>
      <color rgb="FF4A86E8"/>
      <name val="Roboto"/>
    </font>
    <font>
      <u/>
      <sz val="12.0"/>
      <color rgb="FF4A86E8"/>
      <name val="Roboto"/>
    </font>
    <font>
      <u/>
      <sz val="12.0"/>
      <color rgb="FF4A86E8"/>
      <name val="Roboto"/>
    </font>
    <font>
      <u/>
      <sz val="12.0"/>
      <color rgb="FF3C78D8"/>
      <name val="Roboto"/>
    </font>
    <font>
      <sz val="12.0"/>
      <color rgb="FF3C78D8"/>
      <name val="Roboto"/>
    </font>
    <font>
      <u/>
      <sz val="12.0"/>
      <color rgb="FF4A86E8"/>
      <name val="Roboto"/>
    </font>
    <font>
      <sz val="10.0"/>
      <color rgb="FF434343"/>
      <name val="Roboto"/>
    </font>
    <font>
      <u/>
      <sz val="12.0"/>
      <color rgb="FF6D9EEB"/>
      <name val="Roboto"/>
    </font>
    <font>
      <u/>
      <sz val="10.0"/>
      <color rgb="FF434343"/>
      <name val="Roboto"/>
    </font>
    <font>
      <u/>
      <sz val="12.0"/>
      <color rgb="FF4A86E8"/>
      <name val="Roboto"/>
    </font>
    <font>
      <u/>
      <sz val="12.0"/>
      <color rgb="FF3C78D8"/>
      <name val="Roboto"/>
    </font>
    <font>
      <sz val="12.0"/>
    </font>
    <font>
      <u/>
      <sz val="12.0"/>
      <color rgb="FF434343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76A5AF"/>
        <bgColor rgb="FF76A5AF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0D904F"/>
        <bgColor rgb="FF0D904F"/>
      </patternFill>
    </fill>
    <fill>
      <patternFill patternType="solid">
        <fgColor rgb="FF45818E"/>
        <bgColor rgb="FF45818E"/>
      </patternFill>
    </fill>
    <fill>
      <patternFill patternType="solid">
        <fgColor rgb="FF6D9EEB"/>
        <bgColor rgb="FF6D9EEB"/>
      </patternFill>
    </fill>
    <fill>
      <patternFill patternType="solid">
        <fgColor rgb="FFFCE8B2"/>
        <bgColor rgb="FFFCE8B2"/>
      </patternFill>
    </fill>
    <fill>
      <patternFill patternType="solid">
        <fgColor rgb="FFFFE599"/>
        <bgColor rgb="FFFFE599"/>
      </patternFill>
    </fill>
  </fills>
  <borders count="4">
    <border/>
    <border>
      <top style="hair">
        <color rgb="FFCCCCCC"/>
      </top>
      <bottom style="hair">
        <color rgb="FFCCCCCC"/>
      </bottom>
    </border>
    <border>
      <bottom style="hair">
        <color rgb="FFCCCCCC"/>
      </bottom>
    </border>
    <border>
      <bottom style="hair">
        <color rgb="FFD9D9D9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left" readingOrder="0" shrinkToFit="0" vertical="bottom" wrapText="1"/>
    </xf>
    <xf borderId="0" fillId="4" fontId="1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vertical="bottom"/>
    </xf>
    <xf borderId="0" fillId="4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left" readingOrder="0" vertical="bottom"/>
    </xf>
    <xf borderId="0" fillId="4" fontId="2" numFmtId="164" xfId="0" applyAlignment="1" applyFont="1" applyNumberFormat="1">
      <alignment horizontal="center" readingOrder="0" vertical="bottom"/>
    </xf>
    <xf borderId="0" fillId="4" fontId="2" numFmtId="0" xfId="0" applyAlignment="1" applyFont="1">
      <alignment horizontal="left" readingOrder="0" vertical="bottom"/>
    </xf>
    <xf borderId="0" fillId="2" fontId="2" numFmtId="164" xfId="0" applyAlignment="1" applyFont="1" applyNumberFormat="1">
      <alignment horizontal="center" readingOrder="0" vertical="bottom"/>
    </xf>
    <xf borderId="0" fillId="2" fontId="2" numFmtId="0" xfId="0" applyAlignment="1" applyFont="1">
      <alignment horizontal="left" readingOrder="0" vertical="bottom"/>
    </xf>
    <xf borderId="0" fillId="3" fontId="2" numFmtId="0" xfId="0" applyAlignment="1" applyFont="1">
      <alignment horizontal="right" readingOrder="0" vertical="bottom"/>
    </xf>
    <xf borderId="0" fillId="3" fontId="4" numFmtId="0" xfId="0" applyAlignment="1" applyFont="1">
      <alignment horizontal="left" readingOrder="0" vertical="bottom"/>
    </xf>
    <xf borderId="0" fillId="3" fontId="5" numFmtId="164" xfId="0" applyAlignment="1" applyFont="1" applyNumberFormat="1">
      <alignment horizontal="center" readingOrder="0" vertical="bottom"/>
    </xf>
    <xf borderId="0" fillId="3" fontId="5" numFmtId="0" xfId="0" applyAlignment="1" applyFont="1">
      <alignment horizontal="right" readingOrder="0" vertical="bottom"/>
    </xf>
    <xf borderId="0" fillId="4" fontId="2" numFmtId="0" xfId="0" applyAlignment="1" applyFont="1">
      <alignment horizontal="right" readingOrder="0" vertical="bottom"/>
    </xf>
    <xf borderId="0" fillId="3" fontId="5" numFmtId="0" xfId="0" applyAlignment="1" applyFont="1">
      <alignment horizontal="left" readingOrder="0" vertical="bottom"/>
    </xf>
    <xf borderId="0" fillId="4" fontId="4" numFmtId="0" xfId="0" applyAlignment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4" fontId="5" numFmtId="0" xfId="0" applyAlignment="1" applyFont="1">
      <alignment horizontal="right" readingOrder="0" vertical="bottom"/>
    </xf>
    <xf borderId="0" fillId="2" fontId="4" numFmtId="0" xfId="0" applyAlignment="1" applyFont="1">
      <alignment horizontal="left" readingOrder="0" vertical="bottom"/>
    </xf>
    <xf borderId="0" fillId="4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right" readingOrder="0" vertical="bottom"/>
    </xf>
    <xf borderId="0" fillId="4" fontId="5" numFmtId="164" xfId="0" applyAlignment="1" applyFont="1" applyNumberForma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0" fillId="4" fontId="5" numFmtId="0" xfId="0" applyAlignment="1" applyFont="1">
      <alignment horizontal="left" readingOrder="0" vertical="bottom"/>
    </xf>
    <xf borderId="0" fillId="2" fontId="5" numFmtId="164" xfId="0" applyAlignment="1" applyFont="1" applyNumberFormat="1">
      <alignment horizontal="center" readingOrder="0" vertical="bottom"/>
    </xf>
    <xf borderId="0" fillId="5" fontId="6" numFmtId="0" xfId="0" applyAlignment="1" applyFill="1" applyFont="1">
      <alignment horizontal="center" readingOrder="0" vertical="center"/>
    </xf>
    <xf borderId="0" fillId="2" fontId="5" numFmtId="0" xfId="0" applyAlignment="1" applyFont="1">
      <alignment horizontal="left" readingOrder="0" vertical="bottom"/>
    </xf>
    <xf borderId="0" fillId="5" fontId="6" numFmtId="0" xfId="0" applyAlignment="1" applyFont="1">
      <alignment horizontal="left" readingOrder="0" vertical="center"/>
    </xf>
    <xf borderId="0" fillId="6" fontId="6" numFmtId="0" xfId="0" applyAlignment="1" applyFill="1" applyFont="1">
      <alignment horizontal="center" readingOrder="0" vertical="center"/>
    </xf>
    <xf borderId="0" fillId="5" fontId="6" numFmtId="164" xfId="0" applyAlignment="1" applyFont="1" applyNumberFormat="1">
      <alignment horizontal="center" readingOrder="0" vertical="center"/>
    </xf>
    <xf borderId="0" fillId="6" fontId="6" numFmtId="0" xfId="0" applyAlignment="1" applyFont="1">
      <alignment horizontal="left" readingOrder="0" vertical="center"/>
    </xf>
    <xf borderId="0" fillId="7" fontId="6" numFmtId="0" xfId="0" applyAlignment="1" applyFill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0" fillId="7" fontId="6" numFmtId="164" xfId="0" applyAlignment="1" applyFont="1" applyNumberForma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0" fillId="7" fontId="6" numFmtId="0" xfId="0" applyAlignment="1" applyFont="1">
      <alignment horizontal="left" readingOrder="0" vertical="center"/>
    </xf>
    <xf borderId="2" fillId="0" fontId="7" numFmtId="0" xfId="0" applyAlignment="1" applyBorder="1" applyFont="1">
      <alignment horizontal="left" readingOrder="0" shrinkToFit="0" vertical="center" wrapText="1"/>
    </xf>
    <xf borderId="0" fillId="6" fontId="6" numFmtId="164" xfId="0" applyAlignment="1" applyFont="1" applyNumberForma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1"/>
    </xf>
    <xf borderId="0" fillId="7" fontId="3" numFmtId="0" xfId="0" applyFont="1"/>
    <xf borderId="2" fillId="0" fontId="7" numFmtId="165" xfId="0" applyAlignment="1" applyBorder="1" applyFont="1" applyNumberFormat="1">
      <alignment horizontal="center" readingOrder="0" shrinkToFit="0" vertical="center" wrapText="1"/>
    </xf>
    <xf borderId="2" fillId="0" fontId="7" numFmtId="166" xfId="0" applyAlignment="1" applyBorder="1" applyFont="1" applyNumberFormat="1">
      <alignment horizontal="center" readingOrder="0" shrinkToFit="0" vertical="center" wrapText="1"/>
    </xf>
    <xf borderId="2" fillId="0" fontId="7" numFmtId="164" xfId="0" applyAlignment="1" applyBorder="1" applyFont="1" applyNumberFormat="1">
      <alignment horizontal="center" readingOrder="0" shrinkToFit="0" vertical="center" wrapText="1"/>
    </xf>
    <xf borderId="2" fillId="0" fontId="7" numFmtId="0" xfId="0" applyAlignment="1" applyBorder="1" applyFont="1">
      <alignment horizontal="right" readingOrder="0" shrinkToFit="0" vertical="center" wrapText="0"/>
    </xf>
    <xf borderId="2" fillId="0" fontId="3" numFmtId="0" xfId="0" applyBorder="1" applyFont="1"/>
    <xf borderId="2" fillId="0" fontId="8" numFmtId="0" xfId="0" applyAlignment="1" applyBorder="1" applyFont="1">
      <alignment horizontal="left" readingOrder="0" shrinkToFit="0" vertical="center" wrapText="0"/>
    </xf>
    <xf borderId="2" fillId="0" fontId="9" numFmtId="0" xfId="0" applyAlignment="1" applyBorder="1" applyFont="1">
      <alignment horizontal="left" readingOrder="0" shrinkToFit="0" vertical="center" wrapText="0"/>
    </xf>
    <xf borderId="2" fillId="0" fontId="10" numFmtId="0" xfId="0" applyAlignment="1" applyBorder="1" applyFont="1">
      <alignment shrinkToFit="0" wrapText="0"/>
    </xf>
    <xf borderId="0" fillId="0" fontId="11" numFmtId="0" xfId="0" applyAlignment="1" applyFont="1">
      <alignment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167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1" fillId="0" fontId="7" numFmtId="166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0"/>
    </xf>
    <xf borderId="1" fillId="0" fontId="9" numFmtId="0" xfId="0" applyAlignment="1" applyBorder="1" applyFont="1">
      <alignment horizontal="left" readingOrder="0" shrinkToFit="0" vertical="center" wrapText="0"/>
    </xf>
    <xf borderId="1" fillId="0" fontId="7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shrinkToFit="0" wrapText="0"/>
    </xf>
    <xf borderId="0" fillId="0" fontId="13" numFmtId="0" xfId="0" applyAlignment="1" applyFont="1">
      <alignment vertical="center"/>
    </xf>
    <xf borderId="1" fillId="0" fontId="14" numFmtId="0" xfId="0" applyAlignment="1" applyBorder="1" applyFont="1">
      <alignment horizontal="left" readingOrder="0" shrinkToFit="0" vertical="center" wrapText="0"/>
    </xf>
    <xf borderId="1" fillId="0" fontId="15" numFmtId="0" xfId="0" applyAlignment="1" applyBorder="1" applyFont="1">
      <alignment horizontal="left" readingOrder="0" shrinkToFit="0" vertical="center" wrapText="0"/>
    </xf>
    <xf borderId="0" fillId="0" fontId="3" numFmtId="0" xfId="0" applyFont="1"/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165" xfId="0" applyAlignment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horizontal="center" readingOrder="0" vertical="center"/>
    </xf>
    <xf borderId="1" fillId="8" fontId="18" numFmtId="0" xfId="0" applyAlignment="1" applyBorder="1" applyFill="1" applyFont="1">
      <alignment horizontal="left" readingOrder="0"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0" fillId="0" fontId="17" numFmtId="164" xfId="0" applyAlignment="1" applyFont="1" applyNumberFormat="1">
      <alignment horizontal="center" readingOrder="0" shrinkToFit="0" vertical="center" wrapText="1"/>
    </xf>
    <xf borderId="0" fillId="9" fontId="7" numFmtId="0" xfId="0" applyAlignment="1" applyFill="1" applyFont="1">
      <alignment horizontal="center" readingOrder="0" vertical="center"/>
    </xf>
    <xf borderId="0" fillId="0" fontId="17" numFmtId="0" xfId="0" applyAlignment="1" applyFont="1">
      <alignment horizontal="left" readingOrder="0" shrinkToFit="0" vertical="center" wrapText="1"/>
    </xf>
    <xf borderId="0" fillId="9" fontId="7" numFmtId="0" xfId="0" applyAlignment="1" applyFont="1">
      <alignment horizontal="left" readingOrder="0" shrinkToFit="0" vertical="center" wrapText="1"/>
    </xf>
    <xf borderId="0" fillId="9" fontId="7" numFmtId="0" xfId="0" applyAlignment="1" applyFont="1">
      <alignment horizontal="center" readingOrder="0" shrinkToFit="0" vertical="center" wrapText="1"/>
    </xf>
    <xf borderId="0" fillId="9" fontId="7" numFmtId="165" xfId="0" applyAlignment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9" fontId="20" numFmtId="0" xfId="0" applyAlignment="1" applyFont="1">
      <alignment horizontal="left" readingOrder="0" shrinkToFit="0" vertical="center" wrapText="0"/>
    </xf>
    <xf borderId="0" fillId="9" fontId="9" numFmtId="0" xfId="0" applyAlignment="1" applyFont="1">
      <alignment horizontal="left" readingOrder="0" shrinkToFit="0" vertical="center" wrapText="0"/>
    </xf>
    <xf borderId="0" fillId="10" fontId="7" numFmtId="0" xfId="0" applyAlignment="1" applyFill="1" applyFont="1">
      <alignment horizontal="left" readingOrder="0" shrinkToFit="0" vertical="center" wrapText="1"/>
    </xf>
    <xf borderId="0" fillId="0" fontId="17" numFmtId="167" xfId="0" applyAlignment="1" applyFont="1" applyNumberFormat="1">
      <alignment horizontal="center" readingOrder="0" vertical="center"/>
    </xf>
    <xf borderId="1" fillId="8" fontId="21" numFmtId="0" xfId="0" applyAlignment="1" applyBorder="1" applyFont="1">
      <alignment horizontal="left" readingOrder="0" shrinkToFit="0" vertical="center" wrapText="0"/>
    </xf>
    <xf borderId="1" fillId="0" fontId="22" numFmtId="168" xfId="0" applyAlignment="1" applyBorder="1" applyFont="1" applyNumberFormat="1">
      <alignment horizontal="center" readingOrder="0"/>
    </xf>
    <xf borderId="1" fillId="0" fontId="23" numFmtId="0" xfId="0" applyAlignment="1" applyBorder="1" applyFont="1">
      <alignment horizontal="left" readingOrder="0" shrinkToFit="0" vertical="center" wrapText="0"/>
    </xf>
    <xf borderId="3" fillId="0" fontId="17" numFmtId="0" xfId="0" applyAlignment="1" applyBorder="1" applyFont="1">
      <alignment horizontal="center" readingOrder="0" vertical="center"/>
    </xf>
    <xf borderId="3" fillId="0" fontId="17" numFmtId="167" xfId="0" applyAlignment="1" applyBorder="1" applyFont="1" applyNumberFormat="1">
      <alignment horizontal="center" readingOrder="0" vertical="center"/>
    </xf>
    <xf borderId="3" fillId="0" fontId="17" numFmtId="0" xfId="0" applyAlignment="1" applyBorder="1" applyFont="1">
      <alignment horizontal="left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2" width="13.57"/>
    <col customWidth="1" min="3" max="3" width="55.0"/>
    <col customWidth="1" min="4" max="4" width="8.14"/>
    <col customWidth="1" min="5" max="5" width="14.0"/>
    <col customWidth="1" min="6" max="6" width="1.57"/>
    <col customWidth="1" min="7" max="7" width="26.0"/>
    <col customWidth="1" min="8" max="8" width="1.57"/>
    <col customWidth="1" min="9" max="9" width="26.0"/>
    <col customWidth="1" min="10" max="10" width="1.57"/>
  </cols>
  <sheetData>
    <row r="1" ht="49.5" customHeight="1">
      <c r="A1" s="1" t="s">
        <v>0</v>
      </c>
      <c r="D1" s="2"/>
      <c r="E1" s="10"/>
      <c r="F1" s="11"/>
      <c r="G1" s="11"/>
      <c r="H1" s="11"/>
      <c r="I1" s="19" t="str">
        <f>CONCATENATE(COUNTIF($A$4:$A$20,"=Draft"), " draft  ", CHAR(10), COUNTIF($A$4:$A$20,"=Revision"), " revision  " , CHAR(10), COUNTIF($A$4:$A$20,"=Published"), "/", COUNTA($C$4:$C$20), " published  ")</f>
        <v>0 draft  
1 revision  
14/15 published  </v>
      </c>
      <c r="J1" s="11"/>
    </row>
    <row r="2" ht="5.25" customHeight="1">
      <c r="A2" s="21"/>
      <c r="B2" s="21"/>
      <c r="C2" s="23"/>
      <c r="D2" s="25"/>
      <c r="E2" s="27"/>
      <c r="F2" s="29"/>
      <c r="G2" s="29"/>
      <c r="H2" s="29"/>
      <c r="I2" s="29"/>
      <c r="J2" s="29"/>
    </row>
    <row r="3" ht="30.0" customHeight="1">
      <c r="A3" s="31" t="s">
        <v>3</v>
      </c>
      <c r="B3" s="31" t="s">
        <v>8</v>
      </c>
      <c r="C3" s="33" t="s">
        <v>5</v>
      </c>
      <c r="D3" s="31" t="s">
        <v>6</v>
      </c>
      <c r="E3" s="40" t="s">
        <v>7</v>
      </c>
      <c r="F3" s="33"/>
      <c r="G3" s="33" t="s">
        <v>9</v>
      </c>
      <c r="H3" s="33"/>
      <c r="I3" s="33" t="s">
        <v>10</v>
      </c>
      <c r="J3" s="33"/>
    </row>
    <row r="4" ht="26.25" customHeight="1">
      <c r="A4" s="35" t="s">
        <v>11</v>
      </c>
      <c r="B4" s="37" t="s">
        <v>17</v>
      </c>
      <c r="C4" s="39" t="s">
        <v>18</v>
      </c>
      <c r="D4" s="44">
        <v>43833.0</v>
      </c>
      <c r="E4" s="45">
        <v>43741.0</v>
      </c>
      <c r="F4" s="39"/>
      <c r="G4" s="48" t="str">
        <f>HYPERLINK("https://docs.google.com/document/d/1DN64d8sk9abEgV-5mSmlJVQeY04IriR3LoC6C_1N2pc/edit","Documento Atual")</f>
        <v>Documento Atual</v>
      </c>
      <c r="H4" s="49"/>
      <c r="I4" s="51" t="str">
        <f>HYPERLINK("https://docs.google.com/document/d/e/2PACX-1vRy2QV2rMKeCo-KX-ThAt9sxHv4qZ3XWRLrdS_OWjuF7spACZXko0QmRgljlr-LOF-MbnQKBkcSzj-k/pub","Documento Publicado")</f>
        <v>Documento Publicado</v>
      </c>
      <c r="J4" s="39"/>
    </row>
    <row r="5" ht="26.25" customHeight="1">
      <c r="A5" s="35" t="s">
        <v>11</v>
      </c>
      <c r="B5" s="53" t="s">
        <v>24</v>
      </c>
      <c r="C5" s="52" t="s">
        <v>25</v>
      </c>
      <c r="D5" s="56">
        <v>43832.0</v>
      </c>
      <c r="E5" s="55">
        <v>43738.0</v>
      </c>
      <c r="F5" s="52"/>
      <c r="G5" s="51" t="str">
        <f>HYPERLINK("https://docs.google.com/document/d/1xCjNelML_YuupVpeD1X4fJjGoipAbNcw_W05h5luIoE/edit","Documento Atual")</f>
        <v>Documento Atual</v>
      </c>
      <c r="H5" s="58"/>
      <c r="I5" s="57" t="str">
        <f>HYPERLINK("https://docs.google.com/document/d/e/2PACX-1vS0OyoEhMLAcoaxU097CfioLYPDXl3c1hM2ofAoYHam35SefGn4zpq5IFGDMm64J0DD_gYzmwX0fh4h/pub","Documento Publicado")</f>
        <v>Documento Publicado</v>
      </c>
      <c r="J5" s="52"/>
    </row>
    <row r="6" ht="26.25" customHeight="1">
      <c r="A6" s="35" t="s">
        <v>11</v>
      </c>
      <c r="B6" s="53" t="s">
        <v>32</v>
      </c>
      <c r="C6" s="52" t="s">
        <v>33</v>
      </c>
      <c r="D6" s="56">
        <v>43831.0</v>
      </c>
      <c r="E6" s="55">
        <v>43758.0</v>
      </c>
      <c r="F6" s="52"/>
      <c r="G6" s="51" t="str">
        <f>HYPERLINK("https://docs.google.com/document/d/1nHBoUnJ4Yh-mVnVBKLiaaBmnE_C2m4oJ_YwhmyoZO5U/edit","Documento Atual")</f>
        <v>Documento Atual</v>
      </c>
      <c r="H6" s="59"/>
      <c r="I6" s="57" t="str">
        <f>HYPERLINK("https://docs.google.com/document/d/e/2PACX-1vTSzInmvD8MjkHpl53Yvk_afFT4s7cIMvyuf4vmEBaTSl9NPJy6ek8JYZ-lALH7XzeXFKMPHSz-WqOO/pub","Documento publicado")</f>
        <v>Documento publicado</v>
      </c>
      <c r="J6" s="52"/>
    </row>
    <row r="7" ht="26.25" customHeight="1">
      <c r="A7" s="35" t="s">
        <v>11</v>
      </c>
      <c r="B7" s="53" t="s">
        <v>40</v>
      </c>
      <c r="C7" s="52" t="s">
        <v>41</v>
      </c>
      <c r="D7" s="56">
        <v>43831.0</v>
      </c>
      <c r="E7" s="55">
        <v>43758.0</v>
      </c>
      <c r="F7" s="52"/>
      <c r="G7" s="61" t="str">
        <f>HYPERLINK("https://docs.google.com/document/d/1YJsxDa1H-CKgLPEhZHoFGhDBBHZVt2D0I889wSi5LsU/edit","Documento Atual")</f>
        <v>Documento Atual</v>
      </c>
      <c r="H7" s="59"/>
      <c r="I7" s="57" t="str">
        <f>HYPERLINK("https://docs.google.com/document/d/e/2PACX-1vQqa1BR9C6TuwjHZnsm2Xv0CQCaivRHpWIQjy_A5BpjPaIvFlvVx70Yp_YjP9Yb1VYqrBTxBrdppyuH/pub","Documento Publicado")</f>
        <v>Documento Publicado</v>
      </c>
      <c r="J7" s="52"/>
    </row>
    <row r="8" ht="26.25" customHeight="1">
      <c r="A8" s="35" t="s">
        <v>11</v>
      </c>
      <c r="B8" s="53" t="s">
        <v>45</v>
      </c>
      <c r="C8" s="52" t="s">
        <v>46</v>
      </c>
      <c r="D8" s="56">
        <v>43832.0</v>
      </c>
      <c r="E8" s="55">
        <v>43762.0</v>
      </c>
      <c r="F8" s="52"/>
      <c r="G8" s="57" t="str">
        <f>HYPERLINK("https://docs.google.com/document/d/1OKsEQELyJXmj9kMrhVS0ea12UDIa0VTC49d9AuGE1dM/edit#","Documento Atual")</f>
        <v>Documento Atual</v>
      </c>
      <c r="H8" s="59"/>
      <c r="I8" s="62" t="str">
        <f>HYPERLINK("https://docs.google.com/document/d/e/2PACX-1vQXJNWYE0AWhBYkDtGQREJiG_-ZM_LaDl_0syXFtZiUw4P659rksx7uyhTZeVYnh1_l1Ri59U--xtNI/pub","Documento Publicado")</f>
        <v>Documento Publicado</v>
      </c>
      <c r="J8" s="52"/>
    </row>
    <row r="9" ht="26.25" customHeight="1">
      <c r="A9" s="35" t="s">
        <v>11</v>
      </c>
      <c r="B9" s="53" t="s">
        <v>51</v>
      </c>
      <c r="C9" s="52" t="s">
        <v>52</v>
      </c>
      <c r="D9" s="54" t="s">
        <v>16</v>
      </c>
      <c r="E9" s="55">
        <v>43763.0</v>
      </c>
      <c r="F9" s="52"/>
      <c r="G9" s="57" t="str">
        <f>HYPERLINK("https://docs.google.com/document/d/1NyW3s3sAx_L_-fA0SufNww30tJKPEGtT4Uu8i27EKqc/edit","Documento Atual")</f>
        <v>Documento Atual</v>
      </c>
      <c r="H9" s="59"/>
      <c r="I9" s="62" t="str">
        <f>HYPERLINK("https://docs.google.com/document/d/e/2PACX-1vTOHIrM_sfsy1e6pr08loXIgCUofzordJ1wPXN4WNCPpuz2OW7S5PcUnIPeuLvXO5A2pSZt6oABr1NJ/pub","Documento Publicado")</f>
        <v>Documento Publicado</v>
      </c>
      <c r="J9" s="52"/>
    </row>
    <row r="10" ht="26.25" customHeight="1">
      <c r="A10" s="35" t="s">
        <v>11</v>
      </c>
      <c r="B10" s="53" t="s">
        <v>54</v>
      </c>
      <c r="C10" s="52" t="s">
        <v>55</v>
      </c>
      <c r="D10" s="54" t="s">
        <v>56</v>
      </c>
      <c r="E10" s="55">
        <v>43767.0</v>
      </c>
      <c r="F10" s="52"/>
      <c r="G10" s="57" t="str">
        <f>HYPERLINK("https://docs.google.com/document/d/1uvxkOAbjpW1YEQa10-xUYV1VIPe0SiMNnSXgDzscJoc/edit","Documento Atual")</f>
        <v>Documento Atual</v>
      </c>
      <c r="H10" s="59"/>
      <c r="I10" s="72" t="str">
        <f>HYPERLINK("https://docs.google.com/document/d/e/2PACX-1vQdvn4kNEMQuzII86_mKKbZI-UH7Hk7sq3RyvpkhyNOv__AgILqnBMENoY0HvCUwdsIdtXF8FxacvO5/pub","Documento Publicado")</f>
        <v>Documento Publicado</v>
      </c>
      <c r="J10" s="52"/>
    </row>
    <row r="11" ht="26.25" customHeight="1">
      <c r="A11" s="35" t="s">
        <v>11</v>
      </c>
      <c r="B11" s="53" t="s">
        <v>58</v>
      </c>
      <c r="C11" s="52" t="s">
        <v>59</v>
      </c>
      <c r="D11" s="54" t="s">
        <v>16</v>
      </c>
      <c r="E11" s="55">
        <v>43757.0</v>
      </c>
      <c r="F11" s="52"/>
      <c r="G11" s="57" t="str">
        <f>HYPERLINK("https://docs.google.com/document/d/1KEE1ysQHofUMPwZb8b12_vYNLEN5p-1DgdQMUOm4Rrc/edit","Documento Atual")</f>
        <v>Documento Atual</v>
      </c>
      <c r="H11" s="59"/>
      <c r="I11" s="62" t="str">
        <f>HYPERLINK("https://docs.google.com/document/d/e/2PACX-1vSXEtpiwlJwsCTzQH3o9zojG4qzX7xfsDysk9XGfqFwISkzxVI89wMoPK2yDNCSEgGNDp74hFP3Q9ne/pub","Documento Publicado")</f>
        <v>Documento Publicado</v>
      </c>
      <c r="J11" s="52"/>
    </row>
    <row r="12" ht="26.25" customHeight="1">
      <c r="A12" s="35" t="s">
        <v>11</v>
      </c>
      <c r="B12" s="53" t="s">
        <v>62</v>
      </c>
      <c r="C12" s="52" t="s">
        <v>63</v>
      </c>
      <c r="D12" s="54" t="s">
        <v>30</v>
      </c>
      <c r="E12" s="55">
        <v>43778.0</v>
      </c>
      <c r="F12" s="52"/>
      <c r="G12" s="57" t="str">
        <f>HYPERLINK("https://docs.google.com/document/d/19HXy3dostdPb5KNlT6ejie11thhJu-AY96UkkvqDKis/edit","Documento Atual")</f>
        <v>Documento Atual</v>
      </c>
      <c r="H12" s="59"/>
      <c r="I12" s="57" t="str">
        <f>HYPERLINK("https://docs.google.com/document/d/e/2PACX-1vQD8eIOCeQNrjnp90U0Wn4C0v7J_aAEoVJTL-cW96yR5qb17mBNP-6rV7uvP1IkdYKH6aFE7H-_1Qql/pub","Documento Publicado")</f>
        <v>Documento Publicado</v>
      </c>
      <c r="J12" s="52"/>
    </row>
    <row r="13" ht="26.25" customHeight="1">
      <c r="A13" s="35" t="s">
        <v>11</v>
      </c>
      <c r="B13" s="53" t="s">
        <v>65</v>
      </c>
      <c r="C13" s="52" t="s">
        <v>66</v>
      </c>
      <c r="D13" s="54" t="s">
        <v>67</v>
      </c>
      <c r="E13" s="55">
        <v>43782.0</v>
      </c>
      <c r="F13" s="52"/>
      <c r="G13" s="57" t="str">
        <f>HYPERLINK("https://docs.google.com/document/d/1hapCSiQgYUmYtgPIBtR12hbAlPuTcdGhntBVbNvgH0w/edit","Documento Atual")</f>
        <v>Documento Atual</v>
      </c>
      <c r="H13" s="59"/>
      <c r="I13" s="57" t="str">
        <f>HYPERLINK("https://docs.google.com/document/d/e/2PACX-1vRJl4QeL16p2ddd5DeJkvBUebdMWp2Qcmtam4Kx09DLEhukquuOGKJ6-r8MVDbmDF8yoMG3bGZEOimU/pub","Documento Publicado")</f>
        <v>Documento Publicado</v>
      </c>
      <c r="J13" s="52"/>
    </row>
    <row r="14" ht="26.25" customHeight="1">
      <c r="A14" s="35" t="s">
        <v>11</v>
      </c>
      <c r="B14" s="53" t="s">
        <v>70</v>
      </c>
      <c r="C14" s="52" t="s">
        <v>71</v>
      </c>
      <c r="D14" s="54" t="s">
        <v>72</v>
      </c>
      <c r="E14" s="55">
        <v>43803.0</v>
      </c>
      <c r="F14" s="52"/>
      <c r="G14" s="57" t="str">
        <f>HYPERLINK("https://docs.google.com/document/d/1mCvCcF8dhgMbI2icHjmZLeBqC40les-w_98ZyJiKULc/edit#","Documento Atual")</f>
        <v>Documento Atual</v>
      </c>
      <c r="H14" s="59"/>
      <c r="I14" s="57" t="str">
        <f>HYPERLINK("https://docs.google.com/document/d/e/2PACX-1vS2ktXn4HZ1FYjWx-3-pXGJoH9X3N9AdQITfH_HywWMHpWBZecxFMRrQDOAz2M8zsmdmuUq4mMSo8Hc/pub","Documento Publicado")</f>
        <v>Documento Publicado</v>
      </c>
      <c r="J14" s="52"/>
    </row>
    <row r="15" ht="26.25" customHeight="1">
      <c r="A15" s="35" t="s">
        <v>11</v>
      </c>
      <c r="B15" s="53" t="s">
        <v>73</v>
      </c>
      <c r="C15" s="52" t="s">
        <v>74</v>
      </c>
      <c r="D15" s="54" t="s">
        <v>16</v>
      </c>
      <c r="E15" s="43">
        <v>43818.0</v>
      </c>
      <c r="F15" s="52"/>
      <c r="G15" s="57" t="str">
        <f>HYPERLINK("https://docs.google.com/document/d/14Xm52bn-2YDKOL2TFO_Ydrri4cpQG1FMcwJ6kPYwLCo/edit","Documento Atual")</f>
        <v>Documento Atual</v>
      </c>
      <c r="H15" s="59"/>
      <c r="I15" s="57" t="str">
        <f>HYPERLINK("https://docs.google.com/document/d/e/2PACX-1vRJ5mIB5YjXKkjCrpCFlrV6glX8sZXvR3j1zOBhZt6b_kn2ThEHN-easN1K--MKWloM8kdChUY-ZEbt/pub","Documento Publicado")</f>
        <v>Documento Publicado</v>
      </c>
      <c r="J15" s="52"/>
    </row>
    <row r="16" ht="26.25" customHeight="1">
      <c r="A16" s="35" t="s">
        <v>11</v>
      </c>
      <c r="B16" s="53" t="s">
        <v>75</v>
      </c>
      <c r="C16" s="52" t="s">
        <v>76</v>
      </c>
      <c r="D16" s="54" t="s">
        <v>30</v>
      </c>
      <c r="E16" s="43">
        <v>43810.0</v>
      </c>
      <c r="F16" s="52"/>
      <c r="G16" s="57" t="str">
        <f>HYPERLINK("https://docs.google.com/document/d/1wnQfT-NhOBSaqcsYWoVP5enmtwruLlygrH9jVGnV2Zs/edit","Documento Atual")</f>
        <v>Documento Atual</v>
      </c>
      <c r="H16" s="59"/>
      <c r="I16" s="62" t="str">
        <f>HYPERLINK("https://docs.google.com/document/d/e/2PACX-1vRlECFqkkroWIJSMaYKYMAX2ByC6zf-6LIoy-s1mkW_Qzj-wey0Br0MRmZKEhiHbUTmGjs21fq1w36R/pub","Documento Publicado")</f>
        <v>Documento Publicado</v>
      </c>
      <c r="J16" s="52"/>
    </row>
    <row r="17" ht="26.25" customHeight="1">
      <c r="A17" s="35" t="s">
        <v>11</v>
      </c>
      <c r="B17" s="53" t="s">
        <v>77</v>
      </c>
      <c r="C17" s="52" t="s">
        <v>78</v>
      </c>
      <c r="D17" s="54" t="s">
        <v>30</v>
      </c>
      <c r="E17" s="43">
        <v>43810.0</v>
      </c>
      <c r="F17" s="52"/>
      <c r="G17" s="57" t="str">
        <f>HYPERLINK("https://docs.google.com/document/d/1EpxppMSuiWR34R7n-L8lHcnNA3Aryyt21AztnIABzMM/edit#","Documento Atual")</f>
        <v>Documento Atual</v>
      </c>
      <c r="H17" s="59"/>
      <c r="I17" s="85" t="str">
        <f>HYPERLINK("https://docs.google.com/document/d/e/2PACX-1vT18UrFIzfxjKsqYhO8HGYSnJD1G2A3FrF7J1k06gFOwgXWY5Vc-GrSOJlhvoF2BCYyThhoAZrcvIix/pub","Documento Publicado")</f>
        <v>Documento Publicado</v>
      </c>
      <c r="J17" s="52"/>
    </row>
    <row r="18" ht="26.25" customHeight="1">
      <c r="A18" s="35" t="s">
        <v>79</v>
      </c>
      <c r="B18" s="53" t="s">
        <v>80</v>
      </c>
      <c r="C18" s="52" t="s">
        <v>81</v>
      </c>
      <c r="D18" s="54" t="s">
        <v>48</v>
      </c>
      <c r="E18" s="86">
        <v>43817.0</v>
      </c>
      <c r="F18" s="52"/>
      <c r="G18" s="87" t="str">
        <f>HYPERLINK("https://docs.google.com/document/d/1dcRvKkbR4V2Q2hY5ExNnufBK1pL4K-0xLynzkD1ZS6k/edit#","Documento Atual")</f>
        <v>Documento Atual</v>
      </c>
      <c r="H18" s="59"/>
      <c r="I18" s="59"/>
      <c r="J18" s="52"/>
    </row>
    <row r="19" ht="26.25" customHeight="1">
      <c r="A19" s="35"/>
      <c r="B19" s="53"/>
      <c r="C19" s="52"/>
      <c r="D19" s="54"/>
      <c r="E19" s="55"/>
      <c r="F19" s="52"/>
      <c r="G19" s="59"/>
      <c r="H19" s="59"/>
      <c r="I19" s="59"/>
      <c r="J19" s="52"/>
    </row>
    <row r="20" ht="22.5" hidden="1" customHeight="1">
      <c r="A20" s="88"/>
      <c r="B20" s="89"/>
      <c r="C20" s="90"/>
      <c r="D20" s="91"/>
      <c r="E20" s="74"/>
      <c r="F20" s="76"/>
      <c r="G20" s="76"/>
      <c r="H20" s="76"/>
      <c r="I20" s="76"/>
      <c r="J20" s="76"/>
    </row>
  </sheetData>
  <mergeCells count="1">
    <mergeCell ref="A1:C1"/>
  </mergeCells>
  <conditionalFormatting sqref="A4:J20">
    <cfRule type="expression" dxfId="0" priority="1">
      <formula>$A4="Draft"</formula>
    </cfRule>
  </conditionalFormatting>
  <conditionalFormatting sqref="A4:J20">
    <cfRule type="expression" dxfId="2" priority="2">
      <formula>$A4="Published"</formula>
    </cfRule>
  </conditionalFormatting>
  <conditionalFormatting sqref="A4:J20">
    <cfRule type="expression" dxfId="1" priority="3">
      <formula>$A4="Revision"</formula>
    </cfRule>
  </conditionalFormatting>
  <dataValidations>
    <dataValidation type="list" allowBlank="1" sqref="A4:A19">
      <formula1>"Draft,Published,Revision"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3.57"/>
    <col customWidth="1" min="2" max="2" width="9.57"/>
    <col customWidth="1" min="3" max="3" width="14.0"/>
    <col customWidth="1" min="4" max="4" width="12.29"/>
    <col customWidth="1" min="5" max="5" width="54.43"/>
    <col customWidth="1" min="6" max="6" width="1.71"/>
    <col customWidth="1" min="7" max="7" width="26.0"/>
    <col customWidth="1" min="8" max="8" width="1.71"/>
    <col customWidth="1" min="9" max="9" width="26.0"/>
    <col customWidth="1" min="10" max="10" width="1.71"/>
  </cols>
  <sheetData>
    <row r="1" ht="49.5" customHeight="1">
      <c r="A1" s="3" t="s">
        <v>1</v>
      </c>
      <c r="E1" s="3"/>
      <c r="F1" s="5"/>
      <c r="G1" s="7"/>
      <c r="H1" s="5"/>
      <c r="I1" s="12" t="str">
        <f>CONCATENATE(COUNTIF($A$4:$A$12,"=Draft"), " draft  ", CHAR(10), COUNTIF($A$4:$A$12,"=Revision"), " revision  " , CHAR(10), COUNTIF($A$4:$A$12,"=Published"), "/", COUNTA($E$4:$E$12), " published  ")</f>
        <v>1 draft  
0 revision  
8/9 published  </v>
      </c>
      <c r="J1" s="5"/>
    </row>
    <row r="2" ht="5.25" customHeight="1">
      <c r="A2" s="13"/>
      <c r="B2" s="13"/>
      <c r="C2" s="14"/>
      <c r="D2" s="13"/>
      <c r="E2" s="15"/>
      <c r="F2" s="5"/>
      <c r="G2" s="17"/>
      <c r="H2" s="5"/>
      <c r="I2" s="17"/>
      <c r="J2" s="5"/>
    </row>
    <row r="3" ht="30.0" customHeight="1">
      <c r="A3" s="34" t="s">
        <v>3</v>
      </c>
      <c r="B3" s="34" t="s">
        <v>12</v>
      </c>
      <c r="C3" s="36" t="s">
        <v>7</v>
      </c>
      <c r="D3" s="34" t="s">
        <v>4</v>
      </c>
      <c r="E3" s="38" t="s">
        <v>14</v>
      </c>
      <c r="F3" s="42"/>
      <c r="G3" s="38" t="s">
        <v>9</v>
      </c>
      <c r="H3" s="42"/>
      <c r="I3" s="38" t="s">
        <v>10</v>
      </c>
      <c r="J3" s="42"/>
    </row>
    <row r="4" ht="26.25" customHeight="1">
      <c r="A4" s="35" t="s">
        <v>11</v>
      </c>
      <c r="B4" s="37">
        <v>1.0</v>
      </c>
      <c r="C4" s="45">
        <v>43733.0</v>
      </c>
      <c r="D4" s="37" t="s">
        <v>19</v>
      </c>
      <c r="E4" s="39" t="s">
        <v>20</v>
      </c>
      <c r="F4" s="47"/>
      <c r="G4" s="48" t="str">
        <f>HYPERLINK("https://docs.google.com/document/d/1HqCvgPOUc8JrELWScTLqmPyxeGRwTyG4U-RuPiBOucQ/edit","Documento Atual")</f>
        <v>Documento Atual</v>
      </c>
      <c r="H4" s="50"/>
      <c r="I4" s="48" t="str">
        <f>HYPERLINK("https://docs.google.com/document/d/e/2PACX-1vS6fzwgW6x1SFSM0hauAN22wqDU46I-7Ex1HtflXcu-4Jlera_h0besTWapPzQnikzsOq7T8rlmGMUW/pub","Documento Publicado")</f>
        <v>Documento Publicado</v>
      </c>
      <c r="J4" s="47"/>
    </row>
    <row r="5" ht="26.25" customHeight="1">
      <c r="A5" s="35" t="s">
        <v>11</v>
      </c>
      <c r="B5" s="35">
        <v>2.0</v>
      </c>
      <c r="C5" s="45">
        <v>43740.0</v>
      </c>
      <c r="D5" s="35" t="s">
        <v>19</v>
      </c>
      <c r="E5" s="52" t="s">
        <v>21</v>
      </c>
      <c r="F5" s="47"/>
      <c r="G5" s="48" t="str">
        <f>HYPERLINK("https://docs.google.com/document/d/1MpUEwZnw1cUGwd5zNsrf_J8p6XQEYnuHIeVGeHZehNg/edit","Documento Atual")</f>
        <v>Documento Atual</v>
      </c>
      <c r="H5" s="50"/>
      <c r="I5" s="48" t="str">
        <f>HYPERLINK("https://docs.google.com/document/d/e/2PACX-1vSo7FtXBAuEcBPwCvJcElruQ985X6eTLx3Ffp0WSHskPAU3pTmJmvrikGIzQjtA_h2Lgyg23UxKtMad/pub","Documento Publicado")</f>
        <v>Documento Publicado</v>
      </c>
      <c r="J5" s="47"/>
    </row>
    <row r="6" ht="26.25" customHeight="1">
      <c r="A6" s="35" t="s">
        <v>11</v>
      </c>
      <c r="B6" s="35">
        <v>3.0</v>
      </c>
      <c r="C6" s="55">
        <v>43747.0</v>
      </c>
      <c r="D6" s="35" t="s">
        <v>19</v>
      </c>
      <c r="E6" s="52" t="s">
        <v>27</v>
      </c>
      <c r="F6" s="47"/>
      <c r="G6" s="48" t="str">
        <f>HYPERLINK("https://docs.google.com/document/d/1vfNBmyBXHNth-srEh6ZM7tUsVeTvSrvzBLIma_-0Rv4/edit","Documento Atual")</f>
        <v>Documento Atual</v>
      </c>
      <c r="H6" s="50"/>
      <c r="I6" s="48" t="str">
        <f>HYPERLINK("https://docs.google.com/document/d/e/2PACX-1vS_KVzhafV5TbbxhM4rDkkRTFyzhbIHWGGCqxSqfjZlOPzJ7MOUYApC4vGJdK5QmdwUwynjBqpUvEos/pub","Documento Publicado")</f>
        <v>Documento Publicado</v>
      </c>
      <c r="J6" s="47"/>
    </row>
    <row r="7" ht="26.25" customHeight="1">
      <c r="A7" s="35" t="s">
        <v>11</v>
      </c>
      <c r="B7" s="35">
        <v>4.0</v>
      </c>
      <c r="C7" s="55">
        <v>43752.0</v>
      </c>
      <c r="D7" s="35" t="s">
        <v>19</v>
      </c>
      <c r="E7" s="52" t="s">
        <v>28</v>
      </c>
      <c r="F7" s="47"/>
      <c r="G7" s="57" t="str">
        <f>HYPERLINK("https://docs.google.com/document/d/1LqndvJ_b1lmjyaAnSfpE3jvyc7ztsS8SlgJh7ktZVhs/edit#","Documento Atual")</f>
        <v>Documento Atual</v>
      </c>
      <c r="H7" s="50"/>
      <c r="I7" s="57" t="str">
        <f>HYPERLINK("https://docs.google.com/document/d/e/2PACX-1vTtNLMODZbNAiwj_mAI1z5bsbG15YAm_oXB192uuYZ_8fF3DmgHrJCofXAh6yx_U-jO1P-lFM9THVVl/pub","Documento Publicado")</f>
        <v>Documento Publicado</v>
      </c>
      <c r="J7" s="47"/>
    </row>
    <row r="8" ht="26.25" customHeight="1">
      <c r="A8" s="35" t="s">
        <v>11</v>
      </c>
      <c r="B8" s="35">
        <v>5.0</v>
      </c>
      <c r="C8" s="55">
        <v>43757.0</v>
      </c>
      <c r="D8" s="35" t="s">
        <v>19</v>
      </c>
      <c r="E8" s="52" t="s">
        <v>31</v>
      </c>
      <c r="F8" s="47"/>
      <c r="G8" s="57" t="str">
        <f>HYPERLINK("https://docs.google.com/document/d/1WT0Tdfwitbe1ovmceO3CnJj5mlHsAOuxaaPr7nvIngQ/edit","Documento Atual")</f>
        <v>Documento Atual</v>
      </c>
      <c r="H8" s="50"/>
      <c r="I8" s="57" t="str">
        <f>HYPERLINK("https://docs.google.com/document/d/e/2PACX-1vSnOklOQz2mwX1F3PLEGE61N39_Fe8xF_lVQnvBuisBN-otsPdoZ8KGi5RlISWnaXFqAvNJ0ZgqFWWx/pub","Documento Publicado")</f>
        <v>Documento Publicado</v>
      </c>
      <c r="J8" s="47"/>
    </row>
    <row r="9" ht="26.25" customHeight="1">
      <c r="A9" s="35" t="s">
        <v>11</v>
      </c>
      <c r="B9" s="35">
        <v>6.0</v>
      </c>
      <c r="C9" s="55">
        <v>43768.0</v>
      </c>
      <c r="D9" s="35" t="s">
        <v>19</v>
      </c>
      <c r="E9" s="52" t="s">
        <v>36</v>
      </c>
      <c r="F9" s="47"/>
      <c r="G9" s="57" t="str">
        <f>HYPERLINK("https://docs.google.com/document/d/1s1haOyelzXTIuflQaqwbMNXzhiNFvSoX3Ilq3CsGL6M/edit","Documento Atual")</f>
        <v>Documento Atual</v>
      </c>
      <c r="H9" s="60"/>
      <c r="I9" s="57" t="str">
        <f>HYPERLINK("https://docs.google.com/document/d/e/2PACX-1vSd_fl91jegitoAnpkw-nnwmQSqDZYHe32mMqeCEqn9k-JHhFF5lOnlTJ4Dm641Y2qQ-IvU8YY708kH/pub","Documento Publicado")</f>
        <v>Documento Publicado</v>
      </c>
      <c r="J9" s="47"/>
    </row>
    <row r="10" ht="26.25" customHeight="1">
      <c r="A10" s="35" t="s">
        <v>11</v>
      </c>
      <c r="B10" s="35">
        <v>7.0</v>
      </c>
      <c r="C10" s="55">
        <v>43775.0</v>
      </c>
      <c r="D10" s="35" t="s">
        <v>19</v>
      </c>
      <c r="E10" s="52" t="s">
        <v>42</v>
      </c>
      <c r="F10" s="47"/>
      <c r="G10" s="57" t="str">
        <f>HYPERLINK("https://docs.google.com/document/d/1tMjZeIrUSKZMl20f0kh8qqwuzteVvAiARkoAPbwx0Ck/edit","Documento Atual")</f>
        <v>Documento Atual</v>
      </c>
      <c r="H10" s="60"/>
      <c r="I10" s="57" t="str">
        <f>HYPERLINK("https://docs.google.com/document/d/e/2PACX-1vQMl7OJvTS2tFqDOrEfRbx3u1JJl9_8fHIkl5-Zcz5xizyxMEYR1F-i4UgWly5A04lmfQNgJsNHfexv/pub","Documento Publicado")</f>
        <v>Documento Publicado</v>
      </c>
      <c r="J10" s="47"/>
    </row>
    <row r="11" ht="26.25" customHeight="1">
      <c r="A11" s="35" t="s">
        <v>11</v>
      </c>
      <c r="B11" s="35">
        <v>8.0</v>
      </c>
      <c r="C11" s="55">
        <v>43782.0</v>
      </c>
      <c r="D11" s="35" t="s">
        <v>19</v>
      </c>
      <c r="E11" s="52" t="s">
        <v>43</v>
      </c>
      <c r="F11" s="47"/>
      <c r="G11" s="57" t="str">
        <f>HYPERLINK("https://docs.google.com/document/d/1-ACSBz406gwMzXCS9WQDDB7YZ94aHeqTlG3p3LHUD4Y/edit","Documento Atual")</f>
        <v>Documento Atual</v>
      </c>
      <c r="H11" s="60"/>
      <c r="I11" s="62" t="str">
        <f>HYPERLINK("https://docs.google.com/document/d/e/2PACX-1vT0D5rJAYnLHhgvb0UoNNXK-I4cQ8htrCJ6tJJWu7D2BtLhryK4HCJZsTFW6c5KkKB7PuR9txdHARN0/pub","Documento Publicado")</f>
        <v>Documento Publicado</v>
      </c>
      <c r="J11" s="47"/>
    </row>
    <row r="12" ht="22.5" hidden="1" customHeight="1">
      <c r="A12" s="35" t="s">
        <v>49</v>
      </c>
      <c r="B12" s="35">
        <v>8.0</v>
      </c>
      <c r="C12" s="55">
        <v>43783.0</v>
      </c>
      <c r="D12" s="35" t="s">
        <v>19</v>
      </c>
      <c r="E12" s="52" t="s">
        <v>50</v>
      </c>
      <c r="F12" s="47"/>
      <c r="G12" s="57" t="str">
        <f>HYPERLINK("https://docs.google.com/document/d/1s1haOyelzXTIuflQaqwbMNXzhiNFvSoX3Ilq3CsGL6M/edit","Documento Atual")</f>
        <v>Documento Atual</v>
      </c>
      <c r="H12" s="60"/>
      <c r="I12" s="63"/>
      <c r="J12" s="64"/>
    </row>
    <row r="13" ht="22.5" customHeight="1">
      <c r="A13" s="35" t="s">
        <v>11</v>
      </c>
      <c r="B13" s="35">
        <v>9.0</v>
      </c>
      <c r="C13" s="55">
        <v>43789.0</v>
      </c>
      <c r="D13" s="35" t="s">
        <v>19</v>
      </c>
      <c r="E13" s="52" t="s">
        <v>50</v>
      </c>
      <c r="F13" s="47"/>
      <c r="G13" s="57" t="str">
        <f>HYPERLINK("https://docs.google.com/document/d/1-ACSBz406gwMzXCS9WQDDB7YZ94aHeqTlG3p3LHUD4Y/edit","Documento Atual")</f>
        <v>Documento Atual</v>
      </c>
      <c r="H13" s="60"/>
      <c r="I13" s="62" t="str">
        <f>HYPERLINK("https://docs.google.com/document/d/e/2PACX-1vSHGfcwqnLB3sfvxs9Fwf3q1wDNIDyLlQyx625twQJYcowvQ-fK3bQytltcReJ66naMboAEIYUjCTfN/pub","Documento Publicado")</f>
        <v>Documento Publicado</v>
      </c>
      <c r="J13" s="64"/>
    </row>
    <row r="14" ht="22.5" customHeight="1">
      <c r="A14" s="35" t="s">
        <v>11</v>
      </c>
      <c r="B14" s="35">
        <v>10.0</v>
      </c>
      <c r="C14" s="55">
        <v>43796.0</v>
      </c>
      <c r="D14" s="35" t="s">
        <v>19</v>
      </c>
      <c r="E14" s="52" t="s">
        <v>57</v>
      </c>
      <c r="F14" s="64"/>
      <c r="G14" s="57" t="str">
        <f>HYPERLINK("https://docs.google.com/document/d/1LKn35ktWR5lDAk6kk2X73FV9T2aMTpKf--fmNtym1vw/edit#","Documento Atual")</f>
        <v>Documento Atual</v>
      </c>
      <c r="H14" s="64"/>
      <c r="I14" s="57" t="str">
        <f>HYPERLINK("https://docs.google.com/document/d/e/2PACX-1vQ5ZULVV8_eAXomYs6vMvso7lhjl7g7Hf-wuTEm5psu5tDmdjxiivzDQDA4lASYV0YDqM_jC0h32tlm/pub","Documento Publicado")</f>
        <v>Documento Publicado</v>
      </c>
      <c r="J14" s="64"/>
    </row>
    <row r="15" ht="22.5" customHeight="1">
      <c r="A15" s="35" t="s">
        <v>11</v>
      </c>
      <c r="B15" s="71">
        <v>11.0</v>
      </c>
      <c r="C15" s="74">
        <v>43803.0</v>
      </c>
      <c r="D15" s="35" t="s">
        <v>19</v>
      </c>
      <c r="E15" s="76" t="s">
        <v>60</v>
      </c>
      <c r="F15" s="64"/>
      <c r="G15" s="80" t="str">
        <f>HYPERLINK("https://docs.google.com/document/d/1iQj6o74NjfFJj7pS_rg-J1mjuMnwULkzQyIIiDSrQZQ/edit#","Documento Atual")</f>
        <v>Documento Atual</v>
      </c>
      <c r="H15" s="64"/>
      <c r="I15" s="80" t="str">
        <f>HYPERLINK("https://docs.google.com/document/d/e/2PACX-1vQEsosx7C3NZbNN0H-mLznIpGZu_zAg2KkIhO1QZ2TLNQt5T7oyUMR7GLqgoqec0bmgN5mQDMhpVAUd/pub","Documento Publicado")</f>
        <v>Documento Publicado</v>
      </c>
      <c r="J15" s="64"/>
    </row>
    <row r="16" ht="22.5" customHeight="1">
      <c r="A16" s="35" t="s">
        <v>11</v>
      </c>
      <c r="B16" s="71">
        <v>12.0</v>
      </c>
      <c r="C16" s="74">
        <v>43810.0</v>
      </c>
      <c r="D16" s="35" t="s">
        <v>19</v>
      </c>
      <c r="E16" s="76" t="s">
        <v>64</v>
      </c>
      <c r="F16" s="64"/>
      <c r="G16" s="80" t="str">
        <f>HYPERLINK("https://docs.google.com/document/d/1sRBQYPoTHhvBM_Uu_P2T49UVQQgqd_jYOr4uJvC9k20/edit","Documento Atual")</f>
        <v>Documento Atual</v>
      </c>
      <c r="H16" s="64"/>
      <c r="I16" s="80" t="str">
        <f>HYPERLINK("https://docs.google.com/document/d/e/2PACX-1vSl-UJyJXXaWtrDs-jayu-9swT4yEeKI34VlkAJ5mwgmN08SmGTRyUVSDijT7uMK9vqFnkXRSKNHXYn/pub","Documento Publicado")</f>
        <v>Documento Publicado</v>
      </c>
      <c r="J16" s="64"/>
    </row>
    <row r="17" ht="22.5" customHeight="1">
      <c r="A17" s="65" t="s">
        <v>11</v>
      </c>
      <c r="B17" s="71">
        <v>13.0</v>
      </c>
      <c r="C17" s="74">
        <v>43817.0</v>
      </c>
      <c r="D17" s="65" t="s">
        <v>19</v>
      </c>
      <c r="E17" s="76" t="s">
        <v>68</v>
      </c>
      <c r="F17" s="64"/>
      <c r="G17" s="80" t="str">
        <f>HYPERLINK("https://docs.google.com/document/d/1G3c5J_80tjAR6n-Lo9rFUNsZzQ5Er0O4gJ0iAEQyvkk/edit#","Documento Atual")</f>
        <v>Documento Atual</v>
      </c>
      <c r="H17" s="64"/>
      <c r="I17" s="80" t="str">
        <f>HYPERLINK("https://docs.google.com/document/d/e/2PACX-1vS1zGaTALJnK5iW-AOofQxkr45mubeTOoaN8tns2tJMetq4KuJsM77JxhAL_V3VZv0IF7X-ihRAIqXP/pub","Documento Atual")</f>
        <v>Documento Atual</v>
      </c>
      <c r="J17" s="64"/>
    </row>
    <row r="18" ht="22.5" customHeight="1">
      <c r="A18" s="71"/>
      <c r="B18" s="84"/>
      <c r="C18" s="74"/>
      <c r="D18" s="84"/>
      <c r="F18" s="64"/>
      <c r="H18" s="64"/>
      <c r="J18" s="64"/>
    </row>
    <row r="19" ht="22.5" customHeight="1">
      <c r="A19" s="71"/>
      <c r="B19" s="84"/>
      <c r="C19" s="74"/>
      <c r="D19" s="84"/>
      <c r="E19" s="76"/>
      <c r="F19" s="64"/>
      <c r="G19" s="76"/>
      <c r="H19" s="64"/>
      <c r="I19" s="76"/>
      <c r="J19" s="64"/>
    </row>
  </sheetData>
  <mergeCells count="1">
    <mergeCell ref="A1:D1"/>
  </mergeCells>
  <conditionalFormatting sqref="I17">
    <cfRule type="expression" dxfId="1" priority="1">
      <formula>$A18="Revision"</formula>
    </cfRule>
  </conditionalFormatting>
  <conditionalFormatting sqref="I17">
    <cfRule type="expression" dxfId="2" priority="2">
      <formula>$A18="Published"</formula>
    </cfRule>
  </conditionalFormatting>
  <conditionalFormatting sqref="I17">
    <cfRule type="expression" dxfId="0" priority="3">
      <formula>$A18="Draft"</formula>
    </cfRule>
  </conditionalFormatting>
  <conditionalFormatting sqref="G17">
    <cfRule type="expression" dxfId="1" priority="4">
      <formula>$A18="Revision"</formula>
    </cfRule>
  </conditionalFormatting>
  <conditionalFormatting sqref="G17">
    <cfRule type="expression" dxfId="2" priority="5">
      <formula>$A18="Published"</formula>
    </cfRule>
  </conditionalFormatting>
  <conditionalFormatting sqref="G17">
    <cfRule type="expression" dxfId="0" priority="6">
      <formula>$A18="Draft"</formula>
    </cfRule>
  </conditionalFormatting>
  <conditionalFormatting sqref="E17">
    <cfRule type="expression" dxfId="1" priority="7">
      <formula>$A18="Revision"</formula>
    </cfRule>
  </conditionalFormatting>
  <conditionalFormatting sqref="E17">
    <cfRule type="expression" dxfId="2" priority="8">
      <formula>$A18="Published"</formula>
    </cfRule>
  </conditionalFormatting>
  <conditionalFormatting sqref="E17">
    <cfRule type="expression" dxfId="0" priority="9">
      <formula>$A18="Draft"</formula>
    </cfRule>
  </conditionalFormatting>
  <conditionalFormatting sqref="A4:D19 E4:E17 F4:F19 G4:G17 H4:H19 I4:I17 J4:J19 E19 G19 I19">
    <cfRule type="expression" dxfId="0" priority="10">
      <formula>$A4="Draft"</formula>
    </cfRule>
  </conditionalFormatting>
  <conditionalFormatting sqref="A4:D19 E4:E17 F4:F19 G4:G17 H4:H19 I4:I17 J4:J19 E19 G19 I19">
    <cfRule type="expression" dxfId="2" priority="11">
      <formula>$A4="Published"</formula>
    </cfRule>
  </conditionalFormatting>
  <conditionalFormatting sqref="A4:D19 E4:E17 F4:F19 G4:G17 H4:H19 I4:I17 J4:J19 E19 G19 I19">
    <cfRule type="expression" dxfId="1" priority="12">
      <formula>$A4="Revision"</formula>
    </cfRule>
  </conditionalFormatting>
  <dataValidations>
    <dataValidation type="list" allowBlank="1" sqref="D4:D17">
      <formula1>"Progress,Internal,Client"</formula1>
    </dataValidation>
    <dataValidation type="list" allowBlank="1" sqref="A4:A17">
      <formula1>"Draft,Published,Revision"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7.14"/>
    <col customWidth="1" min="2" max="2" width="17.43"/>
    <col customWidth="1" min="3" max="3" width="55.14"/>
    <col customWidth="1" min="4" max="4" width="8.14"/>
    <col customWidth="1" min="5" max="5" width="14.0"/>
    <col customWidth="1" min="6" max="6" width="1.71"/>
    <col customWidth="1" min="7" max="7" width="25.57"/>
    <col customWidth="1" min="8" max="8" width="1.71"/>
    <col customWidth="1" min="9" max="9" width="25.57"/>
    <col customWidth="1" min="10" max="10" width="1.71"/>
  </cols>
  <sheetData>
    <row r="1" ht="49.5" customHeight="1">
      <c r="A1" s="4" t="s">
        <v>2</v>
      </c>
      <c r="D1" s="6"/>
      <c r="E1" s="8"/>
      <c r="F1" s="9"/>
      <c r="G1" s="9"/>
      <c r="H1" s="9"/>
      <c r="I1" s="16" t="str">
        <f>CONCATENATE(COUNTIF($A$4:$A$12,"=Draft"), " draft  ", CHAR(10), COUNTIF($A$4:$A$12,"=Revision"), " revision  " , CHAR(10), COUNTIF($A$4:$A$12,"=Published"), "/", COUNTA($C$4:$C$12), " published  ")</f>
        <v>1 draft  
0 revision  
8/9 published  </v>
      </c>
      <c r="J1" s="9"/>
    </row>
    <row r="2" ht="5.25" customHeight="1">
      <c r="A2" s="18"/>
      <c r="B2" s="18"/>
      <c r="C2" s="20"/>
      <c r="D2" s="22"/>
      <c r="E2" s="24"/>
      <c r="F2" s="26"/>
      <c r="G2" s="26"/>
      <c r="H2" s="26"/>
      <c r="I2" s="26"/>
      <c r="J2" s="26"/>
    </row>
    <row r="3" ht="30.0" customHeight="1">
      <c r="A3" s="28" t="s">
        <v>3</v>
      </c>
      <c r="B3" s="28" t="s">
        <v>4</v>
      </c>
      <c r="C3" s="30" t="s">
        <v>5</v>
      </c>
      <c r="D3" s="28" t="s">
        <v>6</v>
      </c>
      <c r="E3" s="32" t="s">
        <v>7</v>
      </c>
      <c r="F3" s="30"/>
      <c r="G3" s="30" t="s">
        <v>9</v>
      </c>
      <c r="H3" s="30"/>
      <c r="I3" s="30" t="s">
        <v>10</v>
      </c>
      <c r="J3" s="30"/>
    </row>
    <row r="4" ht="26.25" customHeight="1">
      <c r="A4" s="35" t="s">
        <v>11</v>
      </c>
      <c r="B4" s="37" t="s">
        <v>13</v>
      </c>
      <c r="C4" s="39" t="s">
        <v>15</v>
      </c>
      <c r="D4" s="41" t="s">
        <v>16</v>
      </c>
      <c r="E4" s="43">
        <v>43733.0</v>
      </c>
      <c r="F4" s="46"/>
      <c r="G4" s="48" t="str">
        <f>HYPERLINK("https://docs.google.com/spreadsheets/d/143gcPMSVy0tvApZkw0lLmE2n0_eKe33K7Rh_d-wu16U/edit#gid=0","Documento")</f>
        <v>Documento</v>
      </c>
      <c r="H4" s="49"/>
      <c r="I4" s="48" t="str">
        <f>HYPERLINK("https://docs.google.com/spreadsheets/d/e/2PACX-1vQYGkVhX95ajOIFWXS2MXncxmY_sk1OvYvE8Gt76TFeqD44n95fLDC0VJwoTYD4GzbeDb6wCaX7nn19/pubhtml","Documento Publicado")</f>
        <v>Documento Publicado</v>
      </c>
      <c r="J4" s="46"/>
    </row>
    <row r="5" ht="26.25" customHeight="1">
      <c r="A5" s="35" t="s">
        <v>11</v>
      </c>
      <c r="B5" s="35" t="s">
        <v>22</v>
      </c>
      <c r="C5" s="52" t="s">
        <v>23</v>
      </c>
      <c r="D5" s="54" t="s">
        <v>26</v>
      </c>
      <c r="E5" s="43">
        <v>43733.0</v>
      </c>
      <c r="F5" s="52"/>
      <c r="G5" s="57" t="str">
        <f>HYPERLINK("https://sites.google.com/s/1mrnDpak3hTqeNTwhFOVECZqkLSB7QCoO/p/1VNlRXHvJ43Ays-kcHuo0RaOcCbBe_tpg/edit","Dashboard Atual")</f>
        <v>Dashboard Atual</v>
      </c>
      <c r="H5" s="58"/>
      <c r="I5" s="51" t="str">
        <f>HYPERLINK("https://sites.google.com/view/lei-gps1920-g33/home","Dashboard Publicado")</f>
        <v>Dashboard Publicado</v>
      </c>
      <c r="J5" s="52"/>
    </row>
    <row r="6" ht="26.25" customHeight="1">
      <c r="A6" s="35" t="s">
        <v>11</v>
      </c>
      <c r="B6" s="35" t="s">
        <v>13</v>
      </c>
      <c r="C6" s="52" t="s">
        <v>29</v>
      </c>
      <c r="D6" s="54" t="s">
        <v>30</v>
      </c>
      <c r="E6" s="43">
        <v>43745.0</v>
      </c>
      <c r="F6" s="52"/>
      <c r="G6" s="57" t="str">
        <f>HYPERLINK("https://docs.google.com/spreadsheets/d/1hqEMiLWVLvLy33XQY1YpIA8fJaXM-zrF6HPLm2ZVXHQ/edit#gid=0","Documento Atual")</f>
        <v>Documento Atual</v>
      </c>
      <c r="H6" s="58"/>
      <c r="I6" s="51" t="str">
        <f>HYPERLINK("https://docs.google.com/spreadsheets/d/e/2PACX-1vQY-UCUPKrN1rGRzdgqGwT1eCRN8IGdaUKyWLXHVdOKTl5xJQKwducXwC3LynNg857d1XVBpwl0ySfH/pubhtml?gid=1412632869&amp;single=true","Dashboard Publicado")</f>
        <v>Dashboard Publicado</v>
      </c>
      <c r="J6" s="52"/>
    </row>
    <row r="7" ht="26.25" customHeight="1">
      <c r="A7" s="35" t="s">
        <v>11</v>
      </c>
      <c r="B7" s="35" t="s">
        <v>13</v>
      </c>
      <c r="C7" s="52" t="s">
        <v>34</v>
      </c>
      <c r="D7" s="54" t="s">
        <v>35</v>
      </c>
      <c r="E7" s="43">
        <v>43755.0</v>
      </c>
      <c r="F7" s="52"/>
      <c r="G7" s="57" t="str">
        <f>HYPERLINK("https://docs.google.com/spreadsheets/d/1hHja2sNagEpANr0OTCBUT3EBZQi3V6nWr-xtgCChiWo/edit#gid=924694648","Documento Atual")</f>
        <v>Documento Atual</v>
      </c>
      <c r="H7" s="58"/>
      <c r="I7" s="57" t="str">
        <f>HYPERLINK("https://docs.google.com/spreadsheets/d/e/2PACX-1vSQU_6LmJqMnF86WWX8iywP7zizlPU9wgSpoa91vCYhv_5uzubP1IfGw59gnuiohF-t2bhg_Lt-hAKQ/pubhtml","Documento Publicado")</f>
        <v>Documento Publicado</v>
      </c>
      <c r="J7" s="52"/>
    </row>
    <row r="8" ht="26.25" customHeight="1">
      <c r="A8" s="35" t="s">
        <v>11</v>
      </c>
      <c r="B8" s="35" t="s">
        <v>37</v>
      </c>
      <c r="C8" s="52" t="s">
        <v>38</v>
      </c>
      <c r="D8" s="54" t="s">
        <v>39</v>
      </c>
      <c r="E8" s="43">
        <v>43757.0</v>
      </c>
      <c r="F8" s="52"/>
      <c r="G8" s="57" t="str">
        <f>HYPERLINK("https://docs.google.com/spreadsheets/d/1lpG0hfx5Jt7CmJOnfanmXWSOd0nT8xp9-QIx_kav9Do/edit#gid=0","Documento Atual")</f>
        <v>Documento Atual</v>
      </c>
      <c r="H8" s="58"/>
      <c r="I8" s="57" t="str">
        <f>HYPERLINK("https://docs.google.com/spreadsheets/d/e/2PACX-1vQRsTtFbTeGnzsewaoj86xR6K4F6l09Esq_KWjMkjUUIHrh9DLrIcT4f5xZC8dbQ8H9JBlvkZxqALht/pubhtml","Documento Publicado")</f>
        <v>Documento Publicado</v>
      </c>
      <c r="J8" s="52"/>
    </row>
    <row r="9" ht="26.25" customHeight="1">
      <c r="A9" s="35" t="s">
        <v>11</v>
      </c>
      <c r="B9" s="35" t="s">
        <v>13</v>
      </c>
      <c r="C9" s="52" t="s">
        <v>44</v>
      </c>
      <c r="D9" s="56">
        <v>43466.0</v>
      </c>
      <c r="E9" s="43">
        <v>43757.0</v>
      </c>
      <c r="F9" s="52"/>
      <c r="G9" s="57" t="str">
        <f>HYPERLINK("https://docs.google.com/spreadsheets/d/1zwo_x5UpsiJWTQXpN_gRsDHHXLZGr4I2L9wv4ssKJKY/edit#gid=0","Documento Atual")</f>
        <v>Documento Atual</v>
      </c>
      <c r="H9" s="58"/>
      <c r="I9" s="57" t="str">
        <f>HYPERLINK("https://docs.google.com/spreadsheets/d/1zwo_x5UpsiJWTQXpN_gRsDHHXLZGr4I2L9wv4ssKJKY/edit?usp=sharing","Documento Publicado")</f>
        <v>Documento Publicado</v>
      </c>
      <c r="J9" s="52"/>
    </row>
    <row r="10" ht="26.25" customHeight="1">
      <c r="A10" s="35" t="s">
        <v>11</v>
      </c>
      <c r="B10" s="35" t="s">
        <v>22</v>
      </c>
      <c r="C10" s="52" t="s">
        <v>47</v>
      </c>
      <c r="D10" s="54" t="s">
        <v>48</v>
      </c>
      <c r="E10" s="43">
        <v>43757.0</v>
      </c>
      <c r="F10" s="52"/>
      <c r="G10" s="57" t="str">
        <f>HYPERLINK("https://docs.google.com/document/d/1258NYAavO1wSwwnStrTY0A38PeSsOVojBtbg40ei5wE/edit","Documento Atual")</f>
        <v>Documento Atual</v>
      </c>
      <c r="H10" s="58"/>
      <c r="I10" s="57" t="str">
        <f>HYPERLINK("https://docs.google.com/document/d/e/2PACX-1vTEHUCRyEgqwS-LrNtOyQcVbx2BXmlYD0WSjkwMxJU5EuHh77bd_uHv4Wg_jCZerjXcv3EaB5HkFkvG/pub","Documento Publicado")</f>
        <v>Documento Publicado</v>
      </c>
      <c r="J10" s="52"/>
    </row>
    <row r="11" ht="26.25" customHeight="1">
      <c r="A11" s="65" t="s">
        <v>11</v>
      </c>
      <c r="B11" s="65" t="s">
        <v>22</v>
      </c>
      <c r="C11" s="66" t="s">
        <v>53</v>
      </c>
      <c r="D11" s="67" t="s">
        <v>48</v>
      </c>
      <c r="E11" s="68">
        <v>43767.0</v>
      </c>
      <c r="F11" s="66"/>
      <c r="G11" s="69" t="str">
        <f t="shared" ref="G11:G12" si="1">HYPERLINK("https://docs.google.com/presentation/d/1fwvhpIHJ9u1RG7ql5rfdN5DS1s7Q05YW6_3Tf0XlUe4/edit#slide=id.g124bf5a9_2_14","Documento Atual")</f>
        <v>Documento Atual</v>
      </c>
      <c r="H11" s="70"/>
      <c r="I11" s="69" t="str">
        <f>HYPERLINK("https://docs.google.com/presentation/d/e/2PACX-1vTpkJw3_tp3PWx_1doKUvvTziiCqqtZL4eYdMkSK4bjCeHXDt_fZaMpaXCPpRR_zQJLWPYkt9OqeQFA/pub?start=false&amp;loop=false&amp;delayms=3000","Documento Publicado")</f>
        <v>Documento Publicado</v>
      </c>
      <c r="J11" s="66"/>
    </row>
    <row r="12" ht="22.5" hidden="1" customHeight="1">
      <c r="A12" s="65" t="s">
        <v>49</v>
      </c>
      <c r="B12" s="65" t="s">
        <v>22</v>
      </c>
      <c r="C12" s="66" t="s">
        <v>53</v>
      </c>
      <c r="D12" s="67"/>
      <c r="E12" s="68"/>
      <c r="F12" s="66"/>
      <c r="G12" s="69" t="str">
        <f t="shared" si="1"/>
        <v>Documento Atual</v>
      </c>
      <c r="H12" s="70"/>
      <c r="I12" s="73"/>
      <c r="J12" s="66"/>
    </row>
    <row r="13" ht="22.5" customHeight="1">
      <c r="A13" s="65" t="s">
        <v>11</v>
      </c>
      <c r="B13" s="75" t="s">
        <v>13</v>
      </c>
      <c r="C13" s="77" t="s">
        <v>61</v>
      </c>
      <c r="D13" s="78" t="s">
        <v>35</v>
      </c>
      <c r="E13" s="79">
        <v>43767.0</v>
      </c>
      <c r="F13" s="77"/>
      <c r="G13" s="81" t="str">
        <f>HYPERLINK("https://docs.google.com/spreadsheets/d/1hr6tYlM_vUxMvGCovdvfwy4a4X4Izx9nuxYqEf5cij8/edit#gid=101787350","Documento atual")</f>
        <v>Documento atual</v>
      </c>
      <c r="H13" s="82"/>
      <c r="I13" s="81" t="str">
        <f>HYPERLINK("https://docs.google.com/spreadsheets/d/e/2PACX-1vQ9q2wtcLTRc0XdvuJ6QUtqf21Vrbu3gGmDTZDOv6ZjltY61iBz2vg0H9_Ald-eheAw8bHi5cvpue3M/pubhtml","Documento Publicado")</f>
        <v>Documento Publicado</v>
      </c>
      <c r="J13" s="83"/>
    </row>
    <row r="14" ht="22.5" customHeight="1">
      <c r="A14" s="65" t="s">
        <v>49</v>
      </c>
      <c r="B14" s="65" t="s">
        <v>13</v>
      </c>
      <c r="C14" s="66" t="s">
        <v>69</v>
      </c>
      <c r="D14" s="67" t="s">
        <v>48</v>
      </c>
      <c r="E14" s="68">
        <v>43813.0</v>
      </c>
      <c r="F14" s="66"/>
      <c r="G14" s="69" t="str">
        <f>HYPERLINK("https://docs.google.com/document/d/1zRScxDAC8kGmrbIqPGC5cCKyoBnPkHzZoNozs5HWO9M/edit#","Documento Atual")</f>
        <v>Documento Atual</v>
      </c>
      <c r="H14" s="70"/>
      <c r="I14" s="73"/>
      <c r="J14" s="66"/>
    </row>
    <row r="15" ht="22.5" customHeight="1">
      <c r="A15" s="65"/>
      <c r="B15" s="65"/>
      <c r="C15" s="66"/>
      <c r="D15" s="67"/>
      <c r="E15" s="68"/>
      <c r="F15" s="66"/>
      <c r="G15" s="73"/>
      <c r="H15" s="70"/>
      <c r="I15" s="73"/>
      <c r="J15" s="66"/>
    </row>
    <row r="16" ht="22.5" customHeight="1">
      <c r="A16" s="65"/>
      <c r="B16" s="65"/>
      <c r="C16" s="66"/>
      <c r="D16" s="67"/>
      <c r="E16" s="68"/>
      <c r="F16" s="66"/>
      <c r="G16" s="73"/>
      <c r="H16" s="70"/>
      <c r="I16" s="73"/>
      <c r="J16" s="66"/>
    </row>
    <row r="17" ht="22.5" customHeight="1">
      <c r="A17" s="65"/>
      <c r="B17" s="65"/>
      <c r="C17" s="66"/>
      <c r="D17" s="67"/>
      <c r="E17" s="68"/>
      <c r="F17" s="66"/>
      <c r="G17" s="73"/>
      <c r="H17" s="70"/>
      <c r="I17" s="73"/>
      <c r="J17" s="66"/>
    </row>
  </sheetData>
  <mergeCells count="1">
    <mergeCell ref="A1:C1"/>
  </mergeCells>
  <conditionalFormatting sqref="A4:J17">
    <cfRule type="expression" dxfId="0" priority="1">
      <formula>$A4="Draft"</formula>
    </cfRule>
  </conditionalFormatting>
  <conditionalFormatting sqref="A4:J17">
    <cfRule type="expression" dxfId="2" priority="2">
      <formula>$A4="Published"</formula>
    </cfRule>
  </conditionalFormatting>
  <conditionalFormatting sqref="A4:J17">
    <cfRule type="expression" dxfId="1" priority="3">
      <formula>$A4="Revision"</formula>
    </cfRule>
  </conditionalFormatting>
  <dataValidations>
    <dataValidation type="list" allowBlank="1" sqref="B4:B17">
      <formula1>"Report,Presentation,Design,Text"</formula1>
    </dataValidation>
    <dataValidation type="list" allowBlank="1" sqref="A4:A17">
      <formula1>"Draft,Published,Revision"</formula1>
    </dataValidation>
  </dataValidations>
  <drawing r:id="rId1"/>
</worksheet>
</file>