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sem\MSMA\MSMA\"/>
    </mc:Choice>
  </mc:AlternateContent>
  <xr:revisionPtr revIDLastSave="0" documentId="13_ncr:1_{109B98F8-2DD1-4B6B-9DDB-06E52D5F8020}" xr6:coauthVersionLast="47" xr6:coauthVersionMax="47" xr10:uidLastSave="{00000000-0000-0000-0000-000000000000}"/>
  <bookViews>
    <workbookView xWindow="19090" yWindow="-890" windowWidth="19420" windowHeight="10420" xr2:uid="{F7090AE3-8C9B-4256-B23B-CCA1B5EABA89}"/>
  </bookViews>
  <sheets>
    <sheet name="Param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H3" i="1" s="1"/>
  <c r="H6" i="1" s="1"/>
  <c r="C17" i="1"/>
  <c r="H7" i="1"/>
  <c r="H4" i="1" l="1"/>
  <c r="M5" i="1" s="1"/>
  <c r="N5" i="1" s="1"/>
  <c r="M11" i="1" l="1"/>
  <c r="N11" i="1" s="1"/>
  <c r="M10" i="1"/>
  <c r="N10" i="1" s="1"/>
  <c r="M3" i="1"/>
  <c r="M9" i="1"/>
  <c r="N9" i="1" s="1"/>
  <c r="M12" i="1"/>
  <c r="N12" i="1" s="1"/>
  <c r="M8" i="1"/>
  <c r="N8" i="1" s="1"/>
  <c r="M6" i="1"/>
  <c r="N6" i="1" s="1"/>
  <c r="M7" i="1"/>
  <c r="N7" i="1" s="1"/>
  <c r="M4" i="1"/>
  <c r="N4" i="1" s="1"/>
  <c r="M13" i="1"/>
  <c r="N13" i="1" s="1"/>
  <c r="N3" i="1" l="1"/>
  <c r="Q4" i="1" s="1"/>
  <c r="Q3" i="1"/>
  <c r="Q5" i="1" l="1" a="1"/>
  <c r="Q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<sst xmlns="http://schemas.openxmlformats.org/spreadsheetml/2006/main" count="51" uniqueCount="44">
  <si>
    <t>Wm</t>
  </si>
  <si>
    <t>Lm</t>
  </si>
  <si>
    <t>Wb</t>
  </si>
  <si>
    <t>Lb</t>
  </si>
  <si>
    <t>Wf</t>
  </si>
  <si>
    <t>Lf</t>
  </si>
  <si>
    <t>Nf</t>
  </si>
  <si>
    <t>Parâmetro</t>
  </si>
  <si>
    <t>Valor</t>
  </si>
  <si>
    <t>Descrição</t>
  </si>
  <si>
    <t>h</t>
  </si>
  <si>
    <t>d0</t>
  </si>
  <si>
    <t>E</t>
  </si>
  <si>
    <t>p</t>
  </si>
  <si>
    <t>num_g</t>
  </si>
  <si>
    <t>g [m/s^2]</t>
  </si>
  <si>
    <t>eps0</t>
  </si>
  <si>
    <t>Ktotal [N/m]</t>
  </si>
  <si>
    <t>f0 [Hz]</t>
  </si>
  <si>
    <t>C0 [F]</t>
  </si>
  <si>
    <t>Comprimento da mola</t>
  </si>
  <si>
    <t>Largura da mola</t>
  </si>
  <si>
    <t>Espessura da estrutura</t>
  </si>
  <si>
    <t>Espessura da massa móvel</t>
  </si>
  <si>
    <t>Largura da massa móvel</t>
  </si>
  <si>
    <t>Largura dos braços</t>
  </si>
  <si>
    <t>Comprimento dos braços</t>
  </si>
  <si>
    <t>Distância entre os braços</t>
  </si>
  <si>
    <t>Número de braços</t>
  </si>
  <si>
    <t>Módulo de Young do Poli-silício</t>
  </si>
  <si>
    <t>Densidade do Poli-silício</t>
  </si>
  <si>
    <t>Constante do dielétrico do ar</t>
  </si>
  <si>
    <t>Ms [g]</t>
  </si>
  <si>
    <t>disp [m]</t>
  </si>
  <si>
    <t>deltaC [F]</t>
  </si>
  <si>
    <t>Unidades</t>
  </si>
  <si>
    <t>um</t>
  </si>
  <si>
    <t>Pa</t>
  </si>
  <si>
    <t>kg/m^3</t>
  </si>
  <si>
    <t>F/m</t>
  </si>
  <si>
    <t>-</t>
  </si>
  <si>
    <t>variação deltaC</t>
  </si>
  <si>
    <t>disp MAX</t>
  </si>
  <si>
    <t>deltaC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</si>
</sst>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/>
    <xf numFmtId="0" fontId="2" fillId="0" borderId="0" xfId="1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4" borderId="0" xfId="3" applyAlignment="1">
      <alignment horizontal="center"/>
    </xf>
    <xf numFmtId="165" fontId="1" fillId="4" borderId="0" xfId="3" applyNumberFormat="1" applyAlignment="1">
      <alignment horizontal="center"/>
    </xf>
    <xf numFmtId="166" fontId="1" fillId="3" borderId="0" xfId="2" applyNumberFormat="1"/>
    <xf numFmtId="166" fontId="0" fillId="0" borderId="0" xfId="0" applyNumberFormat="1"/>
    <xf numFmtId="11" fontId="0" fillId="0" borderId="0" xfId="0" applyNumberFormat="1" applyAlignment="1">
      <alignment horizontal="left"/>
    </xf>
    <xf numFmtId="11" fontId="1" fillId="3" borderId="0" xfId="2" applyNumberFormat="1" applyAlignment="1">
      <alignment horizontal="left"/>
    </xf>
    <xf numFmtId="11" fontId="1" fillId="0" borderId="0" xfId="2" applyNumberFormat="1" applyFill="1" applyAlignment="1">
      <alignment horizontal="left"/>
    </xf>
    <xf numFmtId="0" fontId="1" fillId="3" borderId="0" xfId="2" applyAlignment="1">
      <alignment horizontal="left"/>
    </xf>
  </cellXfs>
  <cellStyles count="4">
    <cellStyle name="20% - Cor1" xfId="2" builtinId="30"/>
    <cellStyle name="60% - Cor1" xfId="3" builtinId="32"/>
    <cellStyle name="Cor1" xfId="1" builtinId="29"/>
    <cellStyle name="Normal" xfId="0" builtinId="0"/>
  </cellStyles>
  <dxfs count="9">
    <dxf>
      <numFmt numFmtId="165" formatCode="0.000E+00"/>
      <alignment horizontal="center" vertical="bottom" textRotation="0" wrapText="0" indent="0" justifyLastLine="0" shrinkToFit="0" readingOrder="0"/>
    </dxf>
    <dxf>
      <numFmt numFmtId="165" formatCode="0.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Deslocamento da</a:t>
            </a:r>
            <a:r>
              <a:rPr lang="pt-PT" baseline="0"/>
              <a:t> massa móvel em função da aceleração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Param!$M$2</c:f>
              <c:strCache>
                <c:ptCount val="1"/>
                <c:pt idx="0">
                  <c:v>disp [m]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Param!$L$3:$L$13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Param!$M$3:$M$13</c:f>
              <c:numCache>
                <c:formatCode>0.000E+00</c:formatCode>
                <c:ptCount val="11"/>
                <c:pt idx="0">
                  <c:v>-1.8555917607730924E-13</c:v>
                </c:pt>
                <c:pt idx="1">
                  <c:v>-1.4844734086184739E-13</c:v>
                </c:pt>
                <c:pt idx="2">
                  <c:v>-1.1133550564638554E-13</c:v>
                </c:pt>
                <c:pt idx="3">
                  <c:v>-7.4223670430923695E-14</c:v>
                </c:pt>
                <c:pt idx="4">
                  <c:v>-3.7111835215461847E-14</c:v>
                </c:pt>
                <c:pt idx="5">
                  <c:v>0</c:v>
                </c:pt>
                <c:pt idx="6">
                  <c:v>3.7111835215461847E-14</c:v>
                </c:pt>
                <c:pt idx="7">
                  <c:v>7.4223670430923695E-14</c:v>
                </c:pt>
                <c:pt idx="8">
                  <c:v>1.1133550564638554E-13</c:v>
                </c:pt>
                <c:pt idx="9">
                  <c:v>1.4844734086184739E-13</c:v>
                </c:pt>
                <c:pt idx="10">
                  <c:v>1.8555917607730924E-13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D-44C2-934C-2659D3BEC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610815"/>
        <c:axId val="932610399"/>
      </c:lineChart>
      <c:catAx>
        <c:axId val="93261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num_g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2610399"/>
        <c:crosses val="autoZero"/>
        <c:auto val="1"/>
        <c:lblAlgn val="ctr"/>
        <c:lblOffset val="100"/>
        <c:noMultiLvlLbl val="0"/>
      </c:catAx>
      <c:valAx>
        <c:axId val="932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disp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261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Variação da capacidade total do dispositivo em função da aceleração</a:t>
            </a:r>
          </a:p>
        </c:rich>
      </c:tx>
      <c:layout>
        <c:manualLayout>
          <c:xMode val="edge"/>
          <c:yMode val="edge"/>
          <c:x val="0.1403674540682414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Param!$L$3:$L$13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Param!$N$3:$N$13</c:f>
              <c:numCache>
                <c:formatCode>0.000E+00</c:formatCode>
                <c:ptCount val="11"/>
                <c:pt idx="0">
                  <c:v>-4.2040286932075178E-14</c:v>
                </c:pt>
                <c:pt idx="1">
                  <c:v>-3.3632229545660137E-14</c:v>
                </c:pt>
                <c:pt idx="2">
                  <c:v>-2.52241721592451E-14</c:v>
                </c:pt>
                <c:pt idx="3">
                  <c:v>-1.6816114772830069E-14</c:v>
                </c:pt>
                <c:pt idx="4">
                  <c:v>-8.4080573864150343E-15</c:v>
                </c:pt>
                <c:pt idx="5">
                  <c:v>0</c:v>
                </c:pt>
                <c:pt idx="6">
                  <c:v>8.4080573864150343E-15</c:v>
                </c:pt>
                <c:pt idx="7">
                  <c:v>1.6816114772830069E-14</c:v>
                </c:pt>
                <c:pt idx="8">
                  <c:v>2.52241721592451E-14</c:v>
                </c:pt>
                <c:pt idx="9">
                  <c:v>3.3632229545660137E-14</c:v>
                </c:pt>
                <c:pt idx="10">
                  <c:v>4.2040286932075178E-14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E-4955-B9B9-FC6D844D3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233663"/>
        <c:axId val="1063234079"/>
      </c:lineChart>
      <c:catAx>
        <c:axId val="106323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num_g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3234079"/>
        <c:crosses val="autoZero"/>
        <c:auto val="1"/>
        <c:lblAlgn val="ctr"/>
        <c:lblOffset val="100"/>
        <c:noMultiLvlLbl val="0"/>
      </c:catAx>
      <c:valAx>
        <c:axId val="106323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deltaC [F]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323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12</xdr:col>
      <xdr:colOff>600075</xdr:colOff>
      <xdr:row>30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5C6F6CB-D658-4224-AE0B-EFB2AE088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19050</xdr:colOff>
      <xdr:row>30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F2D932C-C5D5-4F16-9DBB-4F03018F2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AFA66-C69A-4722-9126-6CA4ACFE5EFB}" name="Tabela1" displayName="Tabela1" ref="B2:E17" totalsRowShown="0">
  <autoFilter ref="B2:E17" xr:uid="{EEDAFA66-C69A-4722-9126-6CA4ACFE5EFB}"/>
  <tableColumns count="4">
    <tableColumn id="1" xr3:uid="{92C43EDE-D5D1-4C73-9F63-A6C9B9E6B74B}" name="Parâmetro" dataDxfId="8"/>
    <tableColumn id="2" xr3:uid="{0A45D31F-4001-497C-A14B-B2FA86C064D2}" name="Valor" dataDxfId="7"/>
    <tableColumn id="4" xr3:uid="{1D642D52-F282-4969-AC78-33BDA5DB6EF2}" name="Unidades" dataDxfId="6"/>
    <tableColumn id="3" xr3:uid="{405C105C-668D-4BF0-8D11-4374ADB7CA74}" name="Descrição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F5F13-D76C-4D1C-A0A4-3A53BB63FC73}" name="Tabela2" displayName="Tabela2" ref="L2:N13" totalsRowShown="0" headerRowDxfId="4" dataDxfId="3">
  <autoFilter ref="L2:N13" xr:uid="{760F5F13-D76C-4D1C-A0A4-3A53BB63FC73}"/>
  <tableColumns count="3">
    <tableColumn id="1" xr3:uid="{79C0EDFE-2A29-4C81-8F5C-9AD5C5B233A4}" name="num_g" dataDxfId="2"/>
    <tableColumn id="2" xr3:uid="{E4337CA2-35F4-488C-AA5D-500B9593B94A}" name="disp [m]" dataDxfId="1">
      <calculatedColumnFormula>Param!$H$3*Tabela2[[#This Row],[num_g]]*Param!$H$2/Param!$H$4</calculatedColumnFormula>
    </tableColumn>
    <tableColumn id="3" xr3:uid="{7145FE4A-674E-4031-8D76-9FF293531633}" name="deltaC [F]" dataDxfId="0">
      <calculatedColumnFormula>2*Param!$H$7*Tabela2[[#This Row],[disp '[m']]]/(Param!$C$12*10^-6)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4420-9DAD-4E1D-BB73-6A5D2748784E}">
  <dimension ref="B2:Q17"/>
  <sheetViews>
    <sheetView tabSelected="1" topLeftCell="B1" zoomScale="85" zoomScaleNormal="85" workbookViewId="0">
      <selection activeCell="H6" sqref="H6:I6"/>
    </sheetView>
  </sheetViews>
  <sheetFormatPr defaultRowHeight="15" x14ac:dyDescent="0.25"/>
  <cols>
    <col min="2" max="2" width="14.85546875" style="1" bestFit="1" customWidth="1"/>
    <col min="3" max="3" width="10.7109375" style="1" customWidth="1"/>
    <col min="4" max="4" width="11.85546875" style="1" customWidth="1"/>
    <col min="5" max="5" width="32.28515625" customWidth="1"/>
    <col min="6" max="6" width="13.42578125" customWidth="1"/>
    <col min="7" max="8" width="9.140625" customWidth="1"/>
    <col min="11" max="12" width="11.5703125" bestFit="1" customWidth="1"/>
    <col min="13" max="13" width="13.5703125" bestFit="1" customWidth="1"/>
    <col min="14" max="14" width="14.85546875" bestFit="1" customWidth="1"/>
    <col min="16" max="16" width="14.5703125" bestFit="1" customWidth="1"/>
    <col min="17" max="17" width="12.28515625" bestFit="1" customWidth="1"/>
  </cols>
  <sheetData>
    <row r="2" spans="2:17" x14ac:dyDescent="0.25">
      <c r="B2" s="4" t="s">
        <v>7</v>
      </c>
      <c r="C2" s="1" t="s">
        <v>8</v>
      </c>
      <c r="D2" s="1" t="s">
        <v>35</v>
      </c>
      <c r="E2" s="1" t="s">
        <v>9</v>
      </c>
      <c r="G2" s="2" t="s">
        <v>15</v>
      </c>
      <c r="H2" s="16">
        <v>9.8000000000000007</v>
      </c>
      <c r="I2" s="16"/>
      <c r="L2" s="1" t="s">
        <v>14</v>
      </c>
      <c r="M2" s="1" t="s">
        <v>33</v>
      </c>
      <c r="N2" s="1" t="s">
        <v>34</v>
      </c>
    </row>
    <row r="3" spans="2:17" x14ac:dyDescent="0.25">
      <c r="B3" s="4" t="s">
        <v>3</v>
      </c>
      <c r="C3" s="8">
        <v>628</v>
      </c>
      <c r="D3" s="8" t="s">
        <v>36</v>
      </c>
      <c r="E3" s="5" t="s">
        <v>20</v>
      </c>
      <c r="G3" s="2" t="s">
        <v>32</v>
      </c>
      <c r="H3" s="13">
        <f>C16*C5*10^-6*(C7*10^-6*C8*10^-6+C13*C10*10^-6*C11*10^-6)</f>
        <v>3.4083239999999997E-9</v>
      </c>
      <c r="I3" s="13"/>
      <c r="L3" s="1">
        <v>-5</v>
      </c>
      <c r="M3" s="7">
        <f>Param!$H$3*Tabela2[[#This Row],[num_g]]*Param!$H$2/Param!$H$4</f>
        <v>-1.8555917607730924E-13</v>
      </c>
      <c r="N3" s="7">
        <f>2*Param!$H$7*Tabela2[[#This Row],[disp '[m']]]/(Param!$C$12*10^-6)</f>
        <v>-4.2040286932075178E-14</v>
      </c>
      <c r="P3" s="2" t="s">
        <v>42</v>
      </c>
      <c r="Q3" s="11">
        <f>MAX(Tabela2[disp '[m']])</f>
        <v>1.8555917607730924E-13</v>
      </c>
    </row>
    <row r="4" spans="2:17" x14ac:dyDescent="0.25">
      <c r="B4" s="4" t="s">
        <v>2</v>
      </c>
      <c r="C4" s="1">
        <v>3</v>
      </c>
      <c r="D4" s="8" t="s">
        <v>36</v>
      </c>
      <c r="E4" s="5" t="s">
        <v>21</v>
      </c>
      <c r="G4" s="2" t="s">
        <v>17</v>
      </c>
      <c r="H4" s="14">
        <f>2*C15*C5*(C4/C3)^3</f>
        <v>900024.88440894871</v>
      </c>
      <c r="I4" s="14"/>
      <c r="L4" s="1">
        <v>-4</v>
      </c>
      <c r="M4" s="7">
        <f>Param!$H$3*Tabela2[[#This Row],[num_g]]*Param!$H$2/Param!$H$4</f>
        <v>-1.4844734086184739E-13</v>
      </c>
      <c r="N4" s="7">
        <f>2*Param!$H$7*Tabela2[[#This Row],[disp '[m']]]/(Param!$C$12*10^-6)</f>
        <v>-3.3632229545660137E-14</v>
      </c>
      <c r="P4" s="2" t="s">
        <v>43</v>
      </c>
      <c r="Q4" s="12">
        <f>MAX(Tabela2[deltaC '[F']])</f>
        <v>4.2040286932075178E-14</v>
      </c>
    </row>
    <row r="5" spans="2:17" x14ac:dyDescent="0.25">
      <c r="B5" s="4" t="s">
        <v>10</v>
      </c>
      <c r="C5" s="1">
        <v>24</v>
      </c>
      <c r="D5" s="8" t="s">
        <v>36</v>
      </c>
      <c r="E5" s="5" t="s">
        <v>22</v>
      </c>
      <c r="H5" s="6"/>
      <c r="I5" s="6"/>
      <c r="L5" s="1">
        <v>-3</v>
      </c>
      <c r="M5" s="7">
        <f>Param!$H$3*Tabela2[[#This Row],[num_g]]*Param!$H$2/Param!$H$4</f>
        <v>-1.1133550564638554E-13</v>
      </c>
      <c r="N5" s="7">
        <f>2*Param!$H$7*Tabela2[[#This Row],[disp '[m']]]/(Param!$C$12*10^-6)</f>
        <v>-2.52241721592451E-14</v>
      </c>
      <c r="P5" s="2" t="s">
        <v>41</v>
      </c>
      <c r="Q5" s="11" cm="1">
        <f t="array" ref="Q5">MAX(Tabela2[deltaC '[F']])-MIN(ABS(Tabela2[deltaC '[F']]))</f>
        <v>4.2040286932075178E-14</v>
      </c>
    </row>
    <row r="6" spans="2:17" x14ac:dyDescent="0.25">
      <c r="B6" s="4"/>
      <c r="E6" s="5"/>
      <c r="G6" s="2" t="s">
        <v>18</v>
      </c>
      <c r="H6" s="15">
        <f>(1/2*PI())*SQRT(H4/H3)</f>
        <v>25525643.49198414</v>
      </c>
      <c r="I6" s="15"/>
      <c r="L6" s="1">
        <v>-2</v>
      </c>
      <c r="M6" s="7">
        <f>Param!$H$3*Tabela2[[#This Row],[num_g]]*Param!$H$2/Param!$H$4</f>
        <v>-7.4223670430923695E-14</v>
      </c>
      <c r="N6" s="7">
        <f>2*Param!$H$7*Tabela2[[#This Row],[disp '[m']]]/(Param!$C$12*10^-6)</f>
        <v>-1.6816114772830069E-14</v>
      </c>
    </row>
    <row r="7" spans="2:17" x14ac:dyDescent="0.25">
      <c r="B7" s="4" t="s">
        <v>0</v>
      </c>
      <c r="C7" s="1">
        <v>133</v>
      </c>
      <c r="D7" s="8" t="s">
        <v>36</v>
      </c>
      <c r="E7" s="5" t="s">
        <v>23</v>
      </c>
      <c r="G7" s="2" t="s">
        <v>19</v>
      </c>
      <c r="H7" s="14">
        <f>C17*C13*C11*C5/C12</f>
        <v>3.3983999999999995E-7</v>
      </c>
      <c r="I7" s="14"/>
      <c r="L7" s="1">
        <v>-1</v>
      </c>
      <c r="M7" s="7">
        <f>Param!$H$3*Tabela2[[#This Row],[num_g]]*Param!$H$2/Param!$H$4</f>
        <v>-3.7111835215461847E-14</v>
      </c>
      <c r="N7" s="7">
        <f>2*Param!$H$7*Tabela2[[#This Row],[disp '[m']]]/(Param!$C$12*10^-6)</f>
        <v>-8.4080573864150343E-15</v>
      </c>
    </row>
    <row r="8" spans="2:17" x14ac:dyDescent="0.25">
      <c r="B8" s="4" t="s">
        <v>1</v>
      </c>
      <c r="C8" s="1">
        <v>350</v>
      </c>
      <c r="D8" s="8" t="s">
        <v>36</v>
      </c>
      <c r="E8" s="5" t="s">
        <v>24</v>
      </c>
      <c r="L8" s="9">
        <v>0</v>
      </c>
      <c r="M8" s="10">
        <f>Param!$H$3*Tabela2[[#This Row],[num_g]]*Param!$H$2/Param!$H$4</f>
        <v>0</v>
      </c>
      <c r="N8" s="10">
        <f>2*Param!$H$7*Tabela2[[#This Row],[disp '[m']]]/(Param!$C$12*10^-6)</f>
        <v>0</v>
      </c>
    </row>
    <row r="9" spans="2:17" x14ac:dyDescent="0.25">
      <c r="B9" s="4"/>
      <c r="E9" s="5"/>
      <c r="G9" s="3"/>
      <c r="L9" s="1">
        <v>1</v>
      </c>
      <c r="M9" s="7">
        <f>Param!$H$3*Tabela2[[#This Row],[num_g]]*Param!$H$2/Param!$H$4</f>
        <v>3.7111835215461847E-14</v>
      </c>
      <c r="N9" s="7">
        <f>2*Param!$H$7*Tabela2[[#This Row],[disp '[m']]]/(Param!$C$12*10^-6)</f>
        <v>8.4080573864150343E-15</v>
      </c>
    </row>
    <row r="10" spans="2:17" x14ac:dyDescent="0.25">
      <c r="B10" s="4" t="s">
        <v>4</v>
      </c>
      <c r="C10" s="1">
        <v>3</v>
      </c>
      <c r="D10" s="8" t="s">
        <v>36</v>
      </c>
      <c r="E10" s="5" t="s">
        <v>25</v>
      </c>
      <c r="L10" s="1">
        <v>2</v>
      </c>
      <c r="M10" s="7">
        <f>Param!$H$3*Tabela2[[#This Row],[num_g]]*Param!$H$2/Param!$H$4</f>
        <v>7.4223670430923695E-14</v>
      </c>
      <c r="N10" s="7">
        <f>2*Param!$H$7*Tabela2[[#This Row],[disp '[m']]]/(Param!$C$12*10^-6)</f>
        <v>1.6816114772830069E-14</v>
      </c>
    </row>
    <row r="11" spans="2:17" x14ac:dyDescent="0.25">
      <c r="B11" s="4" t="s">
        <v>5</v>
      </c>
      <c r="C11" s="1">
        <v>160</v>
      </c>
      <c r="D11" s="8" t="s">
        <v>36</v>
      </c>
      <c r="E11" s="5" t="s">
        <v>26</v>
      </c>
      <c r="L11" s="1">
        <v>3</v>
      </c>
      <c r="M11" s="7">
        <f>Param!$H$3*Tabela2[[#This Row],[num_g]]*Param!$H$2/Param!$H$4</f>
        <v>1.1133550564638554E-13</v>
      </c>
      <c r="N11" s="7">
        <f>2*Param!$H$7*Tabela2[[#This Row],[disp '[m']]]/(Param!$C$12*10^-6)</f>
        <v>2.52241721592451E-14</v>
      </c>
    </row>
    <row r="12" spans="2:17" x14ac:dyDescent="0.25">
      <c r="B12" s="4" t="s">
        <v>11</v>
      </c>
      <c r="C12" s="1">
        <v>3</v>
      </c>
      <c r="D12" s="8" t="s">
        <v>36</v>
      </c>
      <c r="E12" s="5" t="s">
        <v>27</v>
      </c>
      <c r="L12" s="1">
        <v>4</v>
      </c>
      <c r="M12" s="7">
        <f>Param!$H$3*Tabela2[[#This Row],[num_g]]*Param!$H$2/Param!$H$4</f>
        <v>1.4844734086184739E-13</v>
      </c>
      <c r="N12" s="7">
        <f>2*Param!$H$7*Tabela2[[#This Row],[disp '[m']]]/(Param!$C$12*10^-6)</f>
        <v>3.3632229545660137E-14</v>
      </c>
    </row>
    <row r="13" spans="2:17" x14ac:dyDescent="0.25">
      <c r="B13" s="4" t="s">
        <v>6</v>
      </c>
      <c r="C13" s="1">
        <v>30</v>
      </c>
      <c r="D13" s="1" t="s">
        <v>40</v>
      </c>
      <c r="E13" s="5" t="s">
        <v>28</v>
      </c>
      <c r="L13" s="1">
        <v>5</v>
      </c>
      <c r="M13" s="7">
        <f>Param!$H$3*Tabela2[[#This Row],[num_g]]*Param!$H$2/Param!$H$4</f>
        <v>1.8555917607730924E-13</v>
      </c>
      <c r="N13" s="7">
        <f>2*Param!$H$7*Tabela2[[#This Row],[disp '[m']]]/(Param!$C$12*10^-6)</f>
        <v>4.2040286932075178E-14</v>
      </c>
    </row>
    <row r="14" spans="2:17" x14ac:dyDescent="0.25">
      <c r="B14" s="4"/>
      <c r="E14" s="5"/>
    </row>
    <row r="15" spans="2:17" x14ac:dyDescent="0.25">
      <c r="B15" s="4" t="s">
        <v>12</v>
      </c>
      <c r="C15" s="1">
        <f>172*10^9</f>
        <v>172000000000</v>
      </c>
      <c r="D15" s="1" t="s">
        <v>37</v>
      </c>
      <c r="E15" s="5" t="s">
        <v>29</v>
      </c>
    </row>
    <row r="16" spans="2:17" x14ac:dyDescent="0.25">
      <c r="B16" s="4" t="s">
        <v>13</v>
      </c>
      <c r="C16" s="1">
        <f>2.33*10^3</f>
        <v>2330</v>
      </c>
      <c r="D16" s="1" t="s">
        <v>38</v>
      </c>
      <c r="E16" s="5" t="s">
        <v>30</v>
      </c>
    </row>
    <row r="17" spans="2:5" x14ac:dyDescent="0.25">
      <c r="B17" s="4" t="s">
        <v>16</v>
      </c>
      <c r="C17" s="1">
        <f>8.85*10^-12</f>
        <v>8.8499999999999988E-12</v>
      </c>
      <c r="D17" s="1" t="s">
        <v>39</v>
      </c>
      <c r="E17" s="5" t="s">
        <v>31</v>
      </c>
    </row>
  </sheetData>
  <mergeCells count="5">
    <mergeCell ref="H3:I3"/>
    <mergeCell ref="H4:I4"/>
    <mergeCell ref="H6:I6"/>
    <mergeCell ref="H7:I7"/>
    <mergeCell ref="H2:I2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BD2-9908-4C3A-974E-944D67DC0FBC}">
  <dimension ref="B2:D15"/>
  <sheetViews>
    <sheetView workbookViewId="0">
      <selection activeCell="B3" sqref="B3:D14"/>
    </sheetView>
  </sheetViews>
  <sheetFormatPr defaultRowHeight="15" x14ac:dyDescent="0.25"/>
  <cols>
    <col min="2" max="2" width="11.5703125" bestFit="1" customWidth="1"/>
    <col min="3" max="3" width="9.28515625" bestFit="1" customWidth="1"/>
    <col min="4" max="4" width="11.28515625" bestFit="1" customWidth="1"/>
  </cols>
  <sheetData>
    <row r="2" spans="2:4" x14ac:dyDescent="0.25">
      <c r="B2" s="1"/>
      <c r="C2" s="1"/>
      <c r="D2" s="1"/>
    </row>
    <row r="15" spans="2:4" x14ac:dyDescent="0.25"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Param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2022-01-14T10:59:45Z</dcterms:created>
  <dcterms:modified xsi:type="dcterms:W3CDTF">2022-01-14T17:18:57Z</dcterms:modified>
</cp:coreProperties>
</file>