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6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7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8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9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10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11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2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3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4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iogo\Dropbox\Oikos ESG\Curso Travessia\"/>
    </mc:Choice>
  </mc:AlternateContent>
  <xr:revisionPtr revIDLastSave="0" documentId="8_{2482835A-3504-4FF2-AF2A-A16E7053FE8D}" xr6:coauthVersionLast="47" xr6:coauthVersionMax="47" xr10:uidLastSave="{00000000-0000-0000-0000-000000000000}"/>
  <bookViews>
    <workbookView showSheetTabs="0" xWindow="-108" yWindow="-108" windowWidth="23256" windowHeight="12576" tabRatio="958" xr2:uid="{00000000-000D-0000-FFFF-FFFF00000000}"/>
  </bookViews>
  <sheets>
    <sheet name="Acesso Rápido" sheetId="26" r:id="rId1"/>
    <sheet name="Como usar a planilha" sheetId="1" r:id="rId2"/>
    <sheet name="Jan" sheetId="3" r:id="rId3"/>
    <sheet name="Fev" sheetId="17" r:id="rId4"/>
    <sheet name="Mar" sheetId="18" r:id="rId5"/>
    <sheet name="Abr" sheetId="5" r:id="rId6"/>
    <sheet name="Mai" sheetId="6" r:id="rId7"/>
    <sheet name="Jun" sheetId="7" r:id="rId8"/>
    <sheet name="Jul" sheetId="8" r:id="rId9"/>
    <sheet name="Ago" sheetId="9" r:id="rId10"/>
    <sheet name="Set" sheetId="10" r:id="rId11"/>
    <sheet name="Out" sheetId="11" r:id="rId12"/>
    <sheet name="Nov" sheetId="12" r:id="rId13"/>
    <sheet name="Dez" sheetId="13" r:id="rId14"/>
    <sheet name="Real" sheetId="2" r:id="rId15"/>
    <sheet name="Previsto" sheetId="15" r:id="rId16"/>
    <sheet name="Real x Previsto" sheetId="16" r:id="rId17"/>
    <sheet name="Graficos" sheetId="38" r:id="rId18"/>
    <sheet name="C.Crédito" sheetId="23" r:id="rId19"/>
    <sheet name="Investimentos" sheetId="24" r:id="rId20"/>
    <sheet name="Plano de contas" sheetId="22" r:id="rId21"/>
    <sheet name="Projetos" sheetId="27" r:id="rId22"/>
    <sheet name="Ed_Financeira" sheetId="28" r:id="rId23"/>
    <sheet name="Consumo" sheetId="29" r:id="rId24"/>
  </sheets>
  <definedNames>
    <definedName name="_xlnm._FilterDatabase" localSheetId="3" hidden="1">Fev!$B$3:$H$60</definedName>
    <definedName name="_xlnm._FilterDatabase" localSheetId="2" hidden="1">Jan!$H$5:$L$202</definedName>
    <definedName name="_xlnm._FilterDatabase" localSheetId="4" hidden="1">Mar!$A$7:$IU$202</definedName>
    <definedName name="A4_">Jan!$D$7</definedName>
    <definedName name="Alimentação" localSheetId="14">Real!#REF!</definedName>
    <definedName name="_xlnm.Print_Area" localSheetId="5">Abr!$A$1:$H$101,Abr!$J$1:$L$101</definedName>
    <definedName name="_xlnm.Print_Area" localSheetId="9">Ago!$A$1:$H$101,Ago!$J$1:$L$101</definedName>
    <definedName name="_xlnm.Print_Area" localSheetId="18">'C.Crédito'!$A$1:$U$43</definedName>
    <definedName name="_xlnm.Print_Area" localSheetId="13">Dez!$A$1:$H$101,Dez!$J$1:$L$101</definedName>
    <definedName name="_xlnm.Print_Area" localSheetId="3">Fev!$A$1:$H$101,Fev!$J$1:$L$101</definedName>
    <definedName name="_xlnm.Print_Area" localSheetId="19">Investimentos!$A$1:$Q$34</definedName>
    <definedName name="_xlnm.Print_Area" localSheetId="2">Jan!$B$1:$H$202,Jan!$J$1:$L$202</definedName>
    <definedName name="_xlnm.Print_Area" localSheetId="8">Jul!$A$1:$H$101,Jul!$J$1:$L$101</definedName>
    <definedName name="_xlnm.Print_Area" localSheetId="7">Jun!$A$1:$L$101</definedName>
    <definedName name="_xlnm.Print_Area" localSheetId="6">Mai!$A$1:$H$101,Mai!$J$1:$L$101</definedName>
    <definedName name="_xlnm.Print_Area" localSheetId="4">Mar!$A$1:$H$101,Mar!$J$1:$L$101</definedName>
    <definedName name="_xlnm.Print_Area" localSheetId="12">Nov!$A$1:$H$101,Nov!$J$1:$L$101</definedName>
    <definedName name="_xlnm.Print_Area" localSheetId="11">Out!$A$1:$H$101,Out!$J$1:$L$101</definedName>
    <definedName name="_xlnm.Print_Area" localSheetId="14">Real!$A$1:$P$82,Real!$A$84:$P$118</definedName>
    <definedName name="_xlnm.Print_Area" localSheetId="16">'Real x Previsto'!$A$1:$H$17,'Real x Previsto'!$A$19:$H$33,'Real x Previsto'!$A$35:$H$49,'Real x Previsto'!$A$51:$H$65,'Real x Previsto'!$A$67:$H$81,'Real x Previsto'!$A$83:$H$97,'Real x Previsto'!$A$99:$H$113,'Real x Previsto'!$A$115:$H$129,'Real x Previsto'!$A$131:$H$145,'Real x Previsto'!$A$147:$H$161,'Real x Previsto'!$A$163:$H$177,'Real x Previsto'!$A$179:$I$194</definedName>
    <definedName name="_xlnm.Print_Area" localSheetId="10">Set!$A$1:$H$101,Set!$J$1:$L$101</definedName>
    <definedName name="FeiraSacolão" localSheetId="14">Real!#REF!</definedName>
    <definedName name="Janeiro">Real!$A$2:$O$77</definedName>
    <definedName name="Moradia" localSheetId="14">Real!#REF!</definedName>
    <definedName name="Outroscafés" localSheetId="14">Real!#REF!</definedName>
    <definedName name="Padaria" localSheetId="14">Real!#REF!</definedName>
    <definedName name="Refeiçãoforadecasa" localSheetId="14">Real!#REF!</definedName>
    <definedName name="Supermercado" localSheetId="14">Real!#REF!</definedName>
    <definedName name="Supermercado">Jan!$D$7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3" l="1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5" i="23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E12" i="24"/>
  <c r="N104" i="2"/>
  <c r="M104" i="2"/>
  <c r="L104" i="2"/>
  <c r="L112" i="2"/>
  <c r="L114" i="2"/>
  <c r="K104" i="2"/>
  <c r="J104" i="2"/>
  <c r="I104" i="2"/>
  <c r="I112" i="2"/>
  <c r="I114" i="2"/>
  <c r="H104" i="2"/>
  <c r="H112" i="2"/>
  <c r="H114" i="2"/>
  <c r="G104" i="2"/>
  <c r="G112" i="2"/>
  <c r="G114" i="2"/>
  <c r="F104" i="2"/>
  <c r="F112" i="2"/>
  <c r="F114" i="2"/>
  <c r="E104" i="2"/>
  <c r="D104" i="2"/>
  <c r="N77" i="2"/>
  <c r="M77" i="2"/>
  <c r="O77" i="2" s="1"/>
  <c r="L77" i="2"/>
  <c r="K77" i="2"/>
  <c r="J77" i="2"/>
  <c r="I77" i="2"/>
  <c r="H77" i="2"/>
  <c r="G77" i="2"/>
  <c r="F77" i="2"/>
  <c r="E77" i="2"/>
  <c r="D77" i="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C77" i="2"/>
  <c r="A4" i="27"/>
  <c r="R5" i="27"/>
  <c r="D6" i="27"/>
  <c r="R6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D8" i="27"/>
  <c r="R8" i="27"/>
  <c r="D9" i="27"/>
  <c r="E9" i="27"/>
  <c r="R12" i="27"/>
  <c r="R13" i="27"/>
  <c r="R14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R19" i="27"/>
  <c r="R20" i="27"/>
  <c r="H21" i="27"/>
  <c r="R21" i="27"/>
  <c r="I21" i="27"/>
  <c r="I29" i="27"/>
  <c r="J21" i="27"/>
  <c r="K21" i="27"/>
  <c r="L21" i="27"/>
  <c r="M21" i="27"/>
  <c r="M29" i="27"/>
  <c r="N21" i="27"/>
  <c r="D22" i="27"/>
  <c r="R22" i="27"/>
  <c r="D23" i="27"/>
  <c r="E23" i="27"/>
  <c r="R26" i="27"/>
  <c r="R27" i="27"/>
  <c r="R28" i="27"/>
  <c r="F29" i="27"/>
  <c r="G29" i="27"/>
  <c r="H29" i="27"/>
  <c r="J29" i="27"/>
  <c r="K29" i="27"/>
  <c r="L29" i="27"/>
  <c r="N29" i="27"/>
  <c r="O29" i="27"/>
  <c r="P29" i="27"/>
  <c r="Q29" i="27"/>
  <c r="R29" i="27"/>
  <c r="R33" i="27"/>
  <c r="R34" i="27"/>
  <c r="R35" i="27"/>
  <c r="D36" i="27"/>
  <c r="R36" i="27"/>
  <c r="R40" i="27"/>
  <c r="R41" i="27"/>
  <c r="R42" i="27"/>
  <c r="B2" i="24"/>
  <c r="Q7" i="24"/>
  <c r="Q8" i="24"/>
  <c r="Q9" i="24"/>
  <c r="Q10" i="24"/>
  <c r="Q13" i="24"/>
  <c r="Q15" i="24"/>
  <c r="Q16" i="24"/>
  <c r="Q17" i="24"/>
  <c r="Q18" i="24"/>
  <c r="Q21" i="24"/>
  <c r="Q23" i="24"/>
  <c r="Q24" i="24"/>
  <c r="Q25" i="24"/>
  <c r="Q26" i="24"/>
  <c r="U5" i="23"/>
  <c r="U6" i="23"/>
  <c r="U7" i="23"/>
  <c r="U8" i="23"/>
  <c r="V8" i="23"/>
  <c r="W8" i="23"/>
  <c r="W43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F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V43" i="23"/>
  <c r="A21" i="38"/>
  <c r="B3" i="16"/>
  <c r="B5" i="16"/>
  <c r="B8" i="16"/>
  <c r="B9" i="16"/>
  <c r="B10" i="16"/>
  <c r="B11" i="16"/>
  <c r="B12" i="16"/>
  <c r="B13" i="16"/>
  <c r="B14" i="16"/>
  <c r="B15" i="16"/>
  <c r="B16" i="16"/>
  <c r="B21" i="16"/>
  <c r="B24" i="16"/>
  <c r="B25" i="16"/>
  <c r="B26" i="16"/>
  <c r="B27" i="16"/>
  <c r="B28" i="16"/>
  <c r="B29" i="16"/>
  <c r="B30" i="16"/>
  <c r="B31" i="16"/>
  <c r="B32" i="16"/>
  <c r="B37" i="16"/>
  <c r="B40" i="16"/>
  <c r="B41" i="16"/>
  <c r="B42" i="16"/>
  <c r="D42" i="16"/>
  <c r="B43" i="16"/>
  <c r="B44" i="16"/>
  <c r="B45" i="16"/>
  <c r="D45" i="16"/>
  <c r="B46" i="16"/>
  <c r="B47" i="16"/>
  <c r="D47" i="16"/>
  <c r="B48" i="16"/>
  <c r="B53" i="16"/>
  <c r="B56" i="16"/>
  <c r="B57" i="16"/>
  <c r="B58" i="16"/>
  <c r="B59" i="16"/>
  <c r="B60" i="16"/>
  <c r="B61" i="16"/>
  <c r="B62" i="16"/>
  <c r="B63" i="16"/>
  <c r="B64" i="16"/>
  <c r="B69" i="16"/>
  <c r="B72" i="16"/>
  <c r="B73" i="16"/>
  <c r="B74" i="16"/>
  <c r="B75" i="16"/>
  <c r="D75" i="16"/>
  <c r="B76" i="16"/>
  <c r="B77" i="16"/>
  <c r="B78" i="16"/>
  <c r="B79" i="16"/>
  <c r="D79" i="16"/>
  <c r="B80" i="16"/>
  <c r="B85" i="16"/>
  <c r="B88" i="16"/>
  <c r="B89" i="16"/>
  <c r="B90" i="16"/>
  <c r="B91" i="16"/>
  <c r="B92" i="16"/>
  <c r="B93" i="16"/>
  <c r="B94" i="16"/>
  <c r="B95" i="16"/>
  <c r="B96" i="16"/>
  <c r="B101" i="16"/>
  <c r="B104" i="16"/>
  <c r="B105" i="16"/>
  <c r="B106" i="16"/>
  <c r="B107" i="16"/>
  <c r="B108" i="16"/>
  <c r="D108" i="16"/>
  <c r="B109" i="16"/>
  <c r="B110" i="16"/>
  <c r="B111" i="16"/>
  <c r="B112" i="16"/>
  <c r="D112" i="16"/>
  <c r="B117" i="16"/>
  <c r="B120" i="16"/>
  <c r="B121" i="16"/>
  <c r="B122" i="16"/>
  <c r="B123" i="16"/>
  <c r="B124" i="16"/>
  <c r="B125" i="16"/>
  <c r="B126" i="16"/>
  <c r="B127" i="16"/>
  <c r="B128" i="16"/>
  <c r="B133" i="16"/>
  <c r="B136" i="16"/>
  <c r="B137" i="16"/>
  <c r="B138" i="16"/>
  <c r="D138" i="16"/>
  <c r="B139" i="16"/>
  <c r="B140" i="16"/>
  <c r="B141" i="16"/>
  <c r="B142" i="16"/>
  <c r="B143" i="16"/>
  <c r="B144" i="16"/>
  <c r="B149" i="16"/>
  <c r="B152" i="16"/>
  <c r="B153" i="16"/>
  <c r="B154" i="16"/>
  <c r="B155" i="16"/>
  <c r="B156" i="16"/>
  <c r="B157" i="16"/>
  <c r="B158" i="16"/>
  <c r="B159" i="16"/>
  <c r="B160" i="16"/>
  <c r="B165" i="16"/>
  <c r="B168" i="16"/>
  <c r="B169" i="16"/>
  <c r="B170" i="16"/>
  <c r="D170" i="16"/>
  <c r="B171" i="16"/>
  <c r="B172" i="16"/>
  <c r="B173" i="16"/>
  <c r="D173" i="16"/>
  <c r="B174" i="16"/>
  <c r="B175" i="16"/>
  <c r="B176" i="16"/>
  <c r="B181" i="16"/>
  <c r="B184" i="16"/>
  <c r="B185" i="16"/>
  <c r="B186" i="16"/>
  <c r="B187" i="16"/>
  <c r="B188" i="16"/>
  <c r="B189" i="16"/>
  <c r="B190" i="16"/>
  <c r="D190" i="16"/>
  <c r="B191" i="16"/>
  <c r="B192" i="16"/>
  <c r="B198" i="16"/>
  <c r="B201" i="16"/>
  <c r="B202" i="16"/>
  <c r="B203" i="16"/>
  <c r="B204" i="16"/>
  <c r="B205" i="16"/>
  <c r="B206" i="16"/>
  <c r="B207" i="16"/>
  <c r="B208" i="16"/>
  <c r="B209" i="16"/>
  <c r="B2" i="15"/>
  <c r="B3" i="15"/>
  <c r="B86" i="15"/>
  <c r="B4" i="15"/>
  <c r="O4" i="15"/>
  <c r="B5" i="15"/>
  <c r="O5" i="15"/>
  <c r="B6" i="15"/>
  <c r="O6" i="15"/>
  <c r="B7" i="15"/>
  <c r="O7" i="15"/>
  <c r="B8" i="15"/>
  <c r="O8" i="15"/>
  <c r="B9" i="15"/>
  <c r="O9" i="15"/>
  <c r="C10" i="15"/>
  <c r="D10" i="15"/>
  <c r="E10" i="15"/>
  <c r="E86" i="15" s="1"/>
  <c r="F10" i="15"/>
  <c r="F86" i="15" s="1"/>
  <c r="G10" i="15"/>
  <c r="H10" i="15"/>
  <c r="I10" i="15"/>
  <c r="J10" i="15"/>
  <c r="K10" i="15"/>
  <c r="L10" i="15"/>
  <c r="L86" i="15" s="1"/>
  <c r="M10" i="15"/>
  <c r="N10" i="15"/>
  <c r="B13" i="15"/>
  <c r="B89" i="15"/>
  <c r="C13" i="15"/>
  <c r="D13" i="15"/>
  <c r="E13" i="15"/>
  <c r="F13" i="15"/>
  <c r="F89" i="15"/>
  <c r="F88" i="15" s="1"/>
  <c r="D56" i="16"/>
  <c r="E56" i="16" s="1"/>
  <c r="G13" i="15"/>
  <c r="H13" i="15"/>
  <c r="I13" i="15"/>
  <c r="J13" i="15"/>
  <c r="J89" i="15"/>
  <c r="D120" i="16"/>
  <c r="D119" i="16" s="1"/>
  <c r="K13" i="15"/>
  <c r="K78" i="15" s="1"/>
  <c r="L13" i="15"/>
  <c r="L78" i="15" s="1"/>
  <c r="M13" i="15"/>
  <c r="N13" i="15"/>
  <c r="N89" i="15"/>
  <c r="D184" i="16"/>
  <c r="B14" i="15"/>
  <c r="O14" i="15"/>
  <c r="O13" i="15" s="1"/>
  <c r="B15" i="15"/>
  <c r="O15" i="15"/>
  <c r="B16" i="15"/>
  <c r="O16" i="15"/>
  <c r="B17" i="15"/>
  <c r="O17" i="15"/>
  <c r="B18" i="15"/>
  <c r="O18" i="15"/>
  <c r="B19" i="15"/>
  <c r="C19" i="15"/>
  <c r="D19" i="15"/>
  <c r="D90" i="15" s="1"/>
  <c r="E19" i="15"/>
  <c r="F19" i="15"/>
  <c r="G19" i="15"/>
  <c r="H19" i="15"/>
  <c r="H90" i="15"/>
  <c r="D89" i="16"/>
  <c r="D87" i="16" s="1"/>
  <c r="D97" i="16" s="1"/>
  <c r="I19" i="15"/>
  <c r="I90" i="15" s="1"/>
  <c r="J19" i="15"/>
  <c r="K19" i="15"/>
  <c r="L19" i="15"/>
  <c r="L90" i="15"/>
  <c r="D153" i="16"/>
  <c r="E153" i="16" s="1"/>
  <c r="M19" i="15"/>
  <c r="N19" i="15"/>
  <c r="N78" i="15" s="1"/>
  <c r="B20" i="15"/>
  <c r="O20" i="15"/>
  <c r="B21" i="15"/>
  <c r="O21" i="15"/>
  <c r="O19" i="15" s="1"/>
  <c r="B22" i="15"/>
  <c r="O22" i="15"/>
  <c r="B23" i="15"/>
  <c r="O23" i="15"/>
  <c r="B24" i="15"/>
  <c r="O24" i="15"/>
  <c r="B25" i="15"/>
  <c r="O25" i="15"/>
  <c r="B26" i="15"/>
  <c r="O26" i="15"/>
  <c r="B27" i="15"/>
  <c r="O27" i="15"/>
  <c r="B28" i="15"/>
  <c r="O28" i="15"/>
  <c r="B29" i="15"/>
  <c r="O29" i="15"/>
  <c r="B30" i="15"/>
  <c r="O30" i="15"/>
  <c r="B31" i="15"/>
  <c r="O31" i="15"/>
  <c r="B32" i="15"/>
  <c r="B9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N91" i="15"/>
  <c r="D186" i="16"/>
  <c r="B33" i="15"/>
  <c r="O33" i="15"/>
  <c r="B34" i="15"/>
  <c r="O34" i="15"/>
  <c r="B35" i="15"/>
  <c r="O35" i="15"/>
  <c r="B36" i="15"/>
  <c r="O36" i="15"/>
  <c r="B37" i="15"/>
  <c r="B92" i="15"/>
  <c r="C37" i="15"/>
  <c r="D37" i="15"/>
  <c r="D92" i="15"/>
  <c r="D27" i="16"/>
  <c r="E37" i="15"/>
  <c r="F37" i="15"/>
  <c r="F92" i="15"/>
  <c r="D59" i="16"/>
  <c r="G37" i="15"/>
  <c r="H37" i="15"/>
  <c r="H92" i="15"/>
  <c r="D91" i="16"/>
  <c r="I37" i="15"/>
  <c r="J37" i="15"/>
  <c r="J92" i="15"/>
  <c r="D123" i="16"/>
  <c r="K37" i="15"/>
  <c r="L37" i="15"/>
  <c r="L92" i="15"/>
  <c r="D155" i="16"/>
  <c r="M37" i="15"/>
  <c r="N37" i="15"/>
  <c r="B38" i="15"/>
  <c r="O38" i="15"/>
  <c r="B39" i="15"/>
  <c r="O39" i="15"/>
  <c r="O37" i="15"/>
  <c r="B40" i="15"/>
  <c r="O40" i="15"/>
  <c r="B41" i="15"/>
  <c r="O41" i="15"/>
  <c r="B42" i="15"/>
  <c r="B93" i="15"/>
  <c r="C42" i="15"/>
  <c r="D42" i="15"/>
  <c r="D93" i="15"/>
  <c r="D28" i="16"/>
  <c r="E42" i="15"/>
  <c r="F42" i="15"/>
  <c r="F93" i="15"/>
  <c r="D60" i="16"/>
  <c r="G42" i="15"/>
  <c r="H42" i="15"/>
  <c r="H93" i="15"/>
  <c r="D92" i="16"/>
  <c r="I42" i="15"/>
  <c r="J42" i="15"/>
  <c r="J93" i="15"/>
  <c r="D124" i="16"/>
  <c r="K42" i="15"/>
  <c r="L42" i="15"/>
  <c r="M42" i="15"/>
  <c r="N42" i="15"/>
  <c r="N93" i="15"/>
  <c r="D188" i="16"/>
  <c r="B43" i="15"/>
  <c r="O43" i="15"/>
  <c r="B44" i="15"/>
  <c r="O44" i="15"/>
  <c r="B45" i="15"/>
  <c r="O45" i="15"/>
  <c r="B46" i="15"/>
  <c r="O46" i="15"/>
  <c r="B47" i="15"/>
  <c r="O47" i="15"/>
  <c r="B48" i="15"/>
  <c r="O48" i="15"/>
  <c r="B49" i="15"/>
  <c r="C49" i="15"/>
  <c r="D49" i="15"/>
  <c r="D94" i="15"/>
  <c r="D29" i="16"/>
  <c r="E49" i="15"/>
  <c r="F49" i="15"/>
  <c r="G49" i="15"/>
  <c r="G94" i="15"/>
  <c r="D77" i="16"/>
  <c r="H49" i="15"/>
  <c r="H94" i="15"/>
  <c r="D93" i="16"/>
  <c r="I49" i="15"/>
  <c r="J49" i="15"/>
  <c r="K49" i="15"/>
  <c r="K94" i="15"/>
  <c r="D141" i="16"/>
  <c r="L49" i="15"/>
  <c r="L94" i="15"/>
  <c r="D157" i="16"/>
  <c r="M49" i="15"/>
  <c r="N49" i="15"/>
  <c r="B50" i="15"/>
  <c r="O50" i="15"/>
  <c r="B51" i="15"/>
  <c r="O51" i="15"/>
  <c r="O49" i="15"/>
  <c r="B52" i="15"/>
  <c r="O52" i="15"/>
  <c r="B53" i="15"/>
  <c r="O53" i="15"/>
  <c r="B54" i="15"/>
  <c r="O54" i="15"/>
  <c r="B55" i="15"/>
  <c r="O55" i="15"/>
  <c r="B56" i="15"/>
  <c r="O56" i="15"/>
  <c r="B57" i="15"/>
  <c r="O57" i="15"/>
  <c r="B58" i="15"/>
  <c r="O58" i="15"/>
  <c r="B59" i="15"/>
  <c r="B95" i="15"/>
  <c r="C59" i="15"/>
  <c r="C95" i="15"/>
  <c r="D14" i="16"/>
  <c r="D59" i="15"/>
  <c r="E59" i="15"/>
  <c r="F59" i="15"/>
  <c r="F95" i="15"/>
  <c r="D62" i="16"/>
  <c r="G59" i="15"/>
  <c r="G95" i="15"/>
  <c r="D78" i="16"/>
  <c r="H59" i="15"/>
  <c r="I59" i="15"/>
  <c r="J59" i="15"/>
  <c r="J95" i="15"/>
  <c r="D126" i="16"/>
  <c r="K59" i="15"/>
  <c r="K95" i="15"/>
  <c r="D142" i="16"/>
  <c r="L59" i="15"/>
  <c r="M59" i="15"/>
  <c r="N59" i="15"/>
  <c r="N95" i="15"/>
  <c r="B60" i="15"/>
  <c r="O60" i="15"/>
  <c r="B61" i="15"/>
  <c r="O61" i="15"/>
  <c r="O59" i="15"/>
  <c r="B62" i="15"/>
  <c r="O62" i="15"/>
  <c r="B63" i="15"/>
  <c r="O63" i="15"/>
  <c r="B64" i="15"/>
  <c r="C64" i="15"/>
  <c r="D64" i="15"/>
  <c r="D96" i="15"/>
  <c r="D31" i="16"/>
  <c r="E64" i="15"/>
  <c r="E96" i="15"/>
  <c r="F64" i="15"/>
  <c r="G64" i="15"/>
  <c r="H64" i="15"/>
  <c r="H96" i="15"/>
  <c r="D95" i="16"/>
  <c r="I64" i="15"/>
  <c r="I96" i="15"/>
  <c r="D111" i="16"/>
  <c r="J64" i="15"/>
  <c r="K64" i="15"/>
  <c r="L64" i="15"/>
  <c r="L96" i="15"/>
  <c r="D159" i="16"/>
  <c r="M64" i="15"/>
  <c r="M78" i="15"/>
  <c r="N64" i="15"/>
  <c r="B65" i="15"/>
  <c r="O65" i="15"/>
  <c r="B66" i="15"/>
  <c r="O66" i="15"/>
  <c r="B67" i="15"/>
  <c r="O67" i="15"/>
  <c r="B68" i="15"/>
  <c r="O68" i="15"/>
  <c r="B69" i="15"/>
  <c r="O69" i="15"/>
  <c r="B70" i="15"/>
  <c r="B97" i="15"/>
  <c r="C70" i="15"/>
  <c r="D70" i="15"/>
  <c r="E70" i="15"/>
  <c r="F70" i="15"/>
  <c r="F97" i="15"/>
  <c r="D64" i="16"/>
  <c r="G70" i="15"/>
  <c r="H70" i="15"/>
  <c r="I70" i="15"/>
  <c r="J70" i="15"/>
  <c r="J97" i="15"/>
  <c r="D128" i="16"/>
  <c r="K70" i="15"/>
  <c r="L70" i="15"/>
  <c r="L97" i="15"/>
  <c r="D160" i="16"/>
  <c r="M70" i="15"/>
  <c r="N70" i="15"/>
  <c r="N97" i="15"/>
  <c r="D192" i="16"/>
  <c r="B71" i="15"/>
  <c r="O71" i="15"/>
  <c r="B72" i="15"/>
  <c r="O72" i="15"/>
  <c r="B73" i="15"/>
  <c r="O73" i="15"/>
  <c r="B74" i="15"/>
  <c r="O74" i="15"/>
  <c r="B75" i="15"/>
  <c r="O75" i="15"/>
  <c r="B76" i="15"/>
  <c r="O76" i="15"/>
  <c r="B77" i="15"/>
  <c r="O77" i="15"/>
  <c r="G78" i="15"/>
  <c r="I78" i="15"/>
  <c r="I80" i="15" s="1"/>
  <c r="C86" i="15"/>
  <c r="D5" i="16" s="1"/>
  <c r="G86" i="15"/>
  <c r="D69" i="16" s="1"/>
  <c r="H86" i="15"/>
  <c r="C89" i="15"/>
  <c r="D89" i="15"/>
  <c r="E89" i="15"/>
  <c r="D40" i="16" s="1"/>
  <c r="G89" i="15"/>
  <c r="H89" i="15"/>
  <c r="I89" i="15"/>
  <c r="M89" i="15"/>
  <c r="B90" i="15"/>
  <c r="C90" i="15"/>
  <c r="D9" i="16" s="1"/>
  <c r="E90" i="15"/>
  <c r="D41" i="16" s="1"/>
  <c r="E41" i="16" s="1"/>
  <c r="F90" i="15"/>
  <c r="D57" i="16"/>
  <c r="E57" i="16" s="1"/>
  <c r="G90" i="15"/>
  <c r="D73" i="16" s="1"/>
  <c r="E73" i="16" s="1"/>
  <c r="J90" i="15"/>
  <c r="D121" i="16"/>
  <c r="K90" i="15"/>
  <c r="D137" i="16"/>
  <c r="E137" i="16" s="1"/>
  <c r="M90" i="15"/>
  <c r="D169" i="16" s="1"/>
  <c r="N90" i="15"/>
  <c r="D185" i="16" s="1"/>
  <c r="C91" i="15"/>
  <c r="D10" i="16"/>
  <c r="D91" i="15"/>
  <c r="D26" i="16"/>
  <c r="E91" i="15"/>
  <c r="G91" i="15"/>
  <c r="D74" i="16"/>
  <c r="H91" i="15"/>
  <c r="D90" i="16"/>
  <c r="I91" i="15"/>
  <c r="D106" i="16"/>
  <c r="K91" i="15"/>
  <c r="L91" i="15"/>
  <c r="D154" i="16"/>
  <c r="M91" i="15"/>
  <c r="C92" i="15"/>
  <c r="E92" i="15"/>
  <c r="D43" i="16"/>
  <c r="G92" i="15"/>
  <c r="I92" i="15"/>
  <c r="D107" i="16"/>
  <c r="K92" i="15"/>
  <c r="D139" i="16"/>
  <c r="M92" i="15"/>
  <c r="D171" i="16"/>
  <c r="N92" i="15"/>
  <c r="D187" i="16"/>
  <c r="C93" i="15"/>
  <c r="E93" i="15"/>
  <c r="D44" i="16"/>
  <c r="G93" i="15"/>
  <c r="D76" i="16"/>
  <c r="I93" i="15"/>
  <c r="K93" i="15"/>
  <c r="D140" i="16"/>
  <c r="L93" i="15"/>
  <c r="D156" i="16"/>
  <c r="M93" i="15"/>
  <c r="D172" i="16"/>
  <c r="B94" i="15"/>
  <c r="C94" i="15"/>
  <c r="D13" i="16"/>
  <c r="E94" i="15"/>
  <c r="F94" i="15"/>
  <c r="D61" i="16"/>
  <c r="I94" i="15"/>
  <c r="D109" i="16"/>
  <c r="J94" i="15"/>
  <c r="D125" i="16"/>
  <c r="M94" i="15"/>
  <c r="N94" i="15"/>
  <c r="D189" i="16"/>
  <c r="D95" i="15"/>
  <c r="D30" i="16"/>
  <c r="E95" i="15"/>
  <c r="D46" i="16"/>
  <c r="H95" i="15"/>
  <c r="D94" i="16"/>
  <c r="I95" i="15"/>
  <c r="D110" i="16"/>
  <c r="L95" i="15"/>
  <c r="D158" i="16"/>
  <c r="M95" i="15"/>
  <c r="D174" i="16"/>
  <c r="B96" i="15"/>
  <c r="C96" i="15"/>
  <c r="F96" i="15"/>
  <c r="D63" i="16"/>
  <c r="G96" i="15"/>
  <c r="J96" i="15"/>
  <c r="D127" i="16"/>
  <c r="K96" i="15"/>
  <c r="D143" i="16"/>
  <c r="M96" i="15"/>
  <c r="D175" i="16"/>
  <c r="N96" i="15"/>
  <c r="D191" i="16"/>
  <c r="C97" i="15"/>
  <c r="D16" i="16"/>
  <c r="D97" i="15"/>
  <c r="D32" i="16"/>
  <c r="E97" i="15"/>
  <c r="D48" i="16"/>
  <c r="G97" i="15"/>
  <c r="D80" i="16"/>
  <c r="H97" i="15"/>
  <c r="D96" i="16"/>
  <c r="I97" i="15"/>
  <c r="K97" i="15"/>
  <c r="D144" i="16"/>
  <c r="M97" i="15"/>
  <c r="D176" i="16"/>
  <c r="B2" i="2"/>
  <c r="B3" i="2"/>
  <c r="B86" i="2"/>
  <c r="B4" i="2"/>
  <c r="C4" i="2"/>
  <c r="C10" i="2"/>
  <c r="D4" i="2"/>
  <c r="D10" i="2"/>
  <c r="D86" i="2"/>
  <c r="C21" i="16"/>
  <c r="E4" i="2"/>
  <c r="F4" i="2"/>
  <c r="F10" i="2"/>
  <c r="G4" i="2"/>
  <c r="H4" i="2"/>
  <c r="I4" i="2"/>
  <c r="J4" i="2"/>
  <c r="K4" i="2"/>
  <c r="K10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G10" i="2"/>
  <c r="H6" i="2"/>
  <c r="I6" i="2"/>
  <c r="J6" i="2"/>
  <c r="J10" i="2"/>
  <c r="J86" i="2"/>
  <c r="C117" i="16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I10" i="2"/>
  <c r="J9" i="2"/>
  <c r="K9" i="2"/>
  <c r="L9" i="2"/>
  <c r="M9" i="2"/>
  <c r="N9" i="2"/>
  <c r="B12" i="2"/>
  <c r="B13" i="2"/>
  <c r="B14" i="2"/>
  <c r="C14" i="2"/>
  <c r="C13" i="2"/>
  <c r="D14" i="2"/>
  <c r="E14" i="2"/>
  <c r="F14" i="2"/>
  <c r="F13" i="2"/>
  <c r="G14" i="2"/>
  <c r="H14" i="2"/>
  <c r="I14" i="2"/>
  <c r="I13" i="2"/>
  <c r="J14" i="2"/>
  <c r="K14" i="2"/>
  <c r="K13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E13" i="2"/>
  <c r="F16" i="2"/>
  <c r="G16" i="2"/>
  <c r="H16" i="2"/>
  <c r="H13" i="2"/>
  <c r="H89" i="2"/>
  <c r="C88" i="16"/>
  <c r="I16" i="2"/>
  <c r="J16" i="2"/>
  <c r="K16" i="2"/>
  <c r="L16" i="2"/>
  <c r="M16" i="2"/>
  <c r="N16" i="2"/>
  <c r="B17" i="2"/>
  <c r="C17" i="2"/>
  <c r="D17" i="2"/>
  <c r="E17" i="2"/>
  <c r="F17" i="2"/>
  <c r="G17" i="2"/>
  <c r="G13" i="2"/>
  <c r="H17" i="2"/>
  <c r="I17" i="2"/>
  <c r="J17" i="2"/>
  <c r="K17" i="2"/>
  <c r="L17" i="2"/>
  <c r="L13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O18" i="2" s="1"/>
  <c r="N18" i="2"/>
  <c r="N13" i="2"/>
  <c r="B19" i="2"/>
  <c r="B90" i="2"/>
  <c r="B20" i="2"/>
  <c r="C20" i="2"/>
  <c r="D20" i="2"/>
  <c r="D19" i="2"/>
  <c r="D90" i="2"/>
  <c r="C25" i="16"/>
  <c r="E20" i="2"/>
  <c r="F20" i="2"/>
  <c r="G20" i="2"/>
  <c r="G19" i="2"/>
  <c r="G90" i="2"/>
  <c r="C73" i="16"/>
  <c r="H20" i="2"/>
  <c r="I20" i="2"/>
  <c r="I19" i="2"/>
  <c r="I90" i="2"/>
  <c r="C105" i="16"/>
  <c r="J20" i="2"/>
  <c r="K20" i="2"/>
  <c r="K19" i="2"/>
  <c r="K90" i="2"/>
  <c r="C137" i="16"/>
  <c r="L20" i="2"/>
  <c r="L19" i="2"/>
  <c r="L90" i="2"/>
  <c r="C153" i="16"/>
  <c r="M20" i="2"/>
  <c r="N20" i="2"/>
  <c r="B21" i="2"/>
  <c r="C21" i="2"/>
  <c r="C19" i="2"/>
  <c r="C90" i="2"/>
  <c r="C9" i="16"/>
  <c r="D21" i="2"/>
  <c r="E21" i="2"/>
  <c r="F21" i="2"/>
  <c r="F19" i="2"/>
  <c r="F90" i="2"/>
  <c r="C57" i="16"/>
  <c r="G21" i="2"/>
  <c r="H21" i="2"/>
  <c r="I21" i="2"/>
  <c r="J21" i="2"/>
  <c r="K21" i="2"/>
  <c r="L21" i="2"/>
  <c r="M21" i="2"/>
  <c r="N21" i="2"/>
  <c r="B22" i="2"/>
  <c r="C22" i="2"/>
  <c r="D22" i="2"/>
  <c r="E22" i="2"/>
  <c r="E19" i="2"/>
  <c r="E90" i="2"/>
  <c r="C41" i="16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O23" i="2" s="1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O24" i="2" s="1"/>
  <c r="I24" i="2"/>
  <c r="J24" i="2"/>
  <c r="K24" i="2"/>
  <c r="L24" i="2"/>
  <c r="M24" i="2"/>
  <c r="N24" i="2"/>
  <c r="N19" i="2"/>
  <c r="N90" i="2"/>
  <c r="C185" i="16"/>
  <c r="B25" i="2"/>
  <c r="C25" i="2"/>
  <c r="D25" i="2"/>
  <c r="E25" i="2"/>
  <c r="F25" i="2"/>
  <c r="G25" i="2"/>
  <c r="H25" i="2"/>
  <c r="O25" i="2" s="1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B91" i="2"/>
  <c r="B33" i="2"/>
  <c r="C33" i="2"/>
  <c r="D33" i="2"/>
  <c r="E33" i="2"/>
  <c r="F33" i="2"/>
  <c r="G33" i="2"/>
  <c r="G32" i="2"/>
  <c r="G91" i="2"/>
  <c r="C74" i="16"/>
  <c r="E74" i="16"/>
  <c r="H33" i="2"/>
  <c r="I33" i="2"/>
  <c r="I32" i="2"/>
  <c r="I91" i="2"/>
  <c r="C106" i="16"/>
  <c r="E106" i="16"/>
  <c r="J33" i="2"/>
  <c r="K33" i="2"/>
  <c r="L33" i="2"/>
  <c r="M33" i="2"/>
  <c r="N33" i="2"/>
  <c r="B34" i="2"/>
  <c r="C34" i="2"/>
  <c r="D34" i="2"/>
  <c r="D32" i="2"/>
  <c r="D91" i="2"/>
  <c r="C26" i="16"/>
  <c r="E26" i="16"/>
  <c r="E34" i="2"/>
  <c r="F34" i="2"/>
  <c r="G34" i="2"/>
  <c r="H34" i="2"/>
  <c r="H32" i="2"/>
  <c r="H91" i="2"/>
  <c r="C90" i="16"/>
  <c r="E90" i="16"/>
  <c r="I34" i="2"/>
  <c r="J34" i="2"/>
  <c r="J32" i="2"/>
  <c r="J91" i="2"/>
  <c r="C122" i="16"/>
  <c r="E122" i="16"/>
  <c r="K34" i="2"/>
  <c r="K32" i="2"/>
  <c r="K91" i="2"/>
  <c r="C138" i="16"/>
  <c r="E138" i="16"/>
  <c r="L34" i="2"/>
  <c r="L32" i="2"/>
  <c r="L91" i="2"/>
  <c r="C154" i="16"/>
  <c r="E154" i="16"/>
  <c r="M34" i="2"/>
  <c r="O34" i="2" s="1"/>
  <c r="N34" i="2"/>
  <c r="B35" i="2"/>
  <c r="C35" i="2"/>
  <c r="C32" i="2"/>
  <c r="C91" i="2"/>
  <c r="C10" i="16"/>
  <c r="E10" i="16"/>
  <c r="D35" i="2"/>
  <c r="E35" i="2"/>
  <c r="F35" i="2"/>
  <c r="F32" i="2"/>
  <c r="F91" i="2"/>
  <c r="C58" i="16"/>
  <c r="E58" i="16"/>
  <c r="G35" i="2"/>
  <c r="H35" i="2"/>
  <c r="I35" i="2"/>
  <c r="J35" i="2"/>
  <c r="K35" i="2"/>
  <c r="L35" i="2"/>
  <c r="M35" i="2"/>
  <c r="N35" i="2"/>
  <c r="B36" i="2"/>
  <c r="C36" i="2"/>
  <c r="D36" i="2"/>
  <c r="E36" i="2"/>
  <c r="E32" i="2"/>
  <c r="E91" i="2"/>
  <c r="C42" i="16"/>
  <c r="E42" i="16"/>
  <c r="F36" i="2"/>
  <c r="G36" i="2"/>
  <c r="H36" i="2"/>
  <c r="I36" i="2"/>
  <c r="J36" i="2"/>
  <c r="K36" i="2"/>
  <c r="L36" i="2"/>
  <c r="M36" i="2"/>
  <c r="N36" i="2"/>
  <c r="B37" i="2"/>
  <c r="B38" i="2"/>
  <c r="C38" i="2"/>
  <c r="D38" i="2"/>
  <c r="D37" i="2"/>
  <c r="D92" i="2"/>
  <c r="C27" i="16"/>
  <c r="E27" i="16"/>
  <c r="E38" i="2"/>
  <c r="F38" i="2"/>
  <c r="F37" i="2"/>
  <c r="F92" i="2"/>
  <c r="C59" i="16"/>
  <c r="E59" i="16"/>
  <c r="G38" i="2"/>
  <c r="H38" i="2"/>
  <c r="H37" i="2"/>
  <c r="H92" i="2"/>
  <c r="C91" i="16"/>
  <c r="E91" i="16"/>
  <c r="I38" i="2"/>
  <c r="J38" i="2"/>
  <c r="K38" i="2"/>
  <c r="L38" i="2"/>
  <c r="M38" i="2"/>
  <c r="M37" i="2" s="1"/>
  <c r="M92" i="2" s="1"/>
  <c r="C171" i="16" s="1"/>
  <c r="E171" i="16" s="1"/>
  <c r="N38" i="2"/>
  <c r="B39" i="2"/>
  <c r="C39" i="2"/>
  <c r="D39" i="2"/>
  <c r="E39" i="2"/>
  <c r="F39" i="2"/>
  <c r="G39" i="2"/>
  <c r="G37" i="2"/>
  <c r="G92" i="2"/>
  <c r="C75" i="16"/>
  <c r="E75" i="16"/>
  <c r="H39" i="2"/>
  <c r="I39" i="2"/>
  <c r="I37" i="2"/>
  <c r="I92" i="2"/>
  <c r="C107" i="16"/>
  <c r="E107" i="16"/>
  <c r="J39" i="2"/>
  <c r="K39" i="2"/>
  <c r="K37" i="2"/>
  <c r="K92" i="2"/>
  <c r="C139" i="16"/>
  <c r="E139" i="16"/>
  <c r="L39" i="2"/>
  <c r="L37" i="2"/>
  <c r="L92" i="2"/>
  <c r="C155" i="16"/>
  <c r="E155" i="16"/>
  <c r="M39" i="2"/>
  <c r="N39" i="2"/>
  <c r="B40" i="2"/>
  <c r="C40" i="2"/>
  <c r="D40" i="2"/>
  <c r="E40" i="2"/>
  <c r="E37" i="2"/>
  <c r="E92" i="2"/>
  <c r="C43" i="16"/>
  <c r="E43" i="16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B43" i="2"/>
  <c r="C43" i="2"/>
  <c r="C42" i="2"/>
  <c r="C93" i="2"/>
  <c r="C12" i="16"/>
  <c r="E12" i="16"/>
  <c r="D43" i="2"/>
  <c r="E43" i="2"/>
  <c r="F43" i="2"/>
  <c r="G43" i="2"/>
  <c r="G42" i="2"/>
  <c r="G93" i="2"/>
  <c r="C76" i="16"/>
  <c r="E76" i="16"/>
  <c r="H43" i="2"/>
  <c r="I43" i="2"/>
  <c r="J43" i="2"/>
  <c r="K43" i="2"/>
  <c r="K42" i="2"/>
  <c r="K93" i="2"/>
  <c r="C140" i="16"/>
  <c r="E140" i="16"/>
  <c r="L43" i="2"/>
  <c r="L42" i="2"/>
  <c r="L93" i="2"/>
  <c r="C156" i="16"/>
  <c r="E156" i="16"/>
  <c r="M43" i="2"/>
  <c r="N43" i="2"/>
  <c r="B44" i="2"/>
  <c r="C44" i="2"/>
  <c r="D44" i="2"/>
  <c r="E44" i="2"/>
  <c r="F44" i="2"/>
  <c r="G44" i="2"/>
  <c r="H44" i="2"/>
  <c r="I44" i="2"/>
  <c r="J44" i="2"/>
  <c r="J42" i="2"/>
  <c r="J93" i="2"/>
  <c r="C124" i="16"/>
  <c r="E124" i="16"/>
  <c r="K44" i="2"/>
  <c r="L44" i="2"/>
  <c r="M44" i="2"/>
  <c r="N44" i="2"/>
  <c r="B45" i="2"/>
  <c r="C45" i="2"/>
  <c r="D45" i="2"/>
  <c r="E45" i="2"/>
  <c r="E42" i="2"/>
  <c r="E93" i="2"/>
  <c r="C44" i="16"/>
  <c r="E44" i="16"/>
  <c r="F45" i="2"/>
  <c r="F42" i="2"/>
  <c r="F93" i="2"/>
  <c r="C60" i="16"/>
  <c r="E60" i="16"/>
  <c r="G45" i="2"/>
  <c r="H45" i="2"/>
  <c r="H42" i="2"/>
  <c r="H93" i="2"/>
  <c r="C92" i="16"/>
  <c r="E92" i="16"/>
  <c r="I45" i="2"/>
  <c r="I42" i="2"/>
  <c r="I93" i="2"/>
  <c r="C108" i="16"/>
  <c r="E108" i="16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B49" i="2"/>
  <c r="B50" i="2"/>
  <c r="C50" i="2"/>
  <c r="D50" i="2"/>
  <c r="D49" i="2"/>
  <c r="D94" i="2"/>
  <c r="C29" i="16"/>
  <c r="E29" i="16"/>
  <c r="E50" i="2"/>
  <c r="F50" i="2"/>
  <c r="F49" i="2"/>
  <c r="F94" i="2"/>
  <c r="C61" i="16"/>
  <c r="E61" i="16"/>
  <c r="G50" i="2"/>
  <c r="H50" i="2"/>
  <c r="H49" i="2"/>
  <c r="H94" i="2"/>
  <c r="C93" i="16"/>
  <c r="E93" i="16"/>
  <c r="I50" i="2"/>
  <c r="J50" i="2"/>
  <c r="K50" i="2"/>
  <c r="L50" i="2"/>
  <c r="L49" i="2"/>
  <c r="L94" i="2"/>
  <c r="C157" i="16"/>
  <c r="E157" i="16"/>
  <c r="M50" i="2"/>
  <c r="N50" i="2"/>
  <c r="B51" i="2"/>
  <c r="C51" i="2"/>
  <c r="D51" i="2"/>
  <c r="E51" i="2"/>
  <c r="F51" i="2"/>
  <c r="G51" i="2"/>
  <c r="G49" i="2"/>
  <c r="G94" i="2"/>
  <c r="C77" i="16"/>
  <c r="E77" i="16"/>
  <c r="H51" i="2"/>
  <c r="I51" i="2"/>
  <c r="J51" i="2"/>
  <c r="K51" i="2"/>
  <c r="K49" i="2"/>
  <c r="K94" i="2"/>
  <c r="C141" i="16"/>
  <c r="E141" i="16"/>
  <c r="L51" i="2"/>
  <c r="M51" i="2"/>
  <c r="N51" i="2"/>
  <c r="B52" i="2"/>
  <c r="C52" i="2"/>
  <c r="D52" i="2"/>
  <c r="E52" i="2"/>
  <c r="F52" i="2"/>
  <c r="G52" i="2"/>
  <c r="H52" i="2"/>
  <c r="I52" i="2"/>
  <c r="J52" i="2"/>
  <c r="J49" i="2"/>
  <c r="J94" i="2"/>
  <c r="C125" i="16"/>
  <c r="E125" i="16"/>
  <c r="K52" i="2"/>
  <c r="L52" i="2"/>
  <c r="M52" i="2"/>
  <c r="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O56" i="2" s="1"/>
  <c r="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B58" i="2"/>
  <c r="C58" i="2"/>
  <c r="D58" i="2"/>
  <c r="E58" i="2"/>
  <c r="F58" i="2"/>
  <c r="G58" i="2"/>
  <c r="H58" i="2"/>
  <c r="I58" i="2"/>
  <c r="J58" i="2"/>
  <c r="K58" i="2"/>
  <c r="L58" i="2"/>
  <c r="M58" i="2"/>
  <c r="O58" i="2" s="1"/>
  <c r="N58" i="2"/>
  <c r="B59" i="2"/>
  <c r="B95" i="2"/>
  <c r="B60" i="2"/>
  <c r="C60" i="2"/>
  <c r="D60" i="2"/>
  <c r="E60" i="2"/>
  <c r="E59" i="2"/>
  <c r="E95" i="2"/>
  <c r="C46" i="16"/>
  <c r="E46" i="16"/>
  <c r="F60" i="2"/>
  <c r="F59" i="2"/>
  <c r="F95" i="2"/>
  <c r="C62" i="16"/>
  <c r="E62" i="16"/>
  <c r="G60" i="2"/>
  <c r="G59" i="2"/>
  <c r="G95" i="2"/>
  <c r="C78" i="16"/>
  <c r="E78" i="16"/>
  <c r="H60" i="2"/>
  <c r="I60" i="2"/>
  <c r="I59" i="2"/>
  <c r="I95" i="2"/>
  <c r="C110" i="16"/>
  <c r="E110" i="16"/>
  <c r="J60" i="2"/>
  <c r="J59" i="2"/>
  <c r="J95" i="2"/>
  <c r="C126" i="16"/>
  <c r="E126" i="16"/>
  <c r="K60" i="2"/>
  <c r="L60" i="2"/>
  <c r="M60" i="2"/>
  <c r="N60" i="2"/>
  <c r="N59" i="2"/>
  <c r="N95" i="2"/>
  <c r="B61" i="2"/>
  <c r="C61" i="2"/>
  <c r="D61" i="2"/>
  <c r="E61" i="2"/>
  <c r="F61" i="2"/>
  <c r="G61" i="2"/>
  <c r="H61" i="2"/>
  <c r="H59" i="2"/>
  <c r="H95" i="2"/>
  <c r="C94" i="16"/>
  <c r="E94" i="16"/>
  <c r="I61" i="2"/>
  <c r="J61" i="2"/>
  <c r="K61" i="2"/>
  <c r="L61" i="2"/>
  <c r="L59" i="2"/>
  <c r="L95" i="2"/>
  <c r="C158" i="16"/>
  <c r="E158" i="16"/>
  <c r="M61" i="2"/>
  <c r="N61" i="2"/>
  <c r="B62" i="2"/>
  <c r="C62" i="2"/>
  <c r="C59" i="2"/>
  <c r="C95" i="2"/>
  <c r="C14" i="16"/>
  <c r="E14" i="16"/>
  <c r="D62" i="2"/>
  <c r="E62" i="2"/>
  <c r="F62" i="2"/>
  <c r="G62" i="2"/>
  <c r="H62" i="2"/>
  <c r="I62" i="2"/>
  <c r="J62" i="2"/>
  <c r="K62" i="2"/>
  <c r="L62" i="2"/>
  <c r="M62" i="2"/>
  <c r="N62" i="2"/>
  <c r="B63" i="2"/>
  <c r="C63" i="2"/>
  <c r="D63" i="2"/>
  <c r="E63" i="2"/>
  <c r="F63" i="2"/>
  <c r="G63" i="2"/>
  <c r="H63" i="2"/>
  <c r="I63" i="2"/>
  <c r="J63" i="2"/>
  <c r="K63" i="2"/>
  <c r="L63" i="2"/>
  <c r="M63" i="2"/>
  <c r="O63" i="2" s="1"/>
  <c r="N63" i="2"/>
  <c r="B64" i="2"/>
  <c r="B96" i="2"/>
  <c r="B65" i="2"/>
  <c r="C65" i="2"/>
  <c r="C64" i="2"/>
  <c r="C96" i="2"/>
  <c r="C15" i="16"/>
  <c r="E15" i="16"/>
  <c r="D65" i="2"/>
  <c r="E65" i="2"/>
  <c r="F65" i="2"/>
  <c r="G65" i="2"/>
  <c r="G64" i="2"/>
  <c r="G96" i="2"/>
  <c r="C79" i="16"/>
  <c r="E79" i="16"/>
  <c r="H65" i="2"/>
  <c r="I65" i="2"/>
  <c r="J65" i="2"/>
  <c r="K65" i="2"/>
  <c r="K64" i="2"/>
  <c r="K96" i="2"/>
  <c r="C143" i="16"/>
  <c r="E143" i="16"/>
  <c r="L65" i="2"/>
  <c r="L64" i="2"/>
  <c r="L96" i="2"/>
  <c r="C159" i="16"/>
  <c r="E159" i="16"/>
  <c r="M65" i="2"/>
  <c r="N65" i="2"/>
  <c r="B66" i="2"/>
  <c r="C66" i="2"/>
  <c r="D66" i="2"/>
  <c r="E66" i="2"/>
  <c r="F66" i="2"/>
  <c r="G66" i="2"/>
  <c r="H66" i="2"/>
  <c r="I66" i="2"/>
  <c r="J66" i="2"/>
  <c r="J64" i="2"/>
  <c r="J96" i="2"/>
  <c r="C127" i="16"/>
  <c r="E127" i="16"/>
  <c r="K66" i="2"/>
  <c r="L66" i="2"/>
  <c r="M66" i="2"/>
  <c r="O66" i="2" s="1"/>
  <c r="N66" i="2"/>
  <c r="B67" i="2"/>
  <c r="C67" i="2"/>
  <c r="D67" i="2"/>
  <c r="D64" i="2"/>
  <c r="D96" i="2"/>
  <c r="C31" i="16"/>
  <c r="E31" i="16"/>
  <c r="E67" i="2"/>
  <c r="F67" i="2"/>
  <c r="F64" i="2"/>
  <c r="F96" i="2"/>
  <c r="C63" i="16"/>
  <c r="E63" i="16"/>
  <c r="G67" i="2"/>
  <c r="H67" i="2"/>
  <c r="H64" i="2"/>
  <c r="H96" i="2"/>
  <c r="C95" i="16"/>
  <c r="E95" i="16"/>
  <c r="I67" i="2"/>
  <c r="I64" i="2"/>
  <c r="I96" i="2"/>
  <c r="C111" i="16"/>
  <c r="E111" i="16"/>
  <c r="J67" i="2"/>
  <c r="K67" i="2"/>
  <c r="L67" i="2"/>
  <c r="M67" i="2"/>
  <c r="N67" i="2"/>
  <c r="B68" i="2"/>
  <c r="C68" i="2"/>
  <c r="D68" i="2"/>
  <c r="E68" i="2"/>
  <c r="F68" i="2"/>
  <c r="G68" i="2"/>
  <c r="H68" i="2"/>
  <c r="I68" i="2"/>
  <c r="J68" i="2"/>
  <c r="K68" i="2"/>
  <c r="L68" i="2"/>
  <c r="M68" i="2"/>
  <c r="O68" i="2" s="1"/>
  <c r="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B71" i="2"/>
  <c r="C71" i="2"/>
  <c r="D71" i="2"/>
  <c r="E71" i="2"/>
  <c r="F71" i="2"/>
  <c r="G71" i="2"/>
  <c r="G70" i="2"/>
  <c r="G97" i="2"/>
  <c r="C80" i="16"/>
  <c r="E80" i="16"/>
  <c r="H71" i="2"/>
  <c r="I71" i="2"/>
  <c r="I70" i="2"/>
  <c r="I97" i="2"/>
  <c r="C112" i="16"/>
  <c r="E112" i="16"/>
  <c r="J71" i="2"/>
  <c r="J70" i="2"/>
  <c r="J97" i="2"/>
  <c r="C128" i="16"/>
  <c r="E128" i="16"/>
  <c r="K71" i="2"/>
  <c r="L71" i="2"/>
  <c r="M71" i="2"/>
  <c r="N71" i="2"/>
  <c r="B72" i="2"/>
  <c r="C72" i="2"/>
  <c r="C70" i="2"/>
  <c r="C97" i="2"/>
  <c r="C16" i="16"/>
  <c r="E16" i="16"/>
  <c r="D72" i="2"/>
  <c r="E72" i="2"/>
  <c r="F72" i="2"/>
  <c r="F70" i="2"/>
  <c r="F97" i="2"/>
  <c r="C64" i="16"/>
  <c r="E64" i="16"/>
  <c r="G72" i="2"/>
  <c r="H72" i="2"/>
  <c r="H70" i="2"/>
  <c r="H97" i="2"/>
  <c r="C96" i="16"/>
  <c r="E96" i="16"/>
  <c r="I72" i="2"/>
  <c r="J72" i="2"/>
  <c r="K72" i="2"/>
  <c r="L72" i="2"/>
  <c r="L70" i="2"/>
  <c r="L97" i="2"/>
  <c r="C160" i="16"/>
  <c r="E160" i="16"/>
  <c r="M72" i="2"/>
  <c r="N72" i="2"/>
  <c r="B73" i="2"/>
  <c r="C73" i="2"/>
  <c r="D73" i="2"/>
  <c r="E73" i="2"/>
  <c r="F73" i="2"/>
  <c r="G73" i="2"/>
  <c r="H73" i="2"/>
  <c r="I73" i="2"/>
  <c r="J73" i="2"/>
  <c r="K73" i="2"/>
  <c r="K70" i="2"/>
  <c r="K97" i="2"/>
  <c r="C144" i="16"/>
  <c r="E144" i="16"/>
  <c r="L73" i="2"/>
  <c r="M73" i="2"/>
  <c r="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O76" i="2" s="1"/>
  <c r="N76" i="2"/>
  <c r="B77" i="2"/>
  <c r="B89" i="2"/>
  <c r="B92" i="2"/>
  <c r="B93" i="2"/>
  <c r="B94" i="2"/>
  <c r="B97" i="2"/>
  <c r="C104" i="2"/>
  <c r="C105" i="2"/>
  <c r="D105" i="2"/>
  <c r="O105" i="2"/>
  <c r="E105" i="2"/>
  <c r="F105" i="2"/>
  <c r="G105" i="2"/>
  <c r="H105" i="2"/>
  <c r="I105" i="2"/>
  <c r="J105" i="2"/>
  <c r="K105" i="2"/>
  <c r="L105" i="2"/>
  <c r="M105" i="2"/>
  <c r="N105" i="2"/>
  <c r="C106" i="2"/>
  <c r="D106" i="2"/>
  <c r="E106" i="2"/>
  <c r="F106" i="2"/>
  <c r="G106" i="2"/>
  <c r="H106" i="2"/>
  <c r="I106" i="2"/>
  <c r="J106" i="2"/>
  <c r="K106" i="2"/>
  <c r="L106" i="2"/>
  <c r="M106" i="2"/>
  <c r="O106" i="2" s="1"/>
  <c r="N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D113" i="2"/>
  <c r="E108" i="2"/>
  <c r="E113" i="2"/>
  <c r="F108" i="2"/>
  <c r="F113" i="2"/>
  <c r="G108" i="2"/>
  <c r="G113" i="2"/>
  <c r="H108" i="2"/>
  <c r="H113" i="2"/>
  <c r="I108" i="2"/>
  <c r="I113" i="2"/>
  <c r="J108" i="2"/>
  <c r="J112" i="2"/>
  <c r="J114" i="2"/>
  <c r="K108" i="2"/>
  <c r="K113" i="2"/>
  <c r="L108" i="2"/>
  <c r="L113" i="2"/>
  <c r="M108" i="2"/>
  <c r="O108" i="2" s="1"/>
  <c r="N108" i="2"/>
  <c r="C109" i="2"/>
  <c r="D109" i="2"/>
  <c r="O109" i="2"/>
  <c r="E109" i="2"/>
  <c r="F109" i="2"/>
  <c r="G109" i="2"/>
  <c r="H109" i="2"/>
  <c r="I109" i="2"/>
  <c r="J109" i="2"/>
  <c r="K109" i="2"/>
  <c r="L109" i="2"/>
  <c r="M109" i="2"/>
  <c r="N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 s="1"/>
  <c r="D118" i="2"/>
  <c r="E118" i="2"/>
  <c r="F118" i="2"/>
  <c r="G118" i="2"/>
  <c r="H118" i="2"/>
  <c r="I118" i="2"/>
  <c r="J118" i="2"/>
  <c r="K118" i="2"/>
  <c r="L118" i="2"/>
  <c r="M118" i="2"/>
  <c r="N118" i="2"/>
  <c r="C3" i="13"/>
  <c r="B7" i="13"/>
  <c r="C7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K7" i="13"/>
  <c r="L7" i="13"/>
  <c r="L8" i="13"/>
  <c r="L9" i="13"/>
  <c r="M7" i="13"/>
  <c r="M8" i="13"/>
  <c r="M9" i="13"/>
  <c r="B8" i="13"/>
  <c r="C8" i="13"/>
  <c r="K8" i="13"/>
  <c r="K9" i="13"/>
  <c r="B9" i="13"/>
  <c r="C9" i="13"/>
  <c r="M10" i="13"/>
  <c r="B10" i="13"/>
  <c r="C10" i="13"/>
  <c r="K10" i="13"/>
  <c r="K11" i="13"/>
  <c r="L10" i="13"/>
  <c r="L11" i="13"/>
  <c r="B11" i="13"/>
  <c r="C11" i="13"/>
  <c r="M11" i="13"/>
  <c r="M12" i="13"/>
  <c r="B12" i="13"/>
  <c r="C12" i="13"/>
  <c r="K12" i="13"/>
  <c r="K13" i="13"/>
  <c r="L12" i="13"/>
  <c r="L13" i="13"/>
  <c r="B13" i="13"/>
  <c r="C13" i="13"/>
  <c r="M13" i="13"/>
  <c r="M14" i="13"/>
  <c r="B14" i="13"/>
  <c r="C14" i="13"/>
  <c r="K14" i="13"/>
  <c r="K15" i="13"/>
  <c r="L14" i="13"/>
  <c r="L15" i="13"/>
  <c r="B15" i="13"/>
  <c r="C15" i="13"/>
  <c r="M15" i="13"/>
  <c r="M16" i="13"/>
  <c r="B16" i="13"/>
  <c r="C16" i="13"/>
  <c r="K16" i="13"/>
  <c r="K17" i="13"/>
  <c r="L16" i="13"/>
  <c r="L17" i="13"/>
  <c r="B17" i="13"/>
  <c r="C17" i="13"/>
  <c r="M17" i="13"/>
  <c r="M18" i="13"/>
  <c r="B18" i="13"/>
  <c r="C18" i="13"/>
  <c r="K18" i="13"/>
  <c r="K19" i="13"/>
  <c r="L18" i="13"/>
  <c r="A19" i="13"/>
  <c r="B19" i="13"/>
  <c r="C19" i="13"/>
  <c r="L19" i="13"/>
  <c r="L20" i="13"/>
  <c r="M19" i="13"/>
  <c r="M20" i="13"/>
  <c r="B20" i="13"/>
  <c r="C20" i="13"/>
  <c r="K20" i="13"/>
  <c r="K21" i="13"/>
  <c r="B21" i="13"/>
  <c r="C21" i="13"/>
  <c r="L21" i="13"/>
  <c r="L22" i="13"/>
  <c r="M21" i="13"/>
  <c r="M22" i="13"/>
  <c r="B22" i="13"/>
  <c r="C22" i="13"/>
  <c r="K22" i="13"/>
  <c r="K23" i="13"/>
  <c r="B23" i="13"/>
  <c r="C23" i="13"/>
  <c r="L23" i="13"/>
  <c r="L24" i="13"/>
  <c r="M23" i="13"/>
  <c r="M24" i="13"/>
  <c r="B24" i="13"/>
  <c r="C24" i="13"/>
  <c r="K24" i="13"/>
  <c r="K25" i="13"/>
  <c r="B25" i="13"/>
  <c r="C25" i="13"/>
  <c r="L25" i="13"/>
  <c r="L26" i="13"/>
  <c r="M25" i="13"/>
  <c r="M26" i="13"/>
  <c r="B26" i="13"/>
  <c r="C26" i="13"/>
  <c r="K26" i="13"/>
  <c r="K27" i="13"/>
  <c r="B27" i="13"/>
  <c r="C27" i="13"/>
  <c r="L27" i="13"/>
  <c r="L28" i="13"/>
  <c r="M27" i="13"/>
  <c r="M28" i="13"/>
  <c r="B28" i="13"/>
  <c r="C28" i="13"/>
  <c r="K28" i="13"/>
  <c r="K29" i="13"/>
  <c r="B29" i="13"/>
  <c r="C29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B30" i="13"/>
  <c r="C30" i="13"/>
  <c r="K30" i="13"/>
  <c r="B31" i="13"/>
  <c r="C31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B69" i="13"/>
  <c r="C69" i="13"/>
  <c r="B70" i="13"/>
  <c r="C70" i="13"/>
  <c r="B71" i="13"/>
  <c r="C71" i="13"/>
  <c r="J71" i="13"/>
  <c r="K71" i="13"/>
  <c r="L71" i="13"/>
  <c r="M71" i="13"/>
  <c r="B72" i="13"/>
  <c r="C72" i="13"/>
  <c r="J72" i="13"/>
  <c r="K72" i="13"/>
  <c r="L72" i="13"/>
  <c r="M72" i="13"/>
  <c r="B73" i="13"/>
  <c r="C73" i="13"/>
  <c r="J73" i="13"/>
  <c r="K73" i="13"/>
  <c r="L73" i="13"/>
  <c r="M73" i="13"/>
  <c r="B74" i="13"/>
  <c r="C74" i="13"/>
  <c r="J74" i="13"/>
  <c r="K74" i="13"/>
  <c r="L74" i="13"/>
  <c r="M74" i="13"/>
  <c r="B75" i="13"/>
  <c r="C75" i="13"/>
  <c r="J75" i="13"/>
  <c r="K75" i="13"/>
  <c r="L75" i="13"/>
  <c r="M75" i="13"/>
  <c r="B76" i="13"/>
  <c r="C76" i="13"/>
  <c r="J76" i="13"/>
  <c r="K76" i="13"/>
  <c r="L76" i="13"/>
  <c r="M76" i="13"/>
  <c r="B77" i="13"/>
  <c r="C77" i="13"/>
  <c r="J77" i="13"/>
  <c r="K77" i="13"/>
  <c r="L77" i="13"/>
  <c r="M77" i="13"/>
  <c r="B78" i="13"/>
  <c r="C78" i="13"/>
  <c r="J78" i="13"/>
  <c r="K78" i="13"/>
  <c r="L78" i="13"/>
  <c r="M78" i="13"/>
  <c r="B79" i="13"/>
  <c r="C79" i="13"/>
  <c r="J79" i="13"/>
  <c r="K79" i="13"/>
  <c r="L79" i="13"/>
  <c r="M79" i="13"/>
  <c r="B80" i="13"/>
  <c r="C80" i="13"/>
  <c r="J80" i="13"/>
  <c r="K80" i="13"/>
  <c r="L80" i="13"/>
  <c r="M80" i="13"/>
  <c r="B81" i="13"/>
  <c r="C81" i="13"/>
  <c r="J81" i="13"/>
  <c r="K81" i="13"/>
  <c r="L81" i="13"/>
  <c r="M81" i="13"/>
  <c r="B82" i="13"/>
  <c r="C82" i="13"/>
  <c r="J82" i="13"/>
  <c r="K82" i="13"/>
  <c r="L82" i="13"/>
  <c r="M82" i="13"/>
  <c r="B83" i="13"/>
  <c r="C83" i="13"/>
  <c r="J83" i="13"/>
  <c r="K83" i="13"/>
  <c r="L83" i="13"/>
  <c r="M83" i="13"/>
  <c r="B84" i="13"/>
  <c r="C84" i="13"/>
  <c r="J84" i="13"/>
  <c r="K84" i="13"/>
  <c r="L84" i="13"/>
  <c r="M84" i="13"/>
  <c r="B85" i="13"/>
  <c r="C85" i="13"/>
  <c r="J85" i="13"/>
  <c r="K85" i="13"/>
  <c r="L85" i="13"/>
  <c r="M85" i="13"/>
  <c r="B86" i="13"/>
  <c r="C86" i="13"/>
  <c r="J86" i="13"/>
  <c r="K86" i="13"/>
  <c r="L86" i="13"/>
  <c r="M86" i="13"/>
  <c r="B87" i="13"/>
  <c r="C87" i="13"/>
  <c r="J87" i="13"/>
  <c r="K87" i="13"/>
  <c r="L87" i="13"/>
  <c r="M87" i="13"/>
  <c r="B88" i="13"/>
  <c r="C88" i="13"/>
  <c r="J88" i="13"/>
  <c r="K88" i="13"/>
  <c r="L88" i="13"/>
  <c r="M88" i="13"/>
  <c r="B89" i="13"/>
  <c r="C89" i="13"/>
  <c r="J89" i="13"/>
  <c r="K89" i="13"/>
  <c r="L89" i="13"/>
  <c r="M89" i="13"/>
  <c r="B90" i="13"/>
  <c r="C90" i="13"/>
  <c r="J90" i="13"/>
  <c r="K90" i="13"/>
  <c r="L90" i="13"/>
  <c r="M90" i="13"/>
  <c r="B91" i="13"/>
  <c r="C91" i="13"/>
  <c r="J91" i="13"/>
  <c r="K91" i="13"/>
  <c r="L91" i="13"/>
  <c r="M91" i="13"/>
  <c r="B92" i="13"/>
  <c r="C92" i="13"/>
  <c r="J92" i="13"/>
  <c r="K92" i="13"/>
  <c r="L92" i="13"/>
  <c r="M92" i="13"/>
  <c r="B93" i="13"/>
  <c r="C93" i="13"/>
  <c r="J93" i="13"/>
  <c r="K93" i="13"/>
  <c r="L93" i="13"/>
  <c r="M93" i="13"/>
  <c r="B94" i="13"/>
  <c r="C94" i="13"/>
  <c r="J94" i="13"/>
  <c r="K94" i="13"/>
  <c r="L94" i="13"/>
  <c r="M94" i="13"/>
  <c r="B95" i="13"/>
  <c r="C95" i="13"/>
  <c r="J95" i="13"/>
  <c r="K95" i="13"/>
  <c r="L95" i="13"/>
  <c r="M95" i="13"/>
  <c r="B96" i="13"/>
  <c r="C96" i="13"/>
  <c r="J96" i="13"/>
  <c r="K96" i="13"/>
  <c r="L96" i="13"/>
  <c r="M96" i="13"/>
  <c r="B97" i="13"/>
  <c r="C97" i="13"/>
  <c r="J97" i="13"/>
  <c r="K97" i="13"/>
  <c r="L97" i="13"/>
  <c r="M97" i="13"/>
  <c r="B98" i="13"/>
  <c r="C98" i="13"/>
  <c r="J98" i="13"/>
  <c r="K98" i="13"/>
  <c r="L98" i="13"/>
  <c r="M98" i="13"/>
  <c r="B99" i="13"/>
  <c r="C99" i="13"/>
  <c r="J99" i="13"/>
  <c r="K99" i="13"/>
  <c r="L99" i="13"/>
  <c r="M99" i="13"/>
  <c r="B100" i="13"/>
  <c r="C100" i="13"/>
  <c r="J100" i="13"/>
  <c r="K100" i="13"/>
  <c r="L100" i="13"/>
  <c r="M100" i="13"/>
  <c r="B101" i="13"/>
  <c r="C101" i="13"/>
  <c r="J101" i="13"/>
  <c r="K101" i="13"/>
  <c r="L101" i="13"/>
  <c r="M101" i="13"/>
  <c r="B102" i="13"/>
  <c r="C102" i="13"/>
  <c r="J102" i="13"/>
  <c r="K102" i="13"/>
  <c r="L102" i="13"/>
  <c r="M102" i="13"/>
  <c r="B103" i="13"/>
  <c r="C103" i="13"/>
  <c r="J103" i="13"/>
  <c r="K103" i="13"/>
  <c r="L103" i="13"/>
  <c r="M103" i="13"/>
  <c r="B104" i="13"/>
  <c r="C104" i="13"/>
  <c r="J104" i="13"/>
  <c r="K104" i="13"/>
  <c r="L104" i="13"/>
  <c r="M104" i="13"/>
  <c r="B105" i="13"/>
  <c r="C105" i="13"/>
  <c r="J105" i="13"/>
  <c r="K105" i="13"/>
  <c r="L105" i="13"/>
  <c r="M105" i="13"/>
  <c r="B106" i="13"/>
  <c r="C106" i="13"/>
  <c r="J106" i="13"/>
  <c r="K106" i="13"/>
  <c r="L106" i="13"/>
  <c r="M106" i="13"/>
  <c r="B107" i="13"/>
  <c r="C107" i="13"/>
  <c r="J107" i="13"/>
  <c r="K107" i="13"/>
  <c r="L107" i="13"/>
  <c r="M107" i="13"/>
  <c r="B108" i="13"/>
  <c r="C108" i="13"/>
  <c r="J108" i="13"/>
  <c r="K108" i="13"/>
  <c r="L108" i="13"/>
  <c r="M108" i="13"/>
  <c r="B109" i="13"/>
  <c r="C109" i="13"/>
  <c r="J109" i="13"/>
  <c r="K109" i="13"/>
  <c r="L109" i="13"/>
  <c r="M109" i="13"/>
  <c r="B110" i="13"/>
  <c r="C110" i="13"/>
  <c r="J110" i="13"/>
  <c r="K110" i="13"/>
  <c r="L110" i="13"/>
  <c r="M110" i="13"/>
  <c r="B111" i="13"/>
  <c r="C111" i="13"/>
  <c r="J111" i="13"/>
  <c r="K111" i="13"/>
  <c r="L111" i="13"/>
  <c r="M111" i="13"/>
  <c r="B112" i="13"/>
  <c r="C112" i="13"/>
  <c r="J112" i="13"/>
  <c r="K112" i="13"/>
  <c r="L112" i="13"/>
  <c r="M112" i="13"/>
  <c r="B113" i="13"/>
  <c r="C113" i="13"/>
  <c r="J113" i="13"/>
  <c r="K113" i="13"/>
  <c r="L113" i="13"/>
  <c r="M113" i="13"/>
  <c r="B114" i="13"/>
  <c r="C114" i="13"/>
  <c r="J114" i="13"/>
  <c r="K114" i="13"/>
  <c r="L114" i="13"/>
  <c r="M114" i="13"/>
  <c r="B115" i="13"/>
  <c r="C115" i="13"/>
  <c r="J115" i="13"/>
  <c r="K115" i="13"/>
  <c r="L115" i="13"/>
  <c r="M115" i="13"/>
  <c r="B116" i="13"/>
  <c r="C116" i="13"/>
  <c r="J116" i="13"/>
  <c r="K116" i="13"/>
  <c r="L116" i="13"/>
  <c r="M116" i="13"/>
  <c r="B117" i="13"/>
  <c r="C117" i="13"/>
  <c r="J117" i="13"/>
  <c r="K117" i="13"/>
  <c r="L117" i="13"/>
  <c r="M117" i="13"/>
  <c r="B118" i="13"/>
  <c r="C118" i="13"/>
  <c r="J118" i="13"/>
  <c r="K118" i="13"/>
  <c r="L118" i="13"/>
  <c r="M118" i="13"/>
  <c r="B119" i="13"/>
  <c r="C119" i="13"/>
  <c r="J119" i="13"/>
  <c r="K119" i="13"/>
  <c r="L119" i="13"/>
  <c r="M119" i="13"/>
  <c r="B120" i="13"/>
  <c r="C120" i="13"/>
  <c r="J120" i="13"/>
  <c r="K120" i="13"/>
  <c r="L120" i="13"/>
  <c r="M120" i="13"/>
  <c r="B121" i="13"/>
  <c r="C121" i="13"/>
  <c r="J121" i="13"/>
  <c r="K121" i="13"/>
  <c r="L121" i="13"/>
  <c r="M121" i="13"/>
  <c r="B122" i="13"/>
  <c r="C122" i="13"/>
  <c r="J122" i="13"/>
  <c r="K122" i="13"/>
  <c r="L122" i="13"/>
  <c r="M122" i="13"/>
  <c r="B123" i="13"/>
  <c r="C123" i="13"/>
  <c r="J123" i="13"/>
  <c r="K123" i="13"/>
  <c r="L123" i="13"/>
  <c r="M123" i="13"/>
  <c r="B124" i="13"/>
  <c r="C124" i="13"/>
  <c r="J124" i="13"/>
  <c r="K124" i="13"/>
  <c r="L124" i="13"/>
  <c r="M124" i="13"/>
  <c r="B125" i="13"/>
  <c r="C125" i="13"/>
  <c r="J125" i="13"/>
  <c r="K125" i="13"/>
  <c r="L125" i="13"/>
  <c r="M125" i="13"/>
  <c r="B126" i="13"/>
  <c r="C126" i="13"/>
  <c r="J126" i="13"/>
  <c r="K126" i="13"/>
  <c r="L126" i="13"/>
  <c r="M126" i="13"/>
  <c r="B127" i="13"/>
  <c r="C127" i="13"/>
  <c r="J127" i="13"/>
  <c r="K127" i="13"/>
  <c r="L127" i="13"/>
  <c r="M127" i="13"/>
  <c r="B128" i="13"/>
  <c r="C128" i="13"/>
  <c r="J128" i="13"/>
  <c r="K128" i="13"/>
  <c r="L128" i="13"/>
  <c r="M128" i="13"/>
  <c r="B129" i="13"/>
  <c r="C129" i="13"/>
  <c r="J129" i="13"/>
  <c r="K129" i="13"/>
  <c r="L129" i="13"/>
  <c r="M129" i="13"/>
  <c r="B130" i="13"/>
  <c r="C130" i="13"/>
  <c r="J130" i="13"/>
  <c r="K130" i="13"/>
  <c r="L130" i="13"/>
  <c r="M130" i="13"/>
  <c r="B131" i="13"/>
  <c r="C131" i="13"/>
  <c r="J131" i="13"/>
  <c r="K131" i="13"/>
  <c r="L131" i="13"/>
  <c r="M131" i="13"/>
  <c r="B132" i="13"/>
  <c r="C132" i="13"/>
  <c r="J132" i="13"/>
  <c r="K132" i="13"/>
  <c r="L132" i="13"/>
  <c r="M132" i="13"/>
  <c r="B133" i="13"/>
  <c r="C133" i="13"/>
  <c r="J133" i="13"/>
  <c r="K133" i="13"/>
  <c r="L133" i="13"/>
  <c r="M133" i="13"/>
  <c r="B134" i="13"/>
  <c r="C134" i="13"/>
  <c r="J134" i="13"/>
  <c r="K134" i="13"/>
  <c r="L134" i="13"/>
  <c r="M134" i="13"/>
  <c r="B135" i="13"/>
  <c r="C135" i="13"/>
  <c r="J135" i="13"/>
  <c r="K135" i="13"/>
  <c r="L135" i="13"/>
  <c r="M135" i="13"/>
  <c r="B136" i="13"/>
  <c r="C136" i="13"/>
  <c r="J136" i="13"/>
  <c r="K136" i="13"/>
  <c r="L136" i="13"/>
  <c r="M136" i="13"/>
  <c r="B137" i="13"/>
  <c r="C137" i="13"/>
  <c r="J137" i="13"/>
  <c r="K137" i="13"/>
  <c r="L137" i="13"/>
  <c r="M137" i="13"/>
  <c r="B138" i="13"/>
  <c r="C138" i="13"/>
  <c r="J138" i="13"/>
  <c r="K138" i="13"/>
  <c r="L138" i="13"/>
  <c r="M138" i="13"/>
  <c r="B139" i="13"/>
  <c r="C139" i="13"/>
  <c r="J139" i="13"/>
  <c r="K139" i="13"/>
  <c r="L139" i="13"/>
  <c r="M139" i="13"/>
  <c r="B140" i="13"/>
  <c r="C140" i="13"/>
  <c r="J140" i="13"/>
  <c r="K140" i="13"/>
  <c r="L140" i="13"/>
  <c r="M140" i="13"/>
  <c r="B141" i="13"/>
  <c r="C141" i="13"/>
  <c r="J141" i="13"/>
  <c r="K141" i="13"/>
  <c r="L141" i="13"/>
  <c r="M141" i="13"/>
  <c r="B142" i="13"/>
  <c r="C142" i="13"/>
  <c r="J142" i="13"/>
  <c r="K142" i="13"/>
  <c r="L142" i="13"/>
  <c r="M142" i="13"/>
  <c r="B143" i="13"/>
  <c r="C143" i="13"/>
  <c r="J143" i="13"/>
  <c r="K143" i="13"/>
  <c r="L143" i="13"/>
  <c r="M143" i="13"/>
  <c r="B144" i="13"/>
  <c r="C144" i="13"/>
  <c r="J144" i="13"/>
  <c r="K144" i="13"/>
  <c r="L144" i="13"/>
  <c r="M144" i="13"/>
  <c r="B145" i="13"/>
  <c r="C145" i="13"/>
  <c r="J145" i="13"/>
  <c r="K145" i="13"/>
  <c r="L145" i="13"/>
  <c r="M145" i="13"/>
  <c r="B146" i="13"/>
  <c r="C146" i="13"/>
  <c r="J146" i="13"/>
  <c r="K146" i="13"/>
  <c r="L146" i="13"/>
  <c r="M146" i="13"/>
  <c r="B147" i="13"/>
  <c r="C147" i="13"/>
  <c r="J147" i="13"/>
  <c r="K147" i="13"/>
  <c r="L147" i="13"/>
  <c r="M147" i="13"/>
  <c r="B148" i="13"/>
  <c r="C148" i="13"/>
  <c r="J148" i="13"/>
  <c r="K148" i="13"/>
  <c r="L148" i="13"/>
  <c r="M148" i="13"/>
  <c r="B149" i="13"/>
  <c r="C149" i="13"/>
  <c r="J149" i="13"/>
  <c r="K149" i="13"/>
  <c r="L149" i="13"/>
  <c r="M149" i="13"/>
  <c r="B150" i="13"/>
  <c r="C150" i="13"/>
  <c r="J150" i="13"/>
  <c r="K150" i="13"/>
  <c r="L150" i="13"/>
  <c r="M150" i="13"/>
  <c r="B151" i="13"/>
  <c r="C151" i="13"/>
  <c r="J151" i="13"/>
  <c r="K151" i="13"/>
  <c r="L151" i="13"/>
  <c r="M151" i="13"/>
  <c r="B152" i="13"/>
  <c r="C152" i="13"/>
  <c r="J152" i="13"/>
  <c r="K152" i="13"/>
  <c r="L152" i="13"/>
  <c r="M152" i="13"/>
  <c r="B153" i="13"/>
  <c r="C153" i="13"/>
  <c r="J153" i="13"/>
  <c r="K153" i="13"/>
  <c r="L153" i="13"/>
  <c r="M153" i="13"/>
  <c r="B154" i="13"/>
  <c r="C154" i="13"/>
  <c r="J154" i="13"/>
  <c r="K154" i="13"/>
  <c r="L154" i="13"/>
  <c r="M154" i="13"/>
  <c r="B155" i="13"/>
  <c r="C155" i="13"/>
  <c r="J155" i="13"/>
  <c r="K155" i="13"/>
  <c r="L155" i="13"/>
  <c r="M155" i="13"/>
  <c r="B156" i="13"/>
  <c r="C156" i="13"/>
  <c r="J156" i="13"/>
  <c r="K156" i="13"/>
  <c r="L156" i="13"/>
  <c r="M156" i="13"/>
  <c r="B157" i="13"/>
  <c r="C157" i="13"/>
  <c r="J157" i="13"/>
  <c r="K157" i="13"/>
  <c r="L157" i="13"/>
  <c r="M157" i="13"/>
  <c r="B158" i="13"/>
  <c r="C158" i="13"/>
  <c r="J158" i="13"/>
  <c r="K158" i="13"/>
  <c r="L158" i="13"/>
  <c r="M158" i="13"/>
  <c r="B159" i="13"/>
  <c r="C159" i="13"/>
  <c r="J159" i="13"/>
  <c r="K159" i="13"/>
  <c r="L159" i="13"/>
  <c r="M159" i="13"/>
  <c r="B160" i="13"/>
  <c r="C160" i="13"/>
  <c r="J160" i="13"/>
  <c r="K160" i="13"/>
  <c r="L160" i="13"/>
  <c r="M160" i="13"/>
  <c r="B161" i="13"/>
  <c r="C161" i="13"/>
  <c r="J161" i="13"/>
  <c r="K161" i="13"/>
  <c r="L161" i="13"/>
  <c r="M161" i="13"/>
  <c r="B162" i="13"/>
  <c r="C162" i="13"/>
  <c r="J162" i="13"/>
  <c r="K162" i="13"/>
  <c r="L162" i="13"/>
  <c r="M162" i="13"/>
  <c r="B163" i="13"/>
  <c r="C163" i="13"/>
  <c r="J163" i="13"/>
  <c r="K163" i="13"/>
  <c r="L163" i="13"/>
  <c r="M163" i="13"/>
  <c r="B164" i="13"/>
  <c r="C164" i="13"/>
  <c r="J164" i="13"/>
  <c r="K164" i="13"/>
  <c r="L164" i="13"/>
  <c r="M164" i="13"/>
  <c r="B165" i="13"/>
  <c r="C165" i="13"/>
  <c r="J165" i="13"/>
  <c r="K165" i="13"/>
  <c r="L165" i="13"/>
  <c r="M165" i="13"/>
  <c r="B166" i="13"/>
  <c r="C166" i="13"/>
  <c r="J166" i="13"/>
  <c r="K166" i="13"/>
  <c r="L166" i="13"/>
  <c r="M166" i="13"/>
  <c r="B167" i="13"/>
  <c r="C167" i="13"/>
  <c r="J167" i="13"/>
  <c r="K167" i="13"/>
  <c r="L167" i="13"/>
  <c r="M167" i="13"/>
  <c r="B168" i="13"/>
  <c r="C168" i="13"/>
  <c r="J168" i="13"/>
  <c r="K168" i="13"/>
  <c r="L168" i="13"/>
  <c r="M168" i="13"/>
  <c r="B169" i="13"/>
  <c r="C169" i="13"/>
  <c r="J169" i="13"/>
  <c r="K169" i="13"/>
  <c r="L169" i="13"/>
  <c r="M169" i="13"/>
  <c r="B170" i="13"/>
  <c r="C170" i="13"/>
  <c r="J170" i="13"/>
  <c r="K170" i="13"/>
  <c r="L170" i="13"/>
  <c r="M170" i="13"/>
  <c r="B171" i="13"/>
  <c r="C171" i="13"/>
  <c r="J171" i="13"/>
  <c r="K171" i="13"/>
  <c r="L171" i="13"/>
  <c r="M171" i="13"/>
  <c r="B172" i="13"/>
  <c r="C172" i="13"/>
  <c r="J172" i="13"/>
  <c r="K172" i="13"/>
  <c r="L172" i="13"/>
  <c r="M172" i="13"/>
  <c r="B173" i="13"/>
  <c r="C173" i="13"/>
  <c r="J173" i="13"/>
  <c r="K173" i="13"/>
  <c r="L173" i="13"/>
  <c r="M173" i="13"/>
  <c r="B174" i="13"/>
  <c r="C174" i="13"/>
  <c r="J174" i="13"/>
  <c r="K174" i="13"/>
  <c r="L174" i="13"/>
  <c r="M174" i="13"/>
  <c r="B175" i="13"/>
  <c r="C175" i="13"/>
  <c r="J175" i="13"/>
  <c r="K175" i="13"/>
  <c r="L175" i="13"/>
  <c r="M175" i="13"/>
  <c r="B176" i="13"/>
  <c r="C176" i="13"/>
  <c r="J176" i="13"/>
  <c r="K176" i="13"/>
  <c r="L176" i="13"/>
  <c r="M176" i="13"/>
  <c r="B177" i="13"/>
  <c r="C177" i="13"/>
  <c r="J177" i="13"/>
  <c r="K177" i="13"/>
  <c r="L177" i="13"/>
  <c r="M177" i="13"/>
  <c r="B178" i="13"/>
  <c r="C178" i="13"/>
  <c r="J178" i="13"/>
  <c r="K178" i="13"/>
  <c r="L178" i="13"/>
  <c r="M178" i="13"/>
  <c r="B179" i="13"/>
  <c r="C179" i="13"/>
  <c r="J179" i="13"/>
  <c r="K179" i="13"/>
  <c r="L179" i="13"/>
  <c r="M179" i="13"/>
  <c r="B180" i="13"/>
  <c r="C180" i="13"/>
  <c r="J180" i="13"/>
  <c r="K180" i="13"/>
  <c r="L180" i="13"/>
  <c r="M180" i="13"/>
  <c r="B181" i="13"/>
  <c r="C181" i="13"/>
  <c r="J181" i="13"/>
  <c r="K181" i="13"/>
  <c r="L181" i="13"/>
  <c r="M181" i="13"/>
  <c r="B182" i="13"/>
  <c r="C182" i="13"/>
  <c r="J182" i="13"/>
  <c r="K182" i="13"/>
  <c r="L182" i="13"/>
  <c r="M182" i="13"/>
  <c r="B183" i="13"/>
  <c r="C183" i="13"/>
  <c r="J183" i="13"/>
  <c r="K183" i="13"/>
  <c r="L183" i="13"/>
  <c r="M183" i="13"/>
  <c r="B184" i="13"/>
  <c r="C184" i="13"/>
  <c r="J184" i="13"/>
  <c r="K184" i="13"/>
  <c r="L184" i="13"/>
  <c r="M184" i="13"/>
  <c r="B185" i="13"/>
  <c r="C185" i="13"/>
  <c r="J185" i="13"/>
  <c r="K185" i="13"/>
  <c r="L185" i="13"/>
  <c r="M185" i="13"/>
  <c r="B186" i="13"/>
  <c r="C186" i="13"/>
  <c r="J186" i="13"/>
  <c r="K186" i="13"/>
  <c r="L186" i="13"/>
  <c r="M186" i="13"/>
  <c r="B187" i="13"/>
  <c r="C187" i="13"/>
  <c r="J187" i="13"/>
  <c r="K187" i="13"/>
  <c r="L187" i="13"/>
  <c r="M187" i="13"/>
  <c r="B188" i="13"/>
  <c r="C188" i="13"/>
  <c r="J188" i="13"/>
  <c r="K188" i="13"/>
  <c r="L188" i="13"/>
  <c r="M188" i="13"/>
  <c r="B189" i="13"/>
  <c r="C189" i="13"/>
  <c r="J189" i="13"/>
  <c r="K189" i="13"/>
  <c r="L189" i="13"/>
  <c r="M189" i="13"/>
  <c r="B190" i="13"/>
  <c r="C190" i="13"/>
  <c r="J190" i="13"/>
  <c r="K190" i="13"/>
  <c r="L190" i="13"/>
  <c r="M190" i="13"/>
  <c r="B191" i="13"/>
  <c r="C191" i="13"/>
  <c r="J191" i="13"/>
  <c r="K191" i="13"/>
  <c r="L191" i="13"/>
  <c r="M191" i="13"/>
  <c r="B192" i="13"/>
  <c r="C192" i="13"/>
  <c r="J192" i="13"/>
  <c r="K192" i="13"/>
  <c r="L192" i="13"/>
  <c r="M192" i="13"/>
  <c r="B193" i="13"/>
  <c r="C193" i="13"/>
  <c r="J193" i="13"/>
  <c r="K193" i="13"/>
  <c r="L193" i="13"/>
  <c r="M193" i="13"/>
  <c r="B194" i="13"/>
  <c r="C194" i="13"/>
  <c r="J194" i="13"/>
  <c r="K194" i="13"/>
  <c r="L194" i="13"/>
  <c r="M194" i="13"/>
  <c r="B195" i="13"/>
  <c r="C195" i="13"/>
  <c r="J195" i="13"/>
  <c r="K195" i="13"/>
  <c r="L195" i="13"/>
  <c r="M195" i="13"/>
  <c r="B196" i="13"/>
  <c r="C196" i="13"/>
  <c r="J196" i="13"/>
  <c r="K196" i="13"/>
  <c r="L196" i="13"/>
  <c r="M196" i="13"/>
  <c r="B197" i="13"/>
  <c r="C197" i="13"/>
  <c r="J197" i="13"/>
  <c r="K197" i="13"/>
  <c r="L197" i="13"/>
  <c r="M197" i="13"/>
  <c r="B198" i="13"/>
  <c r="C198" i="13"/>
  <c r="J198" i="13"/>
  <c r="K198" i="13"/>
  <c r="L198" i="13"/>
  <c r="M198" i="13"/>
  <c r="B199" i="13"/>
  <c r="C199" i="13"/>
  <c r="J199" i="13"/>
  <c r="K199" i="13"/>
  <c r="L199" i="13"/>
  <c r="M199" i="13"/>
  <c r="B200" i="13"/>
  <c r="C200" i="13"/>
  <c r="J200" i="13"/>
  <c r="K200" i="13"/>
  <c r="L200" i="13"/>
  <c r="M200" i="13"/>
  <c r="B201" i="13"/>
  <c r="C201" i="13"/>
  <c r="J201" i="13"/>
  <c r="J202" i="13"/>
  <c r="K201" i="13"/>
  <c r="K202" i="13"/>
  <c r="L201" i="13"/>
  <c r="L202" i="13"/>
  <c r="M201" i="13"/>
  <c r="M202" i="13"/>
  <c r="C3" i="12"/>
  <c r="B7" i="12"/>
  <c r="C7" i="12"/>
  <c r="J7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L7" i="12"/>
  <c r="L8" i="12"/>
  <c r="M7" i="12"/>
  <c r="B8" i="12"/>
  <c r="C8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B9" i="12"/>
  <c r="C9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A19" i="12"/>
  <c r="B19" i="12"/>
  <c r="C19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J71" i="12"/>
  <c r="K71" i="12"/>
  <c r="L71" i="12"/>
  <c r="M71" i="12"/>
  <c r="B72" i="12"/>
  <c r="C72" i="12"/>
  <c r="J72" i="12"/>
  <c r="K72" i="12"/>
  <c r="L72" i="12"/>
  <c r="M72" i="12"/>
  <c r="B73" i="12"/>
  <c r="C73" i="12"/>
  <c r="J73" i="12"/>
  <c r="K73" i="12"/>
  <c r="L73" i="12"/>
  <c r="M73" i="12"/>
  <c r="B74" i="12"/>
  <c r="C74" i="12"/>
  <c r="J74" i="12"/>
  <c r="K74" i="12"/>
  <c r="L74" i="12"/>
  <c r="M74" i="12"/>
  <c r="B75" i="12"/>
  <c r="C75" i="12"/>
  <c r="J75" i="12"/>
  <c r="K75" i="12"/>
  <c r="L75" i="12"/>
  <c r="M75" i="12"/>
  <c r="B76" i="12"/>
  <c r="C76" i="12"/>
  <c r="J76" i="12"/>
  <c r="K76" i="12"/>
  <c r="L76" i="12"/>
  <c r="M76" i="12"/>
  <c r="B77" i="12"/>
  <c r="C77" i="12"/>
  <c r="J77" i="12"/>
  <c r="K77" i="12"/>
  <c r="L77" i="12"/>
  <c r="M77" i="12"/>
  <c r="B78" i="12"/>
  <c r="C78" i="12"/>
  <c r="J78" i="12"/>
  <c r="K78" i="12"/>
  <c r="L78" i="12"/>
  <c r="M78" i="12"/>
  <c r="B79" i="12"/>
  <c r="C79" i="12"/>
  <c r="J79" i="12"/>
  <c r="K79" i="12"/>
  <c r="L79" i="12"/>
  <c r="M79" i="12"/>
  <c r="B80" i="12"/>
  <c r="C80" i="12"/>
  <c r="J80" i="12"/>
  <c r="K80" i="12"/>
  <c r="L80" i="12"/>
  <c r="M80" i="12"/>
  <c r="B81" i="12"/>
  <c r="C81" i="12"/>
  <c r="J81" i="12"/>
  <c r="K81" i="12"/>
  <c r="L81" i="12"/>
  <c r="M81" i="12"/>
  <c r="B82" i="12"/>
  <c r="C82" i="12"/>
  <c r="J82" i="12"/>
  <c r="K82" i="12"/>
  <c r="L82" i="12"/>
  <c r="M82" i="12"/>
  <c r="B83" i="12"/>
  <c r="C83" i="12"/>
  <c r="J83" i="12"/>
  <c r="K83" i="12"/>
  <c r="L83" i="12"/>
  <c r="M83" i="12"/>
  <c r="B84" i="12"/>
  <c r="C84" i="12"/>
  <c r="J84" i="12"/>
  <c r="K84" i="12"/>
  <c r="L84" i="12"/>
  <c r="M84" i="12"/>
  <c r="B85" i="12"/>
  <c r="C85" i="12"/>
  <c r="J85" i="12"/>
  <c r="K85" i="12"/>
  <c r="L85" i="12"/>
  <c r="M85" i="12"/>
  <c r="B86" i="12"/>
  <c r="C86" i="12"/>
  <c r="J86" i="12"/>
  <c r="K86" i="12"/>
  <c r="L86" i="12"/>
  <c r="M86" i="12"/>
  <c r="B87" i="12"/>
  <c r="C87" i="12"/>
  <c r="J87" i="12"/>
  <c r="K87" i="12"/>
  <c r="L87" i="12"/>
  <c r="M87" i="12"/>
  <c r="B88" i="12"/>
  <c r="C88" i="12"/>
  <c r="J88" i="12"/>
  <c r="K88" i="12"/>
  <c r="L88" i="12"/>
  <c r="M88" i="12"/>
  <c r="B89" i="12"/>
  <c r="C89" i="12"/>
  <c r="J89" i="12"/>
  <c r="K89" i="12"/>
  <c r="L89" i="12"/>
  <c r="M89" i="12"/>
  <c r="B90" i="12"/>
  <c r="C90" i="12"/>
  <c r="J90" i="12"/>
  <c r="K90" i="12"/>
  <c r="L90" i="12"/>
  <c r="M90" i="12"/>
  <c r="B91" i="12"/>
  <c r="C91" i="12"/>
  <c r="J91" i="12"/>
  <c r="K91" i="12"/>
  <c r="L91" i="12"/>
  <c r="M91" i="12"/>
  <c r="B92" i="12"/>
  <c r="C92" i="12"/>
  <c r="J92" i="12"/>
  <c r="K92" i="12"/>
  <c r="L92" i="12"/>
  <c r="M92" i="12"/>
  <c r="B93" i="12"/>
  <c r="C93" i="12"/>
  <c r="J93" i="12"/>
  <c r="K93" i="12"/>
  <c r="L93" i="12"/>
  <c r="M93" i="12"/>
  <c r="B94" i="12"/>
  <c r="C94" i="12"/>
  <c r="J94" i="12"/>
  <c r="K94" i="12"/>
  <c r="L94" i="12"/>
  <c r="M94" i="12"/>
  <c r="B95" i="12"/>
  <c r="C95" i="12"/>
  <c r="J95" i="12"/>
  <c r="K95" i="12"/>
  <c r="L95" i="12"/>
  <c r="M95" i="12"/>
  <c r="B96" i="12"/>
  <c r="C96" i="12"/>
  <c r="J96" i="12"/>
  <c r="K96" i="12"/>
  <c r="L96" i="12"/>
  <c r="M96" i="12"/>
  <c r="B97" i="12"/>
  <c r="C97" i="12"/>
  <c r="J97" i="12"/>
  <c r="K97" i="12"/>
  <c r="L97" i="12"/>
  <c r="M97" i="12"/>
  <c r="B98" i="12"/>
  <c r="C98" i="12"/>
  <c r="J98" i="12"/>
  <c r="K98" i="12"/>
  <c r="L98" i="12"/>
  <c r="M98" i="12"/>
  <c r="B99" i="12"/>
  <c r="C99" i="12"/>
  <c r="J99" i="12"/>
  <c r="K99" i="12"/>
  <c r="L99" i="12"/>
  <c r="M99" i="12"/>
  <c r="B100" i="12"/>
  <c r="C100" i="12"/>
  <c r="J100" i="12"/>
  <c r="K100" i="12"/>
  <c r="L100" i="12"/>
  <c r="M100" i="12"/>
  <c r="B101" i="12"/>
  <c r="C101" i="12"/>
  <c r="J101" i="12"/>
  <c r="K101" i="12"/>
  <c r="L101" i="12"/>
  <c r="M101" i="12"/>
  <c r="B102" i="12"/>
  <c r="C102" i="12"/>
  <c r="J102" i="12"/>
  <c r="K102" i="12"/>
  <c r="L102" i="12"/>
  <c r="M102" i="12"/>
  <c r="B103" i="12"/>
  <c r="C103" i="12"/>
  <c r="J103" i="12"/>
  <c r="K103" i="12"/>
  <c r="L103" i="12"/>
  <c r="M103" i="12"/>
  <c r="B104" i="12"/>
  <c r="C104" i="12"/>
  <c r="J104" i="12"/>
  <c r="K104" i="12"/>
  <c r="L104" i="12"/>
  <c r="M104" i="12"/>
  <c r="B105" i="12"/>
  <c r="C105" i="12"/>
  <c r="J105" i="12"/>
  <c r="K105" i="12"/>
  <c r="L105" i="12"/>
  <c r="M105" i="12"/>
  <c r="B106" i="12"/>
  <c r="C106" i="12"/>
  <c r="J106" i="12"/>
  <c r="K106" i="12"/>
  <c r="L106" i="12"/>
  <c r="M106" i="12"/>
  <c r="B107" i="12"/>
  <c r="C107" i="12"/>
  <c r="J107" i="12"/>
  <c r="K107" i="12"/>
  <c r="L107" i="12"/>
  <c r="M107" i="12"/>
  <c r="B108" i="12"/>
  <c r="C108" i="12"/>
  <c r="J108" i="12"/>
  <c r="K108" i="12"/>
  <c r="L108" i="12"/>
  <c r="M108" i="12"/>
  <c r="B109" i="12"/>
  <c r="C109" i="12"/>
  <c r="J109" i="12"/>
  <c r="K109" i="12"/>
  <c r="L109" i="12"/>
  <c r="M109" i="12"/>
  <c r="B110" i="12"/>
  <c r="C110" i="12"/>
  <c r="J110" i="12"/>
  <c r="K110" i="12"/>
  <c r="L110" i="12"/>
  <c r="M110" i="12"/>
  <c r="B111" i="12"/>
  <c r="C111" i="12"/>
  <c r="J111" i="12"/>
  <c r="K111" i="12"/>
  <c r="L111" i="12"/>
  <c r="M111" i="12"/>
  <c r="B112" i="12"/>
  <c r="C112" i="12"/>
  <c r="J112" i="12"/>
  <c r="K112" i="12"/>
  <c r="L112" i="12"/>
  <c r="M112" i="12"/>
  <c r="B113" i="12"/>
  <c r="C113" i="12"/>
  <c r="J113" i="12"/>
  <c r="K113" i="12"/>
  <c r="L113" i="12"/>
  <c r="M113" i="12"/>
  <c r="B114" i="12"/>
  <c r="C114" i="12"/>
  <c r="J114" i="12"/>
  <c r="K114" i="12"/>
  <c r="L114" i="12"/>
  <c r="M114" i="12"/>
  <c r="B115" i="12"/>
  <c r="C115" i="12"/>
  <c r="J115" i="12"/>
  <c r="K115" i="12"/>
  <c r="L115" i="12"/>
  <c r="M115" i="12"/>
  <c r="B116" i="12"/>
  <c r="C116" i="12"/>
  <c r="J116" i="12"/>
  <c r="K116" i="12"/>
  <c r="L116" i="12"/>
  <c r="M116" i="12"/>
  <c r="B117" i="12"/>
  <c r="C117" i="12"/>
  <c r="J117" i="12"/>
  <c r="K117" i="12"/>
  <c r="L117" i="12"/>
  <c r="M117" i="12"/>
  <c r="B118" i="12"/>
  <c r="C118" i="12"/>
  <c r="J118" i="12"/>
  <c r="K118" i="12"/>
  <c r="L118" i="12"/>
  <c r="M118" i="12"/>
  <c r="B119" i="12"/>
  <c r="C119" i="12"/>
  <c r="J119" i="12"/>
  <c r="K119" i="12"/>
  <c r="L119" i="12"/>
  <c r="M119" i="12"/>
  <c r="B120" i="12"/>
  <c r="C120" i="12"/>
  <c r="J120" i="12"/>
  <c r="K120" i="12"/>
  <c r="L120" i="12"/>
  <c r="M120" i="12"/>
  <c r="B121" i="12"/>
  <c r="C121" i="12"/>
  <c r="J121" i="12"/>
  <c r="K121" i="12"/>
  <c r="L121" i="12"/>
  <c r="M121" i="12"/>
  <c r="B122" i="12"/>
  <c r="C122" i="12"/>
  <c r="J122" i="12"/>
  <c r="K122" i="12"/>
  <c r="L122" i="12"/>
  <c r="M122" i="12"/>
  <c r="B123" i="12"/>
  <c r="C123" i="12"/>
  <c r="J123" i="12"/>
  <c r="K123" i="12"/>
  <c r="L123" i="12"/>
  <c r="M123" i="12"/>
  <c r="B124" i="12"/>
  <c r="C124" i="12"/>
  <c r="J124" i="12"/>
  <c r="K124" i="12"/>
  <c r="L124" i="12"/>
  <c r="M124" i="12"/>
  <c r="B125" i="12"/>
  <c r="C125" i="12"/>
  <c r="J125" i="12"/>
  <c r="K125" i="12"/>
  <c r="L125" i="12"/>
  <c r="M125" i="12"/>
  <c r="B126" i="12"/>
  <c r="C126" i="12"/>
  <c r="J126" i="12"/>
  <c r="K126" i="12"/>
  <c r="L126" i="12"/>
  <c r="M126" i="12"/>
  <c r="B127" i="12"/>
  <c r="C127" i="12"/>
  <c r="J127" i="12"/>
  <c r="K127" i="12"/>
  <c r="L127" i="12"/>
  <c r="M127" i="12"/>
  <c r="B128" i="12"/>
  <c r="C128" i="12"/>
  <c r="J128" i="12"/>
  <c r="K128" i="12"/>
  <c r="L128" i="12"/>
  <c r="M128" i="12"/>
  <c r="B129" i="12"/>
  <c r="C129" i="12"/>
  <c r="J129" i="12"/>
  <c r="K129" i="12"/>
  <c r="L129" i="12"/>
  <c r="M129" i="12"/>
  <c r="B130" i="12"/>
  <c r="C130" i="12"/>
  <c r="J130" i="12"/>
  <c r="K130" i="12"/>
  <c r="L130" i="12"/>
  <c r="M130" i="12"/>
  <c r="B131" i="12"/>
  <c r="C131" i="12"/>
  <c r="J131" i="12"/>
  <c r="K131" i="12"/>
  <c r="L131" i="12"/>
  <c r="M131" i="12"/>
  <c r="B132" i="12"/>
  <c r="C132" i="12"/>
  <c r="J132" i="12"/>
  <c r="K132" i="12"/>
  <c r="L132" i="12"/>
  <c r="M132" i="12"/>
  <c r="B133" i="12"/>
  <c r="C133" i="12"/>
  <c r="J133" i="12"/>
  <c r="K133" i="12"/>
  <c r="L133" i="12"/>
  <c r="M133" i="12"/>
  <c r="B134" i="12"/>
  <c r="C134" i="12"/>
  <c r="J134" i="12"/>
  <c r="K134" i="12"/>
  <c r="L134" i="12"/>
  <c r="M134" i="12"/>
  <c r="B135" i="12"/>
  <c r="C135" i="12"/>
  <c r="J135" i="12"/>
  <c r="K135" i="12"/>
  <c r="L135" i="12"/>
  <c r="M135" i="12"/>
  <c r="B136" i="12"/>
  <c r="C136" i="12"/>
  <c r="J136" i="12"/>
  <c r="K136" i="12"/>
  <c r="L136" i="12"/>
  <c r="M136" i="12"/>
  <c r="B137" i="12"/>
  <c r="C137" i="12"/>
  <c r="J137" i="12"/>
  <c r="K137" i="12"/>
  <c r="L137" i="12"/>
  <c r="M137" i="12"/>
  <c r="B138" i="12"/>
  <c r="C138" i="12"/>
  <c r="J138" i="12"/>
  <c r="K138" i="12"/>
  <c r="L138" i="12"/>
  <c r="M138" i="12"/>
  <c r="B139" i="12"/>
  <c r="C139" i="12"/>
  <c r="J139" i="12"/>
  <c r="K139" i="12"/>
  <c r="L139" i="12"/>
  <c r="M139" i="12"/>
  <c r="B140" i="12"/>
  <c r="C140" i="12"/>
  <c r="J140" i="12"/>
  <c r="K140" i="12"/>
  <c r="L140" i="12"/>
  <c r="M140" i="12"/>
  <c r="B141" i="12"/>
  <c r="C141" i="12"/>
  <c r="J141" i="12"/>
  <c r="K141" i="12"/>
  <c r="L141" i="12"/>
  <c r="M141" i="12"/>
  <c r="B142" i="12"/>
  <c r="C142" i="12"/>
  <c r="J142" i="12"/>
  <c r="K142" i="12"/>
  <c r="L142" i="12"/>
  <c r="M142" i="12"/>
  <c r="B143" i="12"/>
  <c r="C143" i="12"/>
  <c r="J143" i="12"/>
  <c r="K143" i="12"/>
  <c r="L143" i="12"/>
  <c r="M143" i="12"/>
  <c r="B144" i="12"/>
  <c r="C144" i="12"/>
  <c r="J144" i="12"/>
  <c r="K144" i="12"/>
  <c r="L144" i="12"/>
  <c r="M144" i="12"/>
  <c r="B145" i="12"/>
  <c r="C145" i="12"/>
  <c r="J145" i="12"/>
  <c r="K145" i="12"/>
  <c r="L145" i="12"/>
  <c r="M145" i="12"/>
  <c r="B146" i="12"/>
  <c r="C146" i="12"/>
  <c r="J146" i="12"/>
  <c r="K146" i="12"/>
  <c r="L146" i="12"/>
  <c r="M146" i="12"/>
  <c r="B147" i="12"/>
  <c r="C147" i="12"/>
  <c r="J147" i="12"/>
  <c r="K147" i="12"/>
  <c r="L147" i="12"/>
  <c r="M147" i="12"/>
  <c r="B148" i="12"/>
  <c r="C148" i="12"/>
  <c r="J148" i="12"/>
  <c r="K148" i="12"/>
  <c r="L148" i="12"/>
  <c r="M148" i="12"/>
  <c r="B149" i="12"/>
  <c r="C149" i="12"/>
  <c r="J149" i="12"/>
  <c r="K149" i="12"/>
  <c r="L149" i="12"/>
  <c r="M149" i="12"/>
  <c r="B150" i="12"/>
  <c r="C150" i="12"/>
  <c r="J150" i="12"/>
  <c r="K150" i="12"/>
  <c r="L150" i="12"/>
  <c r="M150" i="12"/>
  <c r="B151" i="12"/>
  <c r="C151" i="12"/>
  <c r="J151" i="12"/>
  <c r="K151" i="12"/>
  <c r="L151" i="12"/>
  <c r="M151" i="12"/>
  <c r="B152" i="12"/>
  <c r="C152" i="12"/>
  <c r="J152" i="12"/>
  <c r="K152" i="12"/>
  <c r="L152" i="12"/>
  <c r="M152" i="12"/>
  <c r="B153" i="12"/>
  <c r="C153" i="12"/>
  <c r="J153" i="12"/>
  <c r="K153" i="12"/>
  <c r="L153" i="12"/>
  <c r="M153" i="12"/>
  <c r="B154" i="12"/>
  <c r="C154" i="12"/>
  <c r="J154" i="12"/>
  <c r="K154" i="12"/>
  <c r="L154" i="12"/>
  <c r="M154" i="12"/>
  <c r="B155" i="12"/>
  <c r="C155" i="12"/>
  <c r="J155" i="12"/>
  <c r="K155" i="12"/>
  <c r="L155" i="12"/>
  <c r="M155" i="12"/>
  <c r="B156" i="12"/>
  <c r="C156" i="12"/>
  <c r="J156" i="12"/>
  <c r="K156" i="12"/>
  <c r="L156" i="12"/>
  <c r="M156" i="12"/>
  <c r="B157" i="12"/>
  <c r="C157" i="12"/>
  <c r="J157" i="12"/>
  <c r="K157" i="12"/>
  <c r="L157" i="12"/>
  <c r="M157" i="12"/>
  <c r="B158" i="12"/>
  <c r="C158" i="12"/>
  <c r="J158" i="12"/>
  <c r="K158" i="12"/>
  <c r="L158" i="12"/>
  <c r="M158" i="12"/>
  <c r="B159" i="12"/>
  <c r="C159" i="12"/>
  <c r="J159" i="12"/>
  <c r="K159" i="12"/>
  <c r="L159" i="12"/>
  <c r="M159" i="12"/>
  <c r="B160" i="12"/>
  <c r="C160" i="12"/>
  <c r="J160" i="12"/>
  <c r="K160" i="12"/>
  <c r="L160" i="12"/>
  <c r="M160" i="12"/>
  <c r="B161" i="12"/>
  <c r="C161" i="12"/>
  <c r="J161" i="12"/>
  <c r="K161" i="12"/>
  <c r="L161" i="12"/>
  <c r="M161" i="12"/>
  <c r="B162" i="12"/>
  <c r="C162" i="12"/>
  <c r="J162" i="12"/>
  <c r="K162" i="12"/>
  <c r="L162" i="12"/>
  <c r="M162" i="12"/>
  <c r="B163" i="12"/>
  <c r="C163" i="12"/>
  <c r="J163" i="12"/>
  <c r="K163" i="12"/>
  <c r="L163" i="12"/>
  <c r="M163" i="12"/>
  <c r="B164" i="12"/>
  <c r="C164" i="12"/>
  <c r="J164" i="12"/>
  <c r="K164" i="12"/>
  <c r="L164" i="12"/>
  <c r="M164" i="12"/>
  <c r="B165" i="12"/>
  <c r="C165" i="12"/>
  <c r="J165" i="12"/>
  <c r="K165" i="12"/>
  <c r="L165" i="12"/>
  <c r="M165" i="12"/>
  <c r="B166" i="12"/>
  <c r="C166" i="12"/>
  <c r="J166" i="12"/>
  <c r="K166" i="12"/>
  <c r="L166" i="12"/>
  <c r="M166" i="12"/>
  <c r="B167" i="12"/>
  <c r="C167" i="12"/>
  <c r="J167" i="12"/>
  <c r="K167" i="12"/>
  <c r="L167" i="12"/>
  <c r="M167" i="12"/>
  <c r="B168" i="12"/>
  <c r="C168" i="12"/>
  <c r="J168" i="12"/>
  <c r="K168" i="12"/>
  <c r="L168" i="12"/>
  <c r="M168" i="12"/>
  <c r="B169" i="12"/>
  <c r="C169" i="12"/>
  <c r="J169" i="12"/>
  <c r="K169" i="12"/>
  <c r="L169" i="12"/>
  <c r="M169" i="12"/>
  <c r="B170" i="12"/>
  <c r="C170" i="12"/>
  <c r="J170" i="12"/>
  <c r="K170" i="12"/>
  <c r="L170" i="12"/>
  <c r="M170" i="12"/>
  <c r="B171" i="12"/>
  <c r="C171" i="12"/>
  <c r="J171" i="12"/>
  <c r="K171" i="12"/>
  <c r="L171" i="12"/>
  <c r="M171" i="12"/>
  <c r="B172" i="12"/>
  <c r="C172" i="12"/>
  <c r="J172" i="12"/>
  <c r="K172" i="12"/>
  <c r="L172" i="12"/>
  <c r="M172" i="12"/>
  <c r="B173" i="12"/>
  <c r="C173" i="12"/>
  <c r="J173" i="12"/>
  <c r="K173" i="12"/>
  <c r="L173" i="12"/>
  <c r="M173" i="12"/>
  <c r="B174" i="12"/>
  <c r="C174" i="12"/>
  <c r="J174" i="12"/>
  <c r="K174" i="12"/>
  <c r="L174" i="12"/>
  <c r="M174" i="12"/>
  <c r="B175" i="12"/>
  <c r="C175" i="12"/>
  <c r="J175" i="12"/>
  <c r="K175" i="12"/>
  <c r="L175" i="12"/>
  <c r="M175" i="12"/>
  <c r="B176" i="12"/>
  <c r="C176" i="12"/>
  <c r="J176" i="12"/>
  <c r="K176" i="12"/>
  <c r="L176" i="12"/>
  <c r="M176" i="12"/>
  <c r="B177" i="12"/>
  <c r="C177" i="12"/>
  <c r="J177" i="12"/>
  <c r="K177" i="12"/>
  <c r="L177" i="12"/>
  <c r="M177" i="12"/>
  <c r="B178" i="12"/>
  <c r="C178" i="12"/>
  <c r="J178" i="12"/>
  <c r="K178" i="12"/>
  <c r="L178" i="12"/>
  <c r="M178" i="12"/>
  <c r="B179" i="12"/>
  <c r="C179" i="12"/>
  <c r="J179" i="12"/>
  <c r="K179" i="12"/>
  <c r="L179" i="12"/>
  <c r="M179" i="12"/>
  <c r="B180" i="12"/>
  <c r="C180" i="12"/>
  <c r="J180" i="12"/>
  <c r="K180" i="12"/>
  <c r="L180" i="12"/>
  <c r="M180" i="12"/>
  <c r="B181" i="12"/>
  <c r="C181" i="12"/>
  <c r="J181" i="12"/>
  <c r="K181" i="12"/>
  <c r="L181" i="12"/>
  <c r="M181" i="12"/>
  <c r="B182" i="12"/>
  <c r="C182" i="12"/>
  <c r="J182" i="12"/>
  <c r="K182" i="12"/>
  <c r="L182" i="12"/>
  <c r="M182" i="12"/>
  <c r="B183" i="12"/>
  <c r="C183" i="12"/>
  <c r="J183" i="12"/>
  <c r="K183" i="12"/>
  <c r="L183" i="12"/>
  <c r="M183" i="12"/>
  <c r="B184" i="12"/>
  <c r="C184" i="12"/>
  <c r="J184" i="12"/>
  <c r="K184" i="12"/>
  <c r="L184" i="12"/>
  <c r="M184" i="12"/>
  <c r="B185" i="12"/>
  <c r="C185" i="12"/>
  <c r="J185" i="12"/>
  <c r="K185" i="12"/>
  <c r="L185" i="12"/>
  <c r="M185" i="12"/>
  <c r="B186" i="12"/>
  <c r="C186" i="12"/>
  <c r="J186" i="12"/>
  <c r="K186" i="12"/>
  <c r="L186" i="12"/>
  <c r="M186" i="12"/>
  <c r="B187" i="12"/>
  <c r="C187" i="12"/>
  <c r="J187" i="12"/>
  <c r="K187" i="12"/>
  <c r="L187" i="12"/>
  <c r="M187" i="12"/>
  <c r="B188" i="12"/>
  <c r="C188" i="12"/>
  <c r="J188" i="12"/>
  <c r="K188" i="12"/>
  <c r="L188" i="12"/>
  <c r="M188" i="12"/>
  <c r="B189" i="12"/>
  <c r="C189" i="12"/>
  <c r="J189" i="12"/>
  <c r="K189" i="12"/>
  <c r="L189" i="12"/>
  <c r="M189" i="12"/>
  <c r="B190" i="12"/>
  <c r="C190" i="12"/>
  <c r="J190" i="12"/>
  <c r="K190" i="12"/>
  <c r="L190" i="12"/>
  <c r="M190" i="12"/>
  <c r="B191" i="12"/>
  <c r="C191" i="12"/>
  <c r="J191" i="12"/>
  <c r="K191" i="12"/>
  <c r="L191" i="12"/>
  <c r="M191" i="12"/>
  <c r="B192" i="12"/>
  <c r="C192" i="12"/>
  <c r="J192" i="12"/>
  <c r="K192" i="12"/>
  <c r="L192" i="12"/>
  <c r="M192" i="12"/>
  <c r="B193" i="12"/>
  <c r="C193" i="12"/>
  <c r="J193" i="12"/>
  <c r="K193" i="12"/>
  <c r="L193" i="12"/>
  <c r="M193" i="12"/>
  <c r="B194" i="12"/>
  <c r="C194" i="12"/>
  <c r="J194" i="12"/>
  <c r="K194" i="12"/>
  <c r="L194" i="12"/>
  <c r="M194" i="12"/>
  <c r="B195" i="12"/>
  <c r="C195" i="12"/>
  <c r="J195" i="12"/>
  <c r="K195" i="12"/>
  <c r="L195" i="12"/>
  <c r="M195" i="12"/>
  <c r="B196" i="12"/>
  <c r="C196" i="12"/>
  <c r="J196" i="12"/>
  <c r="K196" i="12"/>
  <c r="L196" i="12"/>
  <c r="M196" i="12"/>
  <c r="B197" i="12"/>
  <c r="C197" i="12"/>
  <c r="J197" i="12"/>
  <c r="K197" i="12"/>
  <c r="L197" i="12"/>
  <c r="M197" i="12"/>
  <c r="B198" i="12"/>
  <c r="C198" i="12"/>
  <c r="J198" i="12"/>
  <c r="K198" i="12"/>
  <c r="L198" i="12"/>
  <c r="M198" i="12"/>
  <c r="B199" i="12"/>
  <c r="C199" i="12"/>
  <c r="J199" i="12"/>
  <c r="K199" i="12"/>
  <c r="L199" i="12"/>
  <c r="M199" i="12"/>
  <c r="B200" i="12"/>
  <c r="C200" i="12"/>
  <c r="J200" i="12"/>
  <c r="K200" i="12"/>
  <c r="L200" i="12"/>
  <c r="M200" i="12"/>
  <c r="B201" i="12"/>
  <c r="C201" i="12"/>
  <c r="J201" i="12"/>
  <c r="J202" i="12" s="1"/>
  <c r="K201" i="12"/>
  <c r="K202" i="12" s="1"/>
  <c r="L201" i="12"/>
  <c r="L202" i="12" s="1"/>
  <c r="M201" i="12"/>
  <c r="M202" i="12" s="1"/>
  <c r="C3" i="11"/>
  <c r="B7" i="11"/>
  <c r="C7" i="11"/>
  <c r="J7" i="11"/>
  <c r="K7" i="11"/>
  <c r="K8" i="11"/>
  <c r="K9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M7" i="11"/>
  <c r="B8" i="11"/>
  <c r="C8" i="11"/>
  <c r="J8" i="11"/>
  <c r="J9" i="11"/>
  <c r="M8" i="11"/>
  <c r="M9" i="11"/>
  <c r="B9" i="11"/>
  <c r="C9" i="11"/>
  <c r="K10" i="11"/>
  <c r="B10" i="11"/>
  <c r="C10" i="11"/>
  <c r="J10" i="11"/>
  <c r="J11" i="11"/>
  <c r="M10" i="11"/>
  <c r="M11" i="11"/>
  <c r="B11" i="11"/>
  <c r="C11" i="11"/>
  <c r="K11" i="11"/>
  <c r="K12" i="11"/>
  <c r="B12" i="11"/>
  <c r="C12" i="11"/>
  <c r="J12" i="11"/>
  <c r="J13" i="11"/>
  <c r="M12" i="11"/>
  <c r="M13" i="11"/>
  <c r="B13" i="11"/>
  <c r="C13" i="11"/>
  <c r="K13" i="11"/>
  <c r="K14" i="11"/>
  <c r="B14" i="11"/>
  <c r="C14" i="11"/>
  <c r="J14" i="11"/>
  <c r="J15" i="11"/>
  <c r="M14" i="11"/>
  <c r="M15" i="11"/>
  <c r="B15" i="11"/>
  <c r="C15" i="11"/>
  <c r="K15" i="11"/>
  <c r="K16" i="11"/>
  <c r="B16" i="11"/>
  <c r="C16" i="11"/>
  <c r="J16" i="11"/>
  <c r="J17" i="11"/>
  <c r="M16" i="11"/>
  <c r="M17" i="11"/>
  <c r="B17" i="11"/>
  <c r="C17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B18" i="11"/>
  <c r="C18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M18" i="11"/>
  <c r="M19" i="11"/>
  <c r="A19" i="11"/>
  <c r="B19" i="11"/>
  <c r="C19" i="11"/>
  <c r="B20" i="11"/>
  <c r="C20" i="11"/>
  <c r="M20" i="11"/>
  <c r="M21" i="11"/>
  <c r="B21" i="11"/>
  <c r="C21" i="11"/>
  <c r="B22" i="11"/>
  <c r="C22" i="11"/>
  <c r="M22" i="11"/>
  <c r="M23" i="11"/>
  <c r="B23" i="11"/>
  <c r="C23" i="11"/>
  <c r="B24" i="11"/>
  <c r="C24" i="11"/>
  <c r="M24" i="11"/>
  <c r="M25" i="11"/>
  <c r="B25" i="11"/>
  <c r="C25" i="11"/>
  <c r="B26" i="11"/>
  <c r="C26" i="11"/>
  <c r="M26" i="11"/>
  <c r="M27" i="11"/>
  <c r="B27" i="11"/>
  <c r="C27" i="11"/>
  <c r="B28" i="11"/>
  <c r="C28" i="11"/>
  <c r="M28" i="11"/>
  <c r="M29" i="11"/>
  <c r="B29" i="11"/>
  <c r="C29" i="11"/>
  <c r="B30" i="11"/>
  <c r="C30" i="11"/>
  <c r="M30" i="11"/>
  <c r="M31" i="11"/>
  <c r="B31" i="11"/>
  <c r="C31" i="11"/>
  <c r="B32" i="11"/>
  <c r="C32" i="11"/>
  <c r="M32" i="11"/>
  <c r="M33" i="11"/>
  <c r="B33" i="11"/>
  <c r="C33" i="11"/>
  <c r="B34" i="11"/>
  <c r="C34" i="11"/>
  <c r="M34" i="11"/>
  <c r="M35" i="11"/>
  <c r="B35" i="11"/>
  <c r="C35" i="11"/>
  <c r="B36" i="11"/>
  <c r="C36" i="11"/>
  <c r="M36" i="11"/>
  <c r="M37" i="11"/>
  <c r="B37" i="11"/>
  <c r="C37" i="11"/>
  <c r="B38" i="11"/>
  <c r="C38" i="11"/>
  <c r="M38" i="11"/>
  <c r="M39" i="11"/>
  <c r="B39" i="11"/>
  <c r="C39" i="11"/>
  <c r="B40" i="11"/>
  <c r="C40" i="11"/>
  <c r="M40" i="11"/>
  <c r="M41" i="11"/>
  <c r="B41" i="11"/>
  <c r="C41" i="11"/>
  <c r="B42" i="11"/>
  <c r="C42" i="11"/>
  <c r="M42" i="11"/>
  <c r="M43" i="11"/>
  <c r="B43" i="11"/>
  <c r="C43" i="11"/>
  <c r="B44" i="11"/>
  <c r="C44" i="11"/>
  <c r="M44" i="11"/>
  <c r="M45" i="11"/>
  <c r="B45" i="11"/>
  <c r="C45" i="11"/>
  <c r="B46" i="11"/>
  <c r="C46" i="11"/>
  <c r="M46" i="11"/>
  <c r="M47" i="11"/>
  <c r="B47" i="11"/>
  <c r="C47" i="11"/>
  <c r="B48" i="11"/>
  <c r="C48" i="11"/>
  <c r="M48" i="11"/>
  <c r="B49" i="11"/>
  <c r="C49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J71" i="11"/>
  <c r="K71" i="11"/>
  <c r="L71" i="11"/>
  <c r="M71" i="11"/>
  <c r="B72" i="11"/>
  <c r="C72" i="11"/>
  <c r="J72" i="11"/>
  <c r="K72" i="11"/>
  <c r="L72" i="11"/>
  <c r="M72" i="11"/>
  <c r="B73" i="11"/>
  <c r="C73" i="11"/>
  <c r="J73" i="11"/>
  <c r="K73" i="11"/>
  <c r="L73" i="11"/>
  <c r="M73" i="11"/>
  <c r="B74" i="11"/>
  <c r="C74" i="11"/>
  <c r="J74" i="11"/>
  <c r="K74" i="11"/>
  <c r="L74" i="11"/>
  <c r="M74" i="11"/>
  <c r="B75" i="11"/>
  <c r="C75" i="11"/>
  <c r="J75" i="11"/>
  <c r="K75" i="11"/>
  <c r="L75" i="11"/>
  <c r="M75" i="11"/>
  <c r="B76" i="11"/>
  <c r="C76" i="11"/>
  <c r="J76" i="11"/>
  <c r="K76" i="11"/>
  <c r="L76" i="11"/>
  <c r="M76" i="11"/>
  <c r="B77" i="11"/>
  <c r="C77" i="11"/>
  <c r="J77" i="11"/>
  <c r="K77" i="11"/>
  <c r="L77" i="11"/>
  <c r="M77" i="11"/>
  <c r="B78" i="11"/>
  <c r="C78" i="11"/>
  <c r="J78" i="11"/>
  <c r="K78" i="11"/>
  <c r="L78" i="11"/>
  <c r="M78" i="11"/>
  <c r="B79" i="11"/>
  <c r="C79" i="11"/>
  <c r="J79" i="11"/>
  <c r="K79" i="11"/>
  <c r="L79" i="11"/>
  <c r="M79" i="11"/>
  <c r="B80" i="11"/>
  <c r="C80" i="11"/>
  <c r="J80" i="11"/>
  <c r="K80" i="11"/>
  <c r="L80" i="11"/>
  <c r="M80" i="11"/>
  <c r="B81" i="11"/>
  <c r="C81" i="11"/>
  <c r="J81" i="11"/>
  <c r="K81" i="11"/>
  <c r="L81" i="11"/>
  <c r="M81" i="11"/>
  <c r="B82" i="11"/>
  <c r="C82" i="11"/>
  <c r="J82" i="11"/>
  <c r="K82" i="11"/>
  <c r="L82" i="11"/>
  <c r="M82" i="11"/>
  <c r="B83" i="11"/>
  <c r="C83" i="11"/>
  <c r="J83" i="11"/>
  <c r="K83" i="11"/>
  <c r="L83" i="11"/>
  <c r="M83" i="11"/>
  <c r="B84" i="11"/>
  <c r="C84" i="11"/>
  <c r="J84" i="11"/>
  <c r="K84" i="11"/>
  <c r="L84" i="11"/>
  <c r="M84" i="11"/>
  <c r="B85" i="11"/>
  <c r="C85" i="11"/>
  <c r="J85" i="11"/>
  <c r="K85" i="11"/>
  <c r="L85" i="11"/>
  <c r="M85" i="11"/>
  <c r="B86" i="11"/>
  <c r="C86" i="11"/>
  <c r="J86" i="11"/>
  <c r="K86" i="11"/>
  <c r="L86" i="11"/>
  <c r="M86" i="11"/>
  <c r="B87" i="11"/>
  <c r="C87" i="11"/>
  <c r="J87" i="11"/>
  <c r="K87" i="11"/>
  <c r="L87" i="11"/>
  <c r="M87" i="11"/>
  <c r="B88" i="11"/>
  <c r="C88" i="11"/>
  <c r="J88" i="11"/>
  <c r="K88" i="11"/>
  <c r="L88" i="11"/>
  <c r="M88" i="11"/>
  <c r="B89" i="11"/>
  <c r="C89" i="11"/>
  <c r="J89" i="11"/>
  <c r="K89" i="11"/>
  <c r="L89" i="11"/>
  <c r="M89" i="11"/>
  <c r="B90" i="11"/>
  <c r="C90" i="11"/>
  <c r="J90" i="11"/>
  <c r="K90" i="11"/>
  <c r="L90" i="11"/>
  <c r="M90" i="11"/>
  <c r="B91" i="11"/>
  <c r="C91" i="11"/>
  <c r="J91" i="11"/>
  <c r="K91" i="11"/>
  <c r="L91" i="11"/>
  <c r="M91" i="11"/>
  <c r="B92" i="11"/>
  <c r="C92" i="11"/>
  <c r="J92" i="11"/>
  <c r="K92" i="11"/>
  <c r="L92" i="11"/>
  <c r="M92" i="11"/>
  <c r="B93" i="11"/>
  <c r="C93" i="11"/>
  <c r="J93" i="11"/>
  <c r="K93" i="11"/>
  <c r="L93" i="11"/>
  <c r="M93" i="11"/>
  <c r="B94" i="11"/>
  <c r="C94" i="11"/>
  <c r="J94" i="11"/>
  <c r="K94" i="11"/>
  <c r="L94" i="11"/>
  <c r="M94" i="11"/>
  <c r="B95" i="11"/>
  <c r="C95" i="11"/>
  <c r="J95" i="11"/>
  <c r="K95" i="11"/>
  <c r="L95" i="11"/>
  <c r="M95" i="11"/>
  <c r="B96" i="11"/>
  <c r="C96" i="11"/>
  <c r="J96" i="11"/>
  <c r="K96" i="11"/>
  <c r="L96" i="11"/>
  <c r="M96" i="11"/>
  <c r="B97" i="11"/>
  <c r="C97" i="11"/>
  <c r="J97" i="11"/>
  <c r="K97" i="11"/>
  <c r="L97" i="11"/>
  <c r="M97" i="11"/>
  <c r="B98" i="11"/>
  <c r="C98" i="11"/>
  <c r="J98" i="11"/>
  <c r="K98" i="11"/>
  <c r="L98" i="11"/>
  <c r="M98" i="11"/>
  <c r="B99" i="11"/>
  <c r="C99" i="11"/>
  <c r="J99" i="11"/>
  <c r="K99" i="11"/>
  <c r="L99" i="11"/>
  <c r="M99" i="11"/>
  <c r="B100" i="11"/>
  <c r="C100" i="11"/>
  <c r="J100" i="11"/>
  <c r="K100" i="11"/>
  <c r="L100" i="11"/>
  <c r="M100" i="11"/>
  <c r="B101" i="11"/>
  <c r="C101" i="11"/>
  <c r="J101" i="11"/>
  <c r="K101" i="11"/>
  <c r="L101" i="11"/>
  <c r="M101" i="11"/>
  <c r="B102" i="11"/>
  <c r="C102" i="11"/>
  <c r="J102" i="11"/>
  <c r="K102" i="11"/>
  <c r="L102" i="11"/>
  <c r="M102" i="11"/>
  <c r="B103" i="11"/>
  <c r="C103" i="11"/>
  <c r="J103" i="11"/>
  <c r="K103" i="11"/>
  <c r="L103" i="11"/>
  <c r="M103" i="11"/>
  <c r="B104" i="11"/>
  <c r="C104" i="11"/>
  <c r="J104" i="11"/>
  <c r="K104" i="11"/>
  <c r="L104" i="11"/>
  <c r="M104" i="11"/>
  <c r="B105" i="11"/>
  <c r="C105" i="11"/>
  <c r="J105" i="11"/>
  <c r="K105" i="11"/>
  <c r="L105" i="11"/>
  <c r="M105" i="11"/>
  <c r="B106" i="11"/>
  <c r="C106" i="11"/>
  <c r="J106" i="11"/>
  <c r="K106" i="11"/>
  <c r="L106" i="11"/>
  <c r="M106" i="11"/>
  <c r="B107" i="11"/>
  <c r="C107" i="11"/>
  <c r="J107" i="11"/>
  <c r="K107" i="11"/>
  <c r="L107" i="11"/>
  <c r="M107" i="11"/>
  <c r="B108" i="11"/>
  <c r="C108" i="11"/>
  <c r="J108" i="11"/>
  <c r="K108" i="11"/>
  <c r="L108" i="11"/>
  <c r="M108" i="11"/>
  <c r="B109" i="11"/>
  <c r="C109" i="11"/>
  <c r="J109" i="11"/>
  <c r="K109" i="11"/>
  <c r="L109" i="11"/>
  <c r="M109" i="11"/>
  <c r="B110" i="11"/>
  <c r="C110" i="11"/>
  <c r="J110" i="11"/>
  <c r="K110" i="11"/>
  <c r="L110" i="11"/>
  <c r="M110" i="11"/>
  <c r="B111" i="11"/>
  <c r="C111" i="11"/>
  <c r="J111" i="11"/>
  <c r="K111" i="11"/>
  <c r="L111" i="11"/>
  <c r="M111" i="11"/>
  <c r="B112" i="11"/>
  <c r="C112" i="11"/>
  <c r="J112" i="11"/>
  <c r="K112" i="11"/>
  <c r="L112" i="11"/>
  <c r="M112" i="11"/>
  <c r="B113" i="11"/>
  <c r="C113" i="11"/>
  <c r="J113" i="11"/>
  <c r="K113" i="11"/>
  <c r="L113" i="11"/>
  <c r="M113" i="11"/>
  <c r="B114" i="11"/>
  <c r="C114" i="11"/>
  <c r="J114" i="11"/>
  <c r="K114" i="11"/>
  <c r="L114" i="11"/>
  <c r="M114" i="11"/>
  <c r="B115" i="11"/>
  <c r="C115" i="11"/>
  <c r="J115" i="11"/>
  <c r="K115" i="11"/>
  <c r="L115" i="11"/>
  <c r="M115" i="11"/>
  <c r="B116" i="11"/>
  <c r="C116" i="11"/>
  <c r="J116" i="11"/>
  <c r="K116" i="11"/>
  <c r="L116" i="11"/>
  <c r="M116" i="11"/>
  <c r="B117" i="11"/>
  <c r="C117" i="11"/>
  <c r="J117" i="11"/>
  <c r="K117" i="11"/>
  <c r="L117" i="11"/>
  <c r="M117" i="11"/>
  <c r="B118" i="11"/>
  <c r="C118" i="11"/>
  <c r="J118" i="11"/>
  <c r="K118" i="11"/>
  <c r="L118" i="11"/>
  <c r="M118" i="11"/>
  <c r="B119" i="11"/>
  <c r="C119" i="11"/>
  <c r="J119" i="11"/>
  <c r="K119" i="11"/>
  <c r="L119" i="11"/>
  <c r="M119" i="11"/>
  <c r="B120" i="11"/>
  <c r="C120" i="11"/>
  <c r="J120" i="11"/>
  <c r="K120" i="11"/>
  <c r="L120" i="11"/>
  <c r="M120" i="11"/>
  <c r="B121" i="11"/>
  <c r="C121" i="11"/>
  <c r="J121" i="11"/>
  <c r="K121" i="11"/>
  <c r="L121" i="11"/>
  <c r="M121" i="11"/>
  <c r="B122" i="11"/>
  <c r="C122" i="11"/>
  <c r="J122" i="11"/>
  <c r="K122" i="11"/>
  <c r="L122" i="11"/>
  <c r="M122" i="11"/>
  <c r="B123" i="11"/>
  <c r="C123" i="11"/>
  <c r="J123" i="11"/>
  <c r="K123" i="11"/>
  <c r="L123" i="11"/>
  <c r="M123" i="11"/>
  <c r="B124" i="11"/>
  <c r="C124" i="11"/>
  <c r="J124" i="11"/>
  <c r="K124" i="11"/>
  <c r="L124" i="11"/>
  <c r="M124" i="11"/>
  <c r="B125" i="11"/>
  <c r="C125" i="11"/>
  <c r="J125" i="11"/>
  <c r="K125" i="11"/>
  <c r="L125" i="11"/>
  <c r="M125" i="11"/>
  <c r="B126" i="11"/>
  <c r="C126" i="11"/>
  <c r="J126" i="11"/>
  <c r="K126" i="11"/>
  <c r="L126" i="11"/>
  <c r="M126" i="11"/>
  <c r="B127" i="11"/>
  <c r="C127" i="11"/>
  <c r="J127" i="11"/>
  <c r="K127" i="11"/>
  <c r="L127" i="11"/>
  <c r="M127" i="11"/>
  <c r="B128" i="11"/>
  <c r="C128" i="11"/>
  <c r="J128" i="11"/>
  <c r="K128" i="11"/>
  <c r="L128" i="11"/>
  <c r="M128" i="11"/>
  <c r="B129" i="11"/>
  <c r="C129" i="11"/>
  <c r="J129" i="11"/>
  <c r="K129" i="11"/>
  <c r="L129" i="11"/>
  <c r="M129" i="11"/>
  <c r="B130" i="11"/>
  <c r="C130" i="11"/>
  <c r="J130" i="11"/>
  <c r="K130" i="11"/>
  <c r="L130" i="11"/>
  <c r="M130" i="11"/>
  <c r="B131" i="11"/>
  <c r="C131" i="11"/>
  <c r="J131" i="11"/>
  <c r="K131" i="11"/>
  <c r="L131" i="11"/>
  <c r="M131" i="11"/>
  <c r="B132" i="11"/>
  <c r="C132" i="11"/>
  <c r="J132" i="11"/>
  <c r="K132" i="11"/>
  <c r="L132" i="11"/>
  <c r="M132" i="11"/>
  <c r="B133" i="11"/>
  <c r="C133" i="11"/>
  <c r="J133" i="11"/>
  <c r="K133" i="11"/>
  <c r="L133" i="11"/>
  <c r="M133" i="11"/>
  <c r="B134" i="11"/>
  <c r="C134" i="11"/>
  <c r="J134" i="11"/>
  <c r="K134" i="11"/>
  <c r="L134" i="11"/>
  <c r="M134" i="11"/>
  <c r="B135" i="11"/>
  <c r="C135" i="11"/>
  <c r="J135" i="11"/>
  <c r="K135" i="11"/>
  <c r="L135" i="11"/>
  <c r="M135" i="11"/>
  <c r="B136" i="11"/>
  <c r="C136" i="11"/>
  <c r="J136" i="11"/>
  <c r="K136" i="11"/>
  <c r="L136" i="11"/>
  <c r="M136" i="11"/>
  <c r="B137" i="11"/>
  <c r="C137" i="11"/>
  <c r="J137" i="11"/>
  <c r="K137" i="11"/>
  <c r="L137" i="11"/>
  <c r="M137" i="11"/>
  <c r="B138" i="11"/>
  <c r="C138" i="11"/>
  <c r="J138" i="11"/>
  <c r="K138" i="11"/>
  <c r="L138" i="11"/>
  <c r="M138" i="11"/>
  <c r="B139" i="11"/>
  <c r="C139" i="11"/>
  <c r="J139" i="11"/>
  <c r="K139" i="11"/>
  <c r="L139" i="11"/>
  <c r="M139" i="11"/>
  <c r="B140" i="11"/>
  <c r="C140" i="11"/>
  <c r="J140" i="11"/>
  <c r="K140" i="11"/>
  <c r="L140" i="11"/>
  <c r="M140" i="11"/>
  <c r="B141" i="11"/>
  <c r="C141" i="11"/>
  <c r="J141" i="11"/>
  <c r="K141" i="11"/>
  <c r="L141" i="11"/>
  <c r="M141" i="11"/>
  <c r="B142" i="11"/>
  <c r="C142" i="11"/>
  <c r="J142" i="11"/>
  <c r="K142" i="11"/>
  <c r="L142" i="11"/>
  <c r="M142" i="11"/>
  <c r="B143" i="11"/>
  <c r="C143" i="11"/>
  <c r="J143" i="11"/>
  <c r="K143" i="11"/>
  <c r="L143" i="11"/>
  <c r="M143" i="11"/>
  <c r="B144" i="11"/>
  <c r="C144" i="11"/>
  <c r="J144" i="11"/>
  <c r="K144" i="11"/>
  <c r="L144" i="11"/>
  <c r="M144" i="11"/>
  <c r="B145" i="11"/>
  <c r="C145" i="11"/>
  <c r="J145" i="11"/>
  <c r="K145" i="11"/>
  <c r="L145" i="11"/>
  <c r="M145" i="11"/>
  <c r="B146" i="11"/>
  <c r="C146" i="11"/>
  <c r="J146" i="11"/>
  <c r="K146" i="11"/>
  <c r="L146" i="11"/>
  <c r="M146" i="11"/>
  <c r="B147" i="11"/>
  <c r="C147" i="11"/>
  <c r="J147" i="11"/>
  <c r="K147" i="11"/>
  <c r="L147" i="11"/>
  <c r="M147" i="11"/>
  <c r="B148" i="11"/>
  <c r="C148" i="11"/>
  <c r="J148" i="11"/>
  <c r="K148" i="11"/>
  <c r="L148" i="11"/>
  <c r="M148" i="11"/>
  <c r="B149" i="11"/>
  <c r="C149" i="11"/>
  <c r="J149" i="11"/>
  <c r="K149" i="11"/>
  <c r="L149" i="11"/>
  <c r="M149" i="11"/>
  <c r="B150" i="11"/>
  <c r="C150" i="11"/>
  <c r="J150" i="11"/>
  <c r="K150" i="11"/>
  <c r="L150" i="11"/>
  <c r="M150" i="11"/>
  <c r="B151" i="11"/>
  <c r="C151" i="11"/>
  <c r="J151" i="11"/>
  <c r="K151" i="11"/>
  <c r="L151" i="11"/>
  <c r="M151" i="11"/>
  <c r="B152" i="11"/>
  <c r="C152" i="11"/>
  <c r="J152" i="11"/>
  <c r="K152" i="11"/>
  <c r="L152" i="11"/>
  <c r="M152" i="11"/>
  <c r="B153" i="11"/>
  <c r="C153" i="11"/>
  <c r="J153" i="11"/>
  <c r="K153" i="11"/>
  <c r="L153" i="11"/>
  <c r="M153" i="11"/>
  <c r="B154" i="11"/>
  <c r="C154" i="11"/>
  <c r="J154" i="11"/>
  <c r="K154" i="11"/>
  <c r="L154" i="11"/>
  <c r="M154" i="11"/>
  <c r="B155" i="11"/>
  <c r="C155" i="11"/>
  <c r="J155" i="11"/>
  <c r="K155" i="11"/>
  <c r="L155" i="11"/>
  <c r="M155" i="11"/>
  <c r="B156" i="11"/>
  <c r="C156" i="11"/>
  <c r="J156" i="11"/>
  <c r="K156" i="11"/>
  <c r="L156" i="11"/>
  <c r="M156" i="11"/>
  <c r="B157" i="11"/>
  <c r="C157" i="11"/>
  <c r="J157" i="11"/>
  <c r="K157" i="11"/>
  <c r="L157" i="11"/>
  <c r="M157" i="11"/>
  <c r="B158" i="11"/>
  <c r="C158" i="11"/>
  <c r="J158" i="11"/>
  <c r="K158" i="11"/>
  <c r="L158" i="11"/>
  <c r="M158" i="11"/>
  <c r="B159" i="11"/>
  <c r="C159" i="11"/>
  <c r="J159" i="11"/>
  <c r="K159" i="11"/>
  <c r="L159" i="11"/>
  <c r="M159" i="11"/>
  <c r="B160" i="11"/>
  <c r="C160" i="11"/>
  <c r="J160" i="11"/>
  <c r="K160" i="11"/>
  <c r="L160" i="11"/>
  <c r="M160" i="11"/>
  <c r="B161" i="11"/>
  <c r="C161" i="11"/>
  <c r="J161" i="11"/>
  <c r="K161" i="11"/>
  <c r="L161" i="11"/>
  <c r="M161" i="11"/>
  <c r="B162" i="11"/>
  <c r="C162" i="11"/>
  <c r="J162" i="11"/>
  <c r="K162" i="11"/>
  <c r="L162" i="11"/>
  <c r="M162" i="11"/>
  <c r="B163" i="11"/>
  <c r="C163" i="11"/>
  <c r="J163" i="11"/>
  <c r="K163" i="11"/>
  <c r="L163" i="11"/>
  <c r="M163" i="11"/>
  <c r="B164" i="11"/>
  <c r="C164" i="11"/>
  <c r="J164" i="11"/>
  <c r="K164" i="11"/>
  <c r="L164" i="11"/>
  <c r="M164" i="11"/>
  <c r="B165" i="11"/>
  <c r="C165" i="11"/>
  <c r="J165" i="11"/>
  <c r="K165" i="11"/>
  <c r="L165" i="11"/>
  <c r="M165" i="11"/>
  <c r="B166" i="11"/>
  <c r="C166" i="11"/>
  <c r="J166" i="11"/>
  <c r="K166" i="11"/>
  <c r="L166" i="11"/>
  <c r="M166" i="11"/>
  <c r="B167" i="11"/>
  <c r="C167" i="11"/>
  <c r="J167" i="11"/>
  <c r="K167" i="11"/>
  <c r="L167" i="11"/>
  <c r="M167" i="11"/>
  <c r="B168" i="11"/>
  <c r="C168" i="11"/>
  <c r="J168" i="11"/>
  <c r="K168" i="11"/>
  <c r="L168" i="11"/>
  <c r="M168" i="11"/>
  <c r="B169" i="11"/>
  <c r="C169" i="11"/>
  <c r="J169" i="11"/>
  <c r="K169" i="11"/>
  <c r="L169" i="11"/>
  <c r="M169" i="11"/>
  <c r="B170" i="11"/>
  <c r="C170" i="11"/>
  <c r="J170" i="11"/>
  <c r="K170" i="11"/>
  <c r="L170" i="11"/>
  <c r="M170" i="11"/>
  <c r="B171" i="11"/>
  <c r="C171" i="11"/>
  <c r="J171" i="11"/>
  <c r="K171" i="11"/>
  <c r="L171" i="11"/>
  <c r="M171" i="11"/>
  <c r="B172" i="11"/>
  <c r="C172" i="11"/>
  <c r="J172" i="11"/>
  <c r="K172" i="11"/>
  <c r="L172" i="11"/>
  <c r="M172" i="11"/>
  <c r="B173" i="11"/>
  <c r="C173" i="11"/>
  <c r="J173" i="11"/>
  <c r="K173" i="11"/>
  <c r="L173" i="11"/>
  <c r="M173" i="11"/>
  <c r="B174" i="11"/>
  <c r="C174" i="11"/>
  <c r="J174" i="11"/>
  <c r="K174" i="11"/>
  <c r="L174" i="11"/>
  <c r="M174" i="11"/>
  <c r="B175" i="11"/>
  <c r="C175" i="11"/>
  <c r="J175" i="11"/>
  <c r="K175" i="11"/>
  <c r="L175" i="11"/>
  <c r="M175" i="11"/>
  <c r="B176" i="11"/>
  <c r="C176" i="11"/>
  <c r="J176" i="11"/>
  <c r="K176" i="11"/>
  <c r="L176" i="11"/>
  <c r="M176" i="11"/>
  <c r="B177" i="11"/>
  <c r="C177" i="11"/>
  <c r="J177" i="11"/>
  <c r="K177" i="11"/>
  <c r="L177" i="11"/>
  <c r="M177" i="11"/>
  <c r="B178" i="11"/>
  <c r="C178" i="11"/>
  <c r="J178" i="11"/>
  <c r="K178" i="11"/>
  <c r="L178" i="11"/>
  <c r="M178" i="11"/>
  <c r="B179" i="11"/>
  <c r="C179" i="11"/>
  <c r="J179" i="11"/>
  <c r="K179" i="11"/>
  <c r="L179" i="11"/>
  <c r="M179" i="11"/>
  <c r="B180" i="11"/>
  <c r="C180" i="11"/>
  <c r="J180" i="11"/>
  <c r="K180" i="11"/>
  <c r="L180" i="11"/>
  <c r="M180" i="11"/>
  <c r="B181" i="11"/>
  <c r="C181" i="11"/>
  <c r="J181" i="11"/>
  <c r="K181" i="11"/>
  <c r="L181" i="11"/>
  <c r="M181" i="11"/>
  <c r="B182" i="11"/>
  <c r="C182" i="11"/>
  <c r="J182" i="11"/>
  <c r="K182" i="11"/>
  <c r="L182" i="11"/>
  <c r="M182" i="11"/>
  <c r="B183" i="11"/>
  <c r="C183" i="11"/>
  <c r="J183" i="11"/>
  <c r="K183" i="11"/>
  <c r="L183" i="11"/>
  <c r="M183" i="11"/>
  <c r="B184" i="11"/>
  <c r="C184" i="11"/>
  <c r="J184" i="11"/>
  <c r="K184" i="11"/>
  <c r="L184" i="11"/>
  <c r="M184" i="11"/>
  <c r="B185" i="11"/>
  <c r="C185" i="11"/>
  <c r="J185" i="11"/>
  <c r="K185" i="11"/>
  <c r="L185" i="11"/>
  <c r="M185" i="11"/>
  <c r="B186" i="11"/>
  <c r="C186" i="11"/>
  <c r="J186" i="11"/>
  <c r="K186" i="11"/>
  <c r="L186" i="11"/>
  <c r="M186" i="11"/>
  <c r="B187" i="11"/>
  <c r="C187" i="11"/>
  <c r="J187" i="11"/>
  <c r="K187" i="11"/>
  <c r="L187" i="11"/>
  <c r="M187" i="11"/>
  <c r="B188" i="11"/>
  <c r="C188" i="11"/>
  <c r="J188" i="11"/>
  <c r="K188" i="11"/>
  <c r="L188" i="11"/>
  <c r="M188" i="11"/>
  <c r="B189" i="11"/>
  <c r="C189" i="11"/>
  <c r="J189" i="11"/>
  <c r="K189" i="11"/>
  <c r="L189" i="11"/>
  <c r="M189" i="11"/>
  <c r="B190" i="11"/>
  <c r="C190" i="11"/>
  <c r="J190" i="11"/>
  <c r="K190" i="11"/>
  <c r="L190" i="11"/>
  <c r="M190" i="11"/>
  <c r="B191" i="11"/>
  <c r="C191" i="11"/>
  <c r="J191" i="11"/>
  <c r="K191" i="11"/>
  <c r="L191" i="11"/>
  <c r="M191" i="11"/>
  <c r="B192" i="11"/>
  <c r="C192" i="11"/>
  <c r="J192" i="11"/>
  <c r="K192" i="11"/>
  <c r="L192" i="11"/>
  <c r="M192" i="11"/>
  <c r="B193" i="11"/>
  <c r="C193" i="11"/>
  <c r="J193" i="11"/>
  <c r="K193" i="11"/>
  <c r="L193" i="11"/>
  <c r="M193" i="11"/>
  <c r="B194" i="11"/>
  <c r="C194" i="11"/>
  <c r="J194" i="11"/>
  <c r="K194" i="11"/>
  <c r="L194" i="11"/>
  <c r="M194" i="11"/>
  <c r="B195" i="11"/>
  <c r="C195" i="11"/>
  <c r="J195" i="11"/>
  <c r="K195" i="11"/>
  <c r="L195" i="11"/>
  <c r="M195" i="11"/>
  <c r="B196" i="11"/>
  <c r="C196" i="11"/>
  <c r="J196" i="11"/>
  <c r="K196" i="11"/>
  <c r="L196" i="11"/>
  <c r="M196" i="11"/>
  <c r="B197" i="11"/>
  <c r="C197" i="11"/>
  <c r="J197" i="11"/>
  <c r="K197" i="11"/>
  <c r="L197" i="11"/>
  <c r="M197" i="11"/>
  <c r="B198" i="11"/>
  <c r="C198" i="11"/>
  <c r="J198" i="11"/>
  <c r="K198" i="11"/>
  <c r="L198" i="11"/>
  <c r="M198" i="11"/>
  <c r="B199" i="11"/>
  <c r="C199" i="11"/>
  <c r="J199" i="11"/>
  <c r="K199" i="11"/>
  <c r="L199" i="11"/>
  <c r="M199" i="11"/>
  <c r="B200" i="11"/>
  <c r="C200" i="11"/>
  <c r="J200" i="11"/>
  <c r="K200" i="11"/>
  <c r="L200" i="11"/>
  <c r="M200" i="11"/>
  <c r="B201" i="11"/>
  <c r="C201" i="11"/>
  <c r="J201" i="11"/>
  <c r="J202" i="11"/>
  <c r="K201" i="11"/>
  <c r="K202" i="11"/>
  <c r="L201" i="11"/>
  <c r="L202" i="11"/>
  <c r="M201" i="11"/>
  <c r="M202" i="11"/>
  <c r="C3" i="10"/>
  <c r="B7" i="10"/>
  <c r="C7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K7" i="10"/>
  <c r="L7" i="10"/>
  <c r="L8" i="10"/>
  <c r="L9" i="10"/>
  <c r="M7" i="10"/>
  <c r="M8" i="10"/>
  <c r="M9" i="10"/>
  <c r="B8" i="10"/>
  <c r="C8" i="10"/>
  <c r="K8" i="10"/>
  <c r="K9" i="10"/>
  <c r="B9" i="10"/>
  <c r="C9" i="10"/>
  <c r="M10" i="10"/>
  <c r="B10" i="10"/>
  <c r="C10" i="10"/>
  <c r="K10" i="10"/>
  <c r="K11" i="10"/>
  <c r="L10" i="10"/>
  <c r="L11" i="10"/>
  <c r="B11" i="10"/>
  <c r="C11" i="10"/>
  <c r="M11" i="10"/>
  <c r="M12" i="10"/>
  <c r="B12" i="10"/>
  <c r="C12" i="10"/>
  <c r="K12" i="10"/>
  <c r="K13" i="10"/>
  <c r="L12" i="10"/>
  <c r="L13" i="10"/>
  <c r="B13" i="10"/>
  <c r="C13" i="10"/>
  <c r="M13" i="10"/>
  <c r="M14" i="10"/>
  <c r="B14" i="10"/>
  <c r="C14" i="10"/>
  <c r="K14" i="10"/>
  <c r="K15" i="10"/>
  <c r="L14" i="10"/>
  <c r="L15" i="10"/>
  <c r="B15" i="10"/>
  <c r="C15" i="10"/>
  <c r="M15" i="10"/>
  <c r="M16" i="10"/>
  <c r="B16" i="10"/>
  <c r="C16" i="10"/>
  <c r="K16" i="10"/>
  <c r="K17" i="10"/>
  <c r="L16" i="10"/>
  <c r="L17" i="10"/>
  <c r="B17" i="10"/>
  <c r="C17" i="10"/>
  <c r="M17" i="10"/>
  <c r="M18" i="10"/>
  <c r="B18" i="10"/>
  <c r="C18" i="10"/>
  <c r="K18" i="10"/>
  <c r="K19" i="10"/>
  <c r="L18" i="10"/>
  <c r="A19" i="10"/>
  <c r="B19" i="10"/>
  <c r="C19" i="10"/>
  <c r="L19" i="10"/>
  <c r="L20" i="10"/>
  <c r="M19" i="10"/>
  <c r="M20" i="10"/>
  <c r="B20" i="10"/>
  <c r="C20" i="10"/>
  <c r="K20" i="10"/>
  <c r="K21" i="10"/>
  <c r="B21" i="10"/>
  <c r="C21" i="10"/>
  <c r="L21" i="10"/>
  <c r="L22" i="10"/>
  <c r="M21" i="10"/>
  <c r="M22" i="10"/>
  <c r="B22" i="10"/>
  <c r="C22" i="10"/>
  <c r="K22" i="10"/>
  <c r="K23" i="10"/>
  <c r="B23" i="10"/>
  <c r="C23" i="10"/>
  <c r="L23" i="10"/>
  <c r="L24" i="10"/>
  <c r="M23" i="10"/>
  <c r="M24" i="10"/>
  <c r="B24" i="10"/>
  <c r="C24" i="10"/>
  <c r="K24" i="10"/>
  <c r="K25" i="10"/>
  <c r="B25" i="10"/>
  <c r="C25" i="10"/>
  <c r="L25" i="10"/>
  <c r="L26" i="10"/>
  <c r="M25" i="10"/>
  <c r="M26" i="10"/>
  <c r="B26" i="10"/>
  <c r="C26" i="10"/>
  <c r="K26" i="10"/>
  <c r="K27" i="10"/>
  <c r="B27" i="10"/>
  <c r="C27" i="10"/>
  <c r="L27" i="10"/>
  <c r="L28" i="10"/>
  <c r="M27" i="10"/>
  <c r="M28" i="10"/>
  <c r="B28" i="10"/>
  <c r="C28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B29" i="10"/>
  <c r="C29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J71" i="10"/>
  <c r="K71" i="10"/>
  <c r="L71" i="10"/>
  <c r="M71" i="10"/>
  <c r="B72" i="10"/>
  <c r="C72" i="10"/>
  <c r="J72" i="10"/>
  <c r="K72" i="10"/>
  <c r="L72" i="10"/>
  <c r="M72" i="10"/>
  <c r="B73" i="10"/>
  <c r="C73" i="10"/>
  <c r="J73" i="10"/>
  <c r="K73" i="10"/>
  <c r="L73" i="10"/>
  <c r="M73" i="10"/>
  <c r="B74" i="10"/>
  <c r="C74" i="10"/>
  <c r="J74" i="10"/>
  <c r="K74" i="10"/>
  <c r="L74" i="10"/>
  <c r="M74" i="10"/>
  <c r="B75" i="10"/>
  <c r="C75" i="10"/>
  <c r="J75" i="10"/>
  <c r="K75" i="10"/>
  <c r="L75" i="10"/>
  <c r="M75" i="10"/>
  <c r="B76" i="10"/>
  <c r="C76" i="10"/>
  <c r="J76" i="10"/>
  <c r="K76" i="10"/>
  <c r="L76" i="10"/>
  <c r="M76" i="10"/>
  <c r="B77" i="10"/>
  <c r="C77" i="10"/>
  <c r="J77" i="10"/>
  <c r="K77" i="10"/>
  <c r="L77" i="10"/>
  <c r="M77" i="10"/>
  <c r="B78" i="10"/>
  <c r="C78" i="10"/>
  <c r="J78" i="10"/>
  <c r="K78" i="10"/>
  <c r="L78" i="10"/>
  <c r="M78" i="10"/>
  <c r="B79" i="10"/>
  <c r="C79" i="10"/>
  <c r="J79" i="10"/>
  <c r="K79" i="10"/>
  <c r="L79" i="10"/>
  <c r="M79" i="10"/>
  <c r="B80" i="10"/>
  <c r="C80" i="10"/>
  <c r="J80" i="10"/>
  <c r="K80" i="10"/>
  <c r="L80" i="10"/>
  <c r="M80" i="10"/>
  <c r="B81" i="10"/>
  <c r="C81" i="10"/>
  <c r="J81" i="10"/>
  <c r="K81" i="10"/>
  <c r="L81" i="10"/>
  <c r="M81" i="10"/>
  <c r="B82" i="10"/>
  <c r="C82" i="10"/>
  <c r="J82" i="10"/>
  <c r="K82" i="10"/>
  <c r="L82" i="10"/>
  <c r="M82" i="10"/>
  <c r="B83" i="10"/>
  <c r="C83" i="10"/>
  <c r="J83" i="10"/>
  <c r="K83" i="10"/>
  <c r="L83" i="10"/>
  <c r="M83" i="10"/>
  <c r="B84" i="10"/>
  <c r="C84" i="10"/>
  <c r="J84" i="10"/>
  <c r="K84" i="10"/>
  <c r="L84" i="10"/>
  <c r="M84" i="10"/>
  <c r="B85" i="10"/>
  <c r="C85" i="10"/>
  <c r="J85" i="10"/>
  <c r="K85" i="10"/>
  <c r="L85" i="10"/>
  <c r="M85" i="10"/>
  <c r="B86" i="10"/>
  <c r="C86" i="10"/>
  <c r="J86" i="10"/>
  <c r="K86" i="10"/>
  <c r="L86" i="10"/>
  <c r="M86" i="10"/>
  <c r="B87" i="10"/>
  <c r="C87" i="10"/>
  <c r="J87" i="10"/>
  <c r="K87" i="10"/>
  <c r="L87" i="10"/>
  <c r="M87" i="10"/>
  <c r="B88" i="10"/>
  <c r="C88" i="10"/>
  <c r="J88" i="10"/>
  <c r="K88" i="10"/>
  <c r="L88" i="10"/>
  <c r="M88" i="10"/>
  <c r="B89" i="10"/>
  <c r="C89" i="10"/>
  <c r="J89" i="10"/>
  <c r="K89" i="10"/>
  <c r="L89" i="10"/>
  <c r="M89" i="10"/>
  <c r="B90" i="10"/>
  <c r="C90" i="10"/>
  <c r="J90" i="10"/>
  <c r="K90" i="10"/>
  <c r="L90" i="10"/>
  <c r="M90" i="10"/>
  <c r="B91" i="10"/>
  <c r="C91" i="10"/>
  <c r="J91" i="10"/>
  <c r="K91" i="10"/>
  <c r="L91" i="10"/>
  <c r="M91" i="10"/>
  <c r="B92" i="10"/>
  <c r="C92" i="10"/>
  <c r="J92" i="10"/>
  <c r="K92" i="10"/>
  <c r="L92" i="10"/>
  <c r="M92" i="10"/>
  <c r="B93" i="10"/>
  <c r="C93" i="10"/>
  <c r="J93" i="10"/>
  <c r="K93" i="10"/>
  <c r="L93" i="10"/>
  <c r="M93" i="10"/>
  <c r="B94" i="10"/>
  <c r="C94" i="10"/>
  <c r="J94" i="10"/>
  <c r="K94" i="10"/>
  <c r="L94" i="10"/>
  <c r="M94" i="10"/>
  <c r="B95" i="10"/>
  <c r="C95" i="10"/>
  <c r="J95" i="10"/>
  <c r="K95" i="10"/>
  <c r="L95" i="10"/>
  <c r="M95" i="10"/>
  <c r="B96" i="10"/>
  <c r="C96" i="10"/>
  <c r="J96" i="10"/>
  <c r="K96" i="10"/>
  <c r="L96" i="10"/>
  <c r="M96" i="10"/>
  <c r="B97" i="10"/>
  <c r="C97" i="10"/>
  <c r="J97" i="10"/>
  <c r="K97" i="10"/>
  <c r="L97" i="10"/>
  <c r="M97" i="10"/>
  <c r="B98" i="10"/>
  <c r="C98" i="10"/>
  <c r="J98" i="10"/>
  <c r="K98" i="10"/>
  <c r="L98" i="10"/>
  <c r="M98" i="10"/>
  <c r="B99" i="10"/>
  <c r="C99" i="10"/>
  <c r="J99" i="10"/>
  <c r="K99" i="10"/>
  <c r="L99" i="10"/>
  <c r="M99" i="10"/>
  <c r="B100" i="10"/>
  <c r="C100" i="10"/>
  <c r="J100" i="10"/>
  <c r="K100" i="10"/>
  <c r="L100" i="10"/>
  <c r="M100" i="10"/>
  <c r="B101" i="10"/>
  <c r="C101" i="10"/>
  <c r="J101" i="10"/>
  <c r="K101" i="10"/>
  <c r="L101" i="10"/>
  <c r="M101" i="10"/>
  <c r="B102" i="10"/>
  <c r="C102" i="10"/>
  <c r="J102" i="10"/>
  <c r="K102" i="10"/>
  <c r="L102" i="10"/>
  <c r="M102" i="10"/>
  <c r="B103" i="10"/>
  <c r="C103" i="10"/>
  <c r="J103" i="10"/>
  <c r="K103" i="10"/>
  <c r="L103" i="10"/>
  <c r="M103" i="10"/>
  <c r="B104" i="10"/>
  <c r="C104" i="10"/>
  <c r="J104" i="10"/>
  <c r="K104" i="10"/>
  <c r="L104" i="10"/>
  <c r="M104" i="10"/>
  <c r="B105" i="10"/>
  <c r="C105" i="10"/>
  <c r="J105" i="10"/>
  <c r="K105" i="10"/>
  <c r="L105" i="10"/>
  <c r="M105" i="10"/>
  <c r="B106" i="10"/>
  <c r="C106" i="10"/>
  <c r="J106" i="10"/>
  <c r="K106" i="10"/>
  <c r="L106" i="10"/>
  <c r="M106" i="10"/>
  <c r="B107" i="10"/>
  <c r="C107" i="10"/>
  <c r="J107" i="10"/>
  <c r="K107" i="10"/>
  <c r="L107" i="10"/>
  <c r="M107" i="10"/>
  <c r="B108" i="10"/>
  <c r="C108" i="10"/>
  <c r="J108" i="10"/>
  <c r="K108" i="10"/>
  <c r="L108" i="10"/>
  <c r="M108" i="10"/>
  <c r="B109" i="10"/>
  <c r="C109" i="10"/>
  <c r="J109" i="10"/>
  <c r="K109" i="10"/>
  <c r="L109" i="10"/>
  <c r="M109" i="10"/>
  <c r="B110" i="10"/>
  <c r="C110" i="10"/>
  <c r="J110" i="10"/>
  <c r="K110" i="10"/>
  <c r="L110" i="10"/>
  <c r="M110" i="10"/>
  <c r="B111" i="10"/>
  <c r="C111" i="10"/>
  <c r="J111" i="10"/>
  <c r="K111" i="10"/>
  <c r="L111" i="10"/>
  <c r="M111" i="10"/>
  <c r="B112" i="10"/>
  <c r="C112" i="10"/>
  <c r="J112" i="10"/>
  <c r="K112" i="10"/>
  <c r="L112" i="10"/>
  <c r="M112" i="10"/>
  <c r="B113" i="10"/>
  <c r="C113" i="10"/>
  <c r="J113" i="10"/>
  <c r="K113" i="10"/>
  <c r="L113" i="10"/>
  <c r="M113" i="10"/>
  <c r="B114" i="10"/>
  <c r="C114" i="10"/>
  <c r="J114" i="10"/>
  <c r="K114" i="10"/>
  <c r="L114" i="10"/>
  <c r="M114" i="10"/>
  <c r="B115" i="10"/>
  <c r="C115" i="10"/>
  <c r="J115" i="10"/>
  <c r="K115" i="10"/>
  <c r="L115" i="10"/>
  <c r="M115" i="10"/>
  <c r="B116" i="10"/>
  <c r="C116" i="10"/>
  <c r="J116" i="10"/>
  <c r="K116" i="10"/>
  <c r="L116" i="10"/>
  <c r="M116" i="10"/>
  <c r="B117" i="10"/>
  <c r="C117" i="10"/>
  <c r="J117" i="10"/>
  <c r="K117" i="10"/>
  <c r="L117" i="10"/>
  <c r="M117" i="10"/>
  <c r="B118" i="10"/>
  <c r="C118" i="10"/>
  <c r="J118" i="10"/>
  <c r="K118" i="10"/>
  <c r="L118" i="10"/>
  <c r="M118" i="10"/>
  <c r="B119" i="10"/>
  <c r="C119" i="10"/>
  <c r="J119" i="10"/>
  <c r="K119" i="10"/>
  <c r="L119" i="10"/>
  <c r="M119" i="10"/>
  <c r="B120" i="10"/>
  <c r="C120" i="10"/>
  <c r="J120" i="10"/>
  <c r="K120" i="10"/>
  <c r="L120" i="10"/>
  <c r="M120" i="10"/>
  <c r="B121" i="10"/>
  <c r="C121" i="10"/>
  <c r="J121" i="10"/>
  <c r="K121" i="10"/>
  <c r="L121" i="10"/>
  <c r="M121" i="10"/>
  <c r="B122" i="10"/>
  <c r="C122" i="10"/>
  <c r="J122" i="10"/>
  <c r="K122" i="10"/>
  <c r="L122" i="10"/>
  <c r="M122" i="10"/>
  <c r="B123" i="10"/>
  <c r="C123" i="10"/>
  <c r="J123" i="10"/>
  <c r="K123" i="10"/>
  <c r="L123" i="10"/>
  <c r="M123" i="10"/>
  <c r="B124" i="10"/>
  <c r="C124" i="10"/>
  <c r="J124" i="10"/>
  <c r="K124" i="10"/>
  <c r="L124" i="10"/>
  <c r="M124" i="10"/>
  <c r="B125" i="10"/>
  <c r="C125" i="10"/>
  <c r="J125" i="10"/>
  <c r="K125" i="10"/>
  <c r="L125" i="10"/>
  <c r="M125" i="10"/>
  <c r="B126" i="10"/>
  <c r="C126" i="10"/>
  <c r="J126" i="10"/>
  <c r="K126" i="10"/>
  <c r="L126" i="10"/>
  <c r="M126" i="10"/>
  <c r="B127" i="10"/>
  <c r="C127" i="10"/>
  <c r="J127" i="10"/>
  <c r="K127" i="10"/>
  <c r="L127" i="10"/>
  <c r="M127" i="10"/>
  <c r="B128" i="10"/>
  <c r="C128" i="10"/>
  <c r="J128" i="10"/>
  <c r="K128" i="10"/>
  <c r="L128" i="10"/>
  <c r="M128" i="10"/>
  <c r="B129" i="10"/>
  <c r="C129" i="10"/>
  <c r="J129" i="10"/>
  <c r="K129" i="10"/>
  <c r="L129" i="10"/>
  <c r="M129" i="10"/>
  <c r="B130" i="10"/>
  <c r="C130" i="10"/>
  <c r="J130" i="10"/>
  <c r="K130" i="10"/>
  <c r="L130" i="10"/>
  <c r="M130" i="10"/>
  <c r="B131" i="10"/>
  <c r="C131" i="10"/>
  <c r="J131" i="10"/>
  <c r="K131" i="10"/>
  <c r="L131" i="10"/>
  <c r="M131" i="10"/>
  <c r="B132" i="10"/>
  <c r="C132" i="10"/>
  <c r="J132" i="10"/>
  <c r="K132" i="10"/>
  <c r="L132" i="10"/>
  <c r="M132" i="10"/>
  <c r="B133" i="10"/>
  <c r="C133" i="10"/>
  <c r="J133" i="10"/>
  <c r="K133" i="10"/>
  <c r="L133" i="10"/>
  <c r="M133" i="10"/>
  <c r="B134" i="10"/>
  <c r="C134" i="10"/>
  <c r="J134" i="10"/>
  <c r="K134" i="10"/>
  <c r="L134" i="10"/>
  <c r="M134" i="10"/>
  <c r="B135" i="10"/>
  <c r="C135" i="10"/>
  <c r="J135" i="10"/>
  <c r="K135" i="10"/>
  <c r="L135" i="10"/>
  <c r="M135" i="10"/>
  <c r="B136" i="10"/>
  <c r="C136" i="10"/>
  <c r="J136" i="10"/>
  <c r="K136" i="10"/>
  <c r="L136" i="10"/>
  <c r="M136" i="10"/>
  <c r="B137" i="10"/>
  <c r="C137" i="10"/>
  <c r="J137" i="10"/>
  <c r="K137" i="10"/>
  <c r="L137" i="10"/>
  <c r="M137" i="10"/>
  <c r="B138" i="10"/>
  <c r="C138" i="10"/>
  <c r="J138" i="10"/>
  <c r="K138" i="10"/>
  <c r="L138" i="10"/>
  <c r="M138" i="10"/>
  <c r="B139" i="10"/>
  <c r="C139" i="10"/>
  <c r="J139" i="10"/>
  <c r="K139" i="10"/>
  <c r="L139" i="10"/>
  <c r="M139" i="10"/>
  <c r="B140" i="10"/>
  <c r="C140" i="10"/>
  <c r="J140" i="10"/>
  <c r="K140" i="10"/>
  <c r="L140" i="10"/>
  <c r="M140" i="10"/>
  <c r="B141" i="10"/>
  <c r="C141" i="10"/>
  <c r="J141" i="10"/>
  <c r="K141" i="10"/>
  <c r="L141" i="10"/>
  <c r="M141" i="10"/>
  <c r="B142" i="10"/>
  <c r="C142" i="10"/>
  <c r="J142" i="10"/>
  <c r="K142" i="10"/>
  <c r="L142" i="10"/>
  <c r="M142" i="10"/>
  <c r="B143" i="10"/>
  <c r="C143" i="10"/>
  <c r="J143" i="10"/>
  <c r="K143" i="10"/>
  <c r="L143" i="10"/>
  <c r="M143" i="10"/>
  <c r="B144" i="10"/>
  <c r="C144" i="10"/>
  <c r="J144" i="10"/>
  <c r="K144" i="10"/>
  <c r="L144" i="10"/>
  <c r="M144" i="10"/>
  <c r="B145" i="10"/>
  <c r="C145" i="10"/>
  <c r="J145" i="10"/>
  <c r="K145" i="10"/>
  <c r="L145" i="10"/>
  <c r="M145" i="10"/>
  <c r="B146" i="10"/>
  <c r="C146" i="10"/>
  <c r="J146" i="10"/>
  <c r="K146" i="10"/>
  <c r="L146" i="10"/>
  <c r="M146" i="10"/>
  <c r="B147" i="10"/>
  <c r="C147" i="10"/>
  <c r="J147" i="10"/>
  <c r="K147" i="10"/>
  <c r="L147" i="10"/>
  <c r="M147" i="10"/>
  <c r="B148" i="10"/>
  <c r="C148" i="10"/>
  <c r="J148" i="10"/>
  <c r="K148" i="10"/>
  <c r="L148" i="10"/>
  <c r="M148" i="10"/>
  <c r="B149" i="10"/>
  <c r="C149" i="10"/>
  <c r="J149" i="10"/>
  <c r="K149" i="10"/>
  <c r="L149" i="10"/>
  <c r="M149" i="10"/>
  <c r="B150" i="10"/>
  <c r="C150" i="10"/>
  <c r="J150" i="10"/>
  <c r="K150" i="10"/>
  <c r="L150" i="10"/>
  <c r="M150" i="10"/>
  <c r="B151" i="10"/>
  <c r="C151" i="10"/>
  <c r="J151" i="10"/>
  <c r="K151" i="10"/>
  <c r="L151" i="10"/>
  <c r="M151" i="10"/>
  <c r="B152" i="10"/>
  <c r="C152" i="10"/>
  <c r="J152" i="10"/>
  <c r="K152" i="10"/>
  <c r="L152" i="10"/>
  <c r="M152" i="10"/>
  <c r="B153" i="10"/>
  <c r="C153" i="10"/>
  <c r="J153" i="10"/>
  <c r="K153" i="10"/>
  <c r="L153" i="10"/>
  <c r="M153" i="10"/>
  <c r="B154" i="10"/>
  <c r="C154" i="10"/>
  <c r="J154" i="10"/>
  <c r="K154" i="10"/>
  <c r="L154" i="10"/>
  <c r="M154" i="10"/>
  <c r="B155" i="10"/>
  <c r="C155" i="10"/>
  <c r="J155" i="10"/>
  <c r="K155" i="10"/>
  <c r="L155" i="10"/>
  <c r="M155" i="10"/>
  <c r="B156" i="10"/>
  <c r="C156" i="10"/>
  <c r="J156" i="10"/>
  <c r="K156" i="10"/>
  <c r="L156" i="10"/>
  <c r="M156" i="10"/>
  <c r="B157" i="10"/>
  <c r="C157" i="10"/>
  <c r="J157" i="10"/>
  <c r="K157" i="10"/>
  <c r="L157" i="10"/>
  <c r="M157" i="10"/>
  <c r="B158" i="10"/>
  <c r="C158" i="10"/>
  <c r="J158" i="10"/>
  <c r="K158" i="10"/>
  <c r="L158" i="10"/>
  <c r="M158" i="10"/>
  <c r="B159" i="10"/>
  <c r="C159" i="10"/>
  <c r="J159" i="10"/>
  <c r="K159" i="10"/>
  <c r="L159" i="10"/>
  <c r="M159" i="10"/>
  <c r="B160" i="10"/>
  <c r="C160" i="10"/>
  <c r="J160" i="10"/>
  <c r="K160" i="10"/>
  <c r="L160" i="10"/>
  <c r="M160" i="10"/>
  <c r="B161" i="10"/>
  <c r="C161" i="10"/>
  <c r="J161" i="10"/>
  <c r="K161" i="10"/>
  <c r="L161" i="10"/>
  <c r="M161" i="10"/>
  <c r="B162" i="10"/>
  <c r="C162" i="10"/>
  <c r="J162" i="10"/>
  <c r="K162" i="10"/>
  <c r="L162" i="10"/>
  <c r="M162" i="10"/>
  <c r="B163" i="10"/>
  <c r="C163" i="10"/>
  <c r="J163" i="10"/>
  <c r="K163" i="10"/>
  <c r="L163" i="10"/>
  <c r="M163" i="10"/>
  <c r="B164" i="10"/>
  <c r="C164" i="10"/>
  <c r="J164" i="10"/>
  <c r="K164" i="10"/>
  <c r="L164" i="10"/>
  <c r="M164" i="10"/>
  <c r="B165" i="10"/>
  <c r="C165" i="10"/>
  <c r="J165" i="10"/>
  <c r="K165" i="10"/>
  <c r="L165" i="10"/>
  <c r="M165" i="10"/>
  <c r="B166" i="10"/>
  <c r="C166" i="10"/>
  <c r="J166" i="10"/>
  <c r="K166" i="10"/>
  <c r="L166" i="10"/>
  <c r="M166" i="10"/>
  <c r="B167" i="10"/>
  <c r="C167" i="10"/>
  <c r="J167" i="10"/>
  <c r="K167" i="10"/>
  <c r="L167" i="10"/>
  <c r="M167" i="10"/>
  <c r="B168" i="10"/>
  <c r="C168" i="10"/>
  <c r="J168" i="10"/>
  <c r="K168" i="10"/>
  <c r="L168" i="10"/>
  <c r="M168" i="10"/>
  <c r="B169" i="10"/>
  <c r="C169" i="10"/>
  <c r="J169" i="10"/>
  <c r="K169" i="10"/>
  <c r="L169" i="10"/>
  <c r="M169" i="10"/>
  <c r="B170" i="10"/>
  <c r="C170" i="10"/>
  <c r="J170" i="10"/>
  <c r="K170" i="10"/>
  <c r="L170" i="10"/>
  <c r="M170" i="10"/>
  <c r="B171" i="10"/>
  <c r="C171" i="10"/>
  <c r="J171" i="10"/>
  <c r="K171" i="10"/>
  <c r="L171" i="10"/>
  <c r="M171" i="10"/>
  <c r="B172" i="10"/>
  <c r="C172" i="10"/>
  <c r="J172" i="10"/>
  <c r="K172" i="10"/>
  <c r="L172" i="10"/>
  <c r="M172" i="10"/>
  <c r="B173" i="10"/>
  <c r="C173" i="10"/>
  <c r="J173" i="10"/>
  <c r="K173" i="10"/>
  <c r="L173" i="10"/>
  <c r="M173" i="10"/>
  <c r="B174" i="10"/>
  <c r="C174" i="10"/>
  <c r="J174" i="10"/>
  <c r="K174" i="10"/>
  <c r="L174" i="10"/>
  <c r="M174" i="10"/>
  <c r="B175" i="10"/>
  <c r="C175" i="10"/>
  <c r="J175" i="10"/>
  <c r="K175" i="10"/>
  <c r="L175" i="10"/>
  <c r="M175" i="10"/>
  <c r="B176" i="10"/>
  <c r="C176" i="10"/>
  <c r="J176" i="10"/>
  <c r="K176" i="10"/>
  <c r="L176" i="10"/>
  <c r="M176" i="10"/>
  <c r="B177" i="10"/>
  <c r="C177" i="10"/>
  <c r="J177" i="10"/>
  <c r="K177" i="10"/>
  <c r="L177" i="10"/>
  <c r="M177" i="10"/>
  <c r="B178" i="10"/>
  <c r="C178" i="10"/>
  <c r="J178" i="10"/>
  <c r="K178" i="10"/>
  <c r="L178" i="10"/>
  <c r="M178" i="10"/>
  <c r="B179" i="10"/>
  <c r="C179" i="10"/>
  <c r="J179" i="10"/>
  <c r="K179" i="10"/>
  <c r="L179" i="10"/>
  <c r="M179" i="10"/>
  <c r="B180" i="10"/>
  <c r="C180" i="10"/>
  <c r="J180" i="10"/>
  <c r="K180" i="10"/>
  <c r="L180" i="10"/>
  <c r="M180" i="10"/>
  <c r="B181" i="10"/>
  <c r="C181" i="10"/>
  <c r="J181" i="10"/>
  <c r="K181" i="10"/>
  <c r="L181" i="10"/>
  <c r="M181" i="10"/>
  <c r="B182" i="10"/>
  <c r="C182" i="10"/>
  <c r="J182" i="10"/>
  <c r="K182" i="10"/>
  <c r="L182" i="10"/>
  <c r="M182" i="10"/>
  <c r="B183" i="10"/>
  <c r="C183" i="10"/>
  <c r="J183" i="10"/>
  <c r="K183" i="10"/>
  <c r="L183" i="10"/>
  <c r="M183" i="10"/>
  <c r="B184" i="10"/>
  <c r="C184" i="10"/>
  <c r="J184" i="10"/>
  <c r="K184" i="10"/>
  <c r="L184" i="10"/>
  <c r="M184" i="10"/>
  <c r="B185" i="10"/>
  <c r="C185" i="10"/>
  <c r="J185" i="10"/>
  <c r="K185" i="10"/>
  <c r="L185" i="10"/>
  <c r="M185" i="10"/>
  <c r="B186" i="10"/>
  <c r="C186" i="10"/>
  <c r="J186" i="10"/>
  <c r="K186" i="10"/>
  <c r="L186" i="10"/>
  <c r="M186" i="10"/>
  <c r="B187" i="10"/>
  <c r="C187" i="10"/>
  <c r="J187" i="10"/>
  <c r="K187" i="10"/>
  <c r="L187" i="10"/>
  <c r="M187" i="10"/>
  <c r="B188" i="10"/>
  <c r="C188" i="10"/>
  <c r="J188" i="10"/>
  <c r="K188" i="10"/>
  <c r="L188" i="10"/>
  <c r="M188" i="10"/>
  <c r="B189" i="10"/>
  <c r="C189" i="10"/>
  <c r="J189" i="10"/>
  <c r="K189" i="10"/>
  <c r="L189" i="10"/>
  <c r="M189" i="10"/>
  <c r="B190" i="10"/>
  <c r="C190" i="10"/>
  <c r="J190" i="10"/>
  <c r="K190" i="10"/>
  <c r="L190" i="10"/>
  <c r="M190" i="10"/>
  <c r="B191" i="10"/>
  <c r="C191" i="10"/>
  <c r="J191" i="10"/>
  <c r="K191" i="10"/>
  <c r="L191" i="10"/>
  <c r="M191" i="10"/>
  <c r="B192" i="10"/>
  <c r="C192" i="10"/>
  <c r="J192" i="10"/>
  <c r="K192" i="10"/>
  <c r="L192" i="10"/>
  <c r="M192" i="10"/>
  <c r="B193" i="10"/>
  <c r="C193" i="10"/>
  <c r="J193" i="10"/>
  <c r="K193" i="10"/>
  <c r="L193" i="10"/>
  <c r="M193" i="10"/>
  <c r="B194" i="10"/>
  <c r="C194" i="10"/>
  <c r="J194" i="10"/>
  <c r="K194" i="10"/>
  <c r="L194" i="10"/>
  <c r="M194" i="10"/>
  <c r="B195" i="10"/>
  <c r="C195" i="10"/>
  <c r="J195" i="10"/>
  <c r="K195" i="10"/>
  <c r="L195" i="10"/>
  <c r="M195" i="10"/>
  <c r="B196" i="10"/>
  <c r="C196" i="10"/>
  <c r="J196" i="10"/>
  <c r="K196" i="10"/>
  <c r="L196" i="10"/>
  <c r="M196" i="10"/>
  <c r="B197" i="10"/>
  <c r="C197" i="10"/>
  <c r="J197" i="10"/>
  <c r="K197" i="10"/>
  <c r="L197" i="10"/>
  <c r="M197" i="10"/>
  <c r="B198" i="10"/>
  <c r="C198" i="10"/>
  <c r="J198" i="10"/>
  <c r="K198" i="10"/>
  <c r="L198" i="10"/>
  <c r="M198" i="10"/>
  <c r="B199" i="10"/>
  <c r="C199" i="10"/>
  <c r="J199" i="10"/>
  <c r="K199" i="10"/>
  <c r="L199" i="10"/>
  <c r="M199" i="10"/>
  <c r="B200" i="10"/>
  <c r="C200" i="10"/>
  <c r="J200" i="10"/>
  <c r="K200" i="10"/>
  <c r="L200" i="10"/>
  <c r="M200" i="10"/>
  <c r="B201" i="10"/>
  <c r="C201" i="10"/>
  <c r="J201" i="10"/>
  <c r="J202" i="10"/>
  <c r="K201" i="10"/>
  <c r="K202" i="10"/>
  <c r="L201" i="10"/>
  <c r="L202" i="10"/>
  <c r="M201" i="10"/>
  <c r="M202" i="10"/>
  <c r="C3" i="9"/>
  <c r="B7" i="9"/>
  <c r="C7" i="9"/>
  <c r="J7" i="9"/>
  <c r="J8" i="9"/>
  <c r="J9" i="9"/>
  <c r="K7" i="9"/>
  <c r="K8" i="9"/>
  <c r="K9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M7" i="9"/>
  <c r="M8" i="9"/>
  <c r="M9" i="9"/>
  <c r="B8" i="9"/>
  <c r="C8" i="9"/>
  <c r="B9" i="9"/>
  <c r="C9" i="9"/>
  <c r="K10" i="9"/>
  <c r="B10" i="9"/>
  <c r="C10" i="9"/>
  <c r="J10" i="9"/>
  <c r="J11" i="9"/>
  <c r="M10" i="9"/>
  <c r="M11" i="9"/>
  <c r="B11" i="9"/>
  <c r="C11" i="9"/>
  <c r="K11" i="9"/>
  <c r="K12" i="9"/>
  <c r="B12" i="9"/>
  <c r="C12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M12" i="9"/>
  <c r="M13" i="9"/>
  <c r="B13" i="9"/>
  <c r="C13" i="9"/>
  <c r="K13" i="9"/>
  <c r="K14" i="9"/>
  <c r="B14" i="9"/>
  <c r="C14" i="9"/>
  <c r="M14" i="9"/>
  <c r="M15" i="9"/>
  <c r="B15" i="9"/>
  <c r="C15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B16" i="9"/>
  <c r="C16" i="9"/>
  <c r="M16" i="9"/>
  <c r="M17" i="9"/>
  <c r="B17" i="9"/>
  <c r="C17" i="9"/>
  <c r="B18" i="9"/>
  <c r="C18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A19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J71" i="9"/>
  <c r="K71" i="9"/>
  <c r="L71" i="9"/>
  <c r="M71" i="9"/>
  <c r="B72" i="9"/>
  <c r="C72" i="9"/>
  <c r="J72" i="9"/>
  <c r="K72" i="9"/>
  <c r="L72" i="9"/>
  <c r="M72" i="9"/>
  <c r="B73" i="9"/>
  <c r="C73" i="9"/>
  <c r="J73" i="9"/>
  <c r="K73" i="9"/>
  <c r="L73" i="9"/>
  <c r="M73" i="9"/>
  <c r="B74" i="9"/>
  <c r="C74" i="9"/>
  <c r="J74" i="9"/>
  <c r="K74" i="9"/>
  <c r="L74" i="9"/>
  <c r="M74" i="9"/>
  <c r="B75" i="9"/>
  <c r="C75" i="9"/>
  <c r="J75" i="9"/>
  <c r="K75" i="9"/>
  <c r="L75" i="9"/>
  <c r="M75" i="9"/>
  <c r="B76" i="9"/>
  <c r="C76" i="9"/>
  <c r="J76" i="9"/>
  <c r="K76" i="9"/>
  <c r="L76" i="9"/>
  <c r="M76" i="9"/>
  <c r="B77" i="9"/>
  <c r="C77" i="9"/>
  <c r="J77" i="9"/>
  <c r="K77" i="9"/>
  <c r="L77" i="9"/>
  <c r="M77" i="9"/>
  <c r="B78" i="9"/>
  <c r="C78" i="9"/>
  <c r="J78" i="9"/>
  <c r="K78" i="9"/>
  <c r="L78" i="9"/>
  <c r="M78" i="9"/>
  <c r="B79" i="9"/>
  <c r="C79" i="9"/>
  <c r="J79" i="9"/>
  <c r="K79" i="9"/>
  <c r="L79" i="9"/>
  <c r="M79" i="9"/>
  <c r="B80" i="9"/>
  <c r="C80" i="9"/>
  <c r="J80" i="9"/>
  <c r="K80" i="9"/>
  <c r="L80" i="9"/>
  <c r="M80" i="9"/>
  <c r="B81" i="9"/>
  <c r="C81" i="9"/>
  <c r="J81" i="9"/>
  <c r="K81" i="9"/>
  <c r="L81" i="9"/>
  <c r="M81" i="9"/>
  <c r="B82" i="9"/>
  <c r="C82" i="9"/>
  <c r="J82" i="9"/>
  <c r="K82" i="9"/>
  <c r="L82" i="9"/>
  <c r="M82" i="9"/>
  <c r="B83" i="9"/>
  <c r="C83" i="9"/>
  <c r="J83" i="9"/>
  <c r="K83" i="9"/>
  <c r="L83" i="9"/>
  <c r="M83" i="9"/>
  <c r="B84" i="9"/>
  <c r="C84" i="9"/>
  <c r="J84" i="9"/>
  <c r="K84" i="9"/>
  <c r="L84" i="9"/>
  <c r="M84" i="9"/>
  <c r="B85" i="9"/>
  <c r="C85" i="9"/>
  <c r="J85" i="9"/>
  <c r="K85" i="9"/>
  <c r="L85" i="9"/>
  <c r="M85" i="9"/>
  <c r="B86" i="9"/>
  <c r="C86" i="9"/>
  <c r="J86" i="9"/>
  <c r="K86" i="9"/>
  <c r="L86" i="9"/>
  <c r="M86" i="9"/>
  <c r="B87" i="9"/>
  <c r="C87" i="9"/>
  <c r="J87" i="9"/>
  <c r="K87" i="9"/>
  <c r="L87" i="9"/>
  <c r="M87" i="9"/>
  <c r="B88" i="9"/>
  <c r="C88" i="9"/>
  <c r="J88" i="9"/>
  <c r="K88" i="9"/>
  <c r="L88" i="9"/>
  <c r="M88" i="9"/>
  <c r="B89" i="9"/>
  <c r="C89" i="9"/>
  <c r="J89" i="9"/>
  <c r="K89" i="9"/>
  <c r="L89" i="9"/>
  <c r="M89" i="9"/>
  <c r="B90" i="9"/>
  <c r="C90" i="9"/>
  <c r="J90" i="9"/>
  <c r="K90" i="9"/>
  <c r="L90" i="9"/>
  <c r="M90" i="9"/>
  <c r="B91" i="9"/>
  <c r="C91" i="9"/>
  <c r="J91" i="9"/>
  <c r="K91" i="9"/>
  <c r="L91" i="9"/>
  <c r="M91" i="9"/>
  <c r="B92" i="9"/>
  <c r="C92" i="9"/>
  <c r="J92" i="9"/>
  <c r="K92" i="9"/>
  <c r="L92" i="9"/>
  <c r="M92" i="9"/>
  <c r="B93" i="9"/>
  <c r="C93" i="9"/>
  <c r="J93" i="9"/>
  <c r="K93" i="9"/>
  <c r="L93" i="9"/>
  <c r="M93" i="9"/>
  <c r="B94" i="9"/>
  <c r="C94" i="9"/>
  <c r="J94" i="9"/>
  <c r="K94" i="9"/>
  <c r="L94" i="9"/>
  <c r="M94" i="9"/>
  <c r="B95" i="9"/>
  <c r="C95" i="9"/>
  <c r="J95" i="9"/>
  <c r="K95" i="9"/>
  <c r="L95" i="9"/>
  <c r="M95" i="9"/>
  <c r="B96" i="9"/>
  <c r="C96" i="9"/>
  <c r="J96" i="9"/>
  <c r="K96" i="9"/>
  <c r="L96" i="9"/>
  <c r="M96" i="9"/>
  <c r="B97" i="9"/>
  <c r="C97" i="9"/>
  <c r="J97" i="9"/>
  <c r="K97" i="9"/>
  <c r="L97" i="9"/>
  <c r="M97" i="9"/>
  <c r="B98" i="9"/>
  <c r="C98" i="9"/>
  <c r="J98" i="9"/>
  <c r="K98" i="9"/>
  <c r="L98" i="9"/>
  <c r="M98" i="9"/>
  <c r="B99" i="9"/>
  <c r="C99" i="9"/>
  <c r="J99" i="9"/>
  <c r="K99" i="9"/>
  <c r="L99" i="9"/>
  <c r="M99" i="9"/>
  <c r="B100" i="9"/>
  <c r="C100" i="9"/>
  <c r="J100" i="9"/>
  <c r="K100" i="9"/>
  <c r="L100" i="9"/>
  <c r="M100" i="9"/>
  <c r="B101" i="9"/>
  <c r="C101" i="9"/>
  <c r="J101" i="9"/>
  <c r="K101" i="9"/>
  <c r="L101" i="9"/>
  <c r="M101" i="9"/>
  <c r="B102" i="9"/>
  <c r="C102" i="9"/>
  <c r="J102" i="9"/>
  <c r="K102" i="9"/>
  <c r="L102" i="9"/>
  <c r="M102" i="9"/>
  <c r="B103" i="9"/>
  <c r="C103" i="9"/>
  <c r="J103" i="9"/>
  <c r="K103" i="9"/>
  <c r="L103" i="9"/>
  <c r="M103" i="9"/>
  <c r="B104" i="9"/>
  <c r="C104" i="9"/>
  <c r="J104" i="9"/>
  <c r="K104" i="9"/>
  <c r="L104" i="9"/>
  <c r="M104" i="9"/>
  <c r="B105" i="9"/>
  <c r="C105" i="9"/>
  <c r="J105" i="9"/>
  <c r="K105" i="9"/>
  <c r="L105" i="9"/>
  <c r="M105" i="9"/>
  <c r="B106" i="9"/>
  <c r="C106" i="9"/>
  <c r="J106" i="9"/>
  <c r="K106" i="9"/>
  <c r="L106" i="9"/>
  <c r="M106" i="9"/>
  <c r="B107" i="9"/>
  <c r="C107" i="9"/>
  <c r="J107" i="9"/>
  <c r="K107" i="9"/>
  <c r="L107" i="9"/>
  <c r="M107" i="9"/>
  <c r="B108" i="9"/>
  <c r="C108" i="9"/>
  <c r="J108" i="9"/>
  <c r="K108" i="9"/>
  <c r="L108" i="9"/>
  <c r="M108" i="9"/>
  <c r="B109" i="9"/>
  <c r="C109" i="9"/>
  <c r="J109" i="9"/>
  <c r="K109" i="9"/>
  <c r="L109" i="9"/>
  <c r="M109" i="9"/>
  <c r="B110" i="9"/>
  <c r="C110" i="9"/>
  <c r="J110" i="9"/>
  <c r="K110" i="9"/>
  <c r="L110" i="9"/>
  <c r="M110" i="9"/>
  <c r="B111" i="9"/>
  <c r="C111" i="9"/>
  <c r="J111" i="9"/>
  <c r="K111" i="9"/>
  <c r="L111" i="9"/>
  <c r="M111" i="9"/>
  <c r="B112" i="9"/>
  <c r="C112" i="9"/>
  <c r="J112" i="9"/>
  <c r="K112" i="9"/>
  <c r="L112" i="9"/>
  <c r="M112" i="9"/>
  <c r="B113" i="9"/>
  <c r="C113" i="9"/>
  <c r="J113" i="9"/>
  <c r="K113" i="9"/>
  <c r="L113" i="9"/>
  <c r="M113" i="9"/>
  <c r="B114" i="9"/>
  <c r="C114" i="9"/>
  <c r="J114" i="9"/>
  <c r="K114" i="9"/>
  <c r="L114" i="9"/>
  <c r="M114" i="9"/>
  <c r="B115" i="9"/>
  <c r="C115" i="9"/>
  <c r="J115" i="9"/>
  <c r="K115" i="9"/>
  <c r="L115" i="9"/>
  <c r="M115" i="9"/>
  <c r="B116" i="9"/>
  <c r="C116" i="9"/>
  <c r="J116" i="9"/>
  <c r="K116" i="9"/>
  <c r="L116" i="9"/>
  <c r="M116" i="9"/>
  <c r="B117" i="9"/>
  <c r="C117" i="9"/>
  <c r="J117" i="9"/>
  <c r="K117" i="9"/>
  <c r="L117" i="9"/>
  <c r="M117" i="9"/>
  <c r="B118" i="9"/>
  <c r="C118" i="9"/>
  <c r="J118" i="9"/>
  <c r="K118" i="9"/>
  <c r="L118" i="9"/>
  <c r="M118" i="9"/>
  <c r="B119" i="9"/>
  <c r="C119" i="9"/>
  <c r="J119" i="9"/>
  <c r="K119" i="9"/>
  <c r="L119" i="9"/>
  <c r="M119" i="9"/>
  <c r="B120" i="9"/>
  <c r="C120" i="9"/>
  <c r="J120" i="9"/>
  <c r="K120" i="9"/>
  <c r="L120" i="9"/>
  <c r="M120" i="9"/>
  <c r="B121" i="9"/>
  <c r="C121" i="9"/>
  <c r="J121" i="9"/>
  <c r="K121" i="9"/>
  <c r="L121" i="9"/>
  <c r="M121" i="9"/>
  <c r="B122" i="9"/>
  <c r="C122" i="9"/>
  <c r="J122" i="9"/>
  <c r="K122" i="9"/>
  <c r="L122" i="9"/>
  <c r="M122" i="9"/>
  <c r="B123" i="9"/>
  <c r="C123" i="9"/>
  <c r="J123" i="9"/>
  <c r="K123" i="9"/>
  <c r="L123" i="9"/>
  <c r="M123" i="9"/>
  <c r="B124" i="9"/>
  <c r="C124" i="9"/>
  <c r="J124" i="9"/>
  <c r="K124" i="9"/>
  <c r="L124" i="9"/>
  <c r="M124" i="9"/>
  <c r="B125" i="9"/>
  <c r="C125" i="9"/>
  <c r="J125" i="9"/>
  <c r="K125" i="9"/>
  <c r="L125" i="9"/>
  <c r="M125" i="9"/>
  <c r="B126" i="9"/>
  <c r="C126" i="9"/>
  <c r="J126" i="9"/>
  <c r="K126" i="9"/>
  <c r="L126" i="9"/>
  <c r="M126" i="9"/>
  <c r="B127" i="9"/>
  <c r="C127" i="9"/>
  <c r="J127" i="9"/>
  <c r="K127" i="9"/>
  <c r="L127" i="9"/>
  <c r="M127" i="9"/>
  <c r="B128" i="9"/>
  <c r="C128" i="9"/>
  <c r="J128" i="9"/>
  <c r="K128" i="9"/>
  <c r="L128" i="9"/>
  <c r="M128" i="9"/>
  <c r="B129" i="9"/>
  <c r="C129" i="9"/>
  <c r="J129" i="9"/>
  <c r="K129" i="9"/>
  <c r="L129" i="9"/>
  <c r="M129" i="9"/>
  <c r="B130" i="9"/>
  <c r="C130" i="9"/>
  <c r="J130" i="9"/>
  <c r="K130" i="9"/>
  <c r="L130" i="9"/>
  <c r="M130" i="9"/>
  <c r="B131" i="9"/>
  <c r="C131" i="9"/>
  <c r="J131" i="9"/>
  <c r="K131" i="9"/>
  <c r="L131" i="9"/>
  <c r="M131" i="9"/>
  <c r="B132" i="9"/>
  <c r="C132" i="9"/>
  <c r="J132" i="9"/>
  <c r="K132" i="9"/>
  <c r="L132" i="9"/>
  <c r="M132" i="9"/>
  <c r="B133" i="9"/>
  <c r="C133" i="9"/>
  <c r="J133" i="9"/>
  <c r="K133" i="9"/>
  <c r="L133" i="9"/>
  <c r="M133" i="9"/>
  <c r="B134" i="9"/>
  <c r="C134" i="9"/>
  <c r="J134" i="9"/>
  <c r="K134" i="9"/>
  <c r="L134" i="9"/>
  <c r="M134" i="9"/>
  <c r="B135" i="9"/>
  <c r="C135" i="9"/>
  <c r="J135" i="9"/>
  <c r="K135" i="9"/>
  <c r="L135" i="9"/>
  <c r="M135" i="9"/>
  <c r="B136" i="9"/>
  <c r="C136" i="9"/>
  <c r="J136" i="9"/>
  <c r="K136" i="9"/>
  <c r="L136" i="9"/>
  <c r="M136" i="9"/>
  <c r="B137" i="9"/>
  <c r="C137" i="9"/>
  <c r="J137" i="9"/>
  <c r="K137" i="9"/>
  <c r="L137" i="9"/>
  <c r="M137" i="9"/>
  <c r="B138" i="9"/>
  <c r="C138" i="9"/>
  <c r="J138" i="9"/>
  <c r="K138" i="9"/>
  <c r="L138" i="9"/>
  <c r="M138" i="9"/>
  <c r="B139" i="9"/>
  <c r="C139" i="9"/>
  <c r="J139" i="9"/>
  <c r="K139" i="9"/>
  <c r="L139" i="9"/>
  <c r="M139" i="9"/>
  <c r="B140" i="9"/>
  <c r="C140" i="9"/>
  <c r="J140" i="9"/>
  <c r="K140" i="9"/>
  <c r="L140" i="9"/>
  <c r="M140" i="9"/>
  <c r="B141" i="9"/>
  <c r="C141" i="9"/>
  <c r="J141" i="9"/>
  <c r="K141" i="9"/>
  <c r="L141" i="9"/>
  <c r="M141" i="9"/>
  <c r="B142" i="9"/>
  <c r="C142" i="9"/>
  <c r="J142" i="9"/>
  <c r="K142" i="9"/>
  <c r="L142" i="9"/>
  <c r="M142" i="9"/>
  <c r="B143" i="9"/>
  <c r="C143" i="9"/>
  <c r="J143" i="9"/>
  <c r="K143" i="9"/>
  <c r="L143" i="9"/>
  <c r="M143" i="9"/>
  <c r="B144" i="9"/>
  <c r="C144" i="9"/>
  <c r="J144" i="9"/>
  <c r="K144" i="9"/>
  <c r="L144" i="9"/>
  <c r="M144" i="9"/>
  <c r="B145" i="9"/>
  <c r="C145" i="9"/>
  <c r="J145" i="9"/>
  <c r="K145" i="9"/>
  <c r="L145" i="9"/>
  <c r="M145" i="9"/>
  <c r="B146" i="9"/>
  <c r="C146" i="9"/>
  <c r="J146" i="9"/>
  <c r="K146" i="9"/>
  <c r="L146" i="9"/>
  <c r="M146" i="9"/>
  <c r="B147" i="9"/>
  <c r="C147" i="9"/>
  <c r="J147" i="9"/>
  <c r="K147" i="9"/>
  <c r="L147" i="9"/>
  <c r="M147" i="9"/>
  <c r="B148" i="9"/>
  <c r="C148" i="9"/>
  <c r="J148" i="9"/>
  <c r="K148" i="9"/>
  <c r="L148" i="9"/>
  <c r="M148" i="9"/>
  <c r="B149" i="9"/>
  <c r="C149" i="9"/>
  <c r="J149" i="9"/>
  <c r="K149" i="9"/>
  <c r="L149" i="9"/>
  <c r="M149" i="9"/>
  <c r="B150" i="9"/>
  <c r="C150" i="9"/>
  <c r="J150" i="9"/>
  <c r="K150" i="9"/>
  <c r="L150" i="9"/>
  <c r="M150" i="9"/>
  <c r="B151" i="9"/>
  <c r="C151" i="9"/>
  <c r="J151" i="9"/>
  <c r="K151" i="9"/>
  <c r="L151" i="9"/>
  <c r="M151" i="9"/>
  <c r="B152" i="9"/>
  <c r="C152" i="9"/>
  <c r="J152" i="9"/>
  <c r="K152" i="9"/>
  <c r="L152" i="9"/>
  <c r="M152" i="9"/>
  <c r="B153" i="9"/>
  <c r="C153" i="9"/>
  <c r="J153" i="9"/>
  <c r="K153" i="9"/>
  <c r="L153" i="9"/>
  <c r="M153" i="9"/>
  <c r="B154" i="9"/>
  <c r="C154" i="9"/>
  <c r="J154" i="9"/>
  <c r="K154" i="9"/>
  <c r="L154" i="9"/>
  <c r="M154" i="9"/>
  <c r="B155" i="9"/>
  <c r="C155" i="9"/>
  <c r="J155" i="9"/>
  <c r="K155" i="9"/>
  <c r="L155" i="9"/>
  <c r="M155" i="9"/>
  <c r="B156" i="9"/>
  <c r="C156" i="9"/>
  <c r="J156" i="9"/>
  <c r="K156" i="9"/>
  <c r="L156" i="9"/>
  <c r="M156" i="9"/>
  <c r="B157" i="9"/>
  <c r="C157" i="9"/>
  <c r="J157" i="9"/>
  <c r="K157" i="9"/>
  <c r="L157" i="9"/>
  <c r="M157" i="9"/>
  <c r="B158" i="9"/>
  <c r="C158" i="9"/>
  <c r="J158" i="9"/>
  <c r="K158" i="9"/>
  <c r="L158" i="9"/>
  <c r="M158" i="9"/>
  <c r="B159" i="9"/>
  <c r="C159" i="9"/>
  <c r="J159" i="9"/>
  <c r="K159" i="9"/>
  <c r="L159" i="9"/>
  <c r="M159" i="9"/>
  <c r="B160" i="9"/>
  <c r="C160" i="9"/>
  <c r="J160" i="9"/>
  <c r="K160" i="9"/>
  <c r="L160" i="9"/>
  <c r="M160" i="9"/>
  <c r="B161" i="9"/>
  <c r="C161" i="9"/>
  <c r="J161" i="9"/>
  <c r="K161" i="9"/>
  <c r="L161" i="9"/>
  <c r="M161" i="9"/>
  <c r="B162" i="9"/>
  <c r="C162" i="9"/>
  <c r="J162" i="9"/>
  <c r="K162" i="9"/>
  <c r="L162" i="9"/>
  <c r="M162" i="9"/>
  <c r="B163" i="9"/>
  <c r="C163" i="9"/>
  <c r="J163" i="9"/>
  <c r="K163" i="9"/>
  <c r="L163" i="9"/>
  <c r="M163" i="9"/>
  <c r="B164" i="9"/>
  <c r="C164" i="9"/>
  <c r="J164" i="9"/>
  <c r="K164" i="9"/>
  <c r="L164" i="9"/>
  <c r="M164" i="9"/>
  <c r="B165" i="9"/>
  <c r="C165" i="9"/>
  <c r="J165" i="9"/>
  <c r="K165" i="9"/>
  <c r="L165" i="9"/>
  <c r="M165" i="9"/>
  <c r="B166" i="9"/>
  <c r="C166" i="9"/>
  <c r="J166" i="9"/>
  <c r="K166" i="9"/>
  <c r="L166" i="9"/>
  <c r="M166" i="9"/>
  <c r="B167" i="9"/>
  <c r="C167" i="9"/>
  <c r="J167" i="9"/>
  <c r="K167" i="9"/>
  <c r="L167" i="9"/>
  <c r="M167" i="9"/>
  <c r="B168" i="9"/>
  <c r="C168" i="9"/>
  <c r="J168" i="9"/>
  <c r="K168" i="9"/>
  <c r="L168" i="9"/>
  <c r="M168" i="9"/>
  <c r="B169" i="9"/>
  <c r="C169" i="9"/>
  <c r="J169" i="9"/>
  <c r="K169" i="9"/>
  <c r="L169" i="9"/>
  <c r="M169" i="9"/>
  <c r="B170" i="9"/>
  <c r="C170" i="9"/>
  <c r="J170" i="9"/>
  <c r="K170" i="9"/>
  <c r="L170" i="9"/>
  <c r="M170" i="9"/>
  <c r="B171" i="9"/>
  <c r="C171" i="9"/>
  <c r="J171" i="9"/>
  <c r="K171" i="9"/>
  <c r="L171" i="9"/>
  <c r="M171" i="9"/>
  <c r="B172" i="9"/>
  <c r="C172" i="9"/>
  <c r="J172" i="9"/>
  <c r="K172" i="9"/>
  <c r="L172" i="9"/>
  <c r="M172" i="9"/>
  <c r="B173" i="9"/>
  <c r="C173" i="9"/>
  <c r="J173" i="9"/>
  <c r="K173" i="9"/>
  <c r="L173" i="9"/>
  <c r="M173" i="9"/>
  <c r="B174" i="9"/>
  <c r="C174" i="9"/>
  <c r="J174" i="9"/>
  <c r="K174" i="9"/>
  <c r="L174" i="9"/>
  <c r="M174" i="9"/>
  <c r="B175" i="9"/>
  <c r="C175" i="9"/>
  <c r="J175" i="9"/>
  <c r="K175" i="9"/>
  <c r="L175" i="9"/>
  <c r="M175" i="9"/>
  <c r="B176" i="9"/>
  <c r="C176" i="9"/>
  <c r="J176" i="9"/>
  <c r="K176" i="9"/>
  <c r="L176" i="9"/>
  <c r="M176" i="9"/>
  <c r="B177" i="9"/>
  <c r="C177" i="9"/>
  <c r="J177" i="9"/>
  <c r="K177" i="9"/>
  <c r="L177" i="9"/>
  <c r="M177" i="9"/>
  <c r="B178" i="9"/>
  <c r="C178" i="9"/>
  <c r="J178" i="9"/>
  <c r="K178" i="9"/>
  <c r="L178" i="9"/>
  <c r="M178" i="9"/>
  <c r="B179" i="9"/>
  <c r="C179" i="9"/>
  <c r="J179" i="9"/>
  <c r="K179" i="9"/>
  <c r="L179" i="9"/>
  <c r="M179" i="9"/>
  <c r="B180" i="9"/>
  <c r="C180" i="9"/>
  <c r="J180" i="9"/>
  <c r="K180" i="9"/>
  <c r="L180" i="9"/>
  <c r="M180" i="9"/>
  <c r="B181" i="9"/>
  <c r="C181" i="9"/>
  <c r="J181" i="9"/>
  <c r="K181" i="9"/>
  <c r="L181" i="9"/>
  <c r="M181" i="9"/>
  <c r="B182" i="9"/>
  <c r="C182" i="9"/>
  <c r="J182" i="9"/>
  <c r="K182" i="9"/>
  <c r="L182" i="9"/>
  <c r="M182" i="9"/>
  <c r="B183" i="9"/>
  <c r="C183" i="9"/>
  <c r="J183" i="9"/>
  <c r="K183" i="9"/>
  <c r="L183" i="9"/>
  <c r="M183" i="9"/>
  <c r="B184" i="9"/>
  <c r="C184" i="9"/>
  <c r="J184" i="9"/>
  <c r="K184" i="9"/>
  <c r="L184" i="9"/>
  <c r="M184" i="9"/>
  <c r="B185" i="9"/>
  <c r="C185" i="9"/>
  <c r="J185" i="9"/>
  <c r="K185" i="9"/>
  <c r="L185" i="9"/>
  <c r="M185" i="9"/>
  <c r="B186" i="9"/>
  <c r="C186" i="9"/>
  <c r="J186" i="9"/>
  <c r="K186" i="9"/>
  <c r="L186" i="9"/>
  <c r="M186" i="9"/>
  <c r="B187" i="9"/>
  <c r="C187" i="9"/>
  <c r="J187" i="9"/>
  <c r="K187" i="9"/>
  <c r="L187" i="9"/>
  <c r="M187" i="9"/>
  <c r="B188" i="9"/>
  <c r="C188" i="9"/>
  <c r="J188" i="9"/>
  <c r="K188" i="9"/>
  <c r="L188" i="9"/>
  <c r="M188" i="9"/>
  <c r="B189" i="9"/>
  <c r="C189" i="9"/>
  <c r="J189" i="9"/>
  <c r="K189" i="9"/>
  <c r="L189" i="9"/>
  <c r="M189" i="9"/>
  <c r="B190" i="9"/>
  <c r="C190" i="9"/>
  <c r="J190" i="9"/>
  <c r="K190" i="9"/>
  <c r="L190" i="9"/>
  <c r="M190" i="9"/>
  <c r="B191" i="9"/>
  <c r="C191" i="9"/>
  <c r="J191" i="9"/>
  <c r="K191" i="9"/>
  <c r="L191" i="9"/>
  <c r="M191" i="9"/>
  <c r="B192" i="9"/>
  <c r="C192" i="9"/>
  <c r="J192" i="9"/>
  <c r="K192" i="9"/>
  <c r="L192" i="9"/>
  <c r="M192" i="9"/>
  <c r="B193" i="9"/>
  <c r="C193" i="9"/>
  <c r="J193" i="9"/>
  <c r="K193" i="9"/>
  <c r="L193" i="9"/>
  <c r="M193" i="9"/>
  <c r="B194" i="9"/>
  <c r="C194" i="9"/>
  <c r="J194" i="9"/>
  <c r="K194" i="9"/>
  <c r="L194" i="9"/>
  <c r="M194" i="9"/>
  <c r="B195" i="9"/>
  <c r="C195" i="9"/>
  <c r="J195" i="9"/>
  <c r="K195" i="9"/>
  <c r="L195" i="9"/>
  <c r="M195" i="9"/>
  <c r="B196" i="9"/>
  <c r="C196" i="9"/>
  <c r="J196" i="9"/>
  <c r="K196" i="9"/>
  <c r="L196" i="9"/>
  <c r="M196" i="9"/>
  <c r="B197" i="9"/>
  <c r="C197" i="9"/>
  <c r="J197" i="9"/>
  <c r="K197" i="9"/>
  <c r="L197" i="9"/>
  <c r="M197" i="9"/>
  <c r="B198" i="9"/>
  <c r="C198" i="9"/>
  <c r="J198" i="9"/>
  <c r="K198" i="9"/>
  <c r="L198" i="9"/>
  <c r="M198" i="9"/>
  <c r="B199" i="9"/>
  <c r="C199" i="9"/>
  <c r="J199" i="9"/>
  <c r="K199" i="9"/>
  <c r="L199" i="9"/>
  <c r="M199" i="9"/>
  <c r="B200" i="9"/>
  <c r="C200" i="9"/>
  <c r="J200" i="9"/>
  <c r="K200" i="9"/>
  <c r="L200" i="9"/>
  <c r="M200" i="9"/>
  <c r="B201" i="9"/>
  <c r="C201" i="9"/>
  <c r="J201" i="9"/>
  <c r="J202" i="9"/>
  <c r="K201" i="9"/>
  <c r="K202" i="9"/>
  <c r="L201" i="9"/>
  <c r="L202" i="9"/>
  <c r="M201" i="9"/>
  <c r="M202" i="9"/>
  <c r="C3" i="8"/>
  <c r="B7" i="8"/>
  <c r="C7" i="8"/>
  <c r="J7" i="8"/>
  <c r="K7" i="8"/>
  <c r="K8" i="8"/>
  <c r="K9" i="8"/>
  <c r="L7" i="8"/>
  <c r="L8" i="8"/>
  <c r="L9" i="8"/>
  <c r="M7" i="8"/>
  <c r="M8" i="8"/>
  <c r="M9" i="8"/>
  <c r="B8" i="8"/>
  <c r="C8" i="8"/>
  <c r="J8" i="8"/>
  <c r="J9" i="8"/>
  <c r="B9" i="8"/>
  <c r="C9" i="8"/>
  <c r="L10" i="8"/>
  <c r="M10" i="8"/>
  <c r="B10" i="8"/>
  <c r="C10" i="8"/>
  <c r="J10" i="8"/>
  <c r="J11" i="8"/>
  <c r="K10" i="8"/>
  <c r="K11" i="8"/>
  <c r="B11" i="8"/>
  <c r="C11" i="8"/>
  <c r="L11" i="8"/>
  <c r="L12" i="8"/>
  <c r="M11" i="8"/>
  <c r="M12" i="8"/>
  <c r="B12" i="8"/>
  <c r="C12" i="8"/>
  <c r="J12" i="8"/>
  <c r="J13" i="8"/>
  <c r="K12" i="8"/>
  <c r="K13" i="8"/>
  <c r="B13" i="8"/>
  <c r="C13" i="8"/>
  <c r="L13" i="8"/>
  <c r="L14" i="8"/>
  <c r="M13" i="8"/>
  <c r="M14" i="8"/>
  <c r="B14" i="8"/>
  <c r="C14" i="8"/>
  <c r="J14" i="8"/>
  <c r="J15" i="8"/>
  <c r="K14" i="8"/>
  <c r="K15" i="8"/>
  <c r="B15" i="8"/>
  <c r="C15" i="8"/>
  <c r="L15" i="8"/>
  <c r="L16" i="8"/>
  <c r="M15" i="8"/>
  <c r="M16" i="8"/>
  <c r="B16" i="8"/>
  <c r="C16" i="8"/>
  <c r="J16" i="8"/>
  <c r="J17" i="8"/>
  <c r="K16" i="8"/>
  <c r="K17" i="8"/>
  <c r="B17" i="8"/>
  <c r="C17" i="8"/>
  <c r="L17" i="8"/>
  <c r="L18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B18" i="8"/>
  <c r="C18" i="8"/>
  <c r="J18" i="8"/>
  <c r="J19" i="8"/>
  <c r="K18" i="8"/>
  <c r="A19" i="8"/>
  <c r="B19" i="8"/>
  <c r="C19" i="8"/>
  <c r="K19" i="8"/>
  <c r="K20" i="8"/>
  <c r="L19" i="8"/>
  <c r="L20" i="8"/>
  <c r="B20" i="8"/>
  <c r="C20" i="8"/>
  <c r="J20" i="8"/>
  <c r="J21" i="8"/>
  <c r="B21" i="8"/>
  <c r="C21" i="8"/>
  <c r="K21" i="8"/>
  <c r="K22" i="8"/>
  <c r="L21" i="8"/>
  <c r="L22" i="8"/>
  <c r="B22" i="8"/>
  <c r="C22" i="8"/>
  <c r="J22" i="8"/>
  <c r="J23" i="8"/>
  <c r="B23" i="8"/>
  <c r="C23" i="8"/>
  <c r="K23" i="8"/>
  <c r="K24" i="8"/>
  <c r="L23" i="8"/>
  <c r="L24" i="8"/>
  <c r="B24" i="8"/>
  <c r="C24" i="8"/>
  <c r="J24" i="8"/>
  <c r="J25" i="8"/>
  <c r="B25" i="8"/>
  <c r="C25" i="8"/>
  <c r="K25" i="8"/>
  <c r="K26" i="8"/>
  <c r="L25" i="8"/>
  <c r="L26" i="8"/>
  <c r="B26" i="8"/>
  <c r="C26" i="8"/>
  <c r="J26" i="8"/>
  <c r="J27" i="8"/>
  <c r="B27" i="8"/>
  <c r="C27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L27" i="8"/>
  <c r="B28" i="8"/>
  <c r="C28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J71" i="8"/>
  <c r="K71" i="8"/>
  <c r="L71" i="8"/>
  <c r="M71" i="8"/>
  <c r="B72" i="8"/>
  <c r="C72" i="8"/>
  <c r="J72" i="8"/>
  <c r="K72" i="8"/>
  <c r="L72" i="8"/>
  <c r="M72" i="8"/>
  <c r="B73" i="8"/>
  <c r="C73" i="8"/>
  <c r="J73" i="8"/>
  <c r="K73" i="8"/>
  <c r="L73" i="8"/>
  <c r="M73" i="8"/>
  <c r="B74" i="8"/>
  <c r="C74" i="8"/>
  <c r="J74" i="8"/>
  <c r="K74" i="8"/>
  <c r="L74" i="8"/>
  <c r="M74" i="8"/>
  <c r="B75" i="8"/>
  <c r="C75" i="8"/>
  <c r="J75" i="8"/>
  <c r="K75" i="8"/>
  <c r="L75" i="8"/>
  <c r="M75" i="8"/>
  <c r="B76" i="8"/>
  <c r="C76" i="8"/>
  <c r="J76" i="8"/>
  <c r="K76" i="8"/>
  <c r="L76" i="8"/>
  <c r="M76" i="8"/>
  <c r="B77" i="8"/>
  <c r="C77" i="8"/>
  <c r="J77" i="8"/>
  <c r="K77" i="8"/>
  <c r="L77" i="8"/>
  <c r="M77" i="8"/>
  <c r="B78" i="8"/>
  <c r="C78" i="8"/>
  <c r="J78" i="8"/>
  <c r="K78" i="8"/>
  <c r="L78" i="8"/>
  <c r="M78" i="8"/>
  <c r="B79" i="8"/>
  <c r="C79" i="8"/>
  <c r="J79" i="8"/>
  <c r="K79" i="8"/>
  <c r="L79" i="8"/>
  <c r="M79" i="8"/>
  <c r="B80" i="8"/>
  <c r="C80" i="8"/>
  <c r="J80" i="8"/>
  <c r="K80" i="8"/>
  <c r="L80" i="8"/>
  <c r="M80" i="8"/>
  <c r="B81" i="8"/>
  <c r="C81" i="8"/>
  <c r="J81" i="8"/>
  <c r="K81" i="8"/>
  <c r="L81" i="8"/>
  <c r="M81" i="8"/>
  <c r="B82" i="8"/>
  <c r="C82" i="8"/>
  <c r="J82" i="8"/>
  <c r="K82" i="8"/>
  <c r="L82" i="8"/>
  <c r="M82" i="8"/>
  <c r="B83" i="8"/>
  <c r="C83" i="8"/>
  <c r="J83" i="8"/>
  <c r="K83" i="8"/>
  <c r="L83" i="8"/>
  <c r="M83" i="8"/>
  <c r="B84" i="8"/>
  <c r="C84" i="8"/>
  <c r="J84" i="8"/>
  <c r="K84" i="8"/>
  <c r="L84" i="8"/>
  <c r="M84" i="8"/>
  <c r="B85" i="8"/>
  <c r="C85" i="8"/>
  <c r="J85" i="8"/>
  <c r="K85" i="8"/>
  <c r="L85" i="8"/>
  <c r="M85" i="8"/>
  <c r="B86" i="8"/>
  <c r="C86" i="8"/>
  <c r="J86" i="8"/>
  <c r="K86" i="8"/>
  <c r="L86" i="8"/>
  <c r="M86" i="8"/>
  <c r="B87" i="8"/>
  <c r="C87" i="8"/>
  <c r="J87" i="8"/>
  <c r="K87" i="8"/>
  <c r="L87" i="8"/>
  <c r="M87" i="8"/>
  <c r="B88" i="8"/>
  <c r="C88" i="8"/>
  <c r="J88" i="8"/>
  <c r="K88" i="8"/>
  <c r="L88" i="8"/>
  <c r="M88" i="8"/>
  <c r="B89" i="8"/>
  <c r="C89" i="8"/>
  <c r="J89" i="8"/>
  <c r="K89" i="8"/>
  <c r="L89" i="8"/>
  <c r="M89" i="8"/>
  <c r="B90" i="8"/>
  <c r="C90" i="8"/>
  <c r="J90" i="8"/>
  <c r="K90" i="8"/>
  <c r="L90" i="8"/>
  <c r="M90" i="8"/>
  <c r="B91" i="8"/>
  <c r="C91" i="8"/>
  <c r="J91" i="8"/>
  <c r="K91" i="8"/>
  <c r="L91" i="8"/>
  <c r="M91" i="8"/>
  <c r="B92" i="8"/>
  <c r="C92" i="8"/>
  <c r="J92" i="8"/>
  <c r="K92" i="8"/>
  <c r="L92" i="8"/>
  <c r="M92" i="8"/>
  <c r="B93" i="8"/>
  <c r="C93" i="8"/>
  <c r="J93" i="8"/>
  <c r="K93" i="8"/>
  <c r="L93" i="8"/>
  <c r="M93" i="8"/>
  <c r="B94" i="8"/>
  <c r="C94" i="8"/>
  <c r="J94" i="8"/>
  <c r="K94" i="8"/>
  <c r="L94" i="8"/>
  <c r="M94" i="8"/>
  <c r="B95" i="8"/>
  <c r="C95" i="8"/>
  <c r="J95" i="8"/>
  <c r="K95" i="8"/>
  <c r="L95" i="8"/>
  <c r="M95" i="8"/>
  <c r="B96" i="8"/>
  <c r="C96" i="8"/>
  <c r="J96" i="8"/>
  <c r="K96" i="8"/>
  <c r="L96" i="8"/>
  <c r="M96" i="8"/>
  <c r="B97" i="8"/>
  <c r="C97" i="8"/>
  <c r="J97" i="8"/>
  <c r="K97" i="8"/>
  <c r="L97" i="8"/>
  <c r="M97" i="8"/>
  <c r="B98" i="8"/>
  <c r="C98" i="8"/>
  <c r="J98" i="8"/>
  <c r="K98" i="8"/>
  <c r="L98" i="8"/>
  <c r="M98" i="8"/>
  <c r="B99" i="8"/>
  <c r="C99" i="8"/>
  <c r="J99" i="8"/>
  <c r="K99" i="8"/>
  <c r="L99" i="8"/>
  <c r="M99" i="8"/>
  <c r="B100" i="8"/>
  <c r="C100" i="8"/>
  <c r="J100" i="8"/>
  <c r="K100" i="8"/>
  <c r="L100" i="8"/>
  <c r="M100" i="8"/>
  <c r="B101" i="8"/>
  <c r="C101" i="8"/>
  <c r="J101" i="8"/>
  <c r="K101" i="8"/>
  <c r="L101" i="8"/>
  <c r="M101" i="8"/>
  <c r="B102" i="8"/>
  <c r="C102" i="8"/>
  <c r="J102" i="8"/>
  <c r="K102" i="8"/>
  <c r="L102" i="8"/>
  <c r="M102" i="8"/>
  <c r="B103" i="8"/>
  <c r="C103" i="8"/>
  <c r="J103" i="8"/>
  <c r="K103" i="8"/>
  <c r="L103" i="8"/>
  <c r="M103" i="8"/>
  <c r="B104" i="8"/>
  <c r="C104" i="8"/>
  <c r="J104" i="8"/>
  <c r="K104" i="8"/>
  <c r="L104" i="8"/>
  <c r="M104" i="8"/>
  <c r="B105" i="8"/>
  <c r="C105" i="8"/>
  <c r="J105" i="8"/>
  <c r="K105" i="8"/>
  <c r="L105" i="8"/>
  <c r="M105" i="8"/>
  <c r="B106" i="8"/>
  <c r="C106" i="8"/>
  <c r="J106" i="8"/>
  <c r="K106" i="8"/>
  <c r="L106" i="8"/>
  <c r="M106" i="8"/>
  <c r="B107" i="8"/>
  <c r="C107" i="8"/>
  <c r="J107" i="8"/>
  <c r="K107" i="8"/>
  <c r="L107" i="8"/>
  <c r="M107" i="8"/>
  <c r="B108" i="8"/>
  <c r="C108" i="8"/>
  <c r="J108" i="8"/>
  <c r="K108" i="8"/>
  <c r="L108" i="8"/>
  <c r="M108" i="8"/>
  <c r="B109" i="8"/>
  <c r="C109" i="8"/>
  <c r="J109" i="8"/>
  <c r="K109" i="8"/>
  <c r="L109" i="8"/>
  <c r="M109" i="8"/>
  <c r="B110" i="8"/>
  <c r="C110" i="8"/>
  <c r="J110" i="8"/>
  <c r="K110" i="8"/>
  <c r="L110" i="8"/>
  <c r="M110" i="8"/>
  <c r="B111" i="8"/>
  <c r="C111" i="8"/>
  <c r="J111" i="8"/>
  <c r="K111" i="8"/>
  <c r="L111" i="8"/>
  <c r="M111" i="8"/>
  <c r="B112" i="8"/>
  <c r="C112" i="8"/>
  <c r="J112" i="8"/>
  <c r="K112" i="8"/>
  <c r="L112" i="8"/>
  <c r="M112" i="8"/>
  <c r="B113" i="8"/>
  <c r="C113" i="8"/>
  <c r="J113" i="8"/>
  <c r="K113" i="8"/>
  <c r="L113" i="8"/>
  <c r="M113" i="8"/>
  <c r="B114" i="8"/>
  <c r="C114" i="8"/>
  <c r="J114" i="8"/>
  <c r="K114" i="8"/>
  <c r="L114" i="8"/>
  <c r="M114" i="8"/>
  <c r="B115" i="8"/>
  <c r="C115" i="8"/>
  <c r="J115" i="8"/>
  <c r="K115" i="8"/>
  <c r="L115" i="8"/>
  <c r="M115" i="8"/>
  <c r="B116" i="8"/>
  <c r="C116" i="8"/>
  <c r="J116" i="8"/>
  <c r="K116" i="8"/>
  <c r="L116" i="8"/>
  <c r="M116" i="8"/>
  <c r="B117" i="8"/>
  <c r="C117" i="8"/>
  <c r="J117" i="8"/>
  <c r="K117" i="8"/>
  <c r="L117" i="8"/>
  <c r="M117" i="8"/>
  <c r="B118" i="8"/>
  <c r="C118" i="8"/>
  <c r="J118" i="8"/>
  <c r="K118" i="8"/>
  <c r="L118" i="8"/>
  <c r="M118" i="8"/>
  <c r="B119" i="8"/>
  <c r="C119" i="8"/>
  <c r="J119" i="8"/>
  <c r="K119" i="8"/>
  <c r="L119" i="8"/>
  <c r="M119" i="8"/>
  <c r="B120" i="8"/>
  <c r="C120" i="8"/>
  <c r="J120" i="8"/>
  <c r="K120" i="8"/>
  <c r="L120" i="8"/>
  <c r="M120" i="8"/>
  <c r="B121" i="8"/>
  <c r="C121" i="8"/>
  <c r="J121" i="8"/>
  <c r="K121" i="8"/>
  <c r="L121" i="8"/>
  <c r="M121" i="8"/>
  <c r="B122" i="8"/>
  <c r="C122" i="8"/>
  <c r="J122" i="8"/>
  <c r="K122" i="8"/>
  <c r="L122" i="8"/>
  <c r="M122" i="8"/>
  <c r="B123" i="8"/>
  <c r="C123" i="8"/>
  <c r="J123" i="8"/>
  <c r="K123" i="8"/>
  <c r="L123" i="8"/>
  <c r="M123" i="8"/>
  <c r="B124" i="8"/>
  <c r="C124" i="8"/>
  <c r="J124" i="8"/>
  <c r="K124" i="8"/>
  <c r="L124" i="8"/>
  <c r="M124" i="8"/>
  <c r="B125" i="8"/>
  <c r="C125" i="8"/>
  <c r="J125" i="8"/>
  <c r="K125" i="8"/>
  <c r="L125" i="8"/>
  <c r="M125" i="8"/>
  <c r="B126" i="8"/>
  <c r="C126" i="8"/>
  <c r="J126" i="8"/>
  <c r="K126" i="8"/>
  <c r="L126" i="8"/>
  <c r="M126" i="8"/>
  <c r="B127" i="8"/>
  <c r="C127" i="8"/>
  <c r="J127" i="8"/>
  <c r="K127" i="8"/>
  <c r="L127" i="8"/>
  <c r="M127" i="8"/>
  <c r="B128" i="8"/>
  <c r="C128" i="8"/>
  <c r="J128" i="8"/>
  <c r="K128" i="8"/>
  <c r="L128" i="8"/>
  <c r="M128" i="8"/>
  <c r="B129" i="8"/>
  <c r="C129" i="8"/>
  <c r="J129" i="8"/>
  <c r="K129" i="8"/>
  <c r="L129" i="8"/>
  <c r="M129" i="8"/>
  <c r="B130" i="8"/>
  <c r="C130" i="8"/>
  <c r="J130" i="8"/>
  <c r="K130" i="8"/>
  <c r="L130" i="8"/>
  <c r="M130" i="8"/>
  <c r="B131" i="8"/>
  <c r="C131" i="8"/>
  <c r="J131" i="8"/>
  <c r="K131" i="8"/>
  <c r="L131" i="8"/>
  <c r="M131" i="8"/>
  <c r="B132" i="8"/>
  <c r="C132" i="8"/>
  <c r="J132" i="8"/>
  <c r="K132" i="8"/>
  <c r="L132" i="8"/>
  <c r="M132" i="8"/>
  <c r="B133" i="8"/>
  <c r="C133" i="8"/>
  <c r="J133" i="8"/>
  <c r="K133" i="8"/>
  <c r="L133" i="8"/>
  <c r="M133" i="8"/>
  <c r="B134" i="8"/>
  <c r="C134" i="8"/>
  <c r="J134" i="8"/>
  <c r="K134" i="8"/>
  <c r="L134" i="8"/>
  <c r="M134" i="8"/>
  <c r="B135" i="8"/>
  <c r="C135" i="8"/>
  <c r="J135" i="8"/>
  <c r="K135" i="8"/>
  <c r="L135" i="8"/>
  <c r="M135" i="8"/>
  <c r="B136" i="8"/>
  <c r="C136" i="8"/>
  <c r="J136" i="8"/>
  <c r="K136" i="8"/>
  <c r="L136" i="8"/>
  <c r="M136" i="8"/>
  <c r="B137" i="8"/>
  <c r="C137" i="8"/>
  <c r="J137" i="8"/>
  <c r="K137" i="8"/>
  <c r="L137" i="8"/>
  <c r="M137" i="8"/>
  <c r="B138" i="8"/>
  <c r="C138" i="8"/>
  <c r="J138" i="8"/>
  <c r="K138" i="8"/>
  <c r="L138" i="8"/>
  <c r="M138" i="8"/>
  <c r="B139" i="8"/>
  <c r="C139" i="8"/>
  <c r="J139" i="8"/>
  <c r="K139" i="8"/>
  <c r="L139" i="8"/>
  <c r="M139" i="8"/>
  <c r="B140" i="8"/>
  <c r="C140" i="8"/>
  <c r="J140" i="8"/>
  <c r="K140" i="8"/>
  <c r="L140" i="8"/>
  <c r="M140" i="8"/>
  <c r="B141" i="8"/>
  <c r="C141" i="8"/>
  <c r="J141" i="8"/>
  <c r="K141" i="8"/>
  <c r="L141" i="8"/>
  <c r="M141" i="8"/>
  <c r="B142" i="8"/>
  <c r="C142" i="8"/>
  <c r="J142" i="8"/>
  <c r="K142" i="8"/>
  <c r="L142" i="8"/>
  <c r="M142" i="8"/>
  <c r="B143" i="8"/>
  <c r="C143" i="8"/>
  <c r="J143" i="8"/>
  <c r="K143" i="8"/>
  <c r="L143" i="8"/>
  <c r="M143" i="8"/>
  <c r="B144" i="8"/>
  <c r="C144" i="8"/>
  <c r="J144" i="8"/>
  <c r="K144" i="8"/>
  <c r="L144" i="8"/>
  <c r="M144" i="8"/>
  <c r="B145" i="8"/>
  <c r="C145" i="8"/>
  <c r="J145" i="8"/>
  <c r="K145" i="8"/>
  <c r="L145" i="8"/>
  <c r="M145" i="8"/>
  <c r="B146" i="8"/>
  <c r="C146" i="8"/>
  <c r="J146" i="8"/>
  <c r="K146" i="8"/>
  <c r="L146" i="8"/>
  <c r="M146" i="8"/>
  <c r="B147" i="8"/>
  <c r="C147" i="8"/>
  <c r="J147" i="8"/>
  <c r="K147" i="8"/>
  <c r="L147" i="8"/>
  <c r="M147" i="8"/>
  <c r="B148" i="8"/>
  <c r="C148" i="8"/>
  <c r="J148" i="8"/>
  <c r="K148" i="8"/>
  <c r="L148" i="8"/>
  <c r="M148" i="8"/>
  <c r="B149" i="8"/>
  <c r="C149" i="8"/>
  <c r="J149" i="8"/>
  <c r="K149" i="8"/>
  <c r="L149" i="8"/>
  <c r="M149" i="8"/>
  <c r="B150" i="8"/>
  <c r="C150" i="8"/>
  <c r="J150" i="8"/>
  <c r="K150" i="8"/>
  <c r="L150" i="8"/>
  <c r="M150" i="8"/>
  <c r="B151" i="8"/>
  <c r="C151" i="8"/>
  <c r="J151" i="8"/>
  <c r="K151" i="8"/>
  <c r="L151" i="8"/>
  <c r="M151" i="8"/>
  <c r="B152" i="8"/>
  <c r="C152" i="8"/>
  <c r="J152" i="8"/>
  <c r="K152" i="8"/>
  <c r="L152" i="8"/>
  <c r="M152" i="8"/>
  <c r="B153" i="8"/>
  <c r="C153" i="8"/>
  <c r="J153" i="8"/>
  <c r="K153" i="8"/>
  <c r="L153" i="8"/>
  <c r="M153" i="8"/>
  <c r="B154" i="8"/>
  <c r="C154" i="8"/>
  <c r="J154" i="8"/>
  <c r="K154" i="8"/>
  <c r="L154" i="8"/>
  <c r="M154" i="8"/>
  <c r="B155" i="8"/>
  <c r="C155" i="8"/>
  <c r="J155" i="8"/>
  <c r="K155" i="8"/>
  <c r="L155" i="8"/>
  <c r="M155" i="8"/>
  <c r="B156" i="8"/>
  <c r="C156" i="8"/>
  <c r="J156" i="8"/>
  <c r="K156" i="8"/>
  <c r="L156" i="8"/>
  <c r="M156" i="8"/>
  <c r="B157" i="8"/>
  <c r="C157" i="8"/>
  <c r="J157" i="8"/>
  <c r="K157" i="8"/>
  <c r="L157" i="8"/>
  <c r="M157" i="8"/>
  <c r="B158" i="8"/>
  <c r="C158" i="8"/>
  <c r="J158" i="8"/>
  <c r="K158" i="8"/>
  <c r="L158" i="8"/>
  <c r="M158" i="8"/>
  <c r="B159" i="8"/>
  <c r="C159" i="8"/>
  <c r="J159" i="8"/>
  <c r="K159" i="8"/>
  <c r="L159" i="8"/>
  <c r="M159" i="8"/>
  <c r="B160" i="8"/>
  <c r="C160" i="8"/>
  <c r="J160" i="8"/>
  <c r="K160" i="8"/>
  <c r="L160" i="8"/>
  <c r="M160" i="8"/>
  <c r="B161" i="8"/>
  <c r="C161" i="8"/>
  <c r="J161" i="8"/>
  <c r="K161" i="8"/>
  <c r="L161" i="8"/>
  <c r="M161" i="8"/>
  <c r="B162" i="8"/>
  <c r="C162" i="8"/>
  <c r="J162" i="8"/>
  <c r="K162" i="8"/>
  <c r="L162" i="8"/>
  <c r="M162" i="8"/>
  <c r="B163" i="8"/>
  <c r="C163" i="8"/>
  <c r="J163" i="8"/>
  <c r="K163" i="8"/>
  <c r="L163" i="8"/>
  <c r="M163" i="8"/>
  <c r="B164" i="8"/>
  <c r="C164" i="8"/>
  <c r="J164" i="8"/>
  <c r="K164" i="8"/>
  <c r="L164" i="8"/>
  <c r="M164" i="8"/>
  <c r="B165" i="8"/>
  <c r="C165" i="8"/>
  <c r="J165" i="8"/>
  <c r="K165" i="8"/>
  <c r="L165" i="8"/>
  <c r="M165" i="8"/>
  <c r="B166" i="8"/>
  <c r="C166" i="8"/>
  <c r="J166" i="8"/>
  <c r="K166" i="8"/>
  <c r="L166" i="8"/>
  <c r="M166" i="8"/>
  <c r="B167" i="8"/>
  <c r="C167" i="8"/>
  <c r="J167" i="8"/>
  <c r="K167" i="8"/>
  <c r="L167" i="8"/>
  <c r="M167" i="8"/>
  <c r="B168" i="8"/>
  <c r="C168" i="8"/>
  <c r="J168" i="8"/>
  <c r="K168" i="8"/>
  <c r="L168" i="8"/>
  <c r="M168" i="8"/>
  <c r="B169" i="8"/>
  <c r="C169" i="8"/>
  <c r="J169" i="8"/>
  <c r="K169" i="8"/>
  <c r="L169" i="8"/>
  <c r="M169" i="8"/>
  <c r="B170" i="8"/>
  <c r="C170" i="8"/>
  <c r="J170" i="8"/>
  <c r="K170" i="8"/>
  <c r="L170" i="8"/>
  <c r="M170" i="8"/>
  <c r="B171" i="8"/>
  <c r="C171" i="8"/>
  <c r="J171" i="8"/>
  <c r="K171" i="8"/>
  <c r="L171" i="8"/>
  <c r="M171" i="8"/>
  <c r="B172" i="8"/>
  <c r="C172" i="8"/>
  <c r="J172" i="8"/>
  <c r="K172" i="8"/>
  <c r="L172" i="8"/>
  <c r="M172" i="8"/>
  <c r="B173" i="8"/>
  <c r="C173" i="8"/>
  <c r="J173" i="8"/>
  <c r="K173" i="8"/>
  <c r="L173" i="8"/>
  <c r="M173" i="8"/>
  <c r="B174" i="8"/>
  <c r="C174" i="8"/>
  <c r="J174" i="8"/>
  <c r="K174" i="8"/>
  <c r="L174" i="8"/>
  <c r="M174" i="8"/>
  <c r="B175" i="8"/>
  <c r="C175" i="8"/>
  <c r="J175" i="8"/>
  <c r="K175" i="8"/>
  <c r="L175" i="8"/>
  <c r="M175" i="8"/>
  <c r="B176" i="8"/>
  <c r="C176" i="8"/>
  <c r="J176" i="8"/>
  <c r="K176" i="8"/>
  <c r="L176" i="8"/>
  <c r="M176" i="8"/>
  <c r="B177" i="8"/>
  <c r="C177" i="8"/>
  <c r="J177" i="8"/>
  <c r="K177" i="8"/>
  <c r="L177" i="8"/>
  <c r="M177" i="8"/>
  <c r="B178" i="8"/>
  <c r="C178" i="8"/>
  <c r="J178" i="8"/>
  <c r="K178" i="8"/>
  <c r="L178" i="8"/>
  <c r="M178" i="8"/>
  <c r="B179" i="8"/>
  <c r="C179" i="8"/>
  <c r="J179" i="8"/>
  <c r="K179" i="8"/>
  <c r="L179" i="8"/>
  <c r="M179" i="8"/>
  <c r="B180" i="8"/>
  <c r="C180" i="8"/>
  <c r="J180" i="8"/>
  <c r="K180" i="8"/>
  <c r="L180" i="8"/>
  <c r="M180" i="8"/>
  <c r="B181" i="8"/>
  <c r="C181" i="8"/>
  <c r="J181" i="8"/>
  <c r="K181" i="8"/>
  <c r="L181" i="8"/>
  <c r="M181" i="8"/>
  <c r="B182" i="8"/>
  <c r="C182" i="8"/>
  <c r="J182" i="8"/>
  <c r="K182" i="8"/>
  <c r="L182" i="8"/>
  <c r="M182" i="8"/>
  <c r="B183" i="8"/>
  <c r="C183" i="8"/>
  <c r="J183" i="8"/>
  <c r="K183" i="8"/>
  <c r="L183" i="8"/>
  <c r="M183" i="8"/>
  <c r="B184" i="8"/>
  <c r="C184" i="8"/>
  <c r="J184" i="8"/>
  <c r="K184" i="8"/>
  <c r="L184" i="8"/>
  <c r="M184" i="8"/>
  <c r="B185" i="8"/>
  <c r="C185" i="8"/>
  <c r="J185" i="8"/>
  <c r="K185" i="8"/>
  <c r="L185" i="8"/>
  <c r="M185" i="8"/>
  <c r="B186" i="8"/>
  <c r="C186" i="8"/>
  <c r="J186" i="8"/>
  <c r="K186" i="8"/>
  <c r="L186" i="8"/>
  <c r="M186" i="8"/>
  <c r="B187" i="8"/>
  <c r="C187" i="8"/>
  <c r="J187" i="8"/>
  <c r="K187" i="8"/>
  <c r="L187" i="8"/>
  <c r="M187" i="8"/>
  <c r="B188" i="8"/>
  <c r="C188" i="8"/>
  <c r="J188" i="8"/>
  <c r="K188" i="8"/>
  <c r="L188" i="8"/>
  <c r="M188" i="8"/>
  <c r="B189" i="8"/>
  <c r="C189" i="8"/>
  <c r="J189" i="8"/>
  <c r="K189" i="8"/>
  <c r="L189" i="8"/>
  <c r="M189" i="8"/>
  <c r="B190" i="8"/>
  <c r="C190" i="8"/>
  <c r="J190" i="8"/>
  <c r="K190" i="8"/>
  <c r="L190" i="8"/>
  <c r="M190" i="8"/>
  <c r="B191" i="8"/>
  <c r="C191" i="8"/>
  <c r="J191" i="8"/>
  <c r="K191" i="8"/>
  <c r="L191" i="8"/>
  <c r="M191" i="8"/>
  <c r="B192" i="8"/>
  <c r="C192" i="8"/>
  <c r="J192" i="8"/>
  <c r="K192" i="8"/>
  <c r="L192" i="8"/>
  <c r="M192" i="8"/>
  <c r="B193" i="8"/>
  <c r="C193" i="8"/>
  <c r="J193" i="8"/>
  <c r="K193" i="8"/>
  <c r="L193" i="8"/>
  <c r="M193" i="8"/>
  <c r="B194" i="8"/>
  <c r="C194" i="8"/>
  <c r="J194" i="8"/>
  <c r="K194" i="8"/>
  <c r="L194" i="8"/>
  <c r="M194" i="8"/>
  <c r="B195" i="8"/>
  <c r="C195" i="8"/>
  <c r="J195" i="8"/>
  <c r="K195" i="8"/>
  <c r="L195" i="8"/>
  <c r="M195" i="8"/>
  <c r="B196" i="8"/>
  <c r="C196" i="8"/>
  <c r="J196" i="8"/>
  <c r="K196" i="8"/>
  <c r="L196" i="8"/>
  <c r="M196" i="8"/>
  <c r="B197" i="8"/>
  <c r="C197" i="8"/>
  <c r="J197" i="8"/>
  <c r="K197" i="8"/>
  <c r="L197" i="8"/>
  <c r="M197" i="8"/>
  <c r="B198" i="8"/>
  <c r="C198" i="8"/>
  <c r="J198" i="8"/>
  <c r="K198" i="8"/>
  <c r="L198" i="8"/>
  <c r="M198" i="8"/>
  <c r="B199" i="8"/>
  <c r="C199" i="8"/>
  <c r="J199" i="8"/>
  <c r="K199" i="8"/>
  <c r="L199" i="8"/>
  <c r="M199" i="8"/>
  <c r="B200" i="8"/>
  <c r="C200" i="8"/>
  <c r="J200" i="8"/>
  <c r="K200" i="8"/>
  <c r="L200" i="8"/>
  <c r="M200" i="8"/>
  <c r="B201" i="8"/>
  <c r="C201" i="8"/>
  <c r="J201" i="8"/>
  <c r="J202" i="8"/>
  <c r="K201" i="8"/>
  <c r="K202" i="8"/>
  <c r="L201" i="8"/>
  <c r="L202" i="8"/>
  <c r="M201" i="8"/>
  <c r="M202" i="8"/>
  <c r="C3" i="7"/>
  <c r="B7" i="7"/>
  <c r="C7" i="7"/>
  <c r="J7" i="7"/>
  <c r="K7" i="7"/>
  <c r="L7" i="7"/>
  <c r="L8" i="7"/>
  <c r="L9" i="7"/>
  <c r="L10" i="7"/>
  <c r="L11" i="7"/>
  <c r="L12" i="7"/>
  <c r="L13" i="7"/>
  <c r="L14" i="7"/>
  <c r="L15" i="7"/>
  <c r="L16" i="7"/>
  <c r="L17" i="7"/>
  <c r="L18" i="7"/>
  <c r="M7" i="7"/>
  <c r="B8" i="7"/>
  <c r="C8" i="7"/>
  <c r="J8" i="7"/>
  <c r="J9" i="7"/>
  <c r="J10" i="7"/>
  <c r="J11" i="7"/>
  <c r="J12" i="7"/>
  <c r="J13" i="7"/>
  <c r="J14" i="7"/>
  <c r="J15" i="7"/>
  <c r="J16" i="7"/>
  <c r="J17" i="7"/>
  <c r="J18" i="7"/>
  <c r="J19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A19" i="7"/>
  <c r="B19" i="7"/>
  <c r="C19" i="7"/>
  <c r="L19" i="7"/>
  <c r="L20" i="7"/>
  <c r="B20" i="7"/>
  <c r="C20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B21" i="7"/>
  <c r="C21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J71" i="7"/>
  <c r="K71" i="7"/>
  <c r="L71" i="7"/>
  <c r="M71" i="7"/>
  <c r="B72" i="7"/>
  <c r="C72" i="7"/>
  <c r="J72" i="7"/>
  <c r="K72" i="7"/>
  <c r="L72" i="7"/>
  <c r="M72" i="7"/>
  <c r="B73" i="7"/>
  <c r="C73" i="7"/>
  <c r="J73" i="7"/>
  <c r="K73" i="7"/>
  <c r="L73" i="7"/>
  <c r="M73" i="7"/>
  <c r="B74" i="7"/>
  <c r="C74" i="7"/>
  <c r="J74" i="7"/>
  <c r="K74" i="7"/>
  <c r="L74" i="7"/>
  <c r="M74" i="7"/>
  <c r="B75" i="7"/>
  <c r="C75" i="7"/>
  <c r="J75" i="7"/>
  <c r="K75" i="7"/>
  <c r="L75" i="7"/>
  <c r="M75" i="7"/>
  <c r="B76" i="7"/>
  <c r="C76" i="7"/>
  <c r="J76" i="7"/>
  <c r="K76" i="7"/>
  <c r="L76" i="7"/>
  <c r="M76" i="7"/>
  <c r="B77" i="7"/>
  <c r="C77" i="7"/>
  <c r="J77" i="7"/>
  <c r="K77" i="7"/>
  <c r="L77" i="7"/>
  <c r="M77" i="7"/>
  <c r="B78" i="7"/>
  <c r="C78" i="7"/>
  <c r="J78" i="7"/>
  <c r="K78" i="7"/>
  <c r="L78" i="7"/>
  <c r="M78" i="7"/>
  <c r="B79" i="7"/>
  <c r="C79" i="7"/>
  <c r="J79" i="7"/>
  <c r="K79" i="7"/>
  <c r="L79" i="7"/>
  <c r="M79" i="7"/>
  <c r="B80" i="7"/>
  <c r="C80" i="7"/>
  <c r="J80" i="7"/>
  <c r="K80" i="7"/>
  <c r="L80" i="7"/>
  <c r="M80" i="7"/>
  <c r="B81" i="7"/>
  <c r="C81" i="7"/>
  <c r="J81" i="7"/>
  <c r="K81" i="7"/>
  <c r="L81" i="7"/>
  <c r="M81" i="7"/>
  <c r="B82" i="7"/>
  <c r="C82" i="7"/>
  <c r="J82" i="7"/>
  <c r="K82" i="7"/>
  <c r="L82" i="7"/>
  <c r="M82" i="7"/>
  <c r="B83" i="7"/>
  <c r="C83" i="7"/>
  <c r="J83" i="7"/>
  <c r="K83" i="7"/>
  <c r="L83" i="7"/>
  <c r="M83" i="7"/>
  <c r="B84" i="7"/>
  <c r="C84" i="7"/>
  <c r="J84" i="7"/>
  <c r="K84" i="7"/>
  <c r="L84" i="7"/>
  <c r="M84" i="7"/>
  <c r="B85" i="7"/>
  <c r="C85" i="7"/>
  <c r="J85" i="7"/>
  <c r="K85" i="7"/>
  <c r="L85" i="7"/>
  <c r="M85" i="7"/>
  <c r="B86" i="7"/>
  <c r="C86" i="7"/>
  <c r="J86" i="7"/>
  <c r="K86" i="7"/>
  <c r="L86" i="7"/>
  <c r="M86" i="7"/>
  <c r="B87" i="7"/>
  <c r="C87" i="7"/>
  <c r="J87" i="7"/>
  <c r="K87" i="7"/>
  <c r="L87" i="7"/>
  <c r="M87" i="7"/>
  <c r="B88" i="7"/>
  <c r="C88" i="7"/>
  <c r="J88" i="7"/>
  <c r="K88" i="7"/>
  <c r="L88" i="7"/>
  <c r="M88" i="7"/>
  <c r="B89" i="7"/>
  <c r="C89" i="7"/>
  <c r="J89" i="7"/>
  <c r="K89" i="7"/>
  <c r="L89" i="7"/>
  <c r="M89" i="7"/>
  <c r="B90" i="7"/>
  <c r="C90" i="7"/>
  <c r="J90" i="7"/>
  <c r="K90" i="7"/>
  <c r="L90" i="7"/>
  <c r="M90" i="7"/>
  <c r="B91" i="7"/>
  <c r="C91" i="7"/>
  <c r="J91" i="7"/>
  <c r="K91" i="7"/>
  <c r="L91" i="7"/>
  <c r="M91" i="7"/>
  <c r="B92" i="7"/>
  <c r="C92" i="7"/>
  <c r="J92" i="7"/>
  <c r="K92" i="7"/>
  <c r="L92" i="7"/>
  <c r="M92" i="7"/>
  <c r="B93" i="7"/>
  <c r="C93" i="7"/>
  <c r="J93" i="7"/>
  <c r="K93" i="7"/>
  <c r="L93" i="7"/>
  <c r="M93" i="7"/>
  <c r="B94" i="7"/>
  <c r="C94" i="7"/>
  <c r="J94" i="7"/>
  <c r="K94" i="7"/>
  <c r="L94" i="7"/>
  <c r="M94" i="7"/>
  <c r="B95" i="7"/>
  <c r="C95" i="7"/>
  <c r="J95" i="7"/>
  <c r="K95" i="7"/>
  <c r="L95" i="7"/>
  <c r="M95" i="7"/>
  <c r="B96" i="7"/>
  <c r="C96" i="7"/>
  <c r="J96" i="7"/>
  <c r="K96" i="7"/>
  <c r="L96" i="7"/>
  <c r="M96" i="7"/>
  <c r="B97" i="7"/>
  <c r="C97" i="7"/>
  <c r="J97" i="7"/>
  <c r="K97" i="7"/>
  <c r="L97" i="7"/>
  <c r="M97" i="7"/>
  <c r="B98" i="7"/>
  <c r="C98" i="7"/>
  <c r="J98" i="7"/>
  <c r="K98" i="7"/>
  <c r="L98" i="7"/>
  <c r="M98" i="7"/>
  <c r="B99" i="7"/>
  <c r="C99" i="7"/>
  <c r="J99" i="7"/>
  <c r="K99" i="7"/>
  <c r="L99" i="7"/>
  <c r="M99" i="7"/>
  <c r="B100" i="7"/>
  <c r="C100" i="7"/>
  <c r="J100" i="7"/>
  <c r="K100" i="7"/>
  <c r="L100" i="7"/>
  <c r="M100" i="7"/>
  <c r="B101" i="7"/>
  <c r="C101" i="7"/>
  <c r="J101" i="7"/>
  <c r="K101" i="7"/>
  <c r="L101" i="7"/>
  <c r="M101" i="7"/>
  <c r="B102" i="7"/>
  <c r="C102" i="7"/>
  <c r="J102" i="7"/>
  <c r="K102" i="7"/>
  <c r="L102" i="7"/>
  <c r="M102" i="7"/>
  <c r="B103" i="7"/>
  <c r="C103" i="7"/>
  <c r="J103" i="7"/>
  <c r="K103" i="7"/>
  <c r="L103" i="7"/>
  <c r="M103" i="7"/>
  <c r="B104" i="7"/>
  <c r="C104" i="7"/>
  <c r="J104" i="7"/>
  <c r="K104" i="7"/>
  <c r="L104" i="7"/>
  <c r="M104" i="7"/>
  <c r="B105" i="7"/>
  <c r="C105" i="7"/>
  <c r="J105" i="7"/>
  <c r="K105" i="7"/>
  <c r="L105" i="7"/>
  <c r="M105" i="7"/>
  <c r="B106" i="7"/>
  <c r="C106" i="7"/>
  <c r="J106" i="7"/>
  <c r="K106" i="7"/>
  <c r="L106" i="7"/>
  <c r="M106" i="7"/>
  <c r="B107" i="7"/>
  <c r="C107" i="7"/>
  <c r="J107" i="7"/>
  <c r="K107" i="7"/>
  <c r="L107" i="7"/>
  <c r="M107" i="7"/>
  <c r="B108" i="7"/>
  <c r="C108" i="7"/>
  <c r="J108" i="7"/>
  <c r="K108" i="7"/>
  <c r="L108" i="7"/>
  <c r="M108" i="7"/>
  <c r="B109" i="7"/>
  <c r="C109" i="7"/>
  <c r="J109" i="7"/>
  <c r="K109" i="7"/>
  <c r="L109" i="7"/>
  <c r="M109" i="7"/>
  <c r="B110" i="7"/>
  <c r="C110" i="7"/>
  <c r="J110" i="7"/>
  <c r="K110" i="7"/>
  <c r="L110" i="7"/>
  <c r="M110" i="7"/>
  <c r="B111" i="7"/>
  <c r="C111" i="7"/>
  <c r="J111" i="7"/>
  <c r="K111" i="7"/>
  <c r="L111" i="7"/>
  <c r="M111" i="7"/>
  <c r="B112" i="7"/>
  <c r="C112" i="7"/>
  <c r="J112" i="7"/>
  <c r="K112" i="7"/>
  <c r="L112" i="7"/>
  <c r="M112" i="7"/>
  <c r="B113" i="7"/>
  <c r="C113" i="7"/>
  <c r="J113" i="7"/>
  <c r="K113" i="7"/>
  <c r="L113" i="7"/>
  <c r="M113" i="7"/>
  <c r="B114" i="7"/>
  <c r="C114" i="7"/>
  <c r="J114" i="7"/>
  <c r="K114" i="7"/>
  <c r="L114" i="7"/>
  <c r="M114" i="7"/>
  <c r="B115" i="7"/>
  <c r="C115" i="7"/>
  <c r="J115" i="7"/>
  <c r="K115" i="7"/>
  <c r="L115" i="7"/>
  <c r="M115" i="7"/>
  <c r="B116" i="7"/>
  <c r="C116" i="7"/>
  <c r="J116" i="7"/>
  <c r="K116" i="7"/>
  <c r="L116" i="7"/>
  <c r="M116" i="7"/>
  <c r="B117" i="7"/>
  <c r="C117" i="7"/>
  <c r="J117" i="7"/>
  <c r="K117" i="7"/>
  <c r="L117" i="7"/>
  <c r="M117" i="7"/>
  <c r="B118" i="7"/>
  <c r="C118" i="7"/>
  <c r="J118" i="7"/>
  <c r="K118" i="7"/>
  <c r="L118" i="7"/>
  <c r="M118" i="7"/>
  <c r="B119" i="7"/>
  <c r="C119" i="7"/>
  <c r="J119" i="7"/>
  <c r="K119" i="7"/>
  <c r="L119" i="7"/>
  <c r="M119" i="7"/>
  <c r="B120" i="7"/>
  <c r="C120" i="7"/>
  <c r="J120" i="7"/>
  <c r="K120" i="7"/>
  <c r="L120" i="7"/>
  <c r="M120" i="7"/>
  <c r="B121" i="7"/>
  <c r="C121" i="7"/>
  <c r="J121" i="7"/>
  <c r="K121" i="7"/>
  <c r="L121" i="7"/>
  <c r="M121" i="7"/>
  <c r="B122" i="7"/>
  <c r="C122" i="7"/>
  <c r="J122" i="7"/>
  <c r="K122" i="7"/>
  <c r="L122" i="7"/>
  <c r="M122" i="7"/>
  <c r="B123" i="7"/>
  <c r="C123" i="7"/>
  <c r="J123" i="7"/>
  <c r="K123" i="7"/>
  <c r="L123" i="7"/>
  <c r="M123" i="7"/>
  <c r="B124" i="7"/>
  <c r="C124" i="7"/>
  <c r="J124" i="7"/>
  <c r="K124" i="7"/>
  <c r="L124" i="7"/>
  <c r="M124" i="7"/>
  <c r="B125" i="7"/>
  <c r="C125" i="7"/>
  <c r="J125" i="7"/>
  <c r="K125" i="7"/>
  <c r="L125" i="7"/>
  <c r="M125" i="7"/>
  <c r="B126" i="7"/>
  <c r="C126" i="7"/>
  <c r="J126" i="7"/>
  <c r="K126" i="7"/>
  <c r="L126" i="7"/>
  <c r="M126" i="7"/>
  <c r="B127" i="7"/>
  <c r="C127" i="7"/>
  <c r="J127" i="7"/>
  <c r="K127" i="7"/>
  <c r="L127" i="7"/>
  <c r="M127" i="7"/>
  <c r="B128" i="7"/>
  <c r="C128" i="7"/>
  <c r="J128" i="7"/>
  <c r="K128" i="7"/>
  <c r="L128" i="7"/>
  <c r="M128" i="7"/>
  <c r="B129" i="7"/>
  <c r="C129" i="7"/>
  <c r="J129" i="7"/>
  <c r="K129" i="7"/>
  <c r="L129" i="7"/>
  <c r="M129" i="7"/>
  <c r="B130" i="7"/>
  <c r="C130" i="7"/>
  <c r="J130" i="7"/>
  <c r="K130" i="7"/>
  <c r="L130" i="7"/>
  <c r="M130" i="7"/>
  <c r="B131" i="7"/>
  <c r="C131" i="7"/>
  <c r="J131" i="7"/>
  <c r="K131" i="7"/>
  <c r="L131" i="7"/>
  <c r="M131" i="7"/>
  <c r="B132" i="7"/>
  <c r="C132" i="7"/>
  <c r="J132" i="7"/>
  <c r="K132" i="7"/>
  <c r="L132" i="7"/>
  <c r="M132" i="7"/>
  <c r="B133" i="7"/>
  <c r="C133" i="7"/>
  <c r="J133" i="7"/>
  <c r="K133" i="7"/>
  <c r="L133" i="7"/>
  <c r="M133" i="7"/>
  <c r="B134" i="7"/>
  <c r="C134" i="7"/>
  <c r="J134" i="7"/>
  <c r="K134" i="7"/>
  <c r="L134" i="7"/>
  <c r="M134" i="7"/>
  <c r="B135" i="7"/>
  <c r="C135" i="7"/>
  <c r="J135" i="7"/>
  <c r="K135" i="7"/>
  <c r="L135" i="7"/>
  <c r="M135" i="7"/>
  <c r="B136" i="7"/>
  <c r="C136" i="7"/>
  <c r="J136" i="7"/>
  <c r="K136" i="7"/>
  <c r="L136" i="7"/>
  <c r="M136" i="7"/>
  <c r="B137" i="7"/>
  <c r="C137" i="7"/>
  <c r="J137" i="7"/>
  <c r="K137" i="7"/>
  <c r="L137" i="7"/>
  <c r="M137" i="7"/>
  <c r="B138" i="7"/>
  <c r="C138" i="7"/>
  <c r="J138" i="7"/>
  <c r="K138" i="7"/>
  <c r="L138" i="7"/>
  <c r="M138" i="7"/>
  <c r="B139" i="7"/>
  <c r="C139" i="7"/>
  <c r="J139" i="7"/>
  <c r="K139" i="7"/>
  <c r="L139" i="7"/>
  <c r="M139" i="7"/>
  <c r="B140" i="7"/>
  <c r="C140" i="7"/>
  <c r="J140" i="7"/>
  <c r="K140" i="7"/>
  <c r="L140" i="7"/>
  <c r="M140" i="7"/>
  <c r="B141" i="7"/>
  <c r="C141" i="7"/>
  <c r="J141" i="7"/>
  <c r="K141" i="7"/>
  <c r="L141" i="7"/>
  <c r="M141" i="7"/>
  <c r="B142" i="7"/>
  <c r="C142" i="7"/>
  <c r="J142" i="7"/>
  <c r="K142" i="7"/>
  <c r="L142" i="7"/>
  <c r="M142" i="7"/>
  <c r="B143" i="7"/>
  <c r="C143" i="7"/>
  <c r="J143" i="7"/>
  <c r="K143" i="7"/>
  <c r="L143" i="7"/>
  <c r="M143" i="7"/>
  <c r="B144" i="7"/>
  <c r="C144" i="7"/>
  <c r="J144" i="7"/>
  <c r="K144" i="7"/>
  <c r="L144" i="7"/>
  <c r="M144" i="7"/>
  <c r="B145" i="7"/>
  <c r="C145" i="7"/>
  <c r="J145" i="7"/>
  <c r="K145" i="7"/>
  <c r="L145" i="7"/>
  <c r="M145" i="7"/>
  <c r="B146" i="7"/>
  <c r="C146" i="7"/>
  <c r="J146" i="7"/>
  <c r="K146" i="7"/>
  <c r="L146" i="7"/>
  <c r="M146" i="7"/>
  <c r="B147" i="7"/>
  <c r="C147" i="7"/>
  <c r="J147" i="7"/>
  <c r="K147" i="7"/>
  <c r="L147" i="7"/>
  <c r="M147" i="7"/>
  <c r="B148" i="7"/>
  <c r="C148" i="7"/>
  <c r="J148" i="7"/>
  <c r="K148" i="7"/>
  <c r="L148" i="7"/>
  <c r="M148" i="7"/>
  <c r="B149" i="7"/>
  <c r="C149" i="7"/>
  <c r="J149" i="7"/>
  <c r="K149" i="7"/>
  <c r="L149" i="7"/>
  <c r="M149" i="7"/>
  <c r="B150" i="7"/>
  <c r="C150" i="7"/>
  <c r="J150" i="7"/>
  <c r="K150" i="7"/>
  <c r="L150" i="7"/>
  <c r="M150" i="7"/>
  <c r="B151" i="7"/>
  <c r="C151" i="7"/>
  <c r="J151" i="7"/>
  <c r="K151" i="7"/>
  <c r="L151" i="7"/>
  <c r="M151" i="7"/>
  <c r="B152" i="7"/>
  <c r="C152" i="7"/>
  <c r="J152" i="7"/>
  <c r="K152" i="7"/>
  <c r="L152" i="7"/>
  <c r="M152" i="7"/>
  <c r="B153" i="7"/>
  <c r="C153" i="7"/>
  <c r="J153" i="7"/>
  <c r="K153" i="7"/>
  <c r="L153" i="7"/>
  <c r="M153" i="7"/>
  <c r="B154" i="7"/>
  <c r="C154" i="7"/>
  <c r="J154" i="7"/>
  <c r="K154" i="7"/>
  <c r="L154" i="7"/>
  <c r="M154" i="7"/>
  <c r="B155" i="7"/>
  <c r="C155" i="7"/>
  <c r="J155" i="7"/>
  <c r="K155" i="7"/>
  <c r="L155" i="7"/>
  <c r="M155" i="7"/>
  <c r="B156" i="7"/>
  <c r="C156" i="7"/>
  <c r="J156" i="7"/>
  <c r="K156" i="7"/>
  <c r="L156" i="7"/>
  <c r="M156" i="7"/>
  <c r="B157" i="7"/>
  <c r="C157" i="7"/>
  <c r="J157" i="7"/>
  <c r="K157" i="7"/>
  <c r="L157" i="7"/>
  <c r="M157" i="7"/>
  <c r="B158" i="7"/>
  <c r="C158" i="7"/>
  <c r="J158" i="7"/>
  <c r="K158" i="7"/>
  <c r="L158" i="7"/>
  <c r="M158" i="7"/>
  <c r="B159" i="7"/>
  <c r="C159" i="7"/>
  <c r="J159" i="7"/>
  <c r="K159" i="7"/>
  <c r="L159" i="7"/>
  <c r="M159" i="7"/>
  <c r="B160" i="7"/>
  <c r="C160" i="7"/>
  <c r="J160" i="7"/>
  <c r="K160" i="7"/>
  <c r="L160" i="7"/>
  <c r="M160" i="7"/>
  <c r="B161" i="7"/>
  <c r="C161" i="7"/>
  <c r="J161" i="7"/>
  <c r="K161" i="7"/>
  <c r="L161" i="7"/>
  <c r="M161" i="7"/>
  <c r="B162" i="7"/>
  <c r="C162" i="7"/>
  <c r="J162" i="7"/>
  <c r="K162" i="7"/>
  <c r="L162" i="7"/>
  <c r="M162" i="7"/>
  <c r="B163" i="7"/>
  <c r="C163" i="7"/>
  <c r="J163" i="7"/>
  <c r="K163" i="7"/>
  <c r="L163" i="7"/>
  <c r="M163" i="7"/>
  <c r="B164" i="7"/>
  <c r="C164" i="7"/>
  <c r="J164" i="7"/>
  <c r="K164" i="7"/>
  <c r="L164" i="7"/>
  <c r="M164" i="7"/>
  <c r="B165" i="7"/>
  <c r="C165" i="7"/>
  <c r="J165" i="7"/>
  <c r="K165" i="7"/>
  <c r="L165" i="7"/>
  <c r="M165" i="7"/>
  <c r="B166" i="7"/>
  <c r="C166" i="7"/>
  <c r="J166" i="7"/>
  <c r="K166" i="7"/>
  <c r="L166" i="7"/>
  <c r="M166" i="7"/>
  <c r="B167" i="7"/>
  <c r="C167" i="7"/>
  <c r="J167" i="7"/>
  <c r="K167" i="7"/>
  <c r="L167" i="7"/>
  <c r="M167" i="7"/>
  <c r="B168" i="7"/>
  <c r="C168" i="7"/>
  <c r="J168" i="7"/>
  <c r="K168" i="7"/>
  <c r="L168" i="7"/>
  <c r="M168" i="7"/>
  <c r="B169" i="7"/>
  <c r="C169" i="7"/>
  <c r="J169" i="7"/>
  <c r="K169" i="7"/>
  <c r="L169" i="7"/>
  <c r="M169" i="7"/>
  <c r="B170" i="7"/>
  <c r="C170" i="7"/>
  <c r="J170" i="7"/>
  <c r="K170" i="7"/>
  <c r="L170" i="7"/>
  <c r="M170" i="7"/>
  <c r="B171" i="7"/>
  <c r="C171" i="7"/>
  <c r="J171" i="7"/>
  <c r="K171" i="7"/>
  <c r="L171" i="7"/>
  <c r="M171" i="7"/>
  <c r="B172" i="7"/>
  <c r="C172" i="7"/>
  <c r="J172" i="7"/>
  <c r="K172" i="7"/>
  <c r="L172" i="7"/>
  <c r="M172" i="7"/>
  <c r="B173" i="7"/>
  <c r="C173" i="7"/>
  <c r="J173" i="7"/>
  <c r="K173" i="7"/>
  <c r="L173" i="7"/>
  <c r="M173" i="7"/>
  <c r="B174" i="7"/>
  <c r="C174" i="7"/>
  <c r="J174" i="7"/>
  <c r="K174" i="7"/>
  <c r="L174" i="7"/>
  <c r="M174" i="7"/>
  <c r="B175" i="7"/>
  <c r="C175" i="7"/>
  <c r="J175" i="7"/>
  <c r="K175" i="7"/>
  <c r="L175" i="7"/>
  <c r="M175" i="7"/>
  <c r="B176" i="7"/>
  <c r="C176" i="7"/>
  <c r="J176" i="7"/>
  <c r="K176" i="7"/>
  <c r="L176" i="7"/>
  <c r="M176" i="7"/>
  <c r="B177" i="7"/>
  <c r="C177" i="7"/>
  <c r="J177" i="7"/>
  <c r="K177" i="7"/>
  <c r="L177" i="7"/>
  <c r="M177" i="7"/>
  <c r="B178" i="7"/>
  <c r="C178" i="7"/>
  <c r="J178" i="7"/>
  <c r="K178" i="7"/>
  <c r="L178" i="7"/>
  <c r="M178" i="7"/>
  <c r="B179" i="7"/>
  <c r="C179" i="7"/>
  <c r="J179" i="7"/>
  <c r="K179" i="7"/>
  <c r="L179" i="7"/>
  <c r="M179" i="7"/>
  <c r="B180" i="7"/>
  <c r="C180" i="7"/>
  <c r="J180" i="7"/>
  <c r="K180" i="7"/>
  <c r="L180" i="7"/>
  <c r="M180" i="7"/>
  <c r="B181" i="7"/>
  <c r="C181" i="7"/>
  <c r="J181" i="7"/>
  <c r="K181" i="7"/>
  <c r="L181" i="7"/>
  <c r="M181" i="7"/>
  <c r="B182" i="7"/>
  <c r="C182" i="7"/>
  <c r="J182" i="7"/>
  <c r="K182" i="7"/>
  <c r="L182" i="7"/>
  <c r="M182" i="7"/>
  <c r="B183" i="7"/>
  <c r="C183" i="7"/>
  <c r="J183" i="7"/>
  <c r="K183" i="7"/>
  <c r="L183" i="7"/>
  <c r="M183" i="7"/>
  <c r="B184" i="7"/>
  <c r="C184" i="7"/>
  <c r="J184" i="7"/>
  <c r="K184" i="7"/>
  <c r="L184" i="7"/>
  <c r="M184" i="7"/>
  <c r="B185" i="7"/>
  <c r="C185" i="7"/>
  <c r="J185" i="7"/>
  <c r="K185" i="7"/>
  <c r="L185" i="7"/>
  <c r="M185" i="7"/>
  <c r="B186" i="7"/>
  <c r="C186" i="7"/>
  <c r="J186" i="7"/>
  <c r="K186" i="7"/>
  <c r="L186" i="7"/>
  <c r="M186" i="7"/>
  <c r="B187" i="7"/>
  <c r="C187" i="7"/>
  <c r="J187" i="7"/>
  <c r="K187" i="7"/>
  <c r="L187" i="7"/>
  <c r="M187" i="7"/>
  <c r="B188" i="7"/>
  <c r="C188" i="7"/>
  <c r="J188" i="7"/>
  <c r="K188" i="7"/>
  <c r="L188" i="7"/>
  <c r="M188" i="7"/>
  <c r="B189" i="7"/>
  <c r="C189" i="7"/>
  <c r="J189" i="7"/>
  <c r="K189" i="7"/>
  <c r="L189" i="7"/>
  <c r="M189" i="7"/>
  <c r="B190" i="7"/>
  <c r="C190" i="7"/>
  <c r="J190" i="7"/>
  <c r="K190" i="7"/>
  <c r="L190" i="7"/>
  <c r="M190" i="7"/>
  <c r="B191" i="7"/>
  <c r="C191" i="7"/>
  <c r="J191" i="7"/>
  <c r="K191" i="7"/>
  <c r="L191" i="7"/>
  <c r="M191" i="7"/>
  <c r="B192" i="7"/>
  <c r="C192" i="7"/>
  <c r="J192" i="7"/>
  <c r="K192" i="7"/>
  <c r="L192" i="7"/>
  <c r="M192" i="7"/>
  <c r="B193" i="7"/>
  <c r="C193" i="7"/>
  <c r="J193" i="7"/>
  <c r="K193" i="7"/>
  <c r="L193" i="7"/>
  <c r="M193" i="7"/>
  <c r="B194" i="7"/>
  <c r="C194" i="7"/>
  <c r="J194" i="7"/>
  <c r="K194" i="7"/>
  <c r="L194" i="7"/>
  <c r="M194" i="7"/>
  <c r="B195" i="7"/>
  <c r="C195" i="7"/>
  <c r="J195" i="7"/>
  <c r="K195" i="7"/>
  <c r="L195" i="7"/>
  <c r="M195" i="7"/>
  <c r="B196" i="7"/>
  <c r="C196" i="7"/>
  <c r="J196" i="7"/>
  <c r="K196" i="7"/>
  <c r="L196" i="7"/>
  <c r="M196" i="7"/>
  <c r="B197" i="7"/>
  <c r="C197" i="7"/>
  <c r="J197" i="7"/>
  <c r="K197" i="7"/>
  <c r="L197" i="7"/>
  <c r="M197" i="7"/>
  <c r="B198" i="7"/>
  <c r="C198" i="7"/>
  <c r="J198" i="7"/>
  <c r="K198" i="7"/>
  <c r="L198" i="7"/>
  <c r="M198" i="7"/>
  <c r="B199" i="7"/>
  <c r="C199" i="7"/>
  <c r="J199" i="7"/>
  <c r="K199" i="7"/>
  <c r="L199" i="7"/>
  <c r="M199" i="7"/>
  <c r="B200" i="7"/>
  <c r="C200" i="7"/>
  <c r="J200" i="7"/>
  <c r="K200" i="7"/>
  <c r="L200" i="7"/>
  <c r="M200" i="7"/>
  <c r="B201" i="7"/>
  <c r="C201" i="7"/>
  <c r="J201" i="7"/>
  <c r="J202" i="7"/>
  <c r="K201" i="7"/>
  <c r="K202" i="7"/>
  <c r="L201" i="7"/>
  <c r="L202" i="7"/>
  <c r="M201" i="7"/>
  <c r="M202" i="7"/>
  <c r="C3" i="6"/>
  <c r="B7" i="6"/>
  <c r="C7" i="6"/>
  <c r="J7" i="6"/>
  <c r="K7" i="6"/>
  <c r="L7" i="6"/>
  <c r="L8" i="6"/>
  <c r="L9" i="6"/>
  <c r="M7" i="6"/>
  <c r="M8" i="6"/>
  <c r="M9" i="6"/>
  <c r="M10" i="6"/>
  <c r="M11" i="6"/>
  <c r="M12" i="6"/>
  <c r="M13" i="6"/>
  <c r="M14" i="6"/>
  <c r="M15" i="6"/>
  <c r="M16" i="6"/>
  <c r="B8" i="6"/>
  <c r="C8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K8" i="6"/>
  <c r="K9" i="6"/>
  <c r="K10" i="6"/>
  <c r="K11" i="6"/>
  <c r="K12" i="6"/>
  <c r="K13" i="6"/>
  <c r="K14" i="6"/>
  <c r="K15" i="6"/>
  <c r="K16" i="6"/>
  <c r="K17" i="6"/>
  <c r="B9" i="6"/>
  <c r="C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B18" i="6"/>
  <c r="C18" i="6"/>
  <c r="K18" i="6"/>
  <c r="A19" i="6"/>
  <c r="B19" i="6"/>
  <c r="C19" i="6"/>
  <c r="K19" i="6"/>
  <c r="K20" i="6"/>
  <c r="B20" i="6"/>
  <c r="C20" i="6"/>
  <c r="B21" i="6"/>
  <c r="C21" i="6"/>
  <c r="K21" i="6"/>
  <c r="K22" i="6"/>
  <c r="B22" i="6"/>
  <c r="C22" i="6"/>
  <c r="B23" i="6"/>
  <c r="C23" i="6"/>
  <c r="K23" i="6"/>
  <c r="K24" i="6"/>
  <c r="B24" i="6"/>
  <c r="C24" i="6"/>
  <c r="B25" i="6"/>
  <c r="C25" i="6"/>
  <c r="K25" i="6"/>
  <c r="K26" i="6"/>
  <c r="B26" i="6"/>
  <c r="C26" i="6"/>
  <c r="B27" i="6"/>
  <c r="C27" i="6"/>
  <c r="K27" i="6"/>
  <c r="K28" i="6"/>
  <c r="B28" i="6"/>
  <c r="C28" i="6"/>
  <c r="B29" i="6"/>
  <c r="C29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B47" i="6"/>
  <c r="C47" i="6"/>
  <c r="B48" i="6"/>
  <c r="C48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J71" i="6"/>
  <c r="K71" i="6"/>
  <c r="L71" i="6"/>
  <c r="M71" i="6"/>
  <c r="B72" i="6"/>
  <c r="C72" i="6"/>
  <c r="J72" i="6"/>
  <c r="K72" i="6"/>
  <c r="L72" i="6"/>
  <c r="M72" i="6"/>
  <c r="B73" i="6"/>
  <c r="C73" i="6"/>
  <c r="J73" i="6"/>
  <c r="K73" i="6"/>
  <c r="L73" i="6"/>
  <c r="M73" i="6"/>
  <c r="B74" i="6"/>
  <c r="C74" i="6"/>
  <c r="J74" i="6"/>
  <c r="K74" i="6"/>
  <c r="L74" i="6"/>
  <c r="M74" i="6"/>
  <c r="B75" i="6"/>
  <c r="C75" i="6"/>
  <c r="J75" i="6"/>
  <c r="K75" i="6"/>
  <c r="L75" i="6"/>
  <c r="M75" i="6"/>
  <c r="B76" i="6"/>
  <c r="C76" i="6"/>
  <c r="J76" i="6"/>
  <c r="K76" i="6"/>
  <c r="L76" i="6"/>
  <c r="M76" i="6"/>
  <c r="B77" i="6"/>
  <c r="C77" i="6"/>
  <c r="J77" i="6"/>
  <c r="K77" i="6"/>
  <c r="L77" i="6"/>
  <c r="M77" i="6"/>
  <c r="B78" i="6"/>
  <c r="C78" i="6"/>
  <c r="J78" i="6"/>
  <c r="K78" i="6"/>
  <c r="L78" i="6"/>
  <c r="M78" i="6"/>
  <c r="B79" i="6"/>
  <c r="C79" i="6"/>
  <c r="J79" i="6"/>
  <c r="K79" i="6"/>
  <c r="L79" i="6"/>
  <c r="M79" i="6"/>
  <c r="B80" i="6"/>
  <c r="C80" i="6"/>
  <c r="J80" i="6"/>
  <c r="K80" i="6"/>
  <c r="L80" i="6"/>
  <c r="M80" i="6"/>
  <c r="B81" i="6"/>
  <c r="C81" i="6"/>
  <c r="J81" i="6"/>
  <c r="K81" i="6"/>
  <c r="L81" i="6"/>
  <c r="M81" i="6"/>
  <c r="B82" i="6"/>
  <c r="C82" i="6"/>
  <c r="J82" i="6"/>
  <c r="K82" i="6"/>
  <c r="L82" i="6"/>
  <c r="M82" i="6"/>
  <c r="B83" i="6"/>
  <c r="C83" i="6"/>
  <c r="J83" i="6"/>
  <c r="K83" i="6"/>
  <c r="L83" i="6"/>
  <c r="M83" i="6"/>
  <c r="B84" i="6"/>
  <c r="C84" i="6"/>
  <c r="J84" i="6"/>
  <c r="K84" i="6"/>
  <c r="L84" i="6"/>
  <c r="M84" i="6"/>
  <c r="B85" i="6"/>
  <c r="C85" i="6"/>
  <c r="J85" i="6"/>
  <c r="K85" i="6"/>
  <c r="L85" i="6"/>
  <c r="M85" i="6"/>
  <c r="B86" i="6"/>
  <c r="C86" i="6"/>
  <c r="J86" i="6"/>
  <c r="K86" i="6"/>
  <c r="L86" i="6"/>
  <c r="M86" i="6"/>
  <c r="B87" i="6"/>
  <c r="C87" i="6"/>
  <c r="J87" i="6"/>
  <c r="K87" i="6"/>
  <c r="L87" i="6"/>
  <c r="M87" i="6"/>
  <c r="B88" i="6"/>
  <c r="C88" i="6"/>
  <c r="J88" i="6"/>
  <c r="K88" i="6"/>
  <c r="L88" i="6"/>
  <c r="M88" i="6"/>
  <c r="B89" i="6"/>
  <c r="C89" i="6"/>
  <c r="J89" i="6"/>
  <c r="K89" i="6"/>
  <c r="L89" i="6"/>
  <c r="M89" i="6"/>
  <c r="B90" i="6"/>
  <c r="C90" i="6"/>
  <c r="J90" i="6"/>
  <c r="K90" i="6"/>
  <c r="L90" i="6"/>
  <c r="M90" i="6"/>
  <c r="B91" i="6"/>
  <c r="C91" i="6"/>
  <c r="J91" i="6"/>
  <c r="K91" i="6"/>
  <c r="L91" i="6"/>
  <c r="M91" i="6"/>
  <c r="B92" i="6"/>
  <c r="C92" i="6"/>
  <c r="J92" i="6"/>
  <c r="K92" i="6"/>
  <c r="L92" i="6"/>
  <c r="M92" i="6"/>
  <c r="B93" i="6"/>
  <c r="C93" i="6"/>
  <c r="J93" i="6"/>
  <c r="K93" i="6"/>
  <c r="L93" i="6"/>
  <c r="M93" i="6"/>
  <c r="B94" i="6"/>
  <c r="C94" i="6"/>
  <c r="J94" i="6"/>
  <c r="K94" i="6"/>
  <c r="L94" i="6"/>
  <c r="M94" i="6"/>
  <c r="B95" i="6"/>
  <c r="C95" i="6"/>
  <c r="J95" i="6"/>
  <c r="K95" i="6"/>
  <c r="L95" i="6"/>
  <c r="M95" i="6"/>
  <c r="B96" i="6"/>
  <c r="C96" i="6"/>
  <c r="J96" i="6"/>
  <c r="K96" i="6"/>
  <c r="L96" i="6"/>
  <c r="M96" i="6"/>
  <c r="B97" i="6"/>
  <c r="C97" i="6"/>
  <c r="J97" i="6"/>
  <c r="K97" i="6"/>
  <c r="L97" i="6"/>
  <c r="M97" i="6"/>
  <c r="B98" i="6"/>
  <c r="C98" i="6"/>
  <c r="J98" i="6"/>
  <c r="K98" i="6"/>
  <c r="L98" i="6"/>
  <c r="M98" i="6"/>
  <c r="B99" i="6"/>
  <c r="C99" i="6"/>
  <c r="J99" i="6"/>
  <c r="K99" i="6"/>
  <c r="L99" i="6"/>
  <c r="M99" i="6"/>
  <c r="B100" i="6"/>
  <c r="C100" i="6"/>
  <c r="J100" i="6"/>
  <c r="K100" i="6"/>
  <c r="L100" i="6"/>
  <c r="M100" i="6"/>
  <c r="B101" i="6"/>
  <c r="C101" i="6"/>
  <c r="J101" i="6"/>
  <c r="K101" i="6"/>
  <c r="L101" i="6"/>
  <c r="M101" i="6"/>
  <c r="B102" i="6"/>
  <c r="C102" i="6"/>
  <c r="J102" i="6"/>
  <c r="K102" i="6"/>
  <c r="L102" i="6"/>
  <c r="M102" i="6"/>
  <c r="B103" i="6"/>
  <c r="C103" i="6"/>
  <c r="J103" i="6"/>
  <c r="K103" i="6"/>
  <c r="L103" i="6"/>
  <c r="M103" i="6"/>
  <c r="B104" i="6"/>
  <c r="C104" i="6"/>
  <c r="J104" i="6"/>
  <c r="K104" i="6"/>
  <c r="L104" i="6"/>
  <c r="M104" i="6"/>
  <c r="B105" i="6"/>
  <c r="C105" i="6"/>
  <c r="J105" i="6"/>
  <c r="K105" i="6"/>
  <c r="L105" i="6"/>
  <c r="M105" i="6"/>
  <c r="B106" i="6"/>
  <c r="C106" i="6"/>
  <c r="J106" i="6"/>
  <c r="K106" i="6"/>
  <c r="L106" i="6"/>
  <c r="M106" i="6"/>
  <c r="B107" i="6"/>
  <c r="C107" i="6"/>
  <c r="J107" i="6"/>
  <c r="K107" i="6"/>
  <c r="L107" i="6"/>
  <c r="M107" i="6"/>
  <c r="B108" i="6"/>
  <c r="C108" i="6"/>
  <c r="J108" i="6"/>
  <c r="K108" i="6"/>
  <c r="L108" i="6"/>
  <c r="M108" i="6"/>
  <c r="B109" i="6"/>
  <c r="C109" i="6"/>
  <c r="J109" i="6"/>
  <c r="K109" i="6"/>
  <c r="L109" i="6"/>
  <c r="M109" i="6"/>
  <c r="B110" i="6"/>
  <c r="C110" i="6"/>
  <c r="J110" i="6"/>
  <c r="K110" i="6"/>
  <c r="L110" i="6"/>
  <c r="M110" i="6"/>
  <c r="B111" i="6"/>
  <c r="C111" i="6"/>
  <c r="J111" i="6"/>
  <c r="K111" i="6"/>
  <c r="L111" i="6"/>
  <c r="M111" i="6"/>
  <c r="B112" i="6"/>
  <c r="C112" i="6"/>
  <c r="J112" i="6"/>
  <c r="K112" i="6"/>
  <c r="L112" i="6"/>
  <c r="M112" i="6"/>
  <c r="B113" i="6"/>
  <c r="C113" i="6"/>
  <c r="J113" i="6"/>
  <c r="K113" i="6"/>
  <c r="L113" i="6"/>
  <c r="M113" i="6"/>
  <c r="B114" i="6"/>
  <c r="C114" i="6"/>
  <c r="J114" i="6"/>
  <c r="K114" i="6"/>
  <c r="L114" i="6"/>
  <c r="M114" i="6"/>
  <c r="B115" i="6"/>
  <c r="C115" i="6"/>
  <c r="J115" i="6"/>
  <c r="K115" i="6"/>
  <c r="L115" i="6"/>
  <c r="M115" i="6"/>
  <c r="B116" i="6"/>
  <c r="C116" i="6"/>
  <c r="J116" i="6"/>
  <c r="K116" i="6"/>
  <c r="L116" i="6"/>
  <c r="M116" i="6"/>
  <c r="B117" i="6"/>
  <c r="C117" i="6"/>
  <c r="J117" i="6"/>
  <c r="K117" i="6"/>
  <c r="L117" i="6"/>
  <c r="M117" i="6"/>
  <c r="B118" i="6"/>
  <c r="C118" i="6"/>
  <c r="J118" i="6"/>
  <c r="K118" i="6"/>
  <c r="L118" i="6"/>
  <c r="M118" i="6"/>
  <c r="B119" i="6"/>
  <c r="C119" i="6"/>
  <c r="J119" i="6"/>
  <c r="K119" i="6"/>
  <c r="L119" i="6"/>
  <c r="M119" i="6"/>
  <c r="B120" i="6"/>
  <c r="C120" i="6"/>
  <c r="J120" i="6"/>
  <c r="K120" i="6"/>
  <c r="L120" i="6"/>
  <c r="M120" i="6"/>
  <c r="B121" i="6"/>
  <c r="C121" i="6"/>
  <c r="J121" i="6"/>
  <c r="K121" i="6"/>
  <c r="L121" i="6"/>
  <c r="M121" i="6"/>
  <c r="B122" i="6"/>
  <c r="C122" i="6"/>
  <c r="J122" i="6"/>
  <c r="K122" i="6"/>
  <c r="L122" i="6"/>
  <c r="M122" i="6"/>
  <c r="B123" i="6"/>
  <c r="C123" i="6"/>
  <c r="J123" i="6"/>
  <c r="K123" i="6"/>
  <c r="L123" i="6"/>
  <c r="M123" i="6"/>
  <c r="B124" i="6"/>
  <c r="C124" i="6"/>
  <c r="J124" i="6"/>
  <c r="K124" i="6"/>
  <c r="L124" i="6"/>
  <c r="M124" i="6"/>
  <c r="B125" i="6"/>
  <c r="C125" i="6"/>
  <c r="J125" i="6"/>
  <c r="K125" i="6"/>
  <c r="L125" i="6"/>
  <c r="M125" i="6"/>
  <c r="B126" i="6"/>
  <c r="C126" i="6"/>
  <c r="J126" i="6"/>
  <c r="K126" i="6"/>
  <c r="L126" i="6"/>
  <c r="M126" i="6"/>
  <c r="B127" i="6"/>
  <c r="C127" i="6"/>
  <c r="J127" i="6"/>
  <c r="K127" i="6"/>
  <c r="L127" i="6"/>
  <c r="M127" i="6"/>
  <c r="B128" i="6"/>
  <c r="C128" i="6"/>
  <c r="J128" i="6"/>
  <c r="K128" i="6"/>
  <c r="L128" i="6"/>
  <c r="M128" i="6"/>
  <c r="B129" i="6"/>
  <c r="C129" i="6"/>
  <c r="J129" i="6"/>
  <c r="K129" i="6"/>
  <c r="L129" i="6"/>
  <c r="M129" i="6"/>
  <c r="B130" i="6"/>
  <c r="C130" i="6"/>
  <c r="J130" i="6"/>
  <c r="K130" i="6"/>
  <c r="L130" i="6"/>
  <c r="M130" i="6"/>
  <c r="B131" i="6"/>
  <c r="C131" i="6"/>
  <c r="J131" i="6"/>
  <c r="K131" i="6"/>
  <c r="L131" i="6"/>
  <c r="M131" i="6"/>
  <c r="B132" i="6"/>
  <c r="C132" i="6"/>
  <c r="J132" i="6"/>
  <c r="K132" i="6"/>
  <c r="L132" i="6"/>
  <c r="M132" i="6"/>
  <c r="B133" i="6"/>
  <c r="C133" i="6"/>
  <c r="J133" i="6"/>
  <c r="K133" i="6"/>
  <c r="L133" i="6"/>
  <c r="M133" i="6"/>
  <c r="B134" i="6"/>
  <c r="C134" i="6"/>
  <c r="J134" i="6"/>
  <c r="K134" i="6"/>
  <c r="L134" i="6"/>
  <c r="M134" i="6"/>
  <c r="B135" i="6"/>
  <c r="C135" i="6"/>
  <c r="J135" i="6"/>
  <c r="K135" i="6"/>
  <c r="L135" i="6"/>
  <c r="M135" i="6"/>
  <c r="B136" i="6"/>
  <c r="C136" i="6"/>
  <c r="J136" i="6"/>
  <c r="K136" i="6"/>
  <c r="L136" i="6"/>
  <c r="M136" i="6"/>
  <c r="B137" i="6"/>
  <c r="C137" i="6"/>
  <c r="J137" i="6"/>
  <c r="K137" i="6"/>
  <c r="L137" i="6"/>
  <c r="M137" i="6"/>
  <c r="B138" i="6"/>
  <c r="C138" i="6"/>
  <c r="J138" i="6"/>
  <c r="K138" i="6"/>
  <c r="L138" i="6"/>
  <c r="M138" i="6"/>
  <c r="B139" i="6"/>
  <c r="C139" i="6"/>
  <c r="J139" i="6"/>
  <c r="K139" i="6"/>
  <c r="L139" i="6"/>
  <c r="M139" i="6"/>
  <c r="B140" i="6"/>
  <c r="C140" i="6"/>
  <c r="J140" i="6"/>
  <c r="K140" i="6"/>
  <c r="L140" i="6"/>
  <c r="M140" i="6"/>
  <c r="B141" i="6"/>
  <c r="C141" i="6"/>
  <c r="J141" i="6"/>
  <c r="K141" i="6"/>
  <c r="L141" i="6"/>
  <c r="M141" i="6"/>
  <c r="B142" i="6"/>
  <c r="C142" i="6"/>
  <c r="J142" i="6"/>
  <c r="K142" i="6"/>
  <c r="L142" i="6"/>
  <c r="M142" i="6"/>
  <c r="B143" i="6"/>
  <c r="C143" i="6"/>
  <c r="J143" i="6"/>
  <c r="K143" i="6"/>
  <c r="L143" i="6"/>
  <c r="M143" i="6"/>
  <c r="B144" i="6"/>
  <c r="C144" i="6"/>
  <c r="J144" i="6"/>
  <c r="K144" i="6"/>
  <c r="L144" i="6"/>
  <c r="M144" i="6"/>
  <c r="B145" i="6"/>
  <c r="C145" i="6"/>
  <c r="J145" i="6"/>
  <c r="K145" i="6"/>
  <c r="L145" i="6"/>
  <c r="M145" i="6"/>
  <c r="B146" i="6"/>
  <c r="C146" i="6"/>
  <c r="J146" i="6"/>
  <c r="K146" i="6"/>
  <c r="L146" i="6"/>
  <c r="M146" i="6"/>
  <c r="B147" i="6"/>
  <c r="C147" i="6"/>
  <c r="J147" i="6"/>
  <c r="K147" i="6"/>
  <c r="L147" i="6"/>
  <c r="M147" i="6"/>
  <c r="B148" i="6"/>
  <c r="C148" i="6"/>
  <c r="J148" i="6"/>
  <c r="K148" i="6"/>
  <c r="L148" i="6"/>
  <c r="M148" i="6"/>
  <c r="B149" i="6"/>
  <c r="C149" i="6"/>
  <c r="J149" i="6"/>
  <c r="K149" i="6"/>
  <c r="L149" i="6"/>
  <c r="M149" i="6"/>
  <c r="B150" i="6"/>
  <c r="C150" i="6"/>
  <c r="J150" i="6"/>
  <c r="K150" i="6"/>
  <c r="L150" i="6"/>
  <c r="M150" i="6"/>
  <c r="B151" i="6"/>
  <c r="C151" i="6"/>
  <c r="J151" i="6"/>
  <c r="K151" i="6"/>
  <c r="L151" i="6"/>
  <c r="M151" i="6"/>
  <c r="B152" i="6"/>
  <c r="C152" i="6"/>
  <c r="J152" i="6"/>
  <c r="K152" i="6"/>
  <c r="L152" i="6"/>
  <c r="M152" i="6"/>
  <c r="B153" i="6"/>
  <c r="C153" i="6"/>
  <c r="J153" i="6"/>
  <c r="K153" i="6"/>
  <c r="L153" i="6"/>
  <c r="M153" i="6"/>
  <c r="B154" i="6"/>
  <c r="C154" i="6"/>
  <c r="J154" i="6"/>
  <c r="K154" i="6"/>
  <c r="L154" i="6"/>
  <c r="M154" i="6"/>
  <c r="B155" i="6"/>
  <c r="C155" i="6"/>
  <c r="J155" i="6"/>
  <c r="K155" i="6"/>
  <c r="L155" i="6"/>
  <c r="M155" i="6"/>
  <c r="B156" i="6"/>
  <c r="C156" i="6"/>
  <c r="J156" i="6"/>
  <c r="K156" i="6"/>
  <c r="L156" i="6"/>
  <c r="M156" i="6"/>
  <c r="B157" i="6"/>
  <c r="C157" i="6"/>
  <c r="J157" i="6"/>
  <c r="K157" i="6"/>
  <c r="L157" i="6"/>
  <c r="M157" i="6"/>
  <c r="B158" i="6"/>
  <c r="C158" i="6"/>
  <c r="J158" i="6"/>
  <c r="K158" i="6"/>
  <c r="L158" i="6"/>
  <c r="M158" i="6"/>
  <c r="B159" i="6"/>
  <c r="C159" i="6"/>
  <c r="J159" i="6"/>
  <c r="K159" i="6"/>
  <c r="L159" i="6"/>
  <c r="M159" i="6"/>
  <c r="B160" i="6"/>
  <c r="C160" i="6"/>
  <c r="J160" i="6"/>
  <c r="K160" i="6"/>
  <c r="L160" i="6"/>
  <c r="M160" i="6"/>
  <c r="B161" i="6"/>
  <c r="C161" i="6"/>
  <c r="J161" i="6"/>
  <c r="K161" i="6"/>
  <c r="L161" i="6"/>
  <c r="M161" i="6"/>
  <c r="B162" i="6"/>
  <c r="C162" i="6"/>
  <c r="J162" i="6"/>
  <c r="K162" i="6"/>
  <c r="L162" i="6"/>
  <c r="M162" i="6"/>
  <c r="B163" i="6"/>
  <c r="C163" i="6"/>
  <c r="J163" i="6"/>
  <c r="K163" i="6"/>
  <c r="L163" i="6"/>
  <c r="M163" i="6"/>
  <c r="B164" i="6"/>
  <c r="C164" i="6"/>
  <c r="J164" i="6"/>
  <c r="K164" i="6"/>
  <c r="L164" i="6"/>
  <c r="M164" i="6"/>
  <c r="B165" i="6"/>
  <c r="C165" i="6"/>
  <c r="J165" i="6"/>
  <c r="K165" i="6"/>
  <c r="L165" i="6"/>
  <c r="M165" i="6"/>
  <c r="B166" i="6"/>
  <c r="C166" i="6"/>
  <c r="J166" i="6"/>
  <c r="K166" i="6"/>
  <c r="L166" i="6"/>
  <c r="M166" i="6"/>
  <c r="B167" i="6"/>
  <c r="C167" i="6"/>
  <c r="J167" i="6"/>
  <c r="K167" i="6"/>
  <c r="L167" i="6"/>
  <c r="M167" i="6"/>
  <c r="B168" i="6"/>
  <c r="C168" i="6"/>
  <c r="J168" i="6"/>
  <c r="K168" i="6"/>
  <c r="L168" i="6"/>
  <c r="M168" i="6"/>
  <c r="B169" i="6"/>
  <c r="C169" i="6"/>
  <c r="J169" i="6"/>
  <c r="K169" i="6"/>
  <c r="L169" i="6"/>
  <c r="M169" i="6"/>
  <c r="B170" i="6"/>
  <c r="C170" i="6"/>
  <c r="J170" i="6"/>
  <c r="K170" i="6"/>
  <c r="L170" i="6"/>
  <c r="M170" i="6"/>
  <c r="B171" i="6"/>
  <c r="C171" i="6"/>
  <c r="J171" i="6"/>
  <c r="K171" i="6"/>
  <c r="L171" i="6"/>
  <c r="M171" i="6"/>
  <c r="B172" i="6"/>
  <c r="C172" i="6"/>
  <c r="J172" i="6"/>
  <c r="K172" i="6"/>
  <c r="L172" i="6"/>
  <c r="M172" i="6"/>
  <c r="B173" i="6"/>
  <c r="C173" i="6"/>
  <c r="J173" i="6"/>
  <c r="K173" i="6"/>
  <c r="L173" i="6"/>
  <c r="M173" i="6"/>
  <c r="B174" i="6"/>
  <c r="C174" i="6"/>
  <c r="J174" i="6"/>
  <c r="K174" i="6"/>
  <c r="L174" i="6"/>
  <c r="M174" i="6"/>
  <c r="B175" i="6"/>
  <c r="C175" i="6"/>
  <c r="J175" i="6"/>
  <c r="K175" i="6"/>
  <c r="L175" i="6"/>
  <c r="M175" i="6"/>
  <c r="B176" i="6"/>
  <c r="C176" i="6"/>
  <c r="J176" i="6"/>
  <c r="K176" i="6"/>
  <c r="L176" i="6"/>
  <c r="M176" i="6"/>
  <c r="B177" i="6"/>
  <c r="C177" i="6"/>
  <c r="J177" i="6"/>
  <c r="K177" i="6"/>
  <c r="L177" i="6"/>
  <c r="M177" i="6"/>
  <c r="B178" i="6"/>
  <c r="C178" i="6"/>
  <c r="J178" i="6"/>
  <c r="K178" i="6"/>
  <c r="L178" i="6"/>
  <c r="M178" i="6"/>
  <c r="B179" i="6"/>
  <c r="C179" i="6"/>
  <c r="J179" i="6"/>
  <c r="K179" i="6"/>
  <c r="L179" i="6"/>
  <c r="M179" i="6"/>
  <c r="B180" i="6"/>
  <c r="C180" i="6"/>
  <c r="J180" i="6"/>
  <c r="K180" i="6"/>
  <c r="L180" i="6"/>
  <c r="M180" i="6"/>
  <c r="B181" i="6"/>
  <c r="C181" i="6"/>
  <c r="J181" i="6"/>
  <c r="K181" i="6"/>
  <c r="L181" i="6"/>
  <c r="M181" i="6"/>
  <c r="B182" i="6"/>
  <c r="C182" i="6"/>
  <c r="J182" i="6"/>
  <c r="K182" i="6"/>
  <c r="L182" i="6"/>
  <c r="M182" i="6"/>
  <c r="B183" i="6"/>
  <c r="C183" i="6"/>
  <c r="J183" i="6"/>
  <c r="K183" i="6"/>
  <c r="L183" i="6"/>
  <c r="M183" i="6"/>
  <c r="B184" i="6"/>
  <c r="C184" i="6"/>
  <c r="J184" i="6"/>
  <c r="K184" i="6"/>
  <c r="L184" i="6"/>
  <c r="M184" i="6"/>
  <c r="B185" i="6"/>
  <c r="C185" i="6"/>
  <c r="J185" i="6"/>
  <c r="K185" i="6"/>
  <c r="L185" i="6"/>
  <c r="M185" i="6"/>
  <c r="B186" i="6"/>
  <c r="C186" i="6"/>
  <c r="J186" i="6"/>
  <c r="K186" i="6"/>
  <c r="L186" i="6"/>
  <c r="M186" i="6"/>
  <c r="B187" i="6"/>
  <c r="C187" i="6"/>
  <c r="J187" i="6"/>
  <c r="K187" i="6"/>
  <c r="L187" i="6"/>
  <c r="M187" i="6"/>
  <c r="B188" i="6"/>
  <c r="C188" i="6"/>
  <c r="J188" i="6"/>
  <c r="K188" i="6"/>
  <c r="L188" i="6"/>
  <c r="M188" i="6"/>
  <c r="B189" i="6"/>
  <c r="C189" i="6"/>
  <c r="J189" i="6"/>
  <c r="K189" i="6"/>
  <c r="L189" i="6"/>
  <c r="M189" i="6"/>
  <c r="B190" i="6"/>
  <c r="C190" i="6"/>
  <c r="J190" i="6"/>
  <c r="K190" i="6"/>
  <c r="L190" i="6"/>
  <c r="M190" i="6"/>
  <c r="B191" i="6"/>
  <c r="C191" i="6"/>
  <c r="J191" i="6"/>
  <c r="K191" i="6"/>
  <c r="L191" i="6"/>
  <c r="M191" i="6"/>
  <c r="B192" i="6"/>
  <c r="C192" i="6"/>
  <c r="J192" i="6"/>
  <c r="K192" i="6"/>
  <c r="L192" i="6"/>
  <c r="M192" i="6"/>
  <c r="B193" i="6"/>
  <c r="C193" i="6"/>
  <c r="J193" i="6"/>
  <c r="K193" i="6"/>
  <c r="L193" i="6"/>
  <c r="M193" i="6"/>
  <c r="B194" i="6"/>
  <c r="C194" i="6"/>
  <c r="J194" i="6"/>
  <c r="K194" i="6"/>
  <c r="L194" i="6"/>
  <c r="M194" i="6"/>
  <c r="B195" i="6"/>
  <c r="C195" i="6"/>
  <c r="J195" i="6"/>
  <c r="K195" i="6"/>
  <c r="L195" i="6"/>
  <c r="M195" i="6"/>
  <c r="B196" i="6"/>
  <c r="C196" i="6"/>
  <c r="J196" i="6"/>
  <c r="K196" i="6"/>
  <c r="L196" i="6"/>
  <c r="M196" i="6"/>
  <c r="B197" i="6"/>
  <c r="C197" i="6"/>
  <c r="J197" i="6"/>
  <c r="K197" i="6"/>
  <c r="L197" i="6"/>
  <c r="M197" i="6"/>
  <c r="B198" i="6"/>
  <c r="C198" i="6"/>
  <c r="J198" i="6"/>
  <c r="K198" i="6"/>
  <c r="L198" i="6"/>
  <c r="M198" i="6"/>
  <c r="B199" i="6"/>
  <c r="C199" i="6"/>
  <c r="J199" i="6"/>
  <c r="K199" i="6"/>
  <c r="L199" i="6"/>
  <c r="M199" i="6"/>
  <c r="B200" i="6"/>
  <c r="C200" i="6"/>
  <c r="J200" i="6"/>
  <c r="K200" i="6"/>
  <c r="L200" i="6"/>
  <c r="M200" i="6"/>
  <c r="B201" i="6"/>
  <c r="C201" i="6"/>
  <c r="J201" i="6"/>
  <c r="K201" i="6"/>
  <c r="K202" i="6"/>
  <c r="L201" i="6"/>
  <c r="L202" i="6"/>
  <c r="M201" i="6"/>
  <c r="M202" i="6"/>
  <c r="J202" i="6"/>
  <c r="C3" i="5"/>
  <c r="B7" i="5"/>
  <c r="C7" i="5"/>
  <c r="J7" i="5"/>
  <c r="K7" i="5"/>
  <c r="K8" i="5"/>
  <c r="K9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M7" i="5"/>
  <c r="M8" i="5"/>
  <c r="M9" i="5"/>
  <c r="B8" i="5"/>
  <c r="C8" i="5"/>
  <c r="J8" i="5"/>
  <c r="J9" i="5"/>
  <c r="B9" i="5"/>
  <c r="C9" i="5"/>
  <c r="K10" i="5"/>
  <c r="B10" i="5"/>
  <c r="C10" i="5"/>
  <c r="J10" i="5"/>
  <c r="J11" i="5"/>
  <c r="M10" i="5"/>
  <c r="M11" i="5"/>
  <c r="B11" i="5"/>
  <c r="C11" i="5"/>
  <c r="K11" i="5"/>
  <c r="K12" i="5"/>
  <c r="B12" i="5"/>
  <c r="C12" i="5"/>
  <c r="J12" i="5"/>
  <c r="J13" i="5"/>
  <c r="M12" i="5"/>
  <c r="M13" i="5"/>
  <c r="B13" i="5"/>
  <c r="C13" i="5"/>
  <c r="K13" i="5"/>
  <c r="K14" i="5"/>
  <c r="B14" i="5"/>
  <c r="C14" i="5"/>
  <c r="J14" i="5"/>
  <c r="J15" i="5"/>
  <c r="M14" i="5"/>
  <c r="M15" i="5"/>
  <c r="B15" i="5"/>
  <c r="C15" i="5"/>
  <c r="K15" i="5"/>
  <c r="K16" i="5"/>
  <c r="B16" i="5"/>
  <c r="C16" i="5"/>
  <c r="J16" i="5"/>
  <c r="J17" i="5"/>
  <c r="M16" i="5"/>
  <c r="M17" i="5"/>
  <c r="B17" i="5"/>
  <c r="C17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B18" i="5"/>
  <c r="C18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M18" i="5"/>
  <c r="M19" i="5"/>
  <c r="A19" i="5"/>
  <c r="B19" i="5"/>
  <c r="C19" i="5"/>
  <c r="B20" i="5"/>
  <c r="C20" i="5"/>
  <c r="M20" i="5"/>
  <c r="M21" i="5"/>
  <c r="B21" i="5"/>
  <c r="C21" i="5"/>
  <c r="B22" i="5"/>
  <c r="C22" i="5"/>
  <c r="M22" i="5"/>
  <c r="M23" i="5"/>
  <c r="B23" i="5"/>
  <c r="C23" i="5"/>
  <c r="B24" i="5"/>
  <c r="C24" i="5"/>
  <c r="M24" i="5"/>
  <c r="M25" i="5"/>
  <c r="B25" i="5"/>
  <c r="C25" i="5"/>
  <c r="B26" i="5"/>
  <c r="C26" i="5"/>
  <c r="M26" i="5"/>
  <c r="M27" i="5"/>
  <c r="B27" i="5"/>
  <c r="C27" i="5"/>
  <c r="B28" i="5"/>
  <c r="C28" i="5"/>
  <c r="M28" i="5"/>
  <c r="B29" i="5"/>
  <c r="C29" i="5"/>
  <c r="M29" i="5"/>
  <c r="B30" i="5"/>
  <c r="C30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J71" i="5"/>
  <c r="K71" i="5"/>
  <c r="L71" i="5"/>
  <c r="M71" i="5"/>
  <c r="B72" i="5"/>
  <c r="C72" i="5"/>
  <c r="J72" i="5"/>
  <c r="K72" i="5"/>
  <c r="L72" i="5"/>
  <c r="M72" i="5"/>
  <c r="B73" i="5"/>
  <c r="C73" i="5"/>
  <c r="J73" i="5"/>
  <c r="K73" i="5"/>
  <c r="L73" i="5"/>
  <c r="M73" i="5"/>
  <c r="B74" i="5"/>
  <c r="C74" i="5"/>
  <c r="J74" i="5"/>
  <c r="K74" i="5"/>
  <c r="L74" i="5"/>
  <c r="M74" i="5"/>
  <c r="B75" i="5"/>
  <c r="C75" i="5"/>
  <c r="J75" i="5"/>
  <c r="K75" i="5"/>
  <c r="L75" i="5"/>
  <c r="M75" i="5"/>
  <c r="B76" i="5"/>
  <c r="C76" i="5"/>
  <c r="J76" i="5"/>
  <c r="K76" i="5"/>
  <c r="L76" i="5"/>
  <c r="M76" i="5"/>
  <c r="B77" i="5"/>
  <c r="C77" i="5"/>
  <c r="J77" i="5"/>
  <c r="K77" i="5"/>
  <c r="L77" i="5"/>
  <c r="M77" i="5"/>
  <c r="B78" i="5"/>
  <c r="C78" i="5"/>
  <c r="J78" i="5"/>
  <c r="K78" i="5"/>
  <c r="L78" i="5"/>
  <c r="M78" i="5"/>
  <c r="B79" i="5"/>
  <c r="C79" i="5"/>
  <c r="J79" i="5"/>
  <c r="K79" i="5"/>
  <c r="L79" i="5"/>
  <c r="M79" i="5"/>
  <c r="B80" i="5"/>
  <c r="C80" i="5"/>
  <c r="J80" i="5"/>
  <c r="K80" i="5"/>
  <c r="L80" i="5"/>
  <c r="M80" i="5"/>
  <c r="B81" i="5"/>
  <c r="C81" i="5"/>
  <c r="J81" i="5"/>
  <c r="K81" i="5"/>
  <c r="L81" i="5"/>
  <c r="M81" i="5"/>
  <c r="B82" i="5"/>
  <c r="C82" i="5"/>
  <c r="J82" i="5"/>
  <c r="K82" i="5"/>
  <c r="L82" i="5"/>
  <c r="M82" i="5"/>
  <c r="B83" i="5"/>
  <c r="C83" i="5"/>
  <c r="J83" i="5"/>
  <c r="K83" i="5"/>
  <c r="L83" i="5"/>
  <c r="M83" i="5"/>
  <c r="B84" i="5"/>
  <c r="C84" i="5"/>
  <c r="J84" i="5"/>
  <c r="K84" i="5"/>
  <c r="L84" i="5"/>
  <c r="M84" i="5"/>
  <c r="B85" i="5"/>
  <c r="C85" i="5"/>
  <c r="J85" i="5"/>
  <c r="K85" i="5"/>
  <c r="L85" i="5"/>
  <c r="M85" i="5"/>
  <c r="B86" i="5"/>
  <c r="C86" i="5"/>
  <c r="J86" i="5"/>
  <c r="K86" i="5"/>
  <c r="L86" i="5"/>
  <c r="M86" i="5"/>
  <c r="B87" i="5"/>
  <c r="C87" i="5"/>
  <c r="J87" i="5"/>
  <c r="K87" i="5"/>
  <c r="L87" i="5"/>
  <c r="M87" i="5"/>
  <c r="B88" i="5"/>
  <c r="C88" i="5"/>
  <c r="J88" i="5"/>
  <c r="K88" i="5"/>
  <c r="L88" i="5"/>
  <c r="M88" i="5"/>
  <c r="B89" i="5"/>
  <c r="C89" i="5"/>
  <c r="J89" i="5"/>
  <c r="K89" i="5"/>
  <c r="L89" i="5"/>
  <c r="M89" i="5"/>
  <c r="B90" i="5"/>
  <c r="C90" i="5"/>
  <c r="J90" i="5"/>
  <c r="K90" i="5"/>
  <c r="L90" i="5"/>
  <c r="M90" i="5"/>
  <c r="B91" i="5"/>
  <c r="C91" i="5"/>
  <c r="J91" i="5"/>
  <c r="K91" i="5"/>
  <c r="L91" i="5"/>
  <c r="M91" i="5"/>
  <c r="B92" i="5"/>
  <c r="C92" i="5"/>
  <c r="J92" i="5"/>
  <c r="K92" i="5"/>
  <c r="L92" i="5"/>
  <c r="M92" i="5"/>
  <c r="B93" i="5"/>
  <c r="C93" i="5"/>
  <c r="J93" i="5"/>
  <c r="K93" i="5"/>
  <c r="L93" i="5"/>
  <c r="M93" i="5"/>
  <c r="B94" i="5"/>
  <c r="C94" i="5"/>
  <c r="J94" i="5"/>
  <c r="K94" i="5"/>
  <c r="L94" i="5"/>
  <c r="M94" i="5"/>
  <c r="B95" i="5"/>
  <c r="C95" i="5"/>
  <c r="J95" i="5"/>
  <c r="K95" i="5"/>
  <c r="L95" i="5"/>
  <c r="M95" i="5"/>
  <c r="B96" i="5"/>
  <c r="C96" i="5"/>
  <c r="J96" i="5"/>
  <c r="K96" i="5"/>
  <c r="L96" i="5"/>
  <c r="M96" i="5"/>
  <c r="B97" i="5"/>
  <c r="C97" i="5"/>
  <c r="J97" i="5"/>
  <c r="K97" i="5"/>
  <c r="L97" i="5"/>
  <c r="M97" i="5"/>
  <c r="B98" i="5"/>
  <c r="C98" i="5"/>
  <c r="J98" i="5"/>
  <c r="K98" i="5"/>
  <c r="L98" i="5"/>
  <c r="M98" i="5"/>
  <c r="B99" i="5"/>
  <c r="C99" i="5"/>
  <c r="J99" i="5"/>
  <c r="K99" i="5"/>
  <c r="L99" i="5"/>
  <c r="M99" i="5"/>
  <c r="B100" i="5"/>
  <c r="C100" i="5"/>
  <c r="J100" i="5"/>
  <c r="K100" i="5"/>
  <c r="L100" i="5"/>
  <c r="M100" i="5"/>
  <c r="B101" i="5"/>
  <c r="C101" i="5"/>
  <c r="J101" i="5"/>
  <c r="K101" i="5"/>
  <c r="L101" i="5"/>
  <c r="M101" i="5"/>
  <c r="B102" i="5"/>
  <c r="C102" i="5"/>
  <c r="J102" i="5"/>
  <c r="K102" i="5"/>
  <c r="L102" i="5"/>
  <c r="M102" i="5"/>
  <c r="B103" i="5"/>
  <c r="C103" i="5"/>
  <c r="J103" i="5"/>
  <c r="K103" i="5"/>
  <c r="L103" i="5"/>
  <c r="M103" i="5"/>
  <c r="B104" i="5"/>
  <c r="C104" i="5"/>
  <c r="J104" i="5"/>
  <c r="K104" i="5"/>
  <c r="L104" i="5"/>
  <c r="M104" i="5"/>
  <c r="B105" i="5"/>
  <c r="C105" i="5"/>
  <c r="J105" i="5"/>
  <c r="K105" i="5"/>
  <c r="L105" i="5"/>
  <c r="M105" i="5"/>
  <c r="B106" i="5"/>
  <c r="C106" i="5"/>
  <c r="J106" i="5"/>
  <c r="K106" i="5"/>
  <c r="L106" i="5"/>
  <c r="M106" i="5"/>
  <c r="B107" i="5"/>
  <c r="C107" i="5"/>
  <c r="J107" i="5"/>
  <c r="K107" i="5"/>
  <c r="L107" i="5"/>
  <c r="M107" i="5"/>
  <c r="B108" i="5"/>
  <c r="C108" i="5"/>
  <c r="J108" i="5"/>
  <c r="K108" i="5"/>
  <c r="L108" i="5"/>
  <c r="M108" i="5"/>
  <c r="B109" i="5"/>
  <c r="C109" i="5"/>
  <c r="J109" i="5"/>
  <c r="K109" i="5"/>
  <c r="L109" i="5"/>
  <c r="M109" i="5"/>
  <c r="B110" i="5"/>
  <c r="C110" i="5"/>
  <c r="J110" i="5"/>
  <c r="K110" i="5"/>
  <c r="L110" i="5"/>
  <c r="M110" i="5"/>
  <c r="B111" i="5"/>
  <c r="C111" i="5"/>
  <c r="J111" i="5"/>
  <c r="K111" i="5"/>
  <c r="L111" i="5"/>
  <c r="M111" i="5"/>
  <c r="B112" i="5"/>
  <c r="C112" i="5"/>
  <c r="J112" i="5"/>
  <c r="K112" i="5"/>
  <c r="L112" i="5"/>
  <c r="M112" i="5"/>
  <c r="B113" i="5"/>
  <c r="C113" i="5"/>
  <c r="J113" i="5"/>
  <c r="K113" i="5"/>
  <c r="L113" i="5"/>
  <c r="M113" i="5"/>
  <c r="B114" i="5"/>
  <c r="C114" i="5"/>
  <c r="J114" i="5"/>
  <c r="K114" i="5"/>
  <c r="L114" i="5"/>
  <c r="M114" i="5"/>
  <c r="B115" i="5"/>
  <c r="C115" i="5"/>
  <c r="J115" i="5"/>
  <c r="K115" i="5"/>
  <c r="L115" i="5"/>
  <c r="M115" i="5"/>
  <c r="B116" i="5"/>
  <c r="C116" i="5"/>
  <c r="J116" i="5"/>
  <c r="K116" i="5"/>
  <c r="L116" i="5"/>
  <c r="M116" i="5"/>
  <c r="B117" i="5"/>
  <c r="C117" i="5"/>
  <c r="J117" i="5"/>
  <c r="K117" i="5"/>
  <c r="L117" i="5"/>
  <c r="M117" i="5"/>
  <c r="B118" i="5"/>
  <c r="C118" i="5"/>
  <c r="J118" i="5"/>
  <c r="K118" i="5"/>
  <c r="L118" i="5"/>
  <c r="M118" i="5"/>
  <c r="B119" i="5"/>
  <c r="C119" i="5"/>
  <c r="J119" i="5"/>
  <c r="K119" i="5"/>
  <c r="L119" i="5"/>
  <c r="M119" i="5"/>
  <c r="B120" i="5"/>
  <c r="C120" i="5"/>
  <c r="J120" i="5"/>
  <c r="K120" i="5"/>
  <c r="L120" i="5"/>
  <c r="M120" i="5"/>
  <c r="B121" i="5"/>
  <c r="C121" i="5"/>
  <c r="J121" i="5"/>
  <c r="K121" i="5"/>
  <c r="L121" i="5"/>
  <c r="M121" i="5"/>
  <c r="B122" i="5"/>
  <c r="C122" i="5"/>
  <c r="J122" i="5"/>
  <c r="K122" i="5"/>
  <c r="L122" i="5"/>
  <c r="M122" i="5"/>
  <c r="B123" i="5"/>
  <c r="C123" i="5"/>
  <c r="J123" i="5"/>
  <c r="K123" i="5"/>
  <c r="L123" i="5"/>
  <c r="M123" i="5"/>
  <c r="B124" i="5"/>
  <c r="C124" i="5"/>
  <c r="J124" i="5"/>
  <c r="K124" i="5"/>
  <c r="L124" i="5"/>
  <c r="M124" i="5"/>
  <c r="B125" i="5"/>
  <c r="C125" i="5"/>
  <c r="J125" i="5"/>
  <c r="K125" i="5"/>
  <c r="L125" i="5"/>
  <c r="M125" i="5"/>
  <c r="B126" i="5"/>
  <c r="C126" i="5"/>
  <c r="J126" i="5"/>
  <c r="K126" i="5"/>
  <c r="L126" i="5"/>
  <c r="M126" i="5"/>
  <c r="B127" i="5"/>
  <c r="C127" i="5"/>
  <c r="J127" i="5"/>
  <c r="K127" i="5"/>
  <c r="L127" i="5"/>
  <c r="M127" i="5"/>
  <c r="B128" i="5"/>
  <c r="C128" i="5"/>
  <c r="J128" i="5"/>
  <c r="K128" i="5"/>
  <c r="L128" i="5"/>
  <c r="M128" i="5"/>
  <c r="B129" i="5"/>
  <c r="C129" i="5"/>
  <c r="J129" i="5"/>
  <c r="K129" i="5"/>
  <c r="L129" i="5"/>
  <c r="M129" i="5"/>
  <c r="B130" i="5"/>
  <c r="C130" i="5"/>
  <c r="J130" i="5"/>
  <c r="K130" i="5"/>
  <c r="L130" i="5"/>
  <c r="M130" i="5"/>
  <c r="B131" i="5"/>
  <c r="C131" i="5"/>
  <c r="J131" i="5"/>
  <c r="K131" i="5"/>
  <c r="L131" i="5"/>
  <c r="M131" i="5"/>
  <c r="B132" i="5"/>
  <c r="C132" i="5"/>
  <c r="J132" i="5"/>
  <c r="K132" i="5"/>
  <c r="L132" i="5"/>
  <c r="M132" i="5"/>
  <c r="B133" i="5"/>
  <c r="C133" i="5"/>
  <c r="J133" i="5"/>
  <c r="K133" i="5"/>
  <c r="L133" i="5"/>
  <c r="M133" i="5"/>
  <c r="B134" i="5"/>
  <c r="C134" i="5"/>
  <c r="J134" i="5"/>
  <c r="K134" i="5"/>
  <c r="L134" i="5"/>
  <c r="M134" i="5"/>
  <c r="B135" i="5"/>
  <c r="C135" i="5"/>
  <c r="J135" i="5"/>
  <c r="K135" i="5"/>
  <c r="L135" i="5"/>
  <c r="M135" i="5"/>
  <c r="B136" i="5"/>
  <c r="C136" i="5"/>
  <c r="J136" i="5"/>
  <c r="K136" i="5"/>
  <c r="L136" i="5"/>
  <c r="M136" i="5"/>
  <c r="B137" i="5"/>
  <c r="C137" i="5"/>
  <c r="J137" i="5"/>
  <c r="K137" i="5"/>
  <c r="L137" i="5"/>
  <c r="M137" i="5"/>
  <c r="B138" i="5"/>
  <c r="C138" i="5"/>
  <c r="J138" i="5"/>
  <c r="K138" i="5"/>
  <c r="L138" i="5"/>
  <c r="M138" i="5"/>
  <c r="B139" i="5"/>
  <c r="C139" i="5"/>
  <c r="J139" i="5"/>
  <c r="K139" i="5"/>
  <c r="L139" i="5"/>
  <c r="M139" i="5"/>
  <c r="B140" i="5"/>
  <c r="C140" i="5"/>
  <c r="J140" i="5"/>
  <c r="K140" i="5"/>
  <c r="L140" i="5"/>
  <c r="M140" i="5"/>
  <c r="B141" i="5"/>
  <c r="C141" i="5"/>
  <c r="J141" i="5"/>
  <c r="K141" i="5"/>
  <c r="L141" i="5"/>
  <c r="M141" i="5"/>
  <c r="B142" i="5"/>
  <c r="C142" i="5"/>
  <c r="J142" i="5"/>
  <c r="K142" i="5"/>
  <c r="L142" i="5"/>
  <c r="M142" i="5"/>
  <c r="B143" i="5"/>
  <c r="C143" i="5"/>
  <c r="J143" i="5"/>
  <c r="K143" i="5"/>
  <c r="L143" i="5"/>
  <c r="M143" i="5"/>
  <c r="B144" i="5"/>
  <c r="C144" i="5"/>
  <c r="J144" i="5"/>
  <c r="K144" i="5"/>
  <c r="L144" i="5"/>
  <c r="M144" i="5"/>
  <c r="B145" i="5"/>
  <c r="C145" i="5"/>
  <c r="J145" i="5"/>
  <c r="K145" i="5"/>
  <c r="L145" i="5"/>
  <c r="M145" i="5"/>
  <c r="B146" i="5"/>
  <c r="C146" i="5"/>
  <c r="J146" i="5"/>
  <c r="K146" i="5"/>
  <c r="L146" i="5"/>
  <c r="M146" i="5"/>
  <c r="B147" i="5"/>
  <c r="C147" i="5"/>
  <c r="J147" i="5"/>
  <c r="K147" i="5"/>
  <c r="L147" i="5"/>
  <c r="M147" i="5"/>
  <c r="B148" i="5"/>
  <c r="C148" i="5"/>
  <c r="J148" i="5"/>
  <c r="K148" i="5"/>
  <c r="L148" i="5"/>
  <c r="M148" i="5"/>
  <c r="B149" i="5"/>
  <c r="C149" i="5"/>
  <c r="J149" i="5"/>
  <c r="K149" i="5"/>
  <c r="L149" i="5"/>
  <c r="M149" i="5"/>
  <c r="B150" i="5"/>
  <c r="C150" i="5"/>
  <c r="J150" i="5"/>
  <c r="K150" i="5"/>
  <c r="L150" i="5"/>
  <c r="M150" i="5"/>
  <c r="B151" i="5"/>
  <c r="C151" i="5"/>
  <c r="J151" i="5"/>
  <c r="K151" i="5"/>
  <c r="L151" i="5"/>
  <c r="M151" i="5"/>
  <c r="B152" i="5"/>
  <c r="C152" i="5"/>
  <c r="J152" i="5"/>
  <c r="K152" i="5"/>
  <c r="L152" i="5"/>
  <c r="M152" i="5"/>
  <c r="B153" i="5"/>
  <c r="C153" i="5"/>
  <c r="J153" i="5"/>
  <c r="K153" i="5"/>
  <c r="L153" i="5"/>
  <c r="M153" i="5"/>
  <c r="B154" i="5"/>
  <c r="C154" i="5"/>
  <c r="J154" i="5"/>
  <c r="K154" i="5"/>
  <c r="L154" i="5"/>
  <c r="M154" i="5"/>
  <c r="B155" i="5"/>
  <c r="C155" i="5"/>
  <c r="J155" i="5"/>
  <c r="K155" i="5"/>
  <c r="L155" i="5"/>
  <c r="M155" i="5"/>
  <c r="B156" i="5"/>
  <c r="C156" i="5"/>
  <c r="J156" i="5"/>
  <c r="K156" i="5"/>
  <c r="L156" i="5"/>
  <c r="M156" i="5"/>
  <c r="B157" i="5"/>
  <c r="C157" i="5"/>
  <c r="J157" i="5"/>
  <c r="K157" i="5"/>
  <c r="L157" i="5"/>
  <c r="M157" i="5"/>
  <c r="B158" i="5"/>
  <c r="C158" i="5"/>
  <c r="J158" i="5"/>
  <c r="K158" i="5"/>
  <c r="L158" i="5"/>
  <c r="M158" i="5"/>
  <c r="B159" i="5"/>
  <c r="C159" i="5"/>
  <c r="J159" i="5"/>
  <c r="K159" i="5"/>
  <c r="L159" i="5"/>
  <c r="M159" i="5"/>
  <c r="B160" i="5"/>
  <c r="C160" i="5"/>
  <c r="J160" i="5"/>
  <c r="K160" i="5"/>
  <c r="L160" i="5"/>
  <c r="M160" i="5"/>
  <c r="B161" i="5"/>
  <c r="C161" i="5"/>
  <c r="J161" i="5"/>
  <c r="K161" i="5"/>
  <c r="L161" i="5"/>
  <c r="M161" i="5"/>
  <c r="B162" i="5"/>
  <c r="C162" i="5"/>
  <c r="J162" i="5"/>
  <c r="K162" i="5"/>
  <c r="L162" i="5"/>
  <c r="M162" i="5"/>
  <c r="B163" i="5"/>
  <c r="C163" i="5"/>
  <c r="J163" i="5"/>
  <c r="K163" i="5"/>
  <c r="L163" i="5"/>
  <c r="M163" i="5"/>
  <c r="B164" i="5"/>
  <c r="C164" i="5"/>
  <c r="J164" i="5"/>
  <c r="K164" i="5"/>
  <c r="L164" i="5"/>
  <c r="M164" i="5"/>
  <c r="B165" i="5"/>
  <c r="C165" i="5"/>
  <c r="J165" i="5"/>
  <c r="K165" i="5"/>
  <c r="L165" i="5"/>
  <c r="M165" i="5"/>
  <c r="B166" i="5"/>
  <c r="C166" i="5"/>
  <c r="J166" i="5"/>
  <c r="K166" i="5"/>
  <c r="L166" i="5"/>
  <c r="M166" i="5"/>
  <c r="B167" i="5"/>
  <c r="C167" i="5"/>
  <c r="J167" i="5"/>
  <c r="K167" i="5"/>
  <c r="L167" i="5"/>
  <c r="M167" i="5"/>
  <c r="B168" i="5"/>
  <c r="C168" i="5"/>
  <c r="J168" i="5"/>
  <c r="K168" i="5"/>
  <c r="L168" i="5"/>
  <c r="M168" i="5"/>
  <c r="B169" i="5"/>
  <c r="C169" i="5"/>
  <c r="J169" i="5"/>
  <c r="K169" i="5"/>
  <c r="L169" i="5"/>
  <c r="M169" i="5"/>
  <c r="B170" i="5"/>
  <c r="C170" i="5"/>
  <c r="J170" i="5"/>
  <c r="K170" i="5"/>
  <c r="L170" i="5"/>
  <c r="M170" i="5"/>
  <c r="B171" i="5"/>
  <c r="C171" i="5"/>
  <c r="J171" i="5"/>
  <c r="K171" i="5"/>
  <c r="L171" i="5"/>
  <c r="M171" i="5"/>
  <c r="B172" i="5"/>
  <c r="C172" i="5"/>
  <c r="J172" i="5"/>
  <c r="K172" i="5"/>
  <c r="L172" i="5"/>
  <c r="M172" i="5"/>
  <c r="B173" i="5"/>
  <c r="C173" i="5"/>
  <c r="J173" i="5"/>
  <c r="K173" i="5"/>
  <c r="L173" i="5"/>
  <c r="M173" i="5"/>
  <c r="B174" i="5"/>
  <c r="C174" i="5"/>
  <c r="J174" i="5"/>
  <c r="K174" i="5"/>
  <c r="L174" i="5"/>
  <c r="M174" i="5"/>
  <c r="B175" i="5"/>
  <c r="C175" i="5"/>
  <c r="J175" i="5"/>
  <c r="K175" i="5"/>
  <c r="L175" i="5"/>
  <c r="M175" i="5"/>
  <c r="B176" i="5"/>
  <c r="C176" i="5"/>
  <c r="J176" i="5"/>
  <c r="K176" i="5"/>
  <c r="L176" i="5"/>
  <c r="M176" i="5"/>
  <c r="B177" i="5"/>
  <c r="C177" i="5"/>
  <c r="J177" i="5"/>
  <c r="K177" i="5"/>
  <c r="L177" i="5"/>
  <c r="M177" i="5"/>
  <c r="B178" i="5"/>
  <c r="C178" i="5"/>
  <c r="J178" i="5"/>
  <c r="K178" i="5"/>
  <c r="L178" i="5"/>
  <c r="M178" i="5"/>
  <c r="B179" i="5"/>
  <c r="C179" i="5"/>
  <c r="J179" i="5"/>
  <c r="K179" i="5"/>
  <c r="L179" i="5"/>
  <c r="M179" i="5"/>
  <c r="B180" i="5"/>
  <c r="C180" i="5"/>
  <c r="J180" i="5"/>
  <c r="K180" i="5"/>
  <c r="L180" i="5"/>
  <c r="M180" i="5"/>
  <c r="B181" i="5"/>
  <c r="C181" i="5"/>
  <c r="J181" i="5"/>
  <c r="K181" i="5"/>
  <c r="L181" i="5"/>
  <c r="M181" i="5"/>
  <c r="B182" i="5"/>
  <c r="C182" i="5"/>
  <c r="J182" i="5"/>
  <c r="K182" i="5"/>
  <c r="L182" i="5"/>
  <c r="M182" i="5"/>
  <c r="B183" i="5"/>
  <c r="C183" i="5"/>
  <c r="J183" i="5"/>
  <c r="K183" i="5"/>
  <c r="L183" i="5"/>
  <c r="M183" i="5"/>
  <c r="B184" i="5"/>
  <c r="C184" i="5"/>
  <c r="J184" i="5"/>
  <c r="K184" i="5"/>
  <c r="L184" i="5"/>
  <c r="M184" i="5"/>
  <c r="B185" i="5"/>
  <c r="C185" i="5"/>
  <c r="J185" i="5"/>
  <c r="K185" i="5"/>
  <c r="L185" i="5"/>
  <c r="M185" i="5"/>
  <c r="B186" i="5"/>
  <c r="C186" i="5"/>
  <c r="J186" i="5"/>
  <c r="K186" i="5"/>
  <c r="L186" i="5"/>
  <c r="M186" i="5"/>
  <c r="B187" i="5"/>
  <c r="C187" i="5"/>
  <c r="J187" i="5"/>
  <c r="K187" i="5"/>
  <c r="L187" i="5"/>
  <c r="M187" i="5"/>
  <c r="B188" i="5"/>
  <c r="C188" i="5"/>
  <c r="J188" i="5"/>
  <c r="K188" i="5"/>
  <c r="L188" i="5"/>
  <c r="M188" i="5"/>
  <c r="B189" i="5"/>
  <c r="C189" i="5"/>
  <c r="J189" i="5"/>
  <c r="K189" i="5"/>
  <c r="L189" i="5"/>
  <c r="M189" i="5"/>
  <c r="B190" i="5"/>
  <c r="C190" i="5"/>
  <c r="J190" i="5"/>
  <c r="K190" i="5"/>
  <c r="L190" i="5"/>
  <c r="M190" i="5"/>
  <c r="B191" i="5"/>
  <c r="C191" i="5"/>
  <c r="J191" i="5"/>
  <c r="K191" i="5"/>
  <c r="L191" i="5"/>
  <c r="M191" i="5"/>
  <c r="B192" i="5"/>
  <c r="C192" i="5"/>
  <c r="J192" i="5"/>
  <c r="K192" i="5"/>
  <c r="L192" i="5"/>
  <c r="M192" i="5"/>
  <c r="B193" i="5"/>
  <c r="C193" i="5"/>
  <c r="J193" i="5"/>
  <c r="K193" i="5"/>
  <c r="L193" i="5"/>
  <c r="M193" i="5"/>
  <c r="B194" i="5"/>
  <c r="C194" i="5"/>
  <c r="J194" i="5"/>
  <c r="K194" i="5"/>
  <c r="L194" i="5"/>
  <c r="M194" i="5"/>
  <c r="B195" i="5"/>
  <c r="C195" i="5"/>
  <c r="J195" i="5"/>
  <c r="K195" i="5"/>
  <c r="L195" i="5"/>
  <c r="M195" i="5"/>
  <c r="B196" i="5"/>
  <c r="C196" i="5"/>
  <c r="J196" i="5"/>
  <c r="K196" i="5"/>
  <c r="L196" i="5"/>
  <c r="M196" i="5"/>
  <c r="B197" i="5"/>
  <c r="C197" i="5"/>
  <c r="J197" i="5"/>
  <c r="K197" i="5"/>
  <c r="L197" i="5"/>
  <c r="M197" i="5"/>
  <c r="B198" i="5"/>
  <c r="C198" i="5"/>
  <c r="J198" i="5"/>
  <c r="K198" i="5"/>
  <c r="L198" i="5"/>
  <c r="M198" i="5"/>
  <c r="B199" i="5"/>
  <c r="C199" i="5"/>
  <c r="J199" i="5"/>
  <c r="K199" i="5"/>
  <c r="L199" i="5"/>
  <c r="M199" i="5"/>
  <c r="B200" i="5"/>
  <c r="C200" i="5"/>
  <c r="J200" i="5"/>
  <c r="K200" i="5"/>
  <c r="L200" i="5"/>
  <c r="M200" i="5"/>
  <c r="B201" i="5"/>
  <c r="C201" i="5"/>
  <c r="J201" i="5"/>
  <c r="J202" i="5"/>
  <c r="K201" i="5"/>
  <c r="K202" i="5"/>
  <c r="L201" i="5"/>
  <c r="L202" i="5"/>
  <c r="M201" i="5"/>
  <c r="M202" i="5"/>
  <c r="C3" i="18"/>
  <c r="B7" i="18"/>
  <c r="C7" i="18"/>
  <c r="J7" i="18"/>
  <c r="K7" i="18"/>
  <c r="K8" i="18"/>
  <c r="K9" i="18"/>
  <c r="L7" i="18"/>
  <c r="L8" i="18"/>
  <c r="L9" i="18"/>
  <c r="M7" i="18"/>
  <c r="B8" i="18"/>
  <c r="C8" i="18"/>
  <c r="J8" i="18"/>
  <c r="J9" i="18"/>
  <c r="M8" i="18"/>
  <c r="M9" i="18"/>
  <c r="B9" i="18"/>
  <c r="C9" i="18"/>
  <c r="B10" i="18"/>
  <c r="C10" i="18"/>
  <c r="J10" i="18"/>
  <c r="K10" i="18"/>
  <c r="L10" i="18"/>
  <c r="M10" i="18"/>
  <c r="B11" i="18"/>
  <c r="C11" i="18"/>
  <c r="J11" i="18"/>
  <c r="K11" i="18"/>
  <c r="L11" i="18"/>
  <c r="M11" i="18"/>
  <c r="B12" i="18"/>
  <c r="C12" i="18"/>
  <c r="J12" i="18"/>
  <c r="K12" i="18"/>
  <c r="L12" i="18"/>
  <c r="M12" i="18"/>
  <c r="B13" i="18"/>
  <c r="C13" i="18"/>
  <c r="J13" i="18"/>
  <c r="K13" i="18"/>
  <c r="L13" i="18"/>
  <c r="M13" i="18"/>
  <c r="B14" i="18"/>
  <c r="C14" i="18"/>
  <c r="J14" i="18"/>
  <c r="K14" i="18"/>
  <c r="L14" i="18"/>
  <c r="M14" i="18"/>
  <c r="B15" i="18"/>
  <c r="C15" i="18"/>
  <c r="J15" i="18"/>
  <c r="K15" i="18"/>
  <c r="L15" i="18"/>
  <c r="M15" i="18"/>
  <c r="B16" i="18"/>
  <c r="C16" i="18"/>
  <c r="J16" i="18"/>
  <c r="K16" i="18"/>
  <c r="L16" i="18"/>
  <c r="M16" i="18"/>
  <c r="B17" i="18"/>
  <c r="C17" i="18"/>
  <c r="J17" i="18"/>
  <c r="K17" i="18"/>
  <c r="L17" i="18"/>
  <c r="M17" i="18"/>
  <c r="B18" i="18"/>
  <c r="C18" i="18"/>
  <c r="J18" i="18"/>
  <c r="K18" i="18"/>
  <c r="L18" i="18"/>
  <c r="M18" i="18"/>
  <c r="A19" i="18"/>
  <c r="B19" i="18"/>
  <c r="C19" i="18"/>
  <c r="J19" i="18"/>
  <c r="K19" i="18"/>
  <c r="L19" i="18"/>
  <c r="M19" i="18"/>
  <c r="B20" i="18"/>
  <c r="C20" i="18"/>
  <c r="J20" i="18"/>
  <c r="K20" i="18"/>
  <c r="L20" i="18"/>
  <c r="M20" i="18"/>
  <c r="B21" i="18"/>
  <c r="C21" i="18"/>
  <c r="J21" i="18"/>
  <c r="K21" i="18"/>
  <c r="L21" i="18"/>
  <c r="M21" i="18"/>
  <c r="B22" i="18"/>
  <c r="C22" i="18"/>
  <c r="J22" i="18"/>
  <c r="K22" i="18"/>
  <c r="L22" i="18"/>
  <c r="M22" i="18"/>
  <c r="B23" i="18"/>
  <c r="C23" i="18"/>
  <c r="J23" i="18"/>
  <c r="K23" i="18"/>
  <c r="L23" i="18"/>
  <c r="M23" i="18"/>
  <c r="B24" i="18"/>
  <c r="C24" i="18"/>
  <c r="J24" i="18"/>
  <c r="K24" i="18"/>
  <c r="L24" i="18"/>
  <c r="M24" i="18"/>
  <c r="B25" i="18"/>
  <c r="C25" i="18"/>
  <c r="J25" i="18"/>
  <c r="K25" i="18"/>
  <c r="L25" i="18"/>
  <c r="M25" i="18"/>
  <c r="B26" i="18"/>
  <c r="C26" i="18"/>
  <c r="J26" i="18"/>
  <c r="K26" i="18"/>
  <c r="L26" i="18"/>
  <c r="M26" i="18"/>
  <c r="B27" i="18"/>
  <c r="C27" i="18"/>
  <c r="J27" i="18"/>
  <c r="K27" i="18"/>
  <c r="L27" i="18"/>
  <c r="M27" i="18"/>
  <c r="B28" i="18"/>
  <c r="C28" i="18"/>
  <c r="J28" i="18"/>
  <c r="K28" i="18"/>
  <c r="L28" i="18"/>
  <c r="M28" i="18"/>
  <c r="B29" i="18"/>
  <c r="C29" i="18"/>
  <c r="J29" i="18"/>
  <c r="K29" i="18"/>
  <c r="L29" i="18"/>
  <c r="M29" i="18"/>
  <c r="B30" i="18"/>
  <c r="C30" i="18"/>
  <c r="J30" i="18"/>
  <c r="K30" i="18"/>
  <c r="L30" i="18"/>
  <c r="M30" i="18"/>
  <c r="B31" i="18"/>
  <c r="C31" i="18"/>
  <c r="J31" i="18"/>
  <c r="K31" i="18"/>
  <c r="L31" i="18"/>
  <c r="M31" i="18"/>
  <c r="B32" i="18"/>
  <c r="C32" i="18"/>
  <c r="J32" i="18"/>
  <c r="K32" i="18"/>
  <c r="L32" i="18"/>
  <c r="M32" i="18"/>
  <c r="B33" i="18"/>
  <c r="C33" i="18"/>
  <c r="J33" i="18"/>
  <c r="K33" i="18"/>
  <c r="L33" i="18"/>
  <c r="M33" i="18"/>
  <c r="B34" i="18"/>
  <c r="C34" i="18"/>
  <c r="J34" i="18"/>
  <c r="K34" i="18"/>
  <c r="L34" i="18"/>
  <c r="M34" i="18"/>
  <c r="B35" i="18"/>
  <c r="C35" i="18"/>
  <c r="J35" i="18"/>
  <c r="K35" i="18"/>
  <c r="L35" i="18"/>
  <c r="M35" i="18"/>
  <c r="B36" i="18"/>
  <c r="C36" i="18"/>
  <c r="J36" i="18"/>
  <c r="K36" i="18"/>
  <c r="L36" i="18"/>
  <c r="M36" i="18"/>
  <c r="B37" i="18"/>
  <c r="C37" i="18"/>
  <c r="J37" i="18"/>
  <c r="K37" i="18"/>
  <c r="L37" i="18"/>
  <c r="M37" i="18"/>
  <c r="B38" i="18"/>
  <c r="C38" i="18"/>
  <c r="J38" i="18"/>
  <c r="K38" i="18"/>
  <c r="L38" i="18"/>
  <c r="M38" i="18"/>
  <c r="B39" i="18"/>
  <c r="C39" i="18"/>
  <c r="J39" i="18"/>
  <c r="K39" i="18"/>
  <c r="L39" i="18"/>
  <c r="M39" i="18"/>
  <c r="B40" i="18"/>
  <c r="C40" i="18"/>
  <c r="J40" i="18"/>
  <c r="K40" i="18"/>
  <c r="L40" i="18"/>
  <c r="M40" i="18"/>
  <c r="B41" i="18"/>
  <c r="C41" i="18"/>
  <c r="J41" i="18"/>
  <c r="K41" i="18"/>
  <c r="L41" i="18"/>
  <c r="M41" i="18"/>
  <c r="B42" i="18"/>
  <c r="C42" i="18"/>
  <c r="J42" i="18"/>
  <c r="K42" i="18"/>
  <c r="L42" i="18"/>
  <c r="M42" i="18"/>
  <c r="B43" i="18"/>
  <c r="C43" i="18"/>
  <c r="J43" i="18"/>
  <c r="K43" i="18"/>
  <c r="L43" i="18"/>
  <c r="M43" i="18"/>
  <c r="B44" i="18"/>
  <c r="C44" i="18"/>
  <c r="J44" i="18"/>
  <c r="K44" i="18"/>
  <c r="L44" i="18"/>
  <c r="M44" i="18"/>
  <c r="B45" i="18"/>
  <c r="C45" i="18"/>
  <c r="J45" i="18"/>
  <c r="K45" i="18"/>
  <c r="L45" i="18"/>
  <c r="M45" i="18"/>
  <c r="B46" i="18"/>
  <c r="C46" i="18"/>
  <c r="J46" i="18"/>
  <c r="K46" i="18"/>
  <c r="L46" i="18"/>
  <c r="M46" i="18"/>
  <c r="B47" i="18"/>
  <c r="C47" i="18"/>
  <c r="J47" i="18"/>
  <c r="K47" i="18"/>
  <c r="L47" i="18"/>
  <c r="M47" i="18"/>
  <c r="B48" i="18"/>
  <c r="C48" i="18"/>
  <c r="J48" i="18"/>
  <c r="K48" i="18"/>
  <c r="L48" i="18"/>
  <c r="M48" i="18"/>
  <c r="B49" i="18"/>
  <c r="C49" i="18"/>
  <c r="J49" i="18"/>
  <c r="K49" i="18"/>
  <c r="L49" i="18"/>
  <c r="M49" i="18"/>
  <c r="B50" i="18"/>
  <c r="C50" i="18"/>
  <c r="J50" i="18"/>
  <c r="K50" i="18"/>
  <c r="L50" i="18"/>
  <c r="M50" i="18"/>
  <c r="B51" i="18"/>
  <c r="C51" i="18"/>
  <c r="J51" i="18"/>
  <c r="K51" i="18"/>
  <c r="L51" i="18"/>
  <c r="M51" i="18"/>
  <c r="B52" i="18"/>
  <c r="C52" i="18"/>
  <c r="J52" i="18"/>
  <c r="K52" i="18"/>
  <c r="L52" i="18"/>
  <c r="M52" i="18"/>
  <c r="B53" i="18"/>
  <c r="C53" i="18"/>
  <c r="J53" i="18"/>
  <c r="K53" i="18"/>
  <c r="L53" i="18"/>
  <c r="M53" i="18"/>
  <c r="B54" i="18"/>
  <c r="C54" i="18"/>
  <c r="J54" i="18"/>
  <c r="K54" i="18"/>
  <c r="L54" i="18"/>
  <c r="M54" i="18"/>
  <c r="B55" i="18"/>
  <c r="C55" i="18"/>
  <c r="J55" i="18"/>
  <c r="K55" i="18"/>
  <c r="L55" i="18"/>
  <c r="M55" i="18"/>
  <c r="B56" i="18"/>
  <c r="C56" i="18"/>
  <c r="J56" i="18"/>
  <c r="K56" i="18"/>
  <c r="L56" i="18"/>
  <c r="M56" i="18"/>
  <c r="B57" i="18"/>
  <c r="C57" i="18"/>
  <c r="J57" i="18"/>
  <c r="K57" i="18"/>
  <c r="L57" i="18"/>
  <c r="M57" i="18"/>
  <c r="B58" i="18"/>
  <c r="C58" i="18"/>
  <c r="J58" i="18"/>
  <c r="K58" i="18"/>
  <c r="L58" i="18"/>
  <c r="M58" i="18"/>
  <c r="B59" i="18"/>
  <c r="C59" i="18"/>
  <c r="J59" i="18"/>
  <c r="K59" i="18"/>
  <c r="L59" i="18"/>
  <c r="M59" i="18"/>
  <c r="B60" i="18"/>
  <c r="C60" i="18"/>
  <c r="J60" i="18"/>
  <c r="K60" i="18"/>
  <c r="L60" i="18"/>
  <c r="M60" i="18"/>
  <c r="B61" i="18"/>
  <c r="C61" i="18"/>
  <c r="J61" i="18"/>
  <c r="K61" i="18"/>
  <c r="L61" i="18"/>
  <c r="M61" i="18"/>
  <c r="B62" i="18"/>
  <c r="C62" i="18"/>
  <c r="J62" i="18"/>
  <c r="K62" i="18"/>
  <c r="L62" i="18"/>
  <c r="M62" i="18"/>
  <c r="B63" i="18"/>
  <c r="C63" i="18"/>
  <c r="J63" i="18"/>
  <c r="K63" i="18"/>
  <c r="L63" i="18"/>
  <c r="M63" i="18"/>
  <c r="B64" i="18"/>
  <c r="C64" i="18"/>
  <c r="J64" i="18"/>
  <c r="K64" i="18"/>
  <c r="L64" i="18"/>
  <c r="M64" i="18"/>
  <c r="B65" i="18"/>
  <c r="C65" i="18"/>
  <c r="J65" i="18"/>
  <c r="K65" i="18"/>
  <c r="L65" i="18"/>
  <c r="M65" i="18"/>
  <c r="B66" i="18"/>
  <c r="C66" i="18"/>
  <c r="J66" i="18"/>
  <c r="K66" i="18"/>
  <c r="L66" i="18"/>
  <c r="M66" i="18"/>
  <c r="B67" i="18"/>
  <c r="C67" i="18"/>
  <c r="J67" i="18"/>
  <c r="K67" i="18"/>
  <c r="L67" i="18"/>
  <c r="M67" i="18"/>
  <c r="B68" i="18"/>
  <c r="C68" i="18"/>
  <c r="J68" i="18"/>
  <c r="K68" i="18"/>
  <c r="L68" i="18"/>
  <c r="M68" i="18"/>
  <c r="B69" i="18"/>
  <c r="C69" i="18"/>
  <c r="J69" i="18"/>
  <c r="K69" i="18"/>
  <c r="L69" i="18"/>
  <c r="M69" i="18"/>
  <c r="B70" i="18"/>
  <c r="C70" i="18"/>
  <c r="J70" i="18"/>
  <c r="K70" i="18"/>
  <c r="L70" i="18"/>
  <c r="M70" i="18"/>
  <c r="B71" i="18"/>
  <c r="C71" i="18"/>
  <c r="J71" i="18"/>
  <c r="K71" i="18"/>
  <c r="L71" i="18"/>
  <c r="M71" i="18"/>
  <c r="B72" i="18"/>
  <c r="C72" i="18"/>
  <c r="J72" i="18"/>
  <c r="K72" i="18"/>
  <c r="L72" i="18"/>
  <c r="M72" i="18"/>
  <c r="B73" i="18"/>
  <c r="C73" i="18"/>
  <c r="J73" i="18"/>
  <c r="K73" i="18"/>
  <c r="L73" i="18"/>
  <c r="M73" i="18"/>
  <c r="B74" i="18"/>
  <c r="C74" i="18"/>
  <c r="J74" i="18"/>
  <c r="K74" i="18"/>
  <c r="L74" i="18"/>
  <c r="M74" i="18"/>
  <c r="B75" i="18"/>
  <c r="C75" i="18"/>
  <c r="J75" i="18"/>
  <c r="K75" i="18"/>
  <c r="L75" i="18"/>
  <c r="M75" i="18"/>
  <c r="B76" i="18"/>
  <c r="C76" i="18"/>
  <c r="J76" i="18"/>
  <c r="K76" i="18"/>
  <c r="L76" i="18"/>
  <c r="M76" i="18"/>
  <c r="B77" i="18"/>
  <c r="C77" i="18"/>
  <c r="J77" i="18"/>
  <c r="K77" i="18"/>
  <c r="L77" i="18"/>
  <c r="M77" i="18"/>
  <c r="B78" i="18"/>
  <c r="C78" i="18"/>
  <c r="J78" i="18"/>
  <c r="K78" i="18"/>
  <c r="L78" i="18"/>
  <c r="M78" i="18"/>
  <c r="B79" i="18"/>
  <c r="C79" i="18"/>
  <c r="J79" i="18"/>
  <c r="K79" i="18"/>
  <c r="L79" i="18"/>
  <c r="M79" i="18"/>
  <c r="B80" i="18"/>
  <c r="C80" i="18"/>
  <c r="J80" i="18"/>
  <c r="K80" i="18"/>
  <c r="L80" i="18"/>
  <c r="M80" i="18"/>
  <c r="B81" i="18"/>
  <c r="C81" i="18"/>
  <c r="J81" i="18"/>
  <c r="K81" i="18"/>
  <c r="L81" i="18"/>
  <c r="M81" i="18"/>
  <c r="B82" i="18"/>
  <c r="C82" i="18"/>
  <c r="J82" i="18"/>
  <c r="K82" i="18"/>
  <c r="L82" i="18"/>
  <c r="M82" i="18"/>
  <c r="B83" i="18"/>
  <c r="C83" i="18"/>
  <c r="J83" i="18"/>
  <c r="K83" i="18"/>
  <c r="L83" i="18"/>
  <c r="M83" i="18"/>
  <c r="B84" i="18"/>
  <c r="C84" i="18"/>
  <c r="J84" i="18"/>
  <c r="K84" i="18"/>
  <c r="L84" i="18"/>
  <c r="M84" i="18"/>
  <c r="B85" i="18"/>
  <c r="C85" i="18"/>
  <c r="J85" i="18"/>
  <c r="K85" i="18"/>
  <c r="L85" i="18"/>
  <c r="M85" i="18"/>
  <c r="B86" i="18"/>
  <c r="C86" i="18"/>
  <c r="J86" i="18"/>
  <c r="K86" i="18"/>
  <c r="L86" i="18"/>
  <c r="M86" i="18"/>
  <c r="B87" i="18"/>
  <c r="C87" i="18"/>
  <c r="J87" i="18"/>
  <c r="K87" i="18"/>
  <c r="L87" i="18"/>
  <c r="M87" i="18"/>
  <c r="B88" i="18"/>
  <c r="C88" i="18"/>
  <c r="J88" i="18"/>
  <c r="K88" i="18"/>
  <c r="L88" i="18"/>
  <c r="M88" i="18"/>
  <c r="B89" i="18"/>
  <c r="C89" i="18"/>
  <c r="J89" i="18"/>
  <c r="K89" i="18"/>
  <c r="L89" i="18"/>
  <c r="M89" i="18"/>
  <c r="B90" i="18"/>
  <c r="C90" i="18"/>
  <c r="J90" i="18"/>
  <c r="K90" i="18"/>
  <c r="L90" i="18"/>
  <c r="M90" i="18"/>
  <c r="B91" i="18"/>
  <c r="C91" i="18"/>
  <c r="J91" i="18"/>
  <c r="K91" i="18"/>
  <c r="L91" i="18"/>
  <c r="M91" i="18"/>
  <c r="B92" i="18"/>
  <c r="C92" i="18"/>
  <c r="J92" i="18"/>
  <c r="K92" i="18"/>
  <c r="L92" i="18"/>
  <c r="M92" i="18"/>
  <c r="B93" i="18"/>
  <c r="C93" i="18"/>
  <c r="J93" i="18"/>
  <c r="K93" i="18"/>
  <c r="L93" i="18"/>
  <c r="M93" i="18"/>
  <c r="B94" i="18"/>
  <c r="C94" i="18"/>
  <c r="J94" i="18"/>
  <c r="K94" i="18"/>
  <c r="L94" i="18"/>
  <c r="M94" i="18"/>
  <c r="B95" i="18"/>
  <c r="C95" i="18"/>
  <c r="J95" i="18"/>
  <c r="K95" i="18"/>
  <c r="L95" i="18"/>
  <c r="M95" i="18"/>
  <c r="B96" i="18"/>
  <c r="C96" i="18"/>
  <c r="J96" i="18"/>
  <c r="K96" i="18"/>
  <c r="L96" i="18"/>
  <c r="M96" i="18"/>
  <c r="B97" i="18"/>
  <c r="C97" i="18"/>
  <c r="J97" i="18"/>
  <c r="K97" i="18"/>
  <c r="L97" i="18"/>
  <c r="M97" i="18"/>
  <c r="B98" i="18"/>
  <c r="C98" i="18"/>
  <c r="J98" i="18"/>
  <c r="K98" i="18"/>
  <c r="L98" i="18"/>
  <c r="M98" i="18"/>
  <c r="B99" i="18"/>
  <c r="C99" i="18"/>
  <c r="J99" i="18"/>
  <c r="K99" i="18"/>
  <c r="L99" i="18"/>
  <c r="M99" i="18"/>
  <c r="B100" i="18"/>
  <c r="C100" i="18"/>
  <c r="J100" i="18"/>
  <c r="K100" i="18"/>
  <c r="L100" i="18"/>
  <c r="M100" i="18"/>
  <c r="B101" i="18"/>
  <c r="C101" i="18"/>
  <c r="J101" i="18"/>
  <c r="K101" i="18"/>
  <c r="L101" i="18"/>
  <c r="M101" i="18"/>
  <c r="B102" i="18"/>
  <c r="C102" i="18"/>
  <c r="J102" i="18"/>
  <c r="K102" i="18"/>
  <c r="L102" i="18"/>
  <c r="M102" i="18"/>
  <c r="B103" i="18"/>
  <c r="C103" i="18"/>
  <c r="J103" i="18"/>
  <c r="K103" i="18"/>
  <c r="L103" i="18"/>
  <c r="M103" i="18"/>
  <c r="B104" i="18"/>
  <c r="C104" i="18"/>
  <c r="J104" i="18"/>
  <c r="K104" i="18"/>
  <c r="L104" i="18"/>
  <c r="M104" i="18"/>
  <c r="B105" i="18"/>
  <c r="C105" i="18"/>
  <c r="J105" i="18"/>
  <c r="K105" i="18"/>
  <c r="L105" i="18"/>
  <c r="M105" i="18"/>
  <c r="B106" i="18"/>
  <c r="C106" i="18"/>
  <c r="J106" i="18"/>
  <c r="K106" i="18"/>
  <c r="L106" i="18"/>
  <c r="M106" i="18"/>
  <c r="B107" i="18"/>
  <c r="C107" i="18"/>
  <c r="J107" i="18"/>
  <c r="K107" i="18"/>
  <c r="L107" i="18"/>
  <c r="M107" i="18"/>
  <c r="B108" i="18"/>
  <c r="C108" i="18"/>
  <c r="J108" i="18"/>
  <c r="K108" i="18"/>
  <c r="L108" i="18"/>
  <c r="M108" i="18"/>
  <c r="B109" i="18"/>
  <c r="C109" i="18"/>
  <c r="J109" i="18"/>
  <c r="K109" i="18"/>
  <c r="L109" i="18"/>
  <c r="M109" i="18"/>
  <c r="B110" i="18"/>
  <c r="C110" i="18"/>
  <c r="J110" i="18"/>
  <c r="K110" i="18"/>
  <c r="L110" i="18"/>
  <c r="M110" i="18"/>
  <c r="B111" i="18"/>
  <c r="C111" i="18"/>
  <c r="J111" i="18"/>
  <c r="K111" i="18"/>
  <c r="L111" i="18"/>
  <c r="M111" i="18"/>
  <c r="B112" i="18"/>
  <c r="C112" i="18"/>
  <c r="J112" i="18"/>
  <c r="K112" i="18"/>
  <c r="L112" i="18"/>
  <c r="M112" i="18"/>
  <c r="B113" i="18"/>
  <c r="C113" i="18"/>
  <c r="J113" i="18"/>
  <c r="K113" i="18"/>
  <c r="L113" i="18"/>
  <c r="M113" i="18"/>
  <c r="B114" i="18"/>
  <c r="C114" i="18"/>
  <c r="J114" i="18"/>
  <c r="K114" i="18"/>
  <c r="L114" i="18"/>
  <c r="M114" i="18"/>
  <c r="B115" i="18"/>
  <c r="C115" i="18"/>
  <c r="J115" i="18"/>
  <c r="K115" i="18"/>
  <c r="L115" i="18"/>
  <c r="M115" i="18"/>
  <c r="B116" i="18"/>
  <c r="C116" i="18"/>
  <c r="J116" i="18"/>
  <c r="K116" i="18"/>
  <c r="L116" i="18"/>
  <c r="M116" i="18"/>
  <c r="B117" i="18"/>
  <c r="C117" i="18"/>
  <c r="J117" i="18"/>
  <c r="K117" i="18"/>
  <c r="L117" i="18"/>
  <c r="M117" i="18"/>
  <c r="B118" i="18"/>
  <c r="C118" i="18"/>
  <c r="J118" i="18"/>
  <c r="K118" i="18"/>
  <c r="L118" i="18"/>
  <c r="M118" i="18"/>
  <c r="B119" i="18"/>
  <c r="C119" i="18"/>
  <c r="J119" i="18"/>
  <c r="K119" i="18"/>
  <c r="L119" i="18"/>
  <c r="M119" i="18"/>
  <c r="B120" i="18"/>
  <c r="C120" i="18"/>
  <c r="J120" i="18"/>
  <c r="K120" i="18"/>
  <c r="L120" i="18"/>
  <c r="M120" i="18"/>
  <c r="B121" i="18"/>
  <c r="C121" i="18"/>
  <c r="J121" i="18"/>
  <c r="K121" i="18"/>
  <c r="L121" i="18"/>
  <c r="M121" i="18"/>
  <c r="B122" i="18"/>
  <c r="C122" i="18"/>
  <c r="J122" i="18"/>
  <c r="K122" i="18"/>
  <c r="L122" i="18"/>
  <c r="M122" i="18"/>
  <c r="B123" i="18"/>
  <c r="C123" i="18"/>
  <c r="J123" i="18"/>
  <c r="K123" i="18"/>
  <c r="L123" i="18"/>
  <c r="M123" i="18"/>
  <c r="B124" i="18"/>
  <c r="C124" i="18"/>
  <c r="J124" i="18"/>
  <c r="K124" i="18"/>
  <c r="L124" i="18"/>
  <c r="M124" i="18"/>
  <c r="B125" i="18"/>
  <c r="C125" i="18"/>
  <c r="J125" i="18"/>
  <c r="K125" i="18"/>
  <c r="L125" i="18"/>
  <c r="M125" i="18"/>
  <c r="B126" i="18"/>
  <c r="C126" i="18"/>
  <c r="J126" i="18"/>
  <c r="K126" i="18"/>
  <c r="L126" i="18"/>
  <c r="M126" i="18"/>
  <c r="B127" i="18"/>
  <c r="C127" i="18"/>
  <c r="J127" i="18"/>
  <c r="K127" i="18"/>
  <c r="L127" i="18"/>
  <c r="M127" i="18"/>
  <c r="B128" i="18"/>
  <c r="C128" i="18"/>
  <c r="J128" i="18"/>
  <c r="K128" i="18"/>
  <c r="L128" i="18"/>
  <c r="M128" i="18"/>
  <c r="B129" i="18"/>
  <c r="C129" i="18"/>
  <c r="J129" i="18"/>
  <c r="K129" i="18"/>
  <c r="L129" i="18"/>
  <c r="M129" i="18"/>
  <c r="B130" i="18"/>
  <c r="C130" i="18"/>
  <c r="J130" i="18"/>
  <c r="K130" i="18"/>
  <c r="L130" i="18"/>
  <c r="M130" i="18"/>
  <c r="B131" i="18"/>
  <c r="C131" i="18"/>
  <c r="J131" i="18"/>
  <c r="K131" i="18"/>
  <c r="L131" i="18"/>
  <c r="M131" i="18"/>
  <c r="B132" i="18"/>
  <c r="C132" i="18"/>
  <c r="J132" i="18"/>
  <c r="K132" i="18"/>
  <c r="L132" i="18"/>
  <c r="M132" i="18"/>
  <c r="B133" i="18"/>
  <c r="C133" i="18"/>
  <c r="J133" i="18"/>
  <c r="K133" i="18"/>
  <c r="L133" i="18"/>
  <c r="M133" i="18"/>
  <c r="B134" i="18"/>
  <c r="C134" i="18"/>
  <c r="J134" i="18"/>
  <c r="K134" i="18"/>
  <c r="L134" i="18"/>
  <c r="M134" i="18"/>
  <c r="B135" i="18"/>
  <c r="C135" i="18"/>
  <c r="J135" i="18"/>
  <c r="K135" i="18"/>
  <c r="L135" i="18"/>
  <c r="M135" i="18"/>
  <c r="B136" i="18"/>
  <c r="C136" i="18"/>
  <c r="J136" i="18"/>
  <c r="K136" i="18"/>
  <c r="L136" i="18"/>
  <c r="M136" i="18"/>
  <c r="B137" i="18"/>
  <c r="C137" i="18"/>
  <c r="J137" i="18"/>
  <c r="K137" i="18"/>
  <c r="L137" i="18"/>
  <c r="M137" i="18"/>
  <c r="B138" i="18"/>
  <c r="C138" i="18"/>
  <c r="J138" i="18"/>
  <c r="K138" i="18"/>
  <c r="L138" i="18"/>
  <c r="M138" i="18"/>
  <c r="B139" i="18"/>
  <c r="C139" i="18"/>
  <c r="J139" i="18"/>
  <c r="K139" i="18"/>
  <c r="L139" i="18"/>
  <c r="M139" i="18"/>
  <c r="B140" i="18"/>
  <c r="C140" i="18"/>
  <c r="J140" i="18"/>
  <c r="K140" i="18"/>
  <c r="L140" i="18"/>
  <c r="M140" i="18"/>
  <c r="B141" i="18"/>
  <c r="C141" i="18"/>
  <c r="J141" i="18"/>
  <c r="K141" i="18"/>
  <c r="L141" i="18"/>
  <c r="M141" i="18"/>
  <c r="B142" i="18"/>
  <c r="C142" i="18"/>
  <c r="J142" i="18"/>
  <c r="K142" i="18"/>
  <c r="L142" i="18"/>
  <c r="M142" i="18"/>
  <c r="B143" i="18"/>
  <c r="C143" i="18"/>
  <c r="J143" i="18"/>
  <c r="K143" i="18"/>
  <c r="L143" i="18"/>
  <c r="M143" i="18"/>
  <c r="B144" i="18"/>
  <c r="C144" i="18"/>
  <c r="J144" i="18"/>
  <c r="K144" i="18"/>
  <c r="L144" i="18"/>
  <c r="M144" i="18"/>
  <c r="B145" i="18"/>
  <c r="C145" i="18"/>
  <c r="J145" i="18"/>
  <c r="K145" i="18"/>
  <c r="L145" i="18"/>
  <c r="M145" i="18"/>
  <c r="B146" i="18"/>
  <c r="C146" i="18"/>
  <c r="J146" i="18"/>
  <c r="K146" i="18"/>
  <c r="L146" i="18"/>
  <c r="M146" i="18"/>
  <c r="B147" i="18"/>
  <c r="C147" i="18"/>
  <c r="J147" i="18"/>
  <c r="K147" i="18"/>
  <c r="L147" i="18"/>
  <c r="M147" i="18"/>
  <c r="B148" i="18"/>
  <c r="C148" i="18"/>
  <c r="J148" i="18"/>
  <c r="K148" i="18"/>
  <c r="L148" i="18"/>
  <c r="M148" i="18"/>
  <c r="B149" i="18"/>
  <c r="C149" i="18"/>
  <c r="J149" i="18"/>
  <c r="K149" i="18"/>
  <c r="L149" i="18"/>
  <c r="M149" i="18"/>
  <c r="B150" i="18"/>
  <c r="C150" i="18"/>
  <c r="J150" i="18"/>
  <c r="K150" i="18"/>
  <c r="L150" i="18"/>
  <c r="M150" i="18"/>
  <c r="B151" i="18"/>
  <c r="C151" i="18"/>
  <c r="J151" i="18"/>
  <c r="K151" i="18"/>
  <c r="L151" i="18"/>
  <c r="M151" i="18"/>
  <c r="B152" i="18"/>
  <c r="C152" i="18"/>
  <c r="J152" i="18"/>
  <c r="K152" i="18"/>
  <c r="L152" i="18"/>
  <c r="M152" i="18"/>
  <c r="B153" i="18"/>
  <c r="C153" i="18"/>
  <c r="J153" i="18"/>
  <c r="K153" i="18"/>
  <c r="L153" i="18"/>
  <c r="M153" i="18"/>
  <c r="B154" i="18"/>
  <c r="C154" i="18"/>
  <c r="J154" i="18"/>
  <c r="K154" i="18"/>
  <c r="L154" i="18"/>
  <c r="M154" i="18"/>
  <c r="B155" i="18"/>
  <c r="C155" i="18"/>
  <c r="J155" i="18"/>
  <c r="K155" i="18"/>
  <c r="L155" i="18"/>
  <c r="M155" i="18"/>
  <c r="B156" i="18"/>
  <c r="C156" i="18"/>
  <c r="J156" i="18"/>
  <c r="K156" i="18"/>
  <c r="L156" i="18"/>
  <c r="M156" i="18"/>
  <c r="B157" i="18"/>
  <c r="C157" i="18"/>
  <c r="J157" i="18"/>
  <c r="K157" i="18"/>
  <c r="L157" i="18"/>
  <c r="M157" i="18"/>
  <c r="B158" i="18"/>
  <c r="C158" i="18"/>
  <c r="J158" i="18"/>
  <c r="K158" i="18"/>
  <c r="L158" i="18"/>
  <c r="M158" i="18"/>
  <c r="B159" i="18"/>
  <c r="C159" i="18"/>
  <c r="J159" i="18"/>
  <c r="K159" i="18"/>
  <c r="L159" i="18"/>
  <c r="M159" i="18"/>
  <c r="B160" i="18"/>
  <c r="C160" i="18"/>
  <c r="J160" i="18"/>
  <c r="K160" i="18"/>
  <c r="L160" i="18"/>
  <c r="M160" i="18"/>
  <c r="B161" i="18"/>
  <c r="C161" i="18"/>
  <c r="J161" i="18"/>
  <c r="K161" i="18"/>
  <c r="L161" i="18"/>
  <c r="M161" i="18"/>
  <c r="B162" i="18"/>
  <c r="C162" i="18"/>
  <c r="J162" i="18"/>
  <c r="K162" i="18"/>
  <c r="L162" i="18"/>
  <c r="M162" i="18"/>
  <c r="B163" i="18"/>
  <c r="C163" i="18"/>
  <c r="J163" i="18"/>
  <c r="K163" i="18"/>
  <c r="L163" i="18"/>
  <c r="M163" i="18"/>
  <c r="B164" i="18"/>
  <c r="C164" i="18"/>
  <c r="J164" i="18"/>
  <c r="K164" i="18"/>
  <c r="L164" i="18"/>
  <c r="M164" i="18"/>
  <c r="B165" i="18"/>
  <c r="C165" i="18"/>
  <c r="J165" i="18"/>
  <c r="K165" i="18"/>
  <c r="L165" i="18"/>
  <c r="M165" i="18"/>
  <c r="B166" i="18"/>
  <c r="C166" i="18"/>
  <c r="J166" i="18"/>
  <c r="K166" i="18"/>
  <c r="L166" i="18"/>
  <c r="M166" i="18"/>
  <c r="B167" i="18"/>
  <c r="C167" i="18"/>
  <c r="J167" i="18"/>
  <c r="K167" i="18"/>
  <c r="L167" i="18"/>
  <c r="M167" i="18"/>
  <c r="B168" i="18"/>
  <c r="C168" i="18"/>
  <c r="J168" i="18"/>
  <c r="K168" i="18"/>
  <c r="L168" i="18"/>
  <c r="M168" i="18"/>
  <c r="B169" i="18"/>
  <c r="C169" i="18"/>
  <c r="J169" i="18"/>
  <c r="K169" i="18"/>
  <c r="L169" i="18"/>
  <c r="M169" i="18"/>
  <c r="B170" i="18"/>
  <c r="C170" i="18"/>
  <c r="J170" i="18"/>
  <c r="K170" i="18"/>
  <c r="L170" i="18"/>
  <c r="M170" i="18"/>
  <c r="B171" i="18"/>
  <c r="C171" i="18"/>
  <c r="J171" i="18"/>
  <c r="K171" i="18"/>
  <c r="L171" i="18"/>
  <c r="M171" i="18"/>
  <c r="B172" i="18"/>
  <c r="C172" i="18"/>
  <c r="J172" i="18"/>
  <c r="K172" i="18"/>
  <c r="L172" i="18"/>
  <c r="M172" i="18"/>
  <c r="B173" i="18"/>
  <c r="C173" i="18"/>
  <c r="J173" i="18"/>
  <c r="K173" i="18"/>
  <c r="L173" i="18"/>
  <c r="M173" i="18"/>
  <c r="B174" i="18"/>
  <c r="C174" i="18"/>
  <c r="J174" i="18"/>
  <c r="K174" i="18"/>
  <c r="L174" i="18"/>
  <c r="M174" i="18"/>
  <c r="B175" i="18"/>
  <c r="C175" i="18"/>
  <c r="J175" i="18"/>
  <c r="K175" i="18"/>
  <c r="L175" i="18"/>
  <c r="M175" i="18"/>
  <c r="B176" i="18"/>
  <c r="C176" i="18"/>
  <c r="J176" i="18"/>
  <c r="K176" i="18"/>
  <c r="L176" i="18"/>
  <c r="M176" i="18"/>
  <c r="B177" i="18"/>
  <c r="C177" i="18"/>
  <c r="J177" i="18"/>
  <c r="K177" i="18"/>
  <c r="L177" i="18"/>
  <c r="M177" i="18"/>
  <c r="B178" i="18"/>
  <c r="C178" i="18"/>
  <c r="J178" i="18"/>
  <c r="K178" i="18"/>
  <c r="L178" i="18"/>
  <c r="M178" i="18"/>
  <c r="B179" i="18"/>
  <c r="C179" i="18"/>
  <c r="J179" i="18"/>
  <c r="K179" i="18"/>
  <c r="L179" i="18"/>
  <c r="M179" i="18"/>
  <c r="B180" i="18"/>
  <c r="C180" i="18"/>
  <c r="J180" i="18"/>
  <c r="K180" i="18"/>
  <c r="L180" i="18"/>
  <c r="M180" i="18"/>
  <c r="B181" i="18"/>
  <c r="C181" i="18"/>
  <c r="J181" i="18"/>
  <c r="K181" i="18"/>
  <c r="L181" i="18"/>
  <c r="M181" i="18"/>
  <c r="B182" i="18"/>
  <c r="C182" i="18"/>
  <c r="J182" i="18"/>
  <c r="K182" i="18"/>
  <c r="L182" i="18"/>
  <c r="M182" i="18"/>
  <c r="B183" i="18"/>
  <c r="C183" i="18"/>
  <c r="J183" i="18"/>
  <c r="K183" i="18"/>
  <c r="L183" i="18"/>
  <c r="M183" i="18"/>
  <c r="B184" i="18"/>
  <c r="C184" i="18"/>
  <c r="J184" i="18"/>
  <c r="K184" i="18"/>
  <c r="L184" i="18"/>
  <c r="M184" i="18"/>
  <c r="B185" i="18"/>
  <c r="C185" i="18"/>
  <c r="J185" i="18"/>
  <c r="K185" i="18"/>
  <c r="L185" i="18"/>
  <c r="M185" i="18"/>
  <c r="B186" i="18"/>
  <c r="C186" i="18"/>
  <c r="J186" i="18"/>
  <c r="K186" i="18"/>
  <c r="L186" i="18"/>
  <c r="M186" i="18"/>
  <c r="B187" i="18"/>
  <c r="C187" i="18"/>
  <c r="J187" i="18"/>
  <c r="K187" i="18"/>
  <c r="L187" i="18"/>
  <c r="M187" i="18"/>
  <c r="B188" i="18"/>
  <c r="C188" i="18"/>
  <c r="J188" i="18"/>
  <c r="K188" i="18"/>
  <c r="L188" i="18"/>
  <c r="M188" i="18"/>
  <c r="B189" i="18"/>
  <c r="C189" i="18"/>
  <c r="J189" i="18"/>
  <c r="K189" i="18"/>
  <c r="L189" i="18"/>
  <c r="M189" i="18"/>
  <c r="B190" i="18"/>
  <c r="C190" i="18"/>
  <c r="J190" i="18"/>
  <c r="K190" i="18"/>
  <c r="L190" i="18"/>
  <c r="M190" i="18"/>
  <c r="B191" i="18"/>
  <c r="C191" i="18"/>
  <c r="J191" i="18"/>
  <c r="K191" i="18"/>
  <c r="L191" i="18"/>
  <c r="M191" i="18"/>
  <c r="B192" i="18"/>
  <c r="C192" i="18"/>
  <c r="J192" i="18"/>
  <c r="K192" i="18"/>
  <c r="L192" i="18"/>
  <c r="M192" i="18"/>
  <c r="B193" i="18"/>
  <c r="C193" i="18"/>
  <c r="J193" i="18"/>
  <c r="K193" i="18"/>
  <c r="L193" i="18"/>
  <c r="M193" i="18"/>
  <c r="B194" i="18"/>
  <c r="C194" i="18"/>
  <c r="J194" i="18"/>
  <c r="K194" i="18"/>
  <c r="L194" i="18"/>
  <c r="M194" i="18"/>
  <c r="B195" i="18"/>
  <c r="C195" i="18"/>
  <c r="J195" i="18"/>
  <c r="K195" i="18"/>
  <c r="L195" i="18"/>
  <c r="M195" i="18"/>
  <c r="B196" i="18"/>
  <c r="C196" i="18"/>
  <c r="J196" i="18"/>
  <c r="K196" i="18"/>
  <c r="L196" i="18"/>
  <c r="M196" i="18"/>
  <c r="B197" i="18"/>
  <c r="C197" i="18"/>
  <c r="J197" i="18"/>
  <c r="K197" i="18"/>
  <c r="L197" i="18"/>
  <c r="M197" i="18"/>
  <c r="B198" i="18"/>
  <c r="C198" i="18"/>
  <c r="J198" i="18"/>
  <c r="K198" i="18"/>
  <c r="L198" i="18"/>
  <c r="M198" i="18"/>
  <c r="B199" i="18"/>
  <c r="C199" i="18"/>
  <c r="J199" i="18"/>
  <c r="K199" i="18"/>
  <c r="L199" i="18"/>
  <c r="M199" i="18"/>
  <c r="B200" i="18"/>
  <c r="C200" i="18"/>
  <c r="J200" i="18"/>
  <c r="K200" i="18"/>
  <c r="L200" i="18"/>
  <c r="M200" i="18"/>
  <c r="B201" i="18"/>
  <c r="C201" i="18"/>
  <c r="J201" i="18"/>
  <c r="J202" i="18"/>
  <c r="K201" i="18"/>
  <c r="K202" i="18"/>
  <c r="L201" i="18"/>
  <c r="L202" i="18"/>
  <c r="M201" i="18"/>
  <c r="M202" i="18"/>
  <c r="C3" i="17"/>
  <c r="B7" i="17"/>
  <c r="C7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K7" i="17"/>
  <c r="K8" i="17"/>
  <c r="K9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B8" i="17"/>
  <c r="C8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A19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2" i="17"/>
  <c r="C62" i="17"/>
  <c r="B63" i="17"/>
  <c r="C63" i="17"/>
  <c r="B64" i="17"/>
  <c r="C64" i="17"/>
  <c r="B65" i="17"/>
  <c r="C65" i="17"/>
  <c r="B66" i="17"/>
  <c r="C66" i="17"/>
  <c r="B67" i="17"/>
  <c r="C67" i="17"/>
  <c r="B68" i="17"/>
  <c r="C68" i="17"/>
  <c r="B69" i="17"/>
  <c r="C69" i="17"/>
  <c r="B70" i="17"/>
  <c r="C70" i="17"/>
  <c r="B71" i="17"/>
  <c r="C71" i="17"/>
  <c r="J71" i="17"/>
  <c r="K71" i="17"/>
  <c r="L71" i="17"/>
  <c r="M71" i="17"/>
  <c r="B72" i="17"/>
  <c r="C72" i="17"/>
  <c r="J72" i="17"/>
  <c r="K72" i="17"/>
  <c r="L72" i="17"/>
  <c r="M72" i="17"/>
  <c r="B73" i="17"/>
  <c r="C73" i="17"/>
  <c r="J73" i="17"/>
  <c r="K73" i="17"/>
  <c r="L73" i="17"/>
  <c r="M73" i="17"/>
  <c r="B74" i="17"/>
  <c r="C74" i="17"/>
  <c r="J74" i="17"/>
  <c r="K74" i="17"/>
  <c r="L74" i="17"/>
  <c r="M74" i="17"/>
  <c r="B75" i="17"/>
  <c r="C75" i="17"/>
  <c r="J75" i="17"/>
  <c r="K75" i="17"/>
  <c r="L75" i="17"/>
  <c r="M75" i="17"/>
  <c r="B76" i="17"/>
  <c r="C76" i="17"/>
  <c r="J76" i="17"/>
  <c r="K76" i="17"/>
  <c r="L76" i="17"/>
  <c r="M76" i="17"/>
  <c r="B77" i="17"/>
  <c r="C77" i="17"/>
  <c r="J77" i="17"/>
  <c r="K77" i="17"/>
  <c r="L77" i="17"/>
  <c r="M77" i="17"/>
  <c r="B78" i="17"/>
  <c r="C78" i="17"/>
  <c r="J78" i="17"/>
  <c r="K78" i="17"/>
  <c r="L78" i="17"/>
  <c r="M78" i="17"/>
  <c r="B79" i="17"/>
  <c r="C79" i="17"/>
  <c r="J79" i="17"/>
  <c r="K79" i="17"/>
  <c r="L79" i="17"/>
  <c r="M79" i="17"/>
  <c r="B80" i="17"/>
  <c r="C80" i="17"/>
  <c r="J80" i="17"/>
  <c r="K80" i="17"/>
  <c r="L80" i="17"/>
  <c r="M80" i="17"/>
  <c r="B81" i="17"/>
  <c r="C81" i="17"/>
  <c r="J81" i="17"/>
  <c r="K81" i="17"/>
  <c r="L81" i="17"/>
  <c r="M81" i="17"/>
  <c r="B82" i="17"/>
  <c r="C82" i="17"/>
  <c r="J82" i="17"/>
  <c r="K82" i="17"/>
  <c r="L82" i="17"/>
  <c r="M82" i="17"/>
  <c r="B83" i="17"/>
  <c r="C83" i="17"/>
  <c r="J83" i="17"/>
  <c r="K83" i="17"/>
  <c r="L83" i="17"/>
  <c r="M83" i="17"/>
  <c r="B84" i="17"/>
  <c r="C84" i="17"/>
  <c r="J84" i="17"/>
  <c r="K84" i="17"/>
  <c r="L84" i="17"/>
  <c r="M84" i="17"/>
  <c r="B85" i="17"/>
  <c r="C85" i="17"/>
  <c r="J85" i="17"/>
  <c r="K85" i="17"/>
  <c r="L85" i="17"/>
  <c r="M85" i="17"/>
  <c r="B86" i="17"/>
  <c r="C86" i="17"/>
  <c r="J86" i="17"/>
  <c r="K86" i="17"/>
  <c r="L86" i="17"/>
  <c r="M86" i="17"/>
  <c r="B87" i="17"/>
  <c r="C87" i="17"/>
  <c r="J87" i="17"/>
  <c r="K87" i="17"/>
  <c r="L87" i="17"/>
  <c r="M87" i="17"/>
  <c r="B88" i="17"/>
  <c r="C88" i="17"/>
  <c r="J88" i="17"/>
  <c r="K88" i="17"/>
  <c r="L88" i="17"/>
  <c r="M88" i="17"/>
  <c r="B89" i="17"/>
  <c r="C89" i="17"/>
  <c r="J89" i="17"/>
  <c r="K89" i="17"/>
  <c r="L89" i="17"/>
  <c r="M89" i="17"/>
  <c r="B90" i="17"/>
  <c r="C90" i="17"/>
  <c r="J90" i="17"/>
  <c r="K90" i="17"/>
  <c r="L90" i="17"/>
  <c r="M90" i="17"/>
  <c r="B91" i="17"/>
  <c r="C91" i="17"/>
  <c r="J91" i="17"/>
  <c r="K91" i="17"/>
  <c r="L91" i="17"/>
  <c r="M91" i="17"/>
  <c r="B92" i="17"/>
  <c r="C92" i="17"/>
  <c r="J92" i="17"/>
  <c r="K92" i="17"/>
  <c r="L92" i="17"/>
  <c r="M92" i="17"/>
  <c r="B93" i="17"/>
  <c r="C93" i="17"/>
  <c r="J93" i="17"/>
  <c r="K93" i="17"/>
  <c r="L93" i="17"/>
  <c r="M93" i="17"/>
  <c r="B94" i="17"/>
  <c r="C94" i="17"/>
  <c r="J94" i="17"/>
  <c r="K94" i="17"/>
  <c r="L94" i="17"/>
  <c r="M94" i="17"/>
  <c r="B95" i="17"/>
  <c r="C95" i="17"/>
  <c r="J95" i="17"/>
  <c r="K95" i="17"/>
  <c r="L95" i="17"/>
  <c r="M95" i="17"/>
  <c r="B96" i="17"/>
  <c r="C96" i="17"/>
  <c r="J96" i="17"/>
  <c r="K96" i="17"/>
  <c r="L96" i="17"/>
  <c r="M96" i="17"/>
  <c r="B97" i="17"/>
  <c r="C97" i="17"/>
  <c r="J97" i="17"/>
  <c r="K97" i="17"/>
  <c r="L97" i="17"/>
  <c r="M97" i="17"/>
  <c r="B98" i="17"/>
  <c r="C98" i="17"/>
  <c r="J98" i="17"/>
  <c r="K98" i="17"/>
  <c r="L98" i="17"/>
  <c r="M98" i="17"/>
  <c r="B99" i="17"/>
  <c r="C99" i="17"/>
  <c r="J99" i="17"/>
  <c r="K99" i="17"/>
  <c r="L99" i="17"/>
  <c r="M99" i="17"/>
  <c r="B100" i="17"/>
  <c r="C100" i="17"/>
  <c r="J100" i="17"/>
  <c r="K100" i="17"/>
  <c r="L100" i="17"/>
  <c r="M100" i="17"/>
  <c r="B101" i="17"/>
  <c r="C101" i="17"/>
  <c r="J101" i="17"/>
  <c r="K101" i="17"/>
  <c r="L101" i="17"/>
  <c r="M101" i="17"/>
  <c r="B102" i="17"/>
  <c r="C102" i="17"/>
  <c r="J102" i="17"/>
  <c r="K102" i="17"/>
  <c r="L102" i="17"/>
  <c r="M102" i="17"/>
  <c r="B103" i="17"/>
  <c r="C103" i="17"/>
  <c r="J103" i="17"/>
  <c r="K103" i="17"/>
  <c r="L103" i="17"/>
  <c r="M103" i="17"/>
  <c r="B104" i="17"/>
  <c r="C104" i="17"/>
  <c r="J104" i="17"/>
  <c r="K104" i="17"/>
  <c r="L104" i="17"/>
  <c r="M104" i="17"/>
  <c r="B105" i="17"/>
  <c r="C105" i="17"/>
  <c r="J105" i="17"/>
  <c r="K105" i="17"/>
  <c r="L105" i="17"/>
  <c r="M105" i="17"/>
  <c r="B106" i="17"/>
  <c r="C106" i="17"/>
  <c r="J106" i="17"/>
  <c r="K106" i="17"/>
  <c r="L106" i="17"/>
  <c r="M106" i="17"/>
  <c r="B107" i="17"/>
  <c r="C107" i="17"/>
  <c r="J107" i="17"/>
  <c r="K107" i="17"/>
  <c r="L107" i="17"/>
  <c r="M107" i="17"/>
  <c r="B108" i="17"/>
  <c r="C108" i="17"/>
  <c r="J108" i="17"/>
  <c r="K108" i="17"/>
  <c r="L108" i="17"/>
  <c r="M108" i="17"/>
  <c r="B109" i="17"/>
  <c r="C109" i="17"/>
  <c r="J109" i="17"/>
  <c r="K109" i="17"/>
  <c r="L109" i="17"/>
  <c r="M109" i="17"/>
  <c r="B110" i="17"/>
  <c r="C110" i="17"/>
  <c r="J110" i="17"/>
  <c r="K110" i="17"/>
  <c r="L110" i="17"/>
  <c r="M110" i="17"/>
  <c r="B111" i="17"/>
  <c r="C111" i="17"/>
  <c r="J111" i="17"/>
  <c r="K111" i="17"/>
  <c r="L111" i="17"/>
  <c r="M111" i="17"/>
  <c r="B112" i="17"/>
  <c r="C112" i="17"/>
  <c r="J112" i="17"/>
  <c r="K112" i="17"/>
  <c r="L112" i="17"/>
  <c r="M112" i="17"/>
  <c r="B113" i="17"/>
  <c r="C113" i="17"/>
  <c r="J113" i="17"/>
  <c r="K113" i="17"/>
  <c r="L113" i="17"/>
  <c r="M113" i="17"/>
  <c r="B114" i="17"/>
  <c r="C114" i="17"/>
  <c r="J114" i="17"/>
  <c r="K114" i="17"/>
  <c r="L114" i="17"/>
  <c r="M114" i="17"/>
  <c r="B115" i="17"/>
  <c r="C115" i="17"/>
  <c r="J115" i="17"/>
  <c r="K115" i="17"/>
  <c r="L115" i="17"/>
  <c r="M115" i="17"/>
  <c r="B116" i="17"/>
  <c r="C116" i="17"/>
  <c r="J116" i="17"/>
  <c r="K116" i="17"/>
  <c r="L116" i="17"/>
  <c r="M116" i="17"/>
  <c r="B117" i="17"/>
  <c r="C117" i="17"/>
  <c r="J117" i="17"/>
  <c r="K117" i="17"/>
  <c r="L117" i="17"/>
  <c r="M117" i="17"/>
  <c r="B118" i="17"/>
  <c r="C118" i="17"/>
  <c r="J118" i="17"/>
  <c r="K118" i="17"/>
  <c r="L118" i="17"/>
  <c r="M118" i="17"/>
  <c r="B119" i="17"/>
  <c r="C119" i="17"/>
  <c r="J119" i="17"/>
  <c r="K119" i="17"/>
  <c r="L119" i="17"/>
  <c r="M119" i="17"/>
  <c r="B120" i="17"/>
  <c r="C120" i="17"/>
  <c r="J120" i="17"/>
  <c r="K120" i="17"/>
  <c r="L120" i="17"/>
  <c r="M120" i="17"/>
  <c r="B121" i="17"/>
  <c r="C121" i="17"/>
  <c r="J121" i="17"/>
  <c r="K121" i="17"/>
  <c r="L121" i="17"/>
  <c r="M121" i="17"/>
  <c r="B122" i="17"/>
  <c r="C122" i="17"/>
  <c r="J122" i="17"/>
  <c r="K122" i="17"/>
  <c r="L122" i="17"/>
  <c r="M122" i="17"/>
  <c r="B123" i="17"/>
  <c r="C123" i="17"/>
  <c r="J123" i="17"/>
  <c r="K123" i="17"/>
  <c r="L123" i="17"/>
  <c r="M123" i="17"/>
  <c r="B124" i="17"/>
  <c r="C124" i="17"/>
  <c r="J124" i="17"/>
  <c r="K124" i="17"/>
  <c r="L124" i="17"/>
  <c r="M124" i="17"/>
  <c r="B125" i="17"/>
  <c r="C125" i="17"/>
  <c r="J125" i="17"/>
  <c r="K125" i="17"/>
  <c r="L125" i="17"/>
  <c r="M125" i="17"/>
  <c r="B126" i="17"/>
  <c r="C126" i="17"/>
  <c r="J126" i="17"/>
  <c r="K126" i="17"/>
  <c r="L126" i="17"/>
  <c r="M126" i="17"/>
  <c r="B127" i="17"/>
  <c r="C127" i="17"/>
  <c r="J127" i="17"/>
  <c r="K127" i="17"/>
  <c r="L127" i="17"/>
  <c r="M127" i="17"/>
  <c r="B128" i="17"/>
  <c r="C128" i="17"/>
  <c r="J128" i="17"/>
  <c r="K128" i="17"/>
  <c r="L128" i="17"/>
  <c r="M128" i="17"/>
  <c r="B129" i="17"/>
  <c r="C129" i="17"/>
  <c r="J129" i="17"/>
  <c r="K129" i="17"/>
  <c r="L129" i="17"/>
  <c r="M129" i="17"/>
  <c r="B130" i="17"/>
  <c r="C130" i="17"/>
  <c r="J130" i="17"/>
  <c r="K130" i="17"/>
  <c r="L130" i="17"/>
  <c r="M130" i="17"/>
  <c r="B131" i="17"/>
  <c r="C131" i="17"/>
  <c r="J131" i="17"/>
  <c r="K131" i="17"/>
  <c r="L131" i="17"/>
  <c r="M131" i="17"/>
  <c r="B132" i="17"/>
  <c r="C132" i="17"/>
  <c r="J132" i="17"/>
  <c r="K132" i="17"/>
  <c r="L132" i="17"/>
  <c r="M132" i="17"/>
  <c r="B133" i="17"/>
  <c r="C133" i="17"/>
  <c r="J133" i="17"/>
  <c r="K133" i="17"/>
  <c r="L133" i="17"/>
  <c r="M133" i="17"/>
  <c r="B134" i="17"/>
  <c r="C134" i="17"/>
  <c r="J134" i="17"/>
  <c r="K134" i="17"/>
  <c r="L134" i="17"/>
  <c r="M134" i="17"/>
  <c r="B135" i="17"/>
  <c r="C135" i="17"/>
  <c r="J135" i="17"/>
  <c r="K135" i="17"/>
  <c r="L135" i="17"/>
  <c r="M135" i="17"/>
  <c r="B136" i="17"/>
  <c r="C136" i="17"/>
  <c r="J136" i="17"/>
  <c r="K136" i="17"/>
  <c r="L136" i="17"/>
  <c r="M136" i="17"/>
  <c r="B137" i="17"/>
  <c r="C137" i="17"/>
  <c r="J137" i="17"/>
  <c r="K137" i="17"/>
  <c r="L137" i="17"/>
  <c r="M137" i="17"/>
  <c r="B138" i="17"/>
  <c r="C138" i="17"/>
  <c r="J138" i="17"/>
  <c r="K138" i="17"/>
  <c r="L138" i="17"/>
  <c r="M138" i="17"/>
  <c r="B139" i="17"/>
  <c r="C139" i="17"/>
  <c r="J139" i="17"/>
  <c r="K139" i="17"/>
  <c r="L139" i="17"/>
  <c r="M139" i="17"/>
  <c r="B140" i="17"/>
  <c r="C140" i="17"/>
  <c r="J140" i="17"/>
  <c r="K140" i="17"/>
  <c r="L140" i="17"/>
  <c r="M140" i="17"/>
  <c r="B141" i="17"/>
  <c r="C141" i="17"/>
  <c r="J141" i="17"/>
  <c r="K141" i="17"/>
  <c r="L141" i="17"/>
  <c r="M141" i="17"/>
  <c r="B142" i="17"/>
  <c r="C142" i="17"/>
  <c r="J142" i="17"/>
  <c r="K142" i="17"/>
  <c r="L142" i="17"/>
  <c r="M142" i="17"/>
  <c r="B143" i="17"/>
  <c r="C143" i="17"/>
  <c r="J143" i="17"/>
  <c r="K143" i="17"/>
  <c r="L143" i="17"/>
  <c r="M143" i="17"/>
  <c r="B144" i="17"/>
  <c r="C144" i="17"/>
  <c r="J144" i="17"/>
  <c r="K144" i="17"/>
  <c r="L144" i="17"/>
  <c r="M144" i="17"/>
  <c r="B145" i="17"/>
  <c r="C145" i="17"/>
  <c r="J145" i="17"/>
  <c r="K145" i="17"/>
  <c r="L145" i="17"/>
  <c r="M145" i="17"/>
  <c r="B146" i="17"/>
  <c r="C146" i="17"/>
  <c r="J146" i="17"/>
  <c r="K146" i="17"/>
  <c r="L146" i="17"/>
  <c r="M146" i="17"/>
  <c r="B147" i="17"/>
  <c r="C147" i="17"/>
  <c r="J147" i="17"/>
  <c r="K147" i="17"/>
  <c r="L147" i="17"/>
  <c r="M147" i="17"/>
  <c r="B148" i="17"/>
  <c r="C148" i="17"/>
  <c r="J148" i="17"/>
  <c r="K148" i="17"/>
  <c r="L148" i="17"/>
  <c r="M148" i="17"/>
  <c r="B149" i="17"/>
  <c r="C149" i="17"/>
  <c r="J149" i="17"/>
  <c r="K149" i="17"/>
  <c r="L149" i="17"/>
  <c r="M149" i="17"/>
  <c r="B150" i="17"/>
  <c r="C150" i="17"/>
  <c r="J150" i="17"/>
  <c r="K150" i="17"/>
  <c r="L150" i="17"/>
  <c r="M150" i="17"/>
  <c r="B151" i="17"/>
  <c r="C151" i="17"/>
  <c r="J151" i="17"/>
  <c r="K151" i="17"/>
  <c r="L151" i="17"/>
  <c r="M151" i="17"/>
  <c r="B152" i="17"/>
  <c r="C152" i="17"/>
  <c r="J152" i="17"/>
  <c r="K152" i="17"/>
  <c r="L152" i="17"/>
  <c r="M152" i="17"/>
  <c r="B153" i="17"/>
  <c r="C153" i="17"/>
  <c r="J153" i="17"/>
  <c r="K153" i="17"/>
  <c r="L153" i="17"/>
  <c r="M153" i="17"/>
  <c r="B154" i="17"/>
  <c r="C154" i="17"/>
  <c r="J154" i="17"/>
  <c r="K154" i="17"/>
  <c r="L154" i="17"/>
  <c r="M154" i="17"/>
  <c r="B155" i="17"/>
  <c r="C155" i="17"/>
  <c r="J155" i="17"/>
  <c r="K155" i="17"/>
  <c r="L155" i="17"/>
  <c r="M155" i="17"/>
  <c r="B156" i="17"/>
  <c r="C156" i="17"/>
  <c r="J156" i="17"/>
  <c r="K156" i="17"/>
  <c r="L156" i="17"/>
  <c r="M156" i="17"/>
  <c r="B157" i="17"/>
  <c r="C157" i="17"/>
  <c r="J157" i="17"/>
  <c r="K157" i="17"/>
  <c r="L157" i="17"/>
  <c r="M157" i="17"/>
  <c r="B158" i="17"/>
  <c r="C158" i="17"/>
  <c r="J158" i="17"/>
  <c r="K158" i="17"/>
  <c r="L158" i="17"/>
  <c r="M158" i="17"/>
  <c r="B159" i="17"/>
  <c r="C159" i="17"/>
  <c r="J159" i="17"/>
  <c r="K159" i="17"/>
  <c r="L159" i="17"/>
  <c r="M159" i="17"/>
  <c r="B160" i="17"/>
  <c r="C160" i="17"/>
  <c r="J160" i="17"/>
  <c r="K160" i="17"/>
  <c r="L160" i="17"/>
  <c r="M160" i="17"/>
  <c r="B161" i="17"/>
  <c r="C161" i="17"/>
  <c r="J161" i="17"/>
  <c r="K161" i="17"/>
  <c r="L161" i="17"/>
  <c r="M161" i="17"/>
  <c r="B162" i="17"/>
  <c r="C162" i="17"/>
  <c r="J162" i="17"/>
  <c r="K162" i="17"/>
  <c r="L162" i="17"/>
  <c r="M162" i="17"/>
  <c r="B163" i="17"/>
  <c r="C163" i="17"/>
  <c r="J163" i="17"/>
  <c r="K163" i="17"/>
  <c r="L163" i="17"/>
  <c r="M163" i="17"/>
  <c r="B164" i="17"/>
  <c r="C164" i="17"/>
  <c r="J164" i="17"/>
  <c r="K164" i="17"/>
  <c r="L164" i="17"/>
  <c r="M164" i="17"/>
  <c r="B165" i="17"/>
  <c r="C165" i="17"/>
  <c r="J165" i="17"/>
  <c r="K165" i="17"/>
  <c r="L165" i="17"/>
  <c r="M165" i="17"/>
  <c r="B166" i="17"/>
  <c r="C166" i="17"/>
  <c r="J166" i="17"/>
  <c r="K166" i="17"/>
  <c r="L166" i="17"/>
  <c r="M166" i="17"/>
  <c r="B167" i="17"/>
  <c r="C167" i="17"/>
  <c r="J167" i="17"/>
  <c r="K167" i="17"/>
  <c r="L167" i="17"/>
  <c r="M167" i="17"/>
  <c r="B168" i="17"/>
  <c r="C168" i="17"/>
  <c r="J168" i="17"/>
  <c r="K168" i="17"/>
  <c r="L168" i="17"/>
  <c r="M168" i="17"/>
  <c r="B169" i="17"/>
  <c r="C169" i="17"/>
  <c r="J169" i="17"/>
  <c r="K169" i="17"/>
  <c r="L169" i="17"/>
  <c r="M169" i="17"/>
  <c r="B170" i="17"/>
  <c r="C170" i="17"/>
  <c r="J170" i="17"/>
  <c r="K170" i="17"/>
  <c r="L170" i="17"/>
  <c r="M170" i="17"/>
  <c r="B171" i="17"/>
  <c r="C171" i="17"/>
  <c r="J171" i="17"/>
  <c r="K171" i="17"/>
  <c r="L171" i="17"/>
  <c r="M171" i="17"/>
  <c r="B172" i="17"/>
  <c r="C172" i="17"/>
  <c r="J172" i="17"/>
  <c r="K172" i="17"/>
  <c r="L172" i="17"/>
  <c r="M172" i="17"/>
  <c r="B173" i="17"/>
  <c r="C173" i="17"/>
  <c r="J173" i="17"/>
  <c r="K173" i="17"/>
  <c r="L173" i="17"/>
  <c r="M173" i="17"/>
  <c r="B174" i="17"/>
  <c r="C174" i="17"/>
  <c r="J174" i="17"/>
  <c r="K174" i="17"/>
  <c r="L174" i="17"/>
  <c r="M174" i="17"/>
  <c r="B175" i="17"/>
  <c r="C175" i="17"/>
  <c r="J175" i="17"/>
  <c r="K175" i="17"/>
  <c r="L175" i="17"/>
  <c r="M175" i="17"/>
  <c r="B176" i="17"/>
  <c r="C176" i="17"/>
  <c r="J176" i="17"/>
  <c r="K176" i="17"/>
  <c r="L176" i="17"/>
  <c r="M176" i="17"/>
  <c r="B177" i="17"/>
  <c r="C177" i="17"/>
  <c r="J177" i="17"/>
  <c r="K177" i="17"/>
  <c r="L177" i="17"/>
  <c r="M177" i="17"/>
  <c r="B178" i="17"/>
  <c r="C178" i="17"/>
  <c r="J178" i="17"/>
  <c r="K178" i="17"/>
  <c r="L178" i="17"/>
  <c r="M178" i="17"/>
  <c r="B179" i="17"/>
  <c r="C179" i="17"/>
  <c r="J179" i="17"/>
  <c r="K179" i="17"/>
  <c r="L179" i="17"/>
  <c r="M179" i="17"/>
  <c r="B180" i="17"/>
  <c r="C180" i="17"/>
  <c r="J180" i="17"/>
  <c r="K180" i="17"/>
  <c r="L180" i="17"/>
  <c r="M180" i="17"/>
  <c r="B181" i="17"/>
  <c r="C181" i="17"/>
  <c r="J181" i="17"/>
  <c r="K181" i="17"/>
  <c r="L181" i="17"/>
  <c r="M181" i="17"/>
  <c r="B182" i="17"/>
  <c r="C182" i="17"/>
  <c r="J182" i="17"/>
  <c r="K182" i="17"/>
  <c r="L182" i="17"/>
  <c r="M182" i="17"/>
  <c r="B183" i="17"/>
  <c r="C183" i="17"/>
  <c r="J183" i="17"/>
  <c r="K183" i="17"/>
  <c r="L183" i="17"/>
  <c r="M183" i="17"/>
  <c r="B184" i="17"/>
  <c r="C184" i="17"/>
  <c r="J184" i="17"/>
  <c r="K184" i="17"/>
  <c r="L184" i="17"/>
  <c r="M184" i="17"/>
  <c r="B185" i="17"/>
  <c r="C185" i="17"/>
  <c r="J185" i="17"/>
  <c r="K185" i="17"/>
  <c r="L185" i="17"/>
  <c r="M185" i="17"/>
  <c r="B186" i="17"/>
  <c r="C186" i="17"/>
  <c r="J186" i="17"/>
  <c r="K186" i="17"/>
  <c r="L186" i="17"/>
  <c r="M186" i="17"/>
  <c r="B187" i="17"/>
  <c r="C187" i="17"/>
  <c r="J187" i="17"/>
  <c r="K187" i="17"/>
  <c r="L187" i="17"/>
  <c r="M187" i="17"/>
  <c r="B188" i="17"/>
  <c r="C188" i="17"/>
  <c r="J188" i="17"/>
  <c r="K188" i="17"/>
  <c r="L188" i="17"/>
  <c r="M188" i="17"/>
  <c r="B189" i="17"/>
  <c r="C189" i="17"/>
  <c r="J189" i="17"/>
  <c r="K189" i="17"/>
  <c r="L189" i="17"/>
  <c r="M189" i="17"/>
  <c r="B190" i="17"/>
  <c r="C190" i="17"/>
  <c r="J190" i="17"/>
  <c r="K190" i="17"/>
  <c r="L190" i="17"/>
  <c r="M190" i="17"/>
  <c r="B191" i="17"/>
  <c r="C191" i="17"/>
  <c r="J191" i="17"/>
  <c r="K191" i="17"/>
  <c r="L191" i="17"/>
  <c r="M191" i="17"/>
  <c r="B192" i="17"/>
  <c r="C192" i="17"/>
  <c r="J192" i="17"/>
  <c r="K192" i="17"/>
  <c r="L192" i="17"/>
  <c r="M192" i="17"/>
  <c r="B193" i="17"/>
  <c r="C193" i="17"/>
  <c r="J193" i="17"/>
  <c r="K193" i="17"/>
  <c r="L193" i="17"/>
  <c r="M193" i="17"/>
  <c r="B194" i="17"/>
  <c r="C194" i="17"/>
  <c r="J194" i="17"/>
  <c r="K194" i="17"/>
  <c r="L194" i="17"/>
  <c r="M194" i="17"/>
  <c r="B195" i="17"/>
  <c r="C195" i="17"/>
  <c r="J195" i="17"/>
  <c r="K195" i="17"/>
  <c r="L195" i="17"/>
  <c r="M195" i="17"/>
  <c r="B196" i="17"/>
  <c r="C196" i="17"/>
  <c r="J196" i="17"/>
  <c r="K196" i="17"/>
  <c r="L196" i="17"/>
  <c r="M196" i="17"/>
  <c r="B197" i="17"/>
  <c r="C197" i="17"/>
  <c r="J197" i="17"/>
  <c r="K197" i="17"/>
  <c r="L197" i="17"/>
  <c r="M197" i="17"/>
  <c r="B198" i="17"/>
  <c r="C198" i="17"/>
  <c r="J198" i="17"/>
  <c r="K198" i="17"/>
  <c r="L198" i="17"/>
  <c r="M198" i="17"/>
  <c r="B199" i="17"/>
  <c r="C199" i="17"/>
  <c r="J199" i="17"/>
  <c r="K199" i="17"/>
  <c r="L199" i="17"/>
  <c r="M199" i="17"/>
  <c r="B200" i="17"/>
  <c r="C200" i="17"/>
  <c r="J200" i="17"/>
  <c r="K200" i="17"/>
  <c r="L200" i="17"/>
  <c r="M200" i="17"/>
  <c r="B201" i="17"/>
  <c r="C201" i="17"/>
  <c r="J201" i="17"/>
  <c r="J202" i="17"/>
  <c r="K201" i="17"/>
  <c r="K202" i="17"/>
  <c r="L201" i="17"/>
  <c r="L202" i="17"/>
  <c r="M201" i="17"/>
  <c r="M202" i="17"/>
  <c r="C3" i="3"/>
  <c r="B7" i="3"/>
  <c r="C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L7" i="3"/>
  <c r="M7" i="3"/>
  <c r="B8" i="3"/>
  <c r="C8" i="3"/>
  <c r="L8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B9" i="3"/>
  <c r="C9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A19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J71" i="3"/>
  <c r="K71" i="3"/>
  <c r="L71" i="3"/>
  <c r="M71" i="3"/>
  <c r="B72" i="3"/>
  <c r="C72" i="3"/>
  <c r="J72" i="3"/>
  <c r="K72" i="3"/>
  <c r="L72" i="3"/>
  <c r="M72" i="3"/>
  <c r="B73" i="3"/>
  <c r="C73" i="3"/>
  <c r="J73" i="3"/>
  <c r="K73" i="3"/>
  <c r="L73" i="3"/>
  <c r="M73" i="3"/>
  <c r="B74" i="3"/>
  <c r="C74" i="3"/>
  <c r="J74" i="3"/>
  <c r="K74" i="3"/>
  <c r="L74" i="3"/>
  <c r="M74" i="3"/>
  <c r="B75" i="3"/>
  <c r="C75" i="3"/>
  <c r="J75" i="3"/>
  <c r="K75" i="3"/>
  <c r="L75" i="3"/>
  <c r="M75" i="3"/>
  <c r="B76" i="3"/>
  <c r="C76" i="3"/>
  <c r="J76" i="3"/>
  <c r="K76" i="3"/>
  <c r="L76" i="3"/>
  <c r="M76" i="3"/>
  <c r="B77" i="3"/>
  <c r="C77" i="3"/>
  <c r="J77" i="3"/>
  <c r="K77" i="3"/>
  <c r="L77" i="3"/>
  <c r="M77" i="3"/>
  <c r="B78" i="3"/>
  <c r="C78" i="3"/>
  <c r="J78" i="3"/>
  <c r="K78" i="3"/>
  <c r="L78" i="3"/>
  <c r="M78" i="3"/>
  <c r="B79" i="3"/>
  <c r="C79" i="3"/>
  <c r="J79" i="3"/>
  <c r="K79" i="3"/>
  <c r="L79" i="3"/>
  <c r="M79" i="3"/>
  <c r="B80" i="3"/>
  <c r="C80" i="3"/>
  <c r="J80" i="3"/>
  <c r="K80" i="3"/>
  <c r="L80" i="3"/>
  <c r="M80" i="3"/>
  <c r="B81" i="3"/>
  <c r="C81" i="3"/>
  <c r="J81" i="3"/>
  <c r="K81" i="3"/>
  <c r="L81" i="3"/>
  <c r="M81" i="3"/>
  <c r="B82" i="3"/>
  <c r="C82" i="3"/>
  <c r="J82" i="3"/>
  <c r="K82" i="3"/>
  <c r="L82" i="3"/>
  <c r="M82" i="3"/>
  <c r="B83" i="3"/>
  <c r="C83" i="3"/>
  <c r="J83" i="3"/>
  <c r="K83" i="3"/>
  <c r="L83" i="3"/>
  <c r="M83" i="3"/>
  <c r="B84" i="3"/>
  <c r="C84" i="3"/>
  <c r="J84" i="3"/>
  <c r="K84" i="3"/>
  <c r="L84" i="3"/>
  <c r="M84" i="3"/>
  <c r="B85" i="3"/>
  <c r="C85" i="3"/>
  <c r="J85" i="3"/>
  <c r="K85" i="3"/>
  <c r="L85" i="3"/>
  <c r="M85" i="3"/>
  <c r="B86" i="3"/>
  <c r="C86" i="3"/>
  <c r="J86" i="3"/>
  <c r="K86" i="3"/>
  <c r="L86" i="3"/>
  <c r="M86" i="3"/>
  <c r="B87" i="3"/>
  <c r="C87" i="3"/>
  <c r="J87" i="3"/>
  <c r="K87" i="3"/>
  <c r="L87" i="3"/>
  <c r="M87" i="3"/>
  <c r="B88" i="3"/>
  <c r="C88" i="3"/>
  <c r="J88" i="3"/>
  <c r="K88" i="3"/>
  <c r="L88" i="3"/>
  <c r="M88" i="3"/>
  <c r="B89" i="3"/>
  <c r="C89" i="3"/>
  <c r="J89" i="3"/>
  <c r="K89" i="3"/>
  <c r="L89" i="3"/>
  <c r="M89" i="3"/>
  <c r="B90" i="3"/>
  <c r="C90" i="3"/>
  <c r="J90" i="3"/>
  <c r="K90" i="3"/>
  <c r="L90" i="3"/>
  <c r="M90" i="3"/>
  <c r="B91" i="3"/>
  <c r="C91" i="3"/>
  <c r="J91" i="3"/>
  <c r="K91" i="3"/>
  <c r="L91" i="3"/>
  <c r="M91" i="3"/>
  <c r="B92" i="3"/>
  <c r="C92" i="3"/>
  <c r="J92" i="3"/>
  <c r="K92" i="3"/>
  <c r="L92" i="3"/>
  <c r="M92" i="3"/>
  <c r="B93" i="3"/>
  <c r="C93" i="3"/>
  <c r="J93" i="3"/>
  <c r="K93" i="3"/>
  <c r="L93" i="3"/>
  <c r="M93" i="3"/>
  <c r="B94" i="3"/>
  <c r="C94" i="3"/>
  <c r="J94" i="3"/>
  <c r="K94" i="3"/>
  <c r="L94" i="3"/>
  <c r="M94" i="3"/>
  <c r="B95" i="3"/>
  <c r="C95" i="3"/>
  <c r="J95" i="3"/>
  <c r="K95" i="3"/>
  <c r="L95" i="3"/>
  <c r="M95" i="3"/>
  <c r="B96" i="3"/>
  <c r="C96" i="3"/>
  <c r="J96" i="3"/>
  <c r="K96" i="3"/>
  <c r="L96" i="3"/>
  <c r="M96" i="3"/>
  <c r="B97" i="3"/>
  <c r="C97" i="3"/>
  <c r="J97" i="3"/>
  <c r="K97" i="3"/>
  <c r="L97" i="3"/>
  <c r="M97" i="3"/>
  <c r="B98" i="3"/>
  <c r="C98" i="3"/>
  <c r="J98" i="3"/>
  <c r="K98" i="3"/>
  <c r="L98" i="3"/>
  <c r="M98" i="3"/>
  <c r="B99" i="3"/>
  <c r="C99" i="3"/>
  <c r="J99" i="3"/>
  <c r="K99" i="3"/>
  <c r="L99" i="3"/>
  <c r="M99" i="3"/>
  <c r="B100" i="3"/>
  <c r="C100" i="3"/>
  <c r="J100" i="3"/>
  <c r="K100" i="3"/>
  <c r="L100" i="3"/>
  <c r="M100" i="3"/>
  <c r="B101" i="3"/>
  <c r="C101" i="3"/>
  <c r="J101" i="3"/>
  <c r="K101" i="3"/>
  <c r="L101" i="3"/>
  <c r="M101" i="3"/>
  <c r="B102" i="3"/>
  <c r="C102" i="3"/>
  <c r="J102" i="3"/>
  <c r="K102" i="3"/>
  <c r="L102" i="3"/>
  <c r="M102" i="3"/>
  <c r="B103" i="3"/>
  <c r="C103" i="3"/>
  <c r="J103" i="3"/>
  <c r="K103" i="3"/>
  <c r="L103" i="3"/>
  <c r="M103" i="3"/>
  <c r="B104" i="3"/>
  <c r="C104" i="3"/>
  <c r="J104" i="3"/>
  <c r="K104" i="3"/>
  <c r="L104" i="3"/>
  <c r="M104" i="3"/>
  <c r="B105" i="3"/>
  <c r="C105" i="3"/>
  <c r="J105" i="3"/>
  <c r="K105" i="3"/>
  <c r="L105" i="3"/>
  <c r="M105" i="3"/>
  <c r="B106" i="3"/>
  <c r="C106" i="3"/>
  <c r="J106" i="3"/>
  <c r="K106" i="3"/>
  <c r="L106" i="3"/>
  <c r="M106" i="3"/>
  <c r="B107" i="3"/>
  <c r="C107" i="3"/>
  <c r="J107" i="3"/>
  <c r="K107" i="3"/>
  <c r="L107" i="3"/>
  <c r="M107" i="3"/>
  <c r="B108" i="3"/>
  <c r="C108" i="3"/>
  <c r="J108" i="3"/>
  <c r="K108" i="3"/>
  <c r="L108" i="3"/>
  <c r="M108" i="3"/>
  <c r="B109" i="3"/>
  <c r="C109" i="3"/>
  <c r="J109" i="3"/>
  <c r="K109" i="3"/>
  <c r="L109" i="3"/>
  <c r="M109" i="3"/>
  <c r="B110" i="3"/>
  <c r="C110" i="3"/>
  <c r="J110" i="3"/>
  <c r="K110" i="3"/>
  <c r="L110" i="3"/>
  <c r="M110" i="3"/>
  <c r="B111" i="3"/>
  <c r="C111" i="3"/>
  <c r="J111" i="3"/>
  <c r="K111" i="3"/>
  <c r="L111" i="3"/>
  <c r="M111" i="3"/>
  <c r="B112" i="3"/>
  <c r="C112" i="3"/>
  <c r="J112" i="3"/>
  <c r="K112" i="3"/>
  <c r="L112" i="3"/>
  <c r="M112" i="3"/>
  <c r="B113" i="3"/>
  <c r="C113" i="3"/>
  <c r="J113" i="3"/>
  <c r="K113" i="3"/>
  <c r="L113" i="3"/>
  <c r="M113" i="3"/>
  <c r="B114" i="3"/>
  <c r="C114" i="3"/>
  <c r="J114" i="3"/>
  <c r="K114" i="3"/>
  <c r="L114" i="3"/>
  <c r="M114" i="3"/>
  <c r="B115" i="3"/>
  <c r="C115" i="3"/>
  <c r="J115" i="3"/>
  <c r="K115" i="3"/>
  <c r="L115" i="3"/>
  <c r="M115" i="3"/>
  <c r="B116" i="3"/>
  <c r="C116" i="3"/>
  <c r="J116" i="3"/>
  <c r="K116" i="3"/>
  <c r="L116" i="3"/>
  <c r="M116" i="3"/>
  <c r="B117" i="3"/>
  <c r="C117" i="3"/>
  <c r="J117" i="3"/>
  <c r="K117" i="3"/>
  <c r="L117" i="3"/>
  <c r="M117" i="3"/>
  <c r="B118" i="3"/>
  <c r="C118" i="3"/>
  <c r="J118" i="3"/>
  <c r="K118" i="3"/>
  <c r="L118" i="3"/>
  <c r="M118" i="3"/>
  <c r="B119" i="3"/>
  <c r="C119" i="3"/>
  <c r="J119" i="3"/>
  <c r="K119" i="3"/>
  <c r="L119" i="3"/>
  <c r="M119" i="3"/>
  <c r="B120" i="3"/>
  <c r="C120" i="3"/>
  <c r="J120" i="3"/>
  <c r="K120" i="3"/>
  <c r="L120" i="3"/>
  <c r="M120" i="3"/>
  <c r="B121" i="3"/>
  <c r="C121" i="3"/>
  <c r="J121" i="3"/>
  <c r="K121" i="3"/>
  <c r="L121" i="3"/>
  <c r="M121" i="3"/>
  <c r="B122" i="3"/>
  <c r="C122" i="3"/>
  <c r="J122" i="3"/>
  <c r="K122" i="3"/>
  <c r="L122" i="3"/>
  <c r="M122" i="3"/>
  <c r="B123" i="3"/>
  <c r="C123" i="3"/>
  <c r="J123" i="3"/>
  <c r="K123" i="3"/>
  <c r="L123" i="3"/>
  <c r="M123" i="3"/>
  <c r="B124" i="3"/>
  <c r="C124" i="3"/>
  <c r="J124" i="3"/>
  <c r="K124" i="3"/>
  <c r="L124" i="3"/>
  <c r="M124" i="3"/>
  <c r="B125" i="3"/>
  <c r="C125" i="3"/>
  <c r="J125" i="3"/>
  <c r="K125" i="3"/>
  <c r="L125" i="3"/>
  <c r="M125" i="3"/>
  <c r="B126" i="3"/>
  <c r="C126" i="3"/>
  <c r="J126" i="3"/>
  <c r="K126" i="3"/>
  <c r="L126" i="3"/>
  <c r="M126" i="3"/>
  <c r="B127" i="3"/>
  <c r="C127" i="3"/>
  <c r="J127" i="3"/>
  <c r="K127" i="3"/>
  <c r="L127" i="3"/>
  <c r="M127" i="3"/>
  <c r="B128" i="3"/>
  <c r="C128" i="3"/>
  <c r="J128" i="3"/>
  <c r="K128" i="3"/>
  <c r="L128" i="3"/>
  <c r="M128" i="3"/>
  <c r="B129" i="3"/>
  <c r="C129" i="3"/>
  <c r="J129" i="3"/>
  <c r="K129" i="3"/>
  <c r="L129" i="3"/>
  <c r="M129" i="3"/>
  <c r="B130" i="3"/>
  <c r="C130" i="3"/>
  <c r="J130" i="3"/>
  <c r="K130" i="3"/>
  <c r="L130" i="3"/>
  <c r="M130" i="3"/>
  <c r="B131" i="3"/>
  <c r="C131" i="3"/>
  <c r="J131" i="3"/>
  <c r="K131" i="3"/>
  <c r="L131" i="3"/>
  <c r="M131" i="3"/>
  <c r="B132" i="3"/>
  <c r="C132" i="3"/>
  <c r="J132" i="3"/>
  <c r="K132" i="3"/>
  <c r="L132" i="3"/>
  <c r="M132" i="3"/>
  <c r="B133" i="3"/>
  <c r="C133" i="3"/>
  <c r="J133" i="3"/>
  <c r="K133" i="3"/>
  <c r="L133" i="3"/>
  <c r="M133" i="3"/>
  <c r="B134" i="3"/>
  <c r="C134" i="3"/>
  <c r="J134" i="3"/>
  <c r="K134" i="3"/>
  <c r="L134" i="3"/>
  <c r="M134" i="3"/>
  <c r="B135" i="3"/>
  <c r="C135" i="3"/>
  <c r="J135" i="3"/>
  <c r="K135" i="3"/>
  <c r="L135" i="3"/>
  <c r="M135" i="3"/>
  <c r="B136" i="3"/>
  <c r="C136" i="3"/>
  <c r="J136" i="3"/>
  <c r="K136" i="3"/>
  <c r="L136" i="3"/>
  <c r="M136" i="3"/>
  <c r="B137" i="3"/>
  <c r="C137" i="3"/>
  <c r="J137" i="3"/>
  <c r="K137" i="3"/>
  <c r="L137" i="3"/>
  <c r="M137" i="3"/>
  <c r="B138" i="3"/>
  <c r="C138" i="3"/>
  <c r="J138" i="3"/>
  <c r="K138" i="3"/>
  <c r="L138" i="3"/>
  <c r="M138" i="3"/>
  <c r="B139" i="3"/>
  <c r="C139" i="3"/>
  <c r="J139" i="3"/>
  <c r="K139" i="3"/>
  <c r="L139" i="3"/>
  <c r="M139" i="3"/>
  <c r="B140" i="3"/>
  <c r="C140" i="3"/>
  <c r="J140" i="3"/>
  <c r="K140" i="3"/>
  <c r="L140" i="3"/>
  <c r="M140" i="3"/>
  <c r="B141" i="3"/>
  <c r="C141" i="3"/>
  <c r="J141" i="3"/>
  <c r="K141" i="3"/>
  <c r="L141" i="3"/>
  <c r="M141" i="3"/>
  <c r="B142" i="3"/>
  <c r="C142" i="3"/>
  <c r="J142" i="3"/>
  <c r="K142" i="3"/>
  <c r="L142" i="3"/>
  <c r="M142" i="3"/>
  <c r="B143" i="3"/>
  <c r="C143" i="3"/>
  <c r="J143" i="3"/>
  <c r="K143" i="3"/>
  <c r="L143" i="3"/>
  <c r="M143" i="3"/>
  <c r="B144" i="3"/>
  <c r="C144" i="3"/>
  <c r="J144" i="3"/>
  <c r="K144" i="3"/>
  <c r="L144" i="3"/>
  <c r="M144" i="3"/>
  <c r="B145" i="3"/>
  <c r="C145" i="3"/>
  <c r="J145" i="3"/>
  <c r="K145" i="3"/>
  <c r="L145" i="3"/>
  <c r="M145" i="3"/>
  <c r="B146" i="3"/>
  <c r="C146" i="3"/>
  <c r="J146" i="3"/>
  <c r="K146" i="3"/>
  <c r="L146" i="3"/>
  <c r="M146" i="3"/>
  <c r="B147" i="3"/>
  <c r="C147" i="3"/>
  <c r="J147" i="3"/>
  <c r="K147" i="3"/>
  <c r="L147" i="3"/>
  <c r="M147" i="3"/>
  <c r="B148" i="3"/>
  <c r="C148" i="3"/>
  <c r="J148" i="3"/>
  <c r="K148" i="3"/>
  <c r="L148" i="3"/>
  <c r="M148" i="3"/>
  <c r="B149" i="3"/>
  <c r="C149" i="3"/>
  <c r="J149" i="3"/>
  <c r="K149" i="3"/>
  <c r="L149" i="3"/>
  <c r="M149" i="3"/>
  <c r="B150" i="3"/>
  <c r="C150" i="3"/>
  <c r="J150" i="3"/>
  <c r="K150" i="3"/>
  <c r="L150" i="3"/>
  <c r="M150" i="3"/>
  <c r="B151" i="3"/>
  <c r="C151" i="3"/>
  <c r="J151" i="3"/>
  <c r="K151" i="3"/>
  <c r="L151" i="3"/>
  <c r="M151" i="3"/>
  <c r="B152" i="3"/>
  <c r="C152" i="3"/>
  <c r="J152" i="3"/>
  <c r="K152" i="3"/>
  <c r="L152" i="3"/>
  <c r="M152" i="3"/>
  <c r="B153" i="3"/>
  <c r="C153" i="3"/>
  <c r="J153" i="3"/>
  <c r="K153" i="3"/>
  <c r="L153" i="3"/>
  <c r="M153" i="3"/>
  <c r="B154" i="3"/>
  <c r="C154" i="3"/>
  <c r="J154" i="3"/>
  <c r="K154" i="3"/>
  <c r="L154" i="3"/>
  <c r="M154" i="3"/>
  <c r="B155" i="3"/>
  <c r="C155" i="3"/>
  <c r="J155" i="3"/>
  <c r="K155" i="3"/>
  <c r="L155" i="3"/>
  <c r="M155" i="3"/>
  <c r="B156" i="3"/>
  <c r="C156" i="3"/>
  <c r="J156" i="3"/>
  <c r="K156" i="3"/>
  <c r="L156" i="3"/>
  <c r="M156" i="3"/>
  <c r="B157" i="3"/>
  <c r="C157" i="3"/>
  <c r="J157" i="3"/>
  <c r="K157" i="3"/>
  <c r="L157" i="3"/>
  <c r="M157" i="3"/>
  <c r="B158" i="3"/>
  <c r="C158" i="3"/>
  <c r="J158" i="3"/>
  <c r="K158" i="3"/>
  <c r="L158" i="3"/>
  <c r="M158" i="3"/>
  <c r="B159" i="3"/>
  <c r="C159" i="3"/>
  <c r="J159" i="3"/>
  <c r="K159" i="3"/>
  <c r="L159" i="3"/>
  <c r="M159" i="3"/>
  <c r="B160" i="3"/>
  <c r="C160" i="3"/>
  <c r="J160" i="3"/>
  <c r="K160" i="3"/>
  <c r="L160" i="3"/>
  <c r="M160" i="3"/>
  <c r="B161" i="3"/>
  <c r="C161" i="3"/>
  <c r="J161" i="3"/>
  <c r="K161" i="3"/>
  <c r="L161" i="3"/>
  <c r="M161" i="3"/>
  <c r="B162" i="3"/>
  <c r="C162" i="3"/>
  <c r="J162" i="3"/>
  <c r="K162" i="3"/>
  <c r="L162" i="3"/>
  <c r="M162" i="3"/>
  <c r="B163" i="3"/>
  <c r="C163" i="3"/>
  <c r="J163" i="3"/>
  <c r="K163" i="3"/>
  <c r="L163" i="3"/>
  <c r="M163" i="3"/>
  <c r="B164" i="3"/>
  <c r="C164" i="3"/>
  <c r="J164" i="3"/>
  <c r="K164" i="3"/>
  <c r="L164" i="3"/>
  <c r="M164" i="3"/>
  <c r="B165" i="3"/>
  <c r="C165" i="3"/>
  <c r="J165" i="3"/>
  <c r="K165" i="3"/>
  <c r="L165" i="3"/>
  <c r="M165" i="3"/>
  <c r="B166" i="3"/>
  <c r="C166" i="3"/>
  <c r="J166" i="3"/>
  <c r="K166" i="3"/>
  <c r="L166" i="3"/>
  <c r="M166" i="3"/>
  <c r="B167" i="3"/>
  <c r="C167" i="3"/>
  <c r="J167" i="3"/>
  <c r="K167" i="3"/>
  <c r="L167" i="3"/>
  <c r="M167" i="3"/>
  <c r="B168" i="3"/>
  <c r="C168" i="3"/>
  <c r="J168" i="3"/>
  <c r="K168" i="3"/>
  <c r="L168" i="3"/>
  <c r="M168" i="3"/>
  <c r="B169" i="3"/>
  <c r="C169" i="3"/>
  <c r="J169" i="3"/>
  <c r="K169" i="3"/>
  <c r="L169" i="3"/>
  <c r="M169" i="3"/>
  <c r="B170" i="3"/>
  <c r="C170" i="3"/>
  <c r="J170" i="3"/>
  <c r="K170" i="3"/>
  <c r="L170" i="3"/>
  <c r="M170" i="3"/>
  <c r="B171" i="3"/>
  <c r="C171" i="3"/>
  <c r="J171" i="3"/>
  <c r="K171" i="3"/>
  <c r="L171" i="3"/>
  <c r="M171" i="3"/>
  <c r="B172" i="3"/>
  <c r="C172" i="3"/>
  <c r="J172" i="3"/>
  <c r="K172" i="3"/>
  <c r="L172" i="3"/>
  <c r="M172" i="3"/>
  <c r="B173" i="3"/>
  <c r="C173" i="3"/>
  <c r="J173" i="3"/>
  <c r="K173" i="3"/>
  <c r="L173" i="3"/>
  <c r="M173" i="3"/>
  <c r="B174" i="3"/>
  <c r="C174" i="3"/>
  <c r="J174" i="3"/>
  <c r="K174" i="3"/>
  <c r="L174" i="3"/>
  <c r="M174" i="3"/>
  <c r="B175" i="3"/>
  <c r="C175" i="3"/>
  <c r="J175" i="3"/>
  <c r="K175" i="3"/>
  <c r="L175" i="3"/>
  <c r="M175" i="3"/>
  <c r="B176" i="3"/>
  <c r="C176" i="3"/>
  <c r="J176" i="3"/>
  <c r="K176" i="3"/>
  <c r="L176" i="3"/>
  <c r="M176" i="3"/>
  <c r="B177" i="3"/>
  <c r="C177" i="3"/>
  <c r="J177" i="3"/>
  <c r="K177" i="3"/>
  <c r="L177" i="3"/>
  <c r="M177" i="3"/>
  <c r="B178" i="3"/>
  <c r="C178" i="3"/>
  <c r="J178" i="3"/>
  <c r="K178" i="3"/>
  <c r="L178" i="3"/>
  <c r="M178" i="3"/>
  <c r="B179" i="3"/>
  <c r="C179" i="3"/>
  <c r="J179" i="3"/>
  <c r="K179" i="3"/>
  <c r="L179" i="3"/>
  <c r="M179" i="3"/>
  <c r="B180" i="3"/>
  <c r="C180" i="3"/>
  <c r="J180" i="3"/>
  <c r="K180" i="3"/>
  <c r="L180" i="3"/>
  <c r="M180" i="3"/>
  <c r="B181" i="3"/>
  <c r="C181" i="3"/>
  <c r="J181" i="3"/>
  <c r="K181" i="3"/>
  <c r="L181" i="3"/>
  <c r="M181" i="3"/>
  <c r="B182" i="3"/>
  <c r="C182" i="3"/>
  <c r="J182" i="3"/>
  <c r="K182" i="3"/>
  <c r="L182" i="3"/>
  <c r="M182" i="3"/>
  <c r="B183" i="3"/>
  <c r="C183" i="3"/>
  <c r="J183" i="3"/>
  <c r="K183" i="3"/>
  <c r="L183" i="3"/>
  <c r="M183" i="3"/>
  <c r="B184" i="3"/>
  <c r="C184" i="3"/>
  <c r="J184" i="3"/>
  <c r="K184" i="3"/>
  <c r="L184" i="3"/>
  <c r="M184" i="3"/>
  <c r="B185" i="3"/>
  <c r="C185" i="3"/>
  <c r="J185" i="3"/>
  <c r="K185" i="3"/>
  <c r="L185" i="3"/>
  <c r="M185" i="3"/>
  <c r="B186" i="3"/>
  <c r="C186" i="3"/>
  <c r="J186" i="3"/>
  <c r="K186" i="3"/>
  <c r="L186" i="3"/>
  <c r="M186" i="3"/>
  <c r="B187" i="3"/>
  <c r="C187" i="3"/>
  <c r="J187" i="3"/>
  <c r="K187" i="3"/>
  <c r="L187" i="3"/>
  <c r="M187" i="3"/>
  <c r="B188" i="3"/>
  <c r="C188" i="3"/>
  <c r="J188" i="3"/>
  <c r="K188" i="3"/>
  <c r="L188" i="3"/>
  <c r="M188" i="3"/>
  <c r="B189" i="3"/>
  <c r="C189" i="3"/>
  <c r="J189" i="3"/>
  <c r="K189" i="3"/>
  <c r="L189" i="3"/>
  <c r="M189" i="3"/>
  <c r="B190" i="3"/>
  <c r="C190" i="3"/>
  <c r="J190" i="3"/>
  <c r="K190" i="3"/>
  <c r="L190" i="3"/>
  <c r="M190" i="3"/>
  <c r="B191" i="3"/>
  <c r="C191" i="3"/>
  <c r="J191" i="3"/>
  <c r="K191" i="3"/>
  <c r="L191" i="3"/>
  <c r="M191" i="3"/>
  <c r="B192" i="3"/>
  <c r="C192" i="3"/>
  <c r="J192" i="3"/>
  <c r="K192" i="3"/>
  <c r="L192" i="3"/>
  <c r="M192" i="3"/>
  <c r="B193" i="3"/>
  <c r="C193" i="3"/>
  <c r="J193" i="3"/>
  <c r="K193" i="3"/>
  <c r="L193" i="3"/>
  <c r="M193" i="3"/>
  <c r="B194" i="3"/>
  <c r="C194" i="3"/>
  <c r="J194" i="3"/>
  <c r="K194" i="3"/>
  <c r="L194" i="3"/>
  <c r="M194" i="3"/>
  <c r="B195" i="3"/>
  <c r="C195" i="3"/>
  <c r="J195" i="3"/>
  <c r="K195" i="3"/>
  <c r="L195" i="3"/>
  <c r="M195" i="3"/>
  <c r="B196" i="3"/>
  <c r="C196" i="3"/>
  <c r="J196" i="3"/>
  <c r="K196" i="3"/>
  <c r="L196" i="3"/>
  <c r="M196" i="3"/>
  <c r="B197" i="3"/>
  <c r="C197" i="3"/>
  <c r="J197" i="3"/>
  <c r="K197" i="3"/>
  <c r="L197" i="3"/>
  <c r="M197" i="3"/>
  <c r="B198" i="3"/>
  <c r="C198" i="3"/>
  <c r="J198" i="3"/>
  <c r="K198" i="3"/>
  <c r="L198" i="3"/>
  <c r="M198" i="3"/>
  <c r="B199" i="3"/>
  <c r="C199" i="3"/>
  <c r="J199" i="3"/>
  <c r="K199" i="3"/>
  <c r="L199" i="3"/>
  <c r="M199" i="3"/>
  <c r="B200" i="3"/>
  <c r="C200" i="3"/>
  <c r="J200" i="3"/>
  <c r="K200" i="3"/>
  <c r="L200" i="3"/>
  <c r="M200" i="3"/>
  <c r="B201" i="3"/>
  <c r="C201" i="3"/>
  <c r="J201" i="3"/>
  <c r="J202" i="3"/>
  <c r="K201" i="3"/>
  <c r="K202" i="3"/>
  <c r="L201" i="3"/>
  <c r="L202" i="3"/>
  <c r="M201" i="3"/>
  <c r="M202" i="3"/>
  <c r="A20" i="1"/>
  <c r="A25" i="26"/>
  <c r="N113" i="2"/>
  <c r="O113" i="2"/>
  <c r="K59" i="2"/>
  <c r="K95" i="2"/>
  <c r="C142" i="16"/>
  <c r="E142" i="16"/>
  <c r="J113" i="2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K112" i="2"/>
  <c r="K114" i="2"/>
  <c r="N64" i="2"/>
  <c r="N96" i="2"/>
  <c r="N42" i="2"/>
  <c r="N93" i="2"/>
  <c r="C188" i="16"/>
  <c r="E188" i="16"/>
  <c r="N32" i="2"/>
  <c r="N91" i="2"/>
  <c r="N112" i="2"/>
  <c r="N114" i="2"/>
  <c r="O114" i="2"/>
  <c r="N10" i="2"/>
  <c r="N86" i="2"/>
  <c r="C181" i="16"/>
  <c r="D207" i="16"/>
  <c r="N70" i="2"/>
  <c r="N97" i="2"/>
  <c r="C192" i="16"/>
  <c r="E192" i="16"/>
  <c r="D59" i="2"/>
  <c r="D95" i="2"/>
  <c r="C30" i="16"/>
  <c r="E30" i="16"/>
  <c r="I49" i="2"/>
  <c r="I94" i="2"/>
  <c r="C109" i="16"/>
  <c r="E109" i="16"/>
  <c r="D209" i="16"/>
  <c r="N49" i="2"/>
  <c r="N94" i="2"/>
  <c r="O95" i="15"/>
  <c r="O94" i="15"/>
  <c r="D11" i="16"/>
  <c r="O92" i="15"/>
  <c r="L10" i="2"/>
  <c r="L86" i="2"/>
  <c r="D206" i="16"/>
  <c r="J19" i="2"/>
  <c r="J90" i="2"/>
  <c r="C121" i="16"/>
  <c r="E121" i="16"/>
  <c r="E10" i="2"/>
  <c r="E86" i="2"/>
  <c r="C37" i="16"/>
  <c r="D24" i="16"/>
  <c r="G80" i="15"/>
  <c r="G82" i="15"/>
  <c r="C78" i="15"/>
  <c r="C80" i="15" s="1"/>
  <c r="O42" i="15"/>
  <c r="J91" i="15"/>
  <c r="J78" i="15"/>
  <c r="J82" i="15" s="1"/>
  <c r="F91" i="15"/>
  <c r="F78" i="15"/>
  <c r="F82" i="15" s="1"/>
  <c r="J13" i="2"/>
  <c r="J89" i="2"/>
  <c r="C120" i="16"/>
  <c r="E120" i="16"/>
  <c r="O97" i="15"/>
  <c r="D15" i="16"/>
  <c r="O96" i="15"/>
  <c r="D12" i="16"/>
  <c r="O93" i="15"/>
  <c r="D88" i="16"/>
  <c r="E88" i="16" s="1"/>
  <c r="H88" i="15"/>
  <c r="E78" i="15"/>
  <c r="N86" i="15"/>
  <c r="J86" i="15"/>
  <c r="D104" i="16"/>
  <c r="N37" i="2"/>
  <c r="N92" i="2"/>
  <c r="C187" i="16"/>
  <c r="E187" i="16"/>
  <c r="D168" i="16"/>
  <c r="D85" i="16"/>
  <c r="H98" i="15"/>
  <c r="O70" i="15"/>
  <c r="L89" i="15"/>
  <c r="D152" i="16" s="1"/>
  <c r="H78" i="15"/>
  <c r="H80" i="15" s="1"/>
  <c r="D78" i="15"/>
  <c r="D82" i="15" s="1"/>
  <c r="M86" i="15"/>
  <c r="I86" i="15"/>
  <c r="D101" i="16" s="1"/>
  <c r="O64" i="15"/>
  <c r="D80" i="15"/>
  <c r="D86" i="15"/>
  <c r="O10" i="15"/>
  <c r="D72" i="16"/>
  <c r="O32" i="15"/>
  <c r="D58" i="16"/>
  <c r="O91" i="15"/>
  <c r="D204" i="16"/>
  <c r="D21" i="16"/>
  <c r="D208" i="16"/>
  <c r="D117" i="16"/>
  <c r="D205" i="16"/>
  <c r="D122" i="16"/>
  <c r="J88" i="15"/>
  <c r="D165" i="16"/>
  <c r="D181" i="16"/>
  <c r="L88" i="15"/>
  <c r="D203" i="16"/>
  <c r="J98" i="15"/>
  <c r="C113" i="2"/>
  <c r="C112" i="2"/>
  <c r="C114" i="2"/>
  <c r="C49" i="2"/>
  <c r="C94" i="2"/>
  <c r="C13" i="16"/>
  <c r="E13" i="16"/>
  <c r="C37" i="2"/>
  <c r="C92" i="2"/>
  <c r="C11" i="16"/>
  <c r="E11" i="16"/>
  <c r="K86" i="2"/>
  <c r="K78" i="2"/>
  <c r="K80" i="2"/>
  <c r="K89" i="2"/>
  <c r="O69" i="2"/>
  <c r="O15" i="2"/>
  <c r="L78" i="2"/>
  <c r="L89" i="2"/>
  <c r="C149" i="16"/>
  <c r="L80" i="2"/>
  <c r="I86" i="2"/>
  <c r="I89" i="2"/>
  <c r="I78" i="2"/>
  <c r="I80" i="2"/>
  <c r="G80" i="2"/>
  <c r="G86" i="2"/>
  <c r="G78" i="2"/>
  <c r="G89" i="2"/>
  <c r="O17" i="2"/>
  <c r="O73" i="2"/>
  <c r="O55" i="2"/>
  <c r="O51" i="2"/>
  <c r="F86" i="2"/>
  <c r="F89" i="2"/>
  <c r="F78" i="2"/>
  <c r="F80" i="2"/>
  <c r="O107" i="2"/>
  <c r="O71" i="2"/>
  <c r="O67" i="2"/>
  <c r="O57" i="2"/>
  <c r="O54" i="2"/>
  <c r="O53" i="2"/>
  <c r="O14" i="2"/>
  <c r="O118" i="2"/>
  <c r="O110" i="2"/>
  <c r="O74" i="2"/>
  <c r="O52" i="2"/>
  <c r="O50" i="2"/>
  <c r="C78" i="2"/>
  <c r="C89" i="2"/>
  <c r="C86" i="2"/>
  <c r="C80" i="2"/>
  <c r="C82" i="2"/>
  <c r="O65" i="2"/>
  <c r="O62" i="2"/>
  <c r="O36" i="2"/>
  <c r="O35" i="2"/>
  <c r="D112" i="2"/>
  <c r="E89" i="2"/>
  <c r="E78" i="2"/>
  <c r="E80" i="2"/>
  <c r="E64" i="2"/>
  <c r="E96" i="2"/>
  <c r="C47" i="16"/>
  <c r="E47" i="16"/>
  <c r="E49" i="2"/>
  <c r="E94" i="2"/>
  <c r="C45" i="16"/>
  <c r="E45" i="16"/>
  <c r="O75" i="2"/>
  <c r="O60" i="2"/>
  <c r="O33" i="2"/>
  <c r="E70" i="2"/>
  <c r="E97" i="2"/>
  <c r="C48" i="16"/>
  <c r="E48" i="16"/>
  <c r="O16" i="2"/>
  <c r="E112" i="2"/>
  <c r="E114" i="2"/>
  <c r="D114" i="2"/>
  <c r="O20" i="2"/>
  <c r="D70" i="2"/>
  <c r="D97" i="2"/>
  <c r="C32" i="16"/>
  <c r="E32" i="16"/>
  <c r="O104" i="2"/>
  <c r="D13" i="2"/>
  <c r="D89" i="2"/>
  <c r="C24" i="16"/>
  <c r="E24" i="16"/>
  <c r="N89" i="2"/>
  <c r="N78" i="2"/>
  <c r="N80" i="2"/>
  <c r="C191" i="16"/>
  <c r="C186" i="16"/>
  <c r="C190" i="16"/>
  <c r="O112" i="2"/>
  <c r="C189" i="16"/>
  <c r="E30" i="24"/>
  <c r="F12" i="24"/>
  <c r="K88" i="2"/>
  <c r="K98" i="2"/>
  <c r="C136" i="16"/>
  <c r="C133" i="16"/>
  <c r="L88" i="2"/>
  <c r="L98" i="2"/>
  <c r="C152" i="16"/>
  <c r="C101" i="16"/>
  <c r="I98" i="2"/>
  <c r="I88" i="2"/>
  <c r="C104" i="16"/>
  <c r="C72" i="16"/>
  <c r="G88" i="2"/>
  <c r="C69" i="16"/>
  <c r="G98" i="2"/>
  <c r="F88" i="2"/>
  <c r="F98" i="2"/>
  <c r="C56" i="16"/>
  <c r="C53" i="16"/>
  <c r="C5" i="16"/>
  <c r="C8" i="16"/>
  <c r="C88" i="2"/>
  <c r="C98" i="2"/>
  <c r="C100" i="2"/>
  <c r="C40" i="16"/>
  <c r="E88" i="2"/>
  <c r="E98" i="2"/>
  <c r="E186" i="16"/>
  <c r="N88" i="2"/>
  <c r="N98" i="2"/>
  <c r="C184" i="16"/>
  <c r="E190" i="16"/>
  <c r="E191" i="16"/>
  <c r="E189" i="16"/>
  <c r="G12" i="24"/>
  <c r="F30" i="24"/>
  <c r="C145" i="16"/>
  <c r="C135" i="16"/>
  <c r="C151" i="16"/>
  <c r="C103" i="16"/>
  <c r="C71" i="16"/>
  <c r="E72" i="16"/>
  <c r="C55" i="16"/>
  <c r="C65" i="16"/>
  <c r="C7" i="16"/>
  <c r="C17" i="16"/>
  <c r="C39" i="16"/>
  <c r="C183" i="16"/>
  <c r="E184" i="16"/>
  <c r="H12" i="24"/>
  <c r="G30" i="24"/>
  <c r="C161" i="16"/>
  <c r="C113" i="16"/>
  <c r="C81" i="16"/>
  <c r="C49" i="16"/>
  <c r="C193" i="16"/>
  <c r="H30" i="24"/>
  <c r="I12" i="24"/>
  <c r="J12" i="24"/>
  <c r="I30" i="24"/>
  <c r="K12" i="24"/>
  <c r="J30" i="24"/>
  <c r="L12" i="24"/>
  <c r="K30" i="24"/>
  <c r="L30" i="24"/>
  <c r="M12" i="24"/>
  <c r="N12" i="24"/>
  <c r="M30" i="24"/>
  <c r="N30" i="24"/>
  <c r="O12" i="24"/>
  <c r="P12" i="24"/>
  <c r="O30" i="24"/>
  <c r="Q12" i="24"/>
  <c r="Q30" i="24"/>
  <c r="P30" i="24"/>
  <c r="U43" i="23"/>
  <c r="O4" i="2"/>
  <c r="M113" i="2" l="1"/>
  <c r="O7" i="2"/>
  <c r="O47" i="2"/>
  <c r="M32" i="2"/>
  <c r="M91" i="2" s="1"/>
  <c r="C170" i="16" s="1"/>
  <c r="O64" i="2"/>
  <c r="M112" i="2"/>
  <c r="O43" i="2"/>
  <c r="O28" i="2"/>
  <c r="O32" i="2"/>
  <c r="O13" i="2"/>
  <c r="O9" i="2"/>
  <c r="O39" i="2"/>
  <c r="O49" i="2"/>
  <c r="M19" i="2"/>
  <c r="M90" i="2" s="1"/>
  <c r="C169" i="16" s="1"/>
  <c r="E169" i="16" s="1"/>
  <c r="M70" i="2"/>
  <c r="M97" i="2" s="1"/>
  <c r="C176" i="16" s="1"/>
  <c r="M42" i="2"/>
  <c r="M93" i="2" s="1"/>
  <c r="C172" i="16" s="1"/>
  <c r="E172" i="16" s="1"/>
  <c r="O45" i="2"/>
  <c r="O44" i="2"/>
  <c r="O30" i="2"/>
  <c r="M49" i="2"/>
  <c r="M94" i="2" s="1"/>
  <c r="O94" i="2" s="1"/>
  <c r="O40" i="2"/>
  <c r="M59" i="2"/>
  <c r="M95" i="2" s="1"/>
  <c r="C174" i="16" s="1"/>
  <c r="O31" i="2"/>
  <c r="O22" i="2"/>
  <c r="O21" i="2"/>
  <c r="M10" i="2"/>
  <c r="M86" i="2" s="1"/>
  <c r="O26" i="2"/>
  <c r="M13" i="2"/>
  <c r="M89" i="2" s="1"/>
  <c r="O41" i="2"/>
  <c r="O46" i="2"/>
  <c r="O72" i="2"/>
  <c r="O70" i="2" s="1"/>
  <c r="O8" i="2"/>
  <c r="O38" i="2"/>
  <c r="O29" i="2"/>
  <c r="O61" i="2"/>
  <c r="O59" i="2" s="1"/>
  <c r="M64" i="2"/>
  <c r="M96" i="2" s="1"/>
  <c r="O27" i="2"/>
  <c r="O5" i="2"/>
  <c r="O48" i="2"/>
  <c r="O6" i="2"/>
  <c r="D25" i="16"/>
  <c r="O90" i="15"/>
  <c r="D105" i="16"/>
  <c r="E105" i="16" s="1"/>
  <c r="I88" i="15"/>
  <c r="I98" i="15" s="1"/>
  <c r="N80" i="15"/>
  <c r="N82" i="15"/>
  <c r="E185" i="16"/>
  <c r="D183" i="16"/>
  <c r="E183" i="16" s="1"/>
  <c r="J80" i="15"/>
  <c r="M80" i="15"/>
  <c r="H82" i="15"/>
  <c r="G88" i="15"/>
  <c r="G98" i="15" s="1"/>
  <c r="D103" i="16"/>
  <c r="E103" i="16" s="1"/>
  <c r="D71" i="16"/>
  <c r="E71" i="16" s="1"/>
  <c r="N88" i="15"/>
  <c r="N98" i="15" s="1"/>
  <c r="F80" i="15"/>
  <c r="M88" i="15"/>
  <c r="E9" i="16"/>
  <c r="O78" i="15"/>
  <c r="C88" i="15"/>
  <c r="L82" i="15"/>
  <c r="L80" i="15"/>
  <c r="D39" i="16"/>
  <c r="E39" i="16" s="1"/>
  <c r="E40" i="16"/>
  <c r="E152" i="16"/>
  <c r="D151" i="16"/>
  <c r="E151" i="16" s="1"/>
  <c r="D55" i="16"/>
  <c r="E55" i="16" s="1"/>
  <c r="D193" i="16"/>
  <c r="E193" i="16" s="1"/>
  <c r="D88" i="15"/>
  <c r="D98" i="15" s="1"/>
  <c r="K82" i="15"/>
  <c r="D129" i="16"/>
  <c r="D167" i="16"/>
  <c r="K89" i="15"/>
  <c r="E88" i="15"/>
  <c r="E98" i="15" s="1"/>
  <c r="I82" i="15"/>
  <c r="D177" i="16"/>
  <c r="M98" i="15"/>
  <c r="E104" i="16"/>
  <c r="C98" i="15"/>
  <c r="C100" i="15" s="1"/>
  <c r="D8" i="16"/>
  <c r="C82" i="15"/>
  <c r="O80" i="15"/>
  <c r="O86" i="15"/>
  <c r="F98" i="15"/>
  <c r="D53" i="16"/>
  <c r="D37" i="16"/>
  <c r="D149" i="16"/>
  <c r="L98" i="15"/>
  <c r="D81" i="16"/>
  <c r="E81" i="16" s="1"/>
  <c r="E69" i="16"/>
  <c r="E101" i="16"/>
  <c r="E117" i="16"/>
  <c r="M82" i="15"/>
  <c r="E80" i="15"/>
  <c r="E21" i="16"/>
  <c r="K86" i="15"/>
  <c r="J37" i="2"/>
  <c r="J78" i="2" s="1"/>
  <c r="J80" i="2" s="1"/>
  <c r="K80" i="15"/>
  <c r="E82" i="15"/>
  <c r="E181" i="16"/>
  <c r="E5" i="16"/>
  <c r="H19" i="2"/>
  <c r="H10" i="2"/>
  <c r="D42" i="2"/>
  <c r="M114" i="2" l="1"/>
  <c r="O95" i="2"/>
  <c r="O91" i="2"/>
  <c r="O97" i="2"/>
  <c r="O37" i="2"/>
  <c r="C173" i="16"/>
  <c r="E173" i="16" s="1"/>
  <c r="O10" i="2"/>
  <c r="O42" i="2"/>
  <c r="O19" i="2"/>
  <c r="M78" i="2"/>
  <c r="M80" i="2" s="1"/>
  <c r="E174" i="16"/>
  <c r="C207" i="16"/>
  <c r="E207" i="16" s="1"/>
  <c r="C203" i="16"/>
  <c r="E203" i="16" s="1"/>
  <c r="E170" i="16"/>
  <c r="C165" i="16"/>
  <c r="C175" i="16"/>
  <c r="O96" i="2"/>
  <c r="C168" i="16"/>
  <c r="O89" i="2"/>
  <c r="M88" i="2"/>
  <c r="M98" i="2" s="1"/>
  <c r="E176" i="16"/>
  <c r="C209" i="16"/>
  <c r="E209" i="16" s="1"/>
  <c r="D113" i="16"/>
  <c r="E113" i="16" s="1"/>
  <c r="D202" i="16"/>
  <c r="E25" i="16"/>
  <c r="D23" i="16"/>
  <c r="D33" i="16" s="1"/>
  <c r="D100" i="15"/>
  <c r="E100" i="15" s="1"/>
  <c r="J92" i="2"/>
  <c r="C123" i="16" s="1"/>
  <c r="E123" i="16" s="1"/>
  <c r="K88" i="15"/>
  <c r="O88" i="15" s="1"/>
  <c r="O98" i="15" s="1"/>
  <c r="D136" i="16"/>
  <c r="O89" i="15"/>
  <c r="D7" i="16"/>
  <c r="D201" i="16"/>
  <c r="E8" i="16"/>
  <c r="D133" i="16"/>
  <c r="E149" i="16"/>
  <c r="D161" i="16"/>
  <c r="E161" i="16" s="1"/>
  <c r="F100" i="15"/>
  <c r="G100" i="15" s="1"/>
  <c r="H100" i="15" s="1"/>
  <c r="I100" i="15" s="1"/>
  <c r="J100" i="15" s="1"/>
  <c r="E37" i="16"/>
  <c r="D49" i="16"/>
  <c r="E49" i="16" s="1"/>
  <c r="D65" i="16"/>
  <c r="E65" i="16" s="1"/>
  <c r="E53" i="16"/>
  <c r="H90" i="2"/>
  <c r="H78" i="2"/>
  <c r="H80" i="2" s="1"/>
  <c r="D78" i="2"/>
  <c r="D80" i="2" s="1"/>
  <c r="D82" i="2" s="1"/>
  <c r="E82" i="2" s="1"/>
  <c r="F82" i="2" s="1"/>
  <c r="G82" i="2" s="1"/>
  <c r="D93" i="2"/>
  <c r="H86" i="2"/>
  <c r="O78" i="2" l="1"/>
  <c r="O80" i="2" s="1"/>
  <c r="C206" i="16"/>
  <c r="E206" i="16" s="1"/>
  <c r="E165" i="16"/>
  <c r="C208" i="16"/>
  <c r="E208" i="16" s="1"/>
  <c r="E175" i="16"/>
  <c r="C201" i="16"/>
  <c r="E201" i="16" s="1"/>
  <c r="C167" i="16"/>
  <c r="E167" i="16" s="1"/>
  <c r="E168" i="16"/>
  <c r="C119" i="16"/>
  <c r="E119" i="16" s="1"/>
  <c r="C204" i="16"/>
  <c r="E204" i="16" s="1"/>
  <c r="K98" i="15"/>
  <c r="K100" i="15" s="1"/>
  <c r="L100" i="15" s="1"/>
  <c r="M100" i="15" s="1"/>
  <c r="N100" i="15" s="1"/>
  <c r="J88" i="2"/>
  <c r="J98" i="2" s="1"/>
  <c r="O92" i="2"/>
  <c r="D135" i="16"/>
  <c r="E135" i="16" s="1"/>
  <c r="E136" i="16"/>
  <c r="E7" i="16"/>
  <c r="D17" i="16"/>
  <c r="E17" i="16" s="1"/>
  <c r="E133" i="16"/>
  <c r="D198" i="16"/>
  <c r="H82" i="2"/>
  <c r="I82" i="2" s="1"/>
  <c r="J82" i="2" s="1"/>
  <c r="K82" i="2" s="1"/>
  <c r="L82" i="2" s="1"/>
  <c r="M82" i="2" s="1"/>
  <c r="N82" i="2" s="1"/>
  <c r="C85" i="16"/>
  <c r="O86" i="2"/>
  <c r="O93" i="2"/>
  <c r="C28" i="16"/>
  <c r="D88" i="2"/>
  <c r="D98" i="2" s="1"/>
  <c r="D100" i="2" s="1"/>
  <c r="E100" i="2" s="1"/>
  <c r="F100" i="2" s="1"/>
  <c r="G100" i="2" s="1"/>
  <c r="C89" i="16"/>
  <c r="H88" i="2"/>
  <c r="H98" i="2" s="1"/>
  <c r="O90" i="2"/>
  <c r="C177" i="16" l="1"/>
  <c r="E177" i="16" s="1"/>
  <c r="D200" i="16"/>
  <c r="C129" i="16"/>
  <c r="E129" i="16" s="1"/>
  <c r="D145" i="16"/>
  <c r="E145" i="16" s="1"/>
  <c r="D210" i="16"/>
  <c r="H100" i="2"/>
  <c r="I100" i="2" s="1"/>
  <c r="J100" i="2" s="1"/>
  <c r="K100" i="2" s="1"/>
  <c r="L100" i="2" s="1"/>
  <c r="M100" i="2" s="1"/>
  <c r="N100" i="2" s="1"/>
  <c r="C87" i="16"/>
  <c r="E87" i="16" s="1"/>
  <c r="E89" i="16"/>
  <c r="C202" i="16"/>
  <c r="E202" i="16" s="1"/>
  <c r="C198" i="16"/>
  <c r="E85" i="16"/>
  <c r="O88" i="2"/>
  <c r="O98" i="2" s="1"/>
  <c r="E28" i="16"/>
  <c r="C205" i="16"/>
  <c r="E205" i="16" s="1"/>
  <c r="C23" i="16"/>
  <c r="C97" i="16" l="1"/>
  <c r="E97" i="16" s="1"/>
  <c r="E198" i="16"/>
  <c r="E23" i="16"/>
  <c r="C33" i="16"/>
  <c r="E33" i="16" s="1"/>
  <c r="C200" i="16"/>
  <c r="E200" i="16" s="1"/>
  <c r="C210" i="16" l="1"/>
  <c r="E210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Puma</author>
  </authors>
  <commentList>
    <comment ref="C118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dec: Insira a soma das parcelas das compras realizadas em dezembro com inicio de pagamento previsto p/ janeiro e assim sucessivamente. Confira os lançamentos na aba"C.Credito"</t>
        </r>
      </text>
    </comment>
  </commentList>
</comments>
</file>

<file path=xl/sharedStrings.xml><?xml version="1.0" encoding="utf-8"?>
<sst xmlns="http://schemas.openxmlformats.org/spreadsheetml/2006/main" count="896" uniqueCount="389">
  <si>
    <t xml:space="preserve">1º passo: </t>
  </si>
  <si>
    <t xml:space="preserve">2º passo: </t>
  </si>
  <si>
    <t>Férias</t>
  </si>
  <si>
    <t>13º salário</t>
  </si>
  <si>
    <t>Aposentadoria</t>
  </si>
  <si>
    <t>Total da Receita   Líquida</t>
  </si>
  <si>
    <t>2 - Detalhamento de despesas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</si>
  <si>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</si>
  <si>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</si>
  <si>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</si>
  <si>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</si>
  <si>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</si>
  <si>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</si>
  <si>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</si>
  <si>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</si>
  <si>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</si>
  <si>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</si>
  <si>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</si>
  <si>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</si>
  <si>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Mês: </t>
  </si>
  <si>
    <t>Previsto</t>
  </si>
  <si>
    <t>Real</t>
  </si>
  <si>
    <t>Meio de pagamento</t>
  </si>
  <si>
    <t>Outras Receitas</t>
  </si>
  <si>
    <t xml:space="preserve">Total das despesas </t>
  </si>
  <si>
    <t>Receita</t>
  </si>
  <si>
    <t>R1</t>
  </si>
  <si>
    <t>R2</t>
  </si>
  <si>
    <t>R3</t>
  </si>
  <si>
    <t>R4</t>
  </si>
  <si>
    <t>R5</t>
  </si>
  <si>
    <t>R6</t>
  </si>
  <si>
    <t>A1</t>
  </si>
  <si>
    <t>A2</t>
  </si>
  <si>
    <t>A3</t>
  </si>
  <si>
    <t>A4</t>
  </si>
  <si>
    <t>A5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</si>
  <si>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</si>
  <si>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</si>
  <si>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</si>
  <si>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</si>
  <si>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</si>
  <si>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</si>
  <si>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</si>
  <si>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</si>
  <si>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</si>
  <si>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E1</t>
  </si>
  <si>
    <t>E2</t>
  </si>
  <si>
    <t>E3</t>
  </si>
  <si>
    <t>E4</t>
  </si>
  <si>
    <t>C1</t>
  </si>
  <si>
    <t>C2</t>
  </si>
  <si>
    <t>C3</t>
  </si>
  <si>
    <t>C4</t>
  </si>
  <si>
    <t>S1</t>
  </si>
  <si>
    <t>S2</t>
  </si>
  <si>
    <t>S3</t>
  </si>
  <si>
    <t>S4</t>
  </si>
  <si>
    <t>S5</t>
  </si>
  <si>
    <t>S6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</si>
  <si>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</si>
  <si>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</si>
  <si>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</si>
  <si>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</si>
  <si>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</si>
  <si>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</si>
  <si>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</si>
  <si>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</si>
  <si>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</si>
  <si>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P1</t>
  </si>
  <si>
    <t>P2</t>
  </si>
  <si>
    <t>P3</t>
  </si>
  <si>
    <t>P4</t>
  </si>
  <si>
    <t>L1</t>
  </si>
  <si>
    <t>L2</t>
  </si>
  <si>
    <t>L3</t>
  </si>
  <si>
    <t>L4</t>
  </si>
  <si>
    <t>L5</t>
  </si>
  <si>
    <t>F1</t>
  </si>
  <si>
    <t>F2</t>
  </si>
  <si>
    <t>F3</t>
  </si>
  <si>
    <t>F4</t>
  </si>
  <si>
    <t>F5</t>
  </si>
  <si>
    <t>F6</t>
  </si>
  <si>
    <t>F7</t>
  </si>
  <si>
    <t>F8</t>
  </si>
  <si>
    <t>Código</t>
  </si>
  <si>
    <t>Grupo de contas</t>
  </si>
  <si>
    <t>Sub-grupo de contas</t>
  </si>
  <si>
    <t>Fluxo de caixa</t>
  </si>
  <si>
    <t>Saldo no mês</t>
  </si>
  <si>
    <t>Saque</t>
  </si>
  <si>
    <t>F9</t>
  </si>
  <si>
    <t>Receita extra (aluguel, restituição IR)</t>
  </si>
  <si>
    <t>Saldo Mensal Receitas (-) Despesas</t>
  </si>
  <si>
    <t>Total de Despesas</t>
  </si>
  <si>
    <t>Total de Receitas</t>
  </si>
  <si>
    <t>Saldo Acumulado no ano</t>
  </si>
  <si>
    <t>Saldo acumulado no ano</t>
  </si>
  <si>
    <t>Entrada / Saída</t>
  </si>
  <si>
    <t>Depósito</t>
  </si>
  <si>
    <t>Débito</t>
  </si>
  <si>
    <t>Cheque</t>
  </si>
  <si>
    <t>Cartão de crédito</t>
  </si>
  <si>
    <t>Dinheiro</t>
  </si>
  <si>
    <t>Recibo em dinheiro</t>
  </si>
  <si>
    <t>Meio de movimentação de conta</t>
  </si>
  <si>
    <t>DP - Depósito - Entrada</t>
  </si>
  <si>
    <t>DI - Dinheiro - Saída</t>
  </si>
  <si>
    <t>CC - Cartão de Crédito - saída</t>
  </si>
  <si>
    <t>CH - Cheque - Cheque - saída</t>
  </si>
  <si>
    <t>DB - Debito - saída</t>
  </si>
  <si>
    <t>RD - Recibo - Recibo em dinheiro - Entrada</t>
  </si>
  <si>
    <t>SQ - Saque  - Saída</t>
  </si>
  <si>
    <t>No mês:</t>
  </si>
  <si>
    <t>PC - Parcelamento no Cartão de crédito - saída</t>
  </si>
  <si>
    <t xml:space="preserve">Total </t>
  </si>
  <si>
    <t>Compras no cartão para próximo mês           (PX. Mês)</t>
  </si>
  <si>
    <t>Compras parceladas no cartão de crédito     (PX.Mês)</t>
  </si>
  <si>
    <t>dez= carregar janeiro px ano</t>
  </si>
  <si>
    <t>Nova aplicação</t>
  </si>
  <si>
    <t>Aplicação inicial</t>
  </si>
  <si>
    <t>Resgate parcial de aplicação (-)</t>
  </si>
  <si>
    <t xml:space="preserve">Resumo do fluxo dos meios de pagamentos (entradas e saídas) </t>
  </si>
  <si>
    <t>M10</t>
  </si>
  <si>
    <t>M11</t>
  </si>
  <si>
    <t>M12</t>
  </si>
  <si>
    <t>Despesa</t>
  </si>
  <si>
    <t>Total de Receitas Líquida</t>
  </si>
  <si>
    <t>Variação</t>
  </si>
  <si>
    <t>Movimentação do cartão de crédito para o próximo mês</t>
  </si>
  <si>
    <t xml:space="preserve">Comparativo  Mês Real x Previsto </t>
  </si>
  <si>
    <t>Esta tabela possui preenchimento automático</t>
  </si>
  <si>
    <t>(5)  Entradas em dinheiro (Saques e Recibo em dinheiro)</t>
  </si>
  <si>
    <t xml:space="preserve">(1) Entradas na conta corrente (salário + depósitos) </t>
  </si>
  <si>
    <t>(2) Saldo Anterior (conta corrente + / -)</t>
  </si>
  <si>
    <t>(3) Pagamentos conta corrente (débito + saques + transferências)</t>
  </si>
  <si>
    <t>(6) Saldo Anterior (dinheiro)</t>
  </si>
  <si>
    <t>(7) Pagamentos em dinheiro</t>
  </si>
  <si>
    <t>(8) Saldo em conta corrente = (+1 (+/-2)-3)</t>
  </si>
  <si>
    <t>(10) Saldo final = (+8+9)</t>
  </si>
  <si>
    <t>(9) Saldo em dinheiro na carteira = (+5+6-7)</t>
  </si>
  <si>
    <t>DP</t>
  </si>
  <si>
    <t>DI</t>
  </si>
  <si>
    <t>DB</t>
  </si>
  <si>
    <t>CC</t>
  </si>
  <si>
    <t>PC</t>
  </si>
  <si>
    <t>CH</t>
  </si>
  <si>
    <t>Salário  / Adiantamento /  Renda Autônomo</t>
  </si>
  <si>
    <t>Alimentação</t>
  </si>
  <si>
    <t>Supermercado</t>
  </si>
  <si>
    <t>Feira  / Sacolão</t>
  </si>
  <si>
    <t>Padaria</t>
  </si>
  <si>
    <t>Refeição fora de casa</t>
  </si>
  <si>
    <t>Outros (café, água, sorvetes, etc)</t>
  </si>
  <si>
    <t>Moradia</t>
  </si>
  <si>
    <t>Prestação /Aluguel de imóvel</t>
  </si>
  <si>
    <t>Condomínio</t>
  </si>
  <si>
    <t>Consumo de água</t>
  </si>
  <si>
    <t>Serviço de limpeza( diarista ou mensalista)</t>
  </si>
  <si>
    <t>Energia Elétrica</t>
  </si>
  <si>
    <t>Gás</t>
  </si>
  <si>
    <t>IPTU</t>
  </si>
  <si>
    <t>Decoração da casa</t>
  </si>
  <si>
    <t>Manutenção / Reforma da casa</t>
  </si>
  <si>
    <t>Celular</t>
  </si>
  <si>
    <t>Telefone fixo</t>
  </si>
  <si>
    <t>Internet / TV a cabo</t>
  </si>
  <si>
    <t>Educação</t>
  </si>
  <si>
    <t xml:space="preserve">Matricula Escolar/ Mensalidade </t>
  </si>
  <si>
    <t>Material Escolar</t>
  </si>
  <si>
    <t>Outros cursos</t>
  </si>
  <si>
    <t>Transporte escolar</t>
  </si>
  <si>
    <t xml:space="preserve">Ração </t>
  </si>
  <si>
    <t>Banho / Tosa</t>
  </si>
  <si>
    <t>Veterinário / medicamento</t>
  </si>
  <si>
    <t>Outros (acessórios, brinquedos, hotel, dog walker)</t>
  </si>
  <si>
    <t>Saúde</t>
  </si>
  <si>
    <t>Plano de saúde</t>
  </si>
  <si>
    <t>Medicamentos</t>
  </si>
  <si>
    <t>Dentista</t>
  </si>
  <si>
    <t>Terapia / Psicólogo  / Acupuntura</t>
  </si>
  <si>
    <t>Médicos/Exames fora do plano de saúde</t>
  </si>
  <si>
    <t>Academia / Tratamento Estético</t>
  </si>
  <si>
    <t>Transporte</t>
  </si>
  <si>
    <t>Ônibus / Metrô</t>
  </si>
  <si>
    <t>Taxi</t>
  </si>
  <si>
    <t>Combustível</t>
  </si>
  <si>
    <t>Estacionamento</t>
  </si>
  <si>
    <t>Seguro Auto</t>
  </si>
  <si>
    <t>Manutenção / Lavagem / Troca de óleo</t>
  </si>
  <si>
    <t>Licenciamento</t>
  </si>
  <si>
    <t>Pedágio</t>
  </si>
  <si>
    <t>IPVA</t>
  </si>
  <si>
    <t>Pessoais</t>
  </si>
  <si>
    <t>Vestuário / Calçados / Acessórios</t>
  </si>
  <si>
    <t>Cabeleireiro / Manicure / Higiene pessoal</t>
  </si>
  <si>
    <t xml:space="preserve">Presentes </t>
  </si>
  <si>
    <t xml:space="preserve">Outros  </t>
  </si>
  <si>
    <t>Lazer</t>
  </si>
  <si>
    <t>Cinema / Teatro / Shows</t>
  </si>
  <si>
    <t xml:space="preserve">Livros / Revistas / Cd´s </t>
  </si>
  <si>
    <t>Clube / Parques / Casa Noturna</t>
  </si>
  <si>
    <t xml:space="preserve">Viagens </t>
  </si>
  <si>
    <t>Restaurantes / Bares / Festas</t>
  </si>
  <si>
    <t>Serviços Financeiros</t>
  </si>
  <si>
    <t>Empréstimos</t>
  </si>
  <si>
    <t>Seguros (vida/residencial)</t>
  </si>
  <si>
    <t>Juros Cheque Especial</t>
  </si>
  <si>
    <t>Tarifas bancárias</t>
  </si>
  <si>
    <t>Financiamento de veículo</t>
  </si>
  <si>
    <t>Pagamento da fatura do cartão de crédito</t>
  </si>
  <si>
    <t xml:space="preserve">Imposto de Renda a Pagar </t>
  </si>
  <si>
    <t xml:space="preserve">Comparativo  Mês Real x Previsto - acumulado no ano </t>
  </si>
  <si>
    <t>Variação R$</t>
  </si>
  <si>
    <t xml:space="preserve">Juntar equivalente a 3 salários </t>
  </si>
  <si>
    <t>mar/20</t>
  </si>
  <si>
    <t>Disponiibilidade de recurso mês</t>
  </si>
  <si>
    <t>Salário Atual =  2000,00</t>
  </si>
  <si>
    <t>Número de meses necessários</t>
  </si>
  <si>
    <t>Buscar rentabilidade para reduzir o número de meses</t>
  </si>
  <si>
    <t>Preservar a liquidez imediata</t>
  </si>
  <si>
    <t>Dicas</t>
  </si>
  <si>
    <t>1. Buscar rentabilidade para reduzir o número de meses</t>
  </si>
  <si>
    <t>2. Preservar a liquidez imediata</t>
  </si>
  <si>
    <t xml:space="preserve">3. Realizar depositos adicionais </t>
  </si>
  <si>
    <t>Percentual do salario mensal</t>
  </si>
  <si>
    <t xml:space="preserve">Salário Atual </t>
  </si>
  <si>
    <t>05/03/20</t>
  </si>
  <si>
    <t>Viagem Nacional para ....</t>
  </si>
  <si>
    <t>Pacote (hotel + pass. Aerea)</t>
  </si>
  <si>
    <t>Salario pretendido</t>
  </si>
  <si>
    <t>Compreender a relação cotidiana das pessoas com os seus recursos financeiros e fazer escolhas cada vez mais conscientes.</t>
  </si>
  <si>
    <t xml:space="preserve"> Reconhecer o orçamento como ferramenta para a compreensão dos próprios hábitos de consumo.</t>
  </si>
  <si>
    <t xml:space="preserve"> Aplicar os conceitos de receitas e despesas na elaboração doorçamento, para torná-lo superavitário.</t>
  </si>
  <si>
    <t>Utilizar o orçamento para o planejamento financeiro pessoal e familiar</t>
  </si>
  <si>
    <t>Fundamentos do Banco Central sobre Educação Financeira</t>
  </si>
  <si>
    <t>1 – Nossa Relação com o Dinheiro</t>
  </si>
  <si>
    <t>Avaliar suas necessidades e desejos e como os efeitos de suas escolhas afetam a qualidade de vida no presente e no futuro.</t>
  </si>
  <si>
    <t>Refletir sobre seus sonhos e sobre como transformá-los em realidade por meio de projetos.</t>
  </si>
  <si>
    <t>Imposto de renda (-)</t>
  </si>
  <si>
    <t>Ativo 1</t>
  </si>
  <si>
    <t>Ativo 2</t>
  </si>
  <si>
    <t>Ativo 3</t>
  </si>
  <si>
    <t>Saldo Ativo 1</t>
  </si>
  <si>
    <t>Saldo Ativo 2</t>
  </si>
  <si>
    <t>Saldo Ativo 3</t>
  </si>
  <si>
    <t>3 – Uso do Crédito e Administração das Dívidas</t>
  </si>
  <si>
    <t>Identificar o crédito como uma fonte adicional de recursos que não são próprios e que, ao ser utilizado implica o pagamento de juros.</t>
  </si>
  <si>
    <t>Entender as vantagens e as desvantagens do uso do crédito e a importância de fazer a escolha adequada entre as modalidades disponíveis, considerando o seu custo.</t>
  </si>
  <si>
    <t>Identificar causas e consequências do endividamento excessivo e compreender as atitudes necessárias para sair dessa condição.</t>
  </si>
  <si>
    <t>4 – Consumo Planejado e Consciente</t>
  </si>
  <si>
    <t>Entender as vantagens e as dificuldades de planejar o consumo.</t>
  </si>
  <si>
    <t>Conhecer as estratégias e as técnicas de vendas utilizadas pelos comerciantes para conquistar o consumidor, e as atitudes que podem ser adotadas pelo consumidor para evitar o consumo por impulso.</t>
  </si>
  <si>
    <t>Compreender a importância do hábito de poupar como forma de melhorar a qualidade de vida.</t>
  </si>
  <si>
    <t>Distinguir a diferença entre poupança e conta (ou caderneta) de poupança.</t>
  </si>
  <si>
    <t>Entender o conceito, as características e as modalidades dos investimentos, para que possa escolher a aplicação mais adequada ao seu perfil e às suas necessidades</t>
  </si>
  <si>
    <t>Entender os riscos financeiros e quais as medidas de prevenção e proteção adequadas para cada situação.</t>
  </si>
  <si>
    <t>6 – Prevenção e Proteção</t>
  </si>
  <si>
    <t>5 – Poupança e Investimento</t>
  </si>
  <si>
    <t>Compreender a importância do planejamento financeiro para a aposentadoria, como se estrutura o sistema previdenciário nacional e quais as vantagens e desvantagens de adotar estratégias independentes, sendo o próprio gestor dos seus investimentos.</t>
  </si>
  <si>
    <t>Promover o consumo consciente com práticas sustentáveis, inclusive no que se refere ao uso e conservação do dinheiro.</t>
  </si>
  <si>
    <t>2 – Orçamento Pessoal ou Familiar</t>
  </si>
  <si>
    <t>Fonte: Banco Central - https://www.bcb.gov.br/content/cidadaniafinanceira/documentos_cidadania/Cuidando_do_seu_dinheiro_Gestao_de_Financas_Pessoais/caderno_cidadania_financeira.pdf</t>
  </si>
  <si>
    <t>Conta Corrente                (+ / -)</t>
  </si>
  <si>
    <t>Dinheiro em espécie                (+ / -)</t>
  </si>
  <si>
    <t>Investimento                (+)</t>
  </si>
  <si>
    <t>Cartão de crédito                (+)</t>
  </si>
  <si>
    <t>Animais</t>
  </si>
  <si>
    <t>Investimento</t>
  </si>
  <si>
    <t>IV - Investimento - Saída</t>
  </si>
  <si>
    <t>IV</t>
  </si>
  <si>
    <t xml:space="preserve">              Orçamento Doméstico</t>
  </si>
  <si>
    <t>Investimentos(Reservas / Poupança/ Outros)</t>
  </si>
  <si>
    <t>RD</t>
  </si>
  <si>
    <t>SQ</t>
  </si>
  <si>
    <t>Rendimentos no bruto no mês</t>
  </si>
  <si>
    <t xml:space="preserve">O Plano de contas padronizado do Idec possui uma estrutura com 10 grupos de contas (Receita, Alimentação, Moradia, Educação, Animais, Saúde, Transporte, Pessoais, Lazer e Serviços financeiros) e 64 códigos de registro de dados que permitem a organização dos respectivos subgrupos.  </t>
  </si>
  <si>
    <t>Tabela de agrupamento padronizado de códigos, contas e subcontas</t>
  </si>
  <si>
    <t>Você poderá customizar oito grupos e suas respectivas subcontas, exceto o grupo “Receitas e Serviços Financeiros”.  No grupo “Receitas” o nome do grupo não pode ser alterado, porque concentra todas as informações sobre recebimentos,  mas pode ter alteração no subgrupo, por exemplo: grupo “Receita” subgrupo “Aposentadoria”, o usuário não é aposentado e pode ter uma segunda atividade, nesse caso pode ser trocado por “Salário - fonte II”</t>
  </si>
  <si>
    <t>No grupo dos serviços financeiros: A composição das subcontas representa a movimentação financeira e não necessariamente consumo, são compromissos financeiros, e deve ser mantido sem alteração por não responder diretamente pelo consumo, por estar associado ao meio de pagamento e não um gasto direto.</t>
  </si>
  <si>
    <t>1 - O que é a customização do plano de contas?</t>
  </si>
  <si>
    <t>2 - O que é o plano de contas?</t>
  </si>
  <si>
    <t>5 - Como é o plano de contas padronizado da planilha do Idec?</t>
  </si>
  <si>
    <t>Customizando o plano de contas do orçamento doméstico</t>
  </si>
  <si>
    <t>2 - Por que eu preciso entender o que é “Plano de contas”?</t>
  </si>
  <si>
    <t>É a forma como pode ser alterada o plano de contas criado pelo Idec, para atender o modo como você registra os seus ganhos, despesas e compromissos financeiros e assim, gerenciar o seu orçamento doméstico conforme a sua realidade.</t>
  </si>
  <si>
    <t xml:space="preserve">Um sistema de informações organizadas por códigos para agrupar a movimentação financeira do usuário, como o registro do salário(receita) e gastos mensais (despesas). O plano de contas é formado por sequência de códigos que define a classificação em grupos e subgrupo de contas. </t>
  </si>
  <si>
    <t xml:space="preserve">O Idec criou o plano de contas para facilitar o registro e controle dos gastos mensalmente, o grupo de conta é composto pela soma de todas os tipos de despesas que possui relação entre si e são denominadas como subgrupo de contas. Por exemplo: tudo que gastamos com alimentos dentro e fora de casa, fazem parte do grupo “Alimentação” que é composto pelas subcontas como: supermercados, padarias, feiras, refeições diárias fora de casa.   </t>
  </si>
  <si>
    <t>3 - Por que eu preciso entender o que é um “Plano de contas”?</t>
  </si>
  <si>
    <t>Para alimentar a planilha de orçamento doméstico elaborada pelo Idec e conseguir organizar o planejamento financeiro, direcionando os lançamentos para os respectivos grupos de contas e subcontas.</t>
  </si>
  <si>
    <t>O usuário fará apenas os lançamentos dos gastos e nada mais. Os dados serão processados automaticamente e além de somar os registros por tipo de conta, também será possível acompanhar o comparativo dos gastos reais x gastos previstos e evolução dos gastos mensalmente.</t>
  </si>
  <si>
    <t>4 - Para que servem os códigos do plano de contas?</t>
  </si>
  <si>
    <t xml:space="preserve">Os códigos representam a identidade da conta, é o dado mais importante para o bom funcionamento da planilha, é através do seu registro que todas os lançamentos serão identificados. Toda vez que o usuário fizer um lançamento, deverá começar pelo número do código que é formado por uma letra e um número como por exemplo: Recebimento do salário “R1”, pagamento da conta de energia elétrica “M5”; pagamento do plano de saúde “S1”, gasto no supermercado “A1”, pagamento da fatura do cartão de crédito “F7”. </t>
  </si>
  <si>
    <t>6 - O plano de contas do Idec não possui algumas despesas que eu tenho mensalmente, o que devo fazer para usar a planilha?</t>
  </si>
  <si>
    <t xml:space="preserve">A planilha foi pensada para usuários que tem pouco conhecimento sobre como organizar as despesas do dia a dia, por essa razão, elaboramos um plano de contas padronizado, que reúne os gastos que a maioria das pessoas e famílias realizam mensalmente para garantir a sobrevivência. </t>
  </si>
  <si>
    <t>A partir dessa nova versão, criamos um mecanismo de customização que facilitará a adaptação do plano de contas de acordo com a necessidade do usuário, a medida consiste em substituir o nome dos grupos e subgrupos, por outra composição conforme a sua realidade financeira.</t>
  </si>
  <si>
    <t>7 - Como posso customizar o grupo de contas e subcontas para a minha realidade de gastos?</t>
  </si>
  <si>
    <t>Todos os demais grupos podem ser substituídos preservando as quantidades de códigos para subgrupos correspondentes. Observe que os códigos não são alterados, mas todos os lançamentos passaram a ser agrupados pelos novos nomes atribuídos. Confira o exemplo:</t>
  </si>
  <si>
    <t>8 - Para customizar a minha planilha, eu preciso preencher todos os campos para substituir um grupo de contas e subcontas?</t>
  </si>
  <si>
    <t xml:space="preserve">Não é necessário o preenchimento de todas as subcontas, alguns campos podem ficar em branco. Porém, não é possível incluir novos códigos para subconta porque irá alterar a estrutura de codificação que é responsável por agrupar todas as informações da planilha. </t>
  </si>
  <si>
    <t>9 - Se eu fizer as alterações no plano de contas para adequar ao meu uso, precisarei alterar as demais pastas de comparativos?</t>
  </si>
  <si>
    <t xml:space="preserve">Não. Quando o plano de contas for alterado, todas as informações sobre “Real”, “Previsto” e “Real x Previsto” serão automaticamente alterados.  </t>
  </si>
  <si>
    <t xml:space="preserve">3º passo: </t>
  </si>
  <si>
    <t xml:space="preserve">4º passo: </t>
  </si>
  <si>
    <t xml:space="preserve">Atualize o ano do exercício, para correção em todas as pastas da planilha, digite o ano aqui </t>
  </si>
  <si>
    <t>Inicialmente, confira o "Plano de contas" e se a estrutura dos grupos é compativel com a sua realidade de gastos. Se precisa customizar, faça os ajustes necessários, conforme a sua necessidade. Confira como proceder no menu "Customizar contas"</t>
  </si>
  <si>
    <t xml:space="preserve">5º passo: </t>
  </si>
  <si>
    <t>Observe: Você preencherá somente os campos em branco, respeitando código de conta e meio de pagamento e cada movimentação utilizará uma linha sem intervalos.</t>
  </si>
  <si>
    <t xml:space="preserve">Vá para pasta “Cartão de Crédito”. Aqui serão colocadas apenas as compras parceladas. Lembre-se sempre de colocá-las quando fizer a compra, para não esquecer. </t>
  </si>
  <si>
    <t>Essa tabela deve ser consultada sempre que for fazer uma nova compra parcelada. Assim você poderá evitar acumular parcelas pequenas, que juntas, poderão pesar nas contas dos meses seguintes.</t>
  </si>
  <si>
    <t>Vá até a pasta "Investimentos”. Essa planilha tem o objetivo de te estimular a refletir sobre consumo e programar recursos para realizar gastos emergenciais ou projetos futuros.  </t>
  </si>
  <si>
    <t>A estrutura desta pasta possibilita a inclusão de outros campos de acordo com as aplicações de cada pessoa. Pegue seu extrato e registre também seus investimentos. </t>
  </si>
  <si>
    <t>E finalmente você chegou a pasta “Projetos”. Aqui é possível calcular quanto guardar para realizar o seu projeto. Com previsões de custo, e quanto se pode reservar por mês para isso, é possível descobrir em quantos meses você poderá realizar seu projeto. </t>
  </si>
  <si>
    <t xml:space="preserve">Preencher os campos em branco com as estimativas para o ano todo </t>
  </si>
  <si>
    <t>DETALHAMENTO DE RECEITA E DESPESA POR GRUPO DE CONTAS</t>
  </si>
  <si>
    <t xml:space="preserve">COMPOSIÇÃO MENSAL DAS RECEITAS E DESPESAS PREVISTAS PARA O ANO </t>
  </si>
  <si>
    <t xml:space="preserve">Resumo mensal das receitas e despesas previstas no ano </t>
  </si>
  <si>
    <t xml:space="preserve">AGRUPAMENTO DAS RECEITAS E DESPESAS POR CLASSIFICAÇÃO DE CONTA (ANO) </t>
  </si>
  <si>
    <t>Resumo mensal das receitas e despesas realizadas no ano</t>
  </si>
  <si>
    <t xml:space="preserve">COMPARATIVO  MÊS REAL X PREVISTO </t>
  </si>
  <si>
    <t>COMPRA PARCELADA</t>
  </si>
  <si>
    <t>VALOR TOTAL</t>
  </si>
  <si>
    <t>Nº DE PARCELAS</t>
  </si>
  <si>
    <t>VALOR  PARCELAS</t>
  </si>
  <si>
    <t>TOTAL</t>
  </si>
  <si>
    <t>DESCRITIVO</t>
  </si>
  <si>
    <t>DATA</t>
  </si>
  <si>
    <t>COD.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</si>
  <si>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</si>
  <si>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</si>
  <si>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</si>
  <si>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</si>
  <si>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</si>
  <si>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</si>
  <si>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</si>
  <si>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</si>
  <si>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</si>
  <si>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</si>
  <si>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</si>
  <si>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</si>
  <si>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DO MÊS</t>
  </si>
  <si>
    <t>GRUPO DE CONTA</t>
  </si>
  <si>
    <t>DETALHAMENTO DAS RECEITAS E DESPESAS REALIZADAS NO MÊS</t>
  </si>
  <si>
    <t>MOVIMENTAÇÃO DO SALDO NO MÊS</t>
  </si>
  <si>
    <t>SUB-GRUPO DE CONTA</t>
  </si>
  <si>
    <t>SALDO DO MÊS ANTERIOR</t>
  </si>
  <si>
    <t>MEIO DE PAGAMENTO</t>
  </si>
  <si>
    <t>VALOR R$</t>
  </si>
  <si>
    <t>ORÇAMENTO DOMÉSTICO</t>
  </si>
  <si>
    <t>GRÁFICOS DE DESEMPENHO DO CONTROLE FINANCEIRO</t>
  </si>
  <si>
    <r>
      <t>6º passo:</t>
    </r>
    <r>
      <rPr>
        <sz val="12"/>
        <color indexed="56"/>
        <rFont val="Arial"/>
        <family val="2"/>
      </rPr>
      <t xml:space="preserve"> </t>
    </r>
  </si>
  <si>
    <r>
      <t>7º passo:</t>
    </r>
    <r>
      <rPr>
        <sz val="12"/>
        <color indexed="56"/>
        <rFont val="Arial"/>
        <family val="2"/>
      </rPr>
      <t xml:space="preserve"> </t>
    </r>
  </si>
  <si>
    <r>
      <t>8º passo:</t>
    </r>
    <r>
      <rPr>
        <sz val="12"/>
        <color indexed="56"/>
        <rFont val="Arial"/>
        <family val="2"/>
      </rPr>
      <t xml:space="preserve"> </t>
    </r>
  </si>
  <si>
    <t>SALDO INICIAL</t>
  </si>
  <si>
    <t>TIPO DE INVESTIMENTO</t>
  </si>
  <si>
    <t>DATA INICIAL</t>
  </si>
  <si>
    <t>VALORES EM REAIS</t>
  </si>
  <si>
    <t xml:space="preserve">               Resumo dos Investimentos</t>
  </si>
  <si>
    <t>TOTAL DE INVESTIMENTOS</t>
  </si>
  <si>
    <t>META</t>
  </si>
  <si>
    <t>TÉRMINO</t>
  </si>
  <si>
    <t>RESERVA DE EMERGÊNCIA</t>
  </si>
  <si>
    <t>INICIO</t>
  </si>
  <si>
    <t xml:space="preserve">PROJETO 1 </t>
  </si>
  <si>
    <t xml:space="preserve">                    Projetos futuros e reserva de emergência</t>
  </si>
  <si>
    <t>PROJETO 2</t>
  </si>
  <si>
    <t>VIAGEM DE FÉRIAS</t>
  </si>
  <si>
    <t>PROJETO 3</t>
  </si>
  <si>
    <t>APOSENTADORIA</t>
  </si>
  <si>
    <t>Após a validação do plano de contas, vá para a pasta "Previsto"  e preencha os campos em branco com a estimativa de gastos para o ano.  Imagine como será sua vida financeira durante o ano todo. Esta página será preenchida apenas uma vez e ela servirá de referência para o controle de seus gastos. A partir dela será feito o comparativo "Real x Previsto"; os gráficos para checar se os gastos estão dentro do que você planejava. Ao preencher os campos, não precisam ser valores exatos, basta acompanhar a média de salário e de despesas dos últimos 6 meses para você ter uma estimativa.</t>
  </si>
  <si>
    <t>Para saber o código da conta vá para o menu "plano de contas", com o uso regular, você vai decorar os códigos e nem precisará consultar com frequência os registros. Além do código, você precisará indicar a forma de pagamento que utilizou para pagar a despesa e assim, além de controlar os gastos, você poderá acompanhar o saldo bancário e a movimentação do dinheiro.</t>
  </si>
  <si>
    <r>
      <rPr>
        <sz val="11"/>
        <color indexed="8"/>
        <rFont val="Arial"/>
        <family val="2"/>
      </rPr>
      <t>O campo  “Movimentação de saldo no mês” deverá ser preenchido no primeiro dia do mês, apenas colocando o saldo que você possuia no último dia do mês anterior (conta corrente, em dinheiro, saldo no cartão de crédito e quanto você conseguiu investir). A movimentação durante o mês será automática de acordo os lançamentos diários e a forma de pagamento utilizada. Para preencher o campo "Meio de pagamento" confira os códigos no menu "Plano de contas"</t>
    </r>
    <r>
      <rPr>
        <b/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sobre registros de entrada (depósitos e recebimento em dinheiro) e saídas (débitos, cheque, transferência, saque, cartão de crédito, parcelamento de cartão de crédito).</t>
    </r>
  </si>
  <si>
    <r>
      <rPr>
        <b/>
        <sz val="11"/>
        <color indexed="8"/>
        <rFont val="Arial"/>
        <family val="2"/>
      </rPr>
      <t>Importante:</t>
    </r>
    <r>
      <rPr>
        <sz val="11"/>
        <color indexed="8"/>
        <rFont val="Arial"/>
        <family val="2"/>
      </rPr>
      <t xml:space="preserve">  para a compreender a movimentação de saldos, é preciso observar que não pagamos as contas  exatamente como recebemos o salário e como  consumimos. Muitas vezes ao utilizar o cartão de crédito, comprar parcelado ou fazer empréstimos, a conta será cobrada no futuro, portanto não  compromete a renda atual, gera um compromisso financeiro futuro, dificulta a decisão de gastos e afasta a capacidade de avaliação do risco de endividamento.</t>
    </r>
  </si>
  <si>
    <t>Outro grupo frequente no orçamento doméstico da maioria das pessoas, classificamos como “Moradia” e reúne nove subcontas como: Prestação/Aluguel de imóvel;  Condomínio; Consumo de água;  Serviço de limpeza(diarista ou mensalista);  Energia Elétrica; Gás; IPTU; Decoração da casa; Manutenção/Reforma da casa; e alguns serviços de comunicação que também são vinculados aos gastos regulares como  Telefone fixo/celular; Internet / TV a cabo.</t>
  </si>
  <si>
    <t>O plano de conta é um critério de sistema de classificação que permite o registro de uma despesa, a informação é direcionada para o grupo de contas e subconta.  É um processo de organização das informações digitando o dado somente uma vez, e que permite somar os resultados por tipo de conta, o comparativo e evolução dos gastos durante o mês.</t>
  </si>
  <si>
    <t xml:space="preserve">A partir de agora, você passará a fazer o lançamentos das contas no mês atual indicado no menu.  Será nessas pastas que os registros de gastos e receitas serão preenchidos a cada movimentação e tudo o que você faz com o seu dinheiro. Vá para a pasta do mês correspondente e comece a sua listinha! Pense que você está apenas preenchendo uma caderneta de despesas, só que eletronicamente. No dia a dia serão preenchidos cinco campos: Código da conta, data, descritivo ou nome do fornecedor, valor e meio de pagamento. </t>
  </si>
  <si>
    <t>Entrada / Saída - Valores</t>
  </si>
  <si>
    <t xml:space="preserve">                           PLANILHA DE CONTROLE DE COMPRAS PARCELADAS NO CARTÃO DE CRÉDITO</t>
  </si>
  <si>
    <t>Ative o código de classificação da conta</t>
  </si>
  <si>
    <t>(4) Detalhe da fatura do c.de crédito já computado pagto no item (3)</t>
  </si>
  <si>
    <t>r1</t>
  </si>
  <si>
    <t>dp</t>
  </si>
  <si>
    <t>a1</t>
  </si>
  <si>
    <t>db</t>
  </si>
  <si>
    <t>m2</t>
  </si>
  <si>
    <t>e2</t>
  </si>
  <si>
    <t>cc</t>
  </si>
  <si>
    <t>Como utilizar a planilha de orçamento doméstico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</si>
</sst>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.00_-;\-* #,##0.00_-;_-* \-??_-;_-@_-"/>
    <numFmt numFmtId="167" formatCode="_(* #,##0.00_);_(* \(#,##0.00\);_(* \-??_);_(@_)"/>
    <numFmt numFmtId="168" formatCode="[$-416]d\-mmm;@"/>
    <numFmt numFmtId="169" formatCode="_(* #,##0.00_);_(* \(#,##0.00\);_(* &quot;-&quot;_);_(@_)"/>
    <numFmt numFmtId="170" formatCode="_-* #,##0_-;\-* #,##0_-;_-* \-??_-;_-@_-"/>
    <numFmt numFmtId="171" formatCode="dd/mm/yy;@"/>
  </numFmts>
  <fonts count="104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name val="Calibri"/>
      <family val="2"/>
    </font>
    <font>
      <b/>
      <sz val="12"/>
      <color indexed="9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sz val="16"/>
      <color indexed="8"/>
      <name val="Calibr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1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9"/>
      <name val="Arial"/>
      <family val="2"/>
    </font>
    <font>
      <sz val="36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20"/>
      <color indexed="18"/>
      <name val="Arial"/>
      <family val="2"/>
    </font>
    <font>
      <sz val="20"/>
      <color indexed="8"/>
      <name val="Arial"/>
      <family val="2"/>
    </font>
    <font>
      <b/>
      <sz val="20"/>
      <color indexed="9"/>
      <name val="Arial"/>
      <family val="2"/>
    </font>
    <font>
      <b/>
      <sz val="9"/>
      <color indexed="9"/>
      <name val="Arial"/>
      <family val="2"/>
    </font>
    <font>
      <b/>
      <sz val="18"/>
      <color indexed="9"/>
      <name val="Arial"/>
      <family val="2"/>
    </font>
    <font>
      <b/>
      <sz val="9"/>
      <color indexed="10"/>
      <name val="Arial"/>
      <family val="2"/>
    </font>
    <font>
      <sz val="11"/>
      <name val="Arial"/>
      <family val="2"/>
    </font>
    <font>
      <sz val="12"/>
      <color indexed="56"/>
      <name val="Arial"/>
      <family val="2"/>
    </font>
    <font>
      <sz val="9"/>
      <color indexed="8"/>
      <name val="Calibri"/>
      <family val="2"/>
    </font>
    <font>
      <b/>
      <sz val="8.5"/>
      <color indexed="9"/>
      <name val="Arial"/>
      <family val="2"/>
    </font>
    <font>
      <b/>
      <sz val="7"/>
      <color indexed="9"/>
      <name val="Arial"/>
      <family val="2"/>
    </font>
    <font>
      <b/>
      <sz val="18"/>
      <color theme="3" tint="-0.249977111117893"/>
      <name val="Calibri"/>
      <family val="2"/>
    </font>
    <font>
      <sz val="9"/>
      <color rgb="FF333333"/>
      <name val="Arial"/>
      <family val="2"/>
    </font>
    <font>
      <sz val="9"/>
      <color rgb="FF2E2E2E"/>
      <name val="Arial"/>
      <family val="2"/>
    </font>
    <font>
      <b/>
      <sz val="48"/>
      <color theme="3" tint="-0.249977111117893"/>
      <name val="Calibri"/>
      <family val="2"/>
    </font>
    <font>
      <b/>
      <sz val="24"/>
      <color theme="3" tint="-0.249977111117893"/>
      <name val="Calibri"/>
      <family val="2"/>
    </font>
    <font>
      <b/>
      <sz val="18"/>
      <color theme="4" tint="-0.249977111117893"/>
      <name val="Arial"/>
      <family val="2"/>
    </font>
    <font>
      <b/>
      <sz val="12"/>
      <color rgb="FF363636"/>
      <name val="Arial"/>
      <family val="2"/>
    </font>
    <font>
      <sz val="10"/>
      <color theme="1" tint="0.34998626667073579"/>
      <name val="Arial"/>
      <family val="2"/>
    </font>
    <font>
      <sz val="10"/>
      <color rgb="FF000000"/>
      <name val="Arial"/>
      <family val="2"/>
    </font>
    <font>
      <b/>
      <sz val="28"/>
      <color theme="4" tint="-0.249977111117893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20"/>
      <color theme="0"/>
      <name val="Arial"/>
      <family val="2"/>
    </font>
    <font>
      <b/>
      <sz val="2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4"/>
      <color theme="1" tint="0.34998626667073579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4"/>
      <color rgb="FF004568"/>
      <name val="Arial"/>
      <family val="2"/>
    </font>
    <font>
      <b/>
      <sz val="9"/>
      <color theme="0"/>
      <name val="Arial"/>
      <family val="2"/>
    </font>
    <font>
      <sz val="40"/>
      <color theme="0"/>
      <name val="Arial"/>
      <family val="2"/>
    </font>
    <font>
      <sz val="9"/>
      <color theme="1"/>
      <name val="Arial"/>
      <family val="2"/>
    </font>
    <font>
      <sz val="12"/>
      <color rgb="FF004568"/>
      <name val="Arial"/>
      <family val="2"/>
    </font>
    <font>
      <b/>
      <sz val="12"/>
      <color rgb="FF004568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1"/>
      <color theme="0"/>
      <name val="Arial"/>
      <family val="2"/>
    </font>
    <font>
      <b/>
      <sz val="18"/>
      <color theme="0"/>
      <name val="Arial"/>
      <family val="2"/>
    </font>
    <font>
      <sz val="10"/>
      <color theme="1" tint="0.249977111117893"/>
      <name val="Arial"/>
      <family val="2"/>
    </font>
    <font>
      <sz val="11"/>
      <color rgb="FF000000"/>
      <name val="Arial"/>
      <family val="2"/>
    </font>
    <font>
      <sz val="20"/>
      <color theme="0"/>
      <name val="Arial"/>
      <family val="2"/>
    </font>
    <font>
      <sz val="12"/>
      <color theme="0"/>
      <name val="Arial"/>
      <family val="2"/>
    </font>
    <font>
      <b/>
      <sz val="9"/>
      <color rgb="FF004568"/>
      <name val="Arial"/>
      <family val="2"/>
    </font>
    <font>
      <sz val="10"/>
      <color theme="1" tint="0.14999847407452621"/>
      <name val="Arial"/>
      <family val="2"/>
    </font>
    <font>
      <b/>
      <sz val="11"/>
      <color rgb="FF004568"/>
      <name val="Arial"/>
      <family val="2"/>
    </font>
    <font>
      <sz val="11"/>
      <color rgb="FF004568"/>
      <name val="Arial"/>
      <family val="2"/>
    </font>
    <font>
      <b/>
      <sz val="26"/>
      <color theme="0"/>
      <name val="Arial"/>
      <family val="2"/>
    </font>
    <font>
      <b/>
      <sz val="48"/>
      <color theme="0"/>
      <name val="Calibri"/>
      <family val="2"/>
    </font>
    <font>
      <b/>
      <sz val="10"/>
      <color indexed="8"/>
      <name val="Calibri"/>
      <family val="2"/>
      <scheme val="minor"/>
    </font>
    <font>
      <sz val="11"/>
      <color theme="0" tint="-0.14999847407452621"/>
      <name val="Arial"/>
      <family val="2"/>
    </font>
    <font>
      <b/>
      <sz val="11"/>
      <color rgb="FF000000"/>
      <name val="Arial"/>
      <family val="2"/>
    </font>
    <font>
      <b/>
      <sz val="16"/>
      <color theme="0"/>
      <name val="Arial"/>
      <family val="2"/>
    </font>
    <font>
      <b/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theme="1" tint="0.14999847407452621"/>
      <name val="Arial"/>
      <family val="2"/>
    </font>
    <font>
      <b/>
      <sz val="7"/>
      <color rgb="FFFFFFFF"/>
      <name val="Arial"/>
      <family val="2"/>
    </font>
    <font>
      <b/>
      <sz val="22"/>
      <color theme="3" tint="-0.249977111117893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rgb="FF649691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DC082"/>
        <bgColor indexed="51"/>
      </patternFill>
    </fill>
    <fill>
      <patternFill patternType="solid">
        <fgColor rgb="FF4DC082"/>
        <bgColor indexed="56"/>
      </patternFill>
    </fill>
    <fill>
      <patternFill patternType="solid">
        <fgColor rgb="FF4DC082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56"/>
      </patternFill>
    </fill>
    <fill>
      <patternFill patternType="solid">
        <fgColor rgb="FF004568"/>
        <bgColor indexed="51"/>
      </patternFill>
    </fill>
    <fill>
      <patternFill patternType="solid">
        <fgColor rgb="FF004568"/>
        <bgColor indexed="64"/>
      </patternFill>
    </fill>
    <fill>
      <patternFill patternType="solid">
        <fgColor theme="0"/>
        <bgColor indexed="3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3AA46A"/>
        <bgColor indexed="56"/>
      </patternFill>
    </fill>
    <fill>
      <patternFill patternType="solid">
        <fgColor theme="0"/>
        <bgColor indexed="56"/>
      </patternFill>
    </fill>
    <fill>
      <patternFill patternType="solid">
        <fgColor rgb="FF004568"/>
        <bgColor indexed="31"/>
      </patternFill>
    </fill>
    <fill>
      <patternFill patternType="solid">
        <fgColor rgb="FF004568"/>
        <bgColor indexed="5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DC082"/>
        <bgColor indexed="31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4DC082"/>
        <bgColor indexed="21"/>
      </patternFill>
    </fill>
    <fill>
      <patternFill patternType="solid">
        <fgColor theme="0" tint="-4.9989318521683403E-2"/>
        <bgColor indexed="56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rgb="FF2B794E"/>
      </bottom>
      <diagonal/>
    </border>
    <border>
      <left/>
      <right/>
      <top style="thin">
        <color rgb="FF2B794E"/>
      </top>
      <bottom style="thin">
        <color rgb="FF2B794E"/>
      </bottom>
      <diagonal/>
    </border>
    <border>
      <left/>
      <right style="thin">
        <color theme="4" tint="0.39997558519241921"/>
      </right>
      <top/>
      <bottom style="thin">
        <color rgb="FF2B794E"/>
      </bottom>
      <diagonal/>
    </border>
    <border>
      <left/>
      <right style="thin">
        <color theme="4" tint="0.39997558519241921"/>
      </right>
      <top style="thin">
        <color rgb="FF2B794E"/>
      </top>
      <bottom style="thin">
        <color rgb="FF2B794E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0" tint="-0.34998626667073579"/>
      </top>
      <bottom style="thin">
        <color theme="4" tint="0.39997558519241921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rgb="FF2B794E"/>
      </right>
      <top style="thin">
        <color rgb="FF2B794E"/>
      </top>
      <bottom style="thin">
        <color rgb="FF2B794E"/>
      </bottom>
      <diagonal/>
    </border>
    <border>
      <left style="thin">
        <color theme="4" tint="0.39997558519241921"/>
      </left>
      <right/>
      <top/>
      <bottom style="thin">
        <color rgb="FF2B794E"/>
      </bottom>
      <diagonal/>
    </border>
    <border>
      <left/>
      <right/>
      <top style="thin">
        <color rgb="FF2B794E"/>
      </top>
      <bottom/>
      <diagonal/>
    </border>
    <border>
      <left style="thin">
        <color rgb="FF4DC082"/>
      </left>
      <right style="thin">
        <color rgb="FF4DC082"/>
      </right>
      <top style="thin">
        <color rgb="FF4DC082"/>
      </top>
      <bottom style="thin">
        <color rgb="FF4DC082"/>
      </bottom>
      <diagonal/>
    </border>
    <border>
      <left style="thin">
        <color rgb="FF4DC082"/>
      </left>
      <right style="thin">
        <color rgb="FF4DC082"/>
      </right>
      <top/>
      <bottom style="thin">
        <color rgb="FF4DC082"/>
      </bottom>
      <diagonal/>
    </border>
    <border>
      <left/>
      <right/>
      <top/>
      <bottom style="thin">
        <color rgb="FF4DC082"/>
      </bottom>
      <diagonal/>
    </border>
    <border>
      <left style="thin">
        <color rgb="FF4DC082"/>
      </left>
      <right/>
      <top style="thin">
        <color rgb="FF4DC082"/>
      </top>
      <bottom style="thin">
        <color rgb="FF4DC082"/>
      </bottom>
      <diagonal/>
    </border>
    <border>
      <left/>
      <right/>
      <top style="thin">
        <color rgb="FF4DC082"/>
      </top>
      <bottom style="thin">
        <color rgb="FF4DC082"/>
      </bottom>
      <diagonal/>
    </border>
    <border>
      <left style="thin">
        <color rgb="FF4DC082"/>
      </left>
      <right/>
      <top/>
      <bottom/>
      <diagonal/>
    </border>
    <border>
      <left/>
      <right/>
      <top style="thin">
        <color rgb="FF4DC082"/>
      </top>
      <bottom/>
      <diagonal/>
    </border>
    <border>
      <left/>
      <right style="thin">
        <color rgb="FF4DC082"/>
      </right>
      <top style="thin">
        <color rgb="FF4DC082"/>
      </top>
      <bottom style="thin">
        <color rgb="FF4DC082"/>
      </bottom>
      <diagonal/>
    </border>
    <border>
      <left style="thin">
        <color rgb="FF4DC082"/>
      </left>
      <right style="thin">
        <color rgb="FF4DC082"/>
      </right>
      <top/>
      <bottom/>
      <diagonal/>
    </border>
    <border>
      <left/>
      <right style="thin">
        <color rgb="FF4DC082"/>
      </right>
      <top/>
      <bottom style="thin">
        <color rgb="FF4DC082"/>
      </bottom>
      <diagonal/>
    </border>
    <border>
      <left style="thin">
        <color rgb="FF004568"/>
      </left>
      <right/>
      <top style="thin">
        <color rgb="FF004568"/>
      </top>
      <bottom style="thin">
        <color rgb="FF004568"/>
      </bottom>
      <diagonal/>
    </border>
    <border>
      <left style="thin">
        <color rgb="FF004568"/>
      </left>
      <right style="thin">
        <color rgb="FF004568"/>
      </right>
      <top style="thin">
        <color rgb="FF004568"/>
      </top>
      <bottom style="thin">
        <color rgb="FF004568"/>
      </bottom>
      <diagonal/>
    </border>
    <border>
      <left style="thin">
        <color rgb="FF4DC082"/>
      </left>
      <right style="thin">
        <color rgb="FF4DC082"/>
      </right>
      <top style="thin">
        <color rgb="FF004568"/>
      </top>
      <bottom style="thin">
        <color rgb="FF4DC082"/>
      </bottom>
      <diagonal/>
    </border>
    <border>
      <left/>
      <right/>
      <top style="thin">
        <color rgb="FF004568"/>
      </top>
      <bottom/>
      <diagonal/>
    </border>
    <border>
      <left style="thin">
        <color rgb="FF004568"/>
      </left>
      <right style="thin">
        <color rgb="FF004568"/>
      </right>
      <top style="thin">
        <color rgb="FF004568"/>
      </top>
      <bottom/>
      <diagonal/>
    </border>
    <border>
      <left style="thin">
        <color rgb="FF004568"/>
      </left>
      <right style="thin">
        <color rgb="FF004568"/>
      </right>
      <top style="thin">
        <color rgb="FF004568"/>
      </top>
      <bottom style="thin">
        <color rgb="FF4DC082"/>
      </bottom>
      <diagonal/>
    </border>
    <border>
      <left/>
      <right/>
      <top style="thin">
        <color rgb="FF004568"/>
      </top>
      <bottom style="thin">
        <color rgb="FF4DC082"/>
      </bottom>
      <diagonal/>
    </border>
    <border>
      <left style="thin">
        <color rgb="FF004568"/>
      </left>
      <right/>
      <top style="thin">
        <color rgb="FF004568"/>
      </top>
      <bottom/>
      <diagonal/>
    </border>
    <border>
      <left style="thin">
        <color rgb="FF004568"/>
      </left>
      <right style="thin">
        <color rgb="FF4DC082"/>
      </right>
      <top style="thin">
        <color rgb="FF004568"/>
      </top>
      <bottom style="thin">
        <color rgb="FF4DC082"/>
      </bottom>
      <diagonal/>
    </border>
    <border>
      <left/>
      <right style="thin">
        <color rgb="FF4DC082"/>
      </right>
      <top style="thin">
        <color rgb="FF004568"/>
      </top>
      <bottom style="thin">
        <color rgb="FF4DC082"/>
      </bottom>
      <diagonal/>
    </border>
    <border>
      <left/>
      <right style="thin">
        <color rgb="FF4DC082"/>
      </right>
      <top/>
      <bottom/>
      <diagonal/>
    </border>
    <border>
      <left style="thin">
        <color rgb="FF4DC082"/>
      </left>
      <right/>
      <top/>
      <bottom style="thin">
        <color rgb="FF4DC082"/>
      </bottom>
      <diagonal/>
    </border>
    <border>
      <left/>
      <right/>
      <top style="thin">
        <color rgb="FF004568"/>
      </top>
      <bottom style="thin">
        <color rgb="FF004568"/>
      </bottom>
      <diagonal/>
    </border>
    <border>
      <left/>
      <right style="thin">
        <color rgb="FF004568"/>
      </right>
      <top style="thin">
        <color rgb="FF004568"/>
      </top>
      <bottom style="thin">
        <color rgb="FF004568"/>
      </bottom>
      <diagonal/>
    </border>
    <border>
      <left style="thin">
        <color rgb="FF3AA46A"/>
      </left>
      <right style="thin">
        <color rgb="FF3AA46A"/>
      </right>
      <top style="thin">
        <color rgb="FF3AA46A"/>
      </top>
      <bottom style="thin">
        <color rgb="FF3AA46A"/>
      </bottom>
      <diagonal/>
    </border>
    <border>
      <left style="thin">
        <color rgb="FF3AA46A"/>
      </left>
      <right style="thin">
        <color rgb="FF3AA46A"/>
      </right>
      <top style="thin">
        <color rgb="FF3AA46A"/>
      </top>
      <bottom/>
      <diagonal/>
    </border>
    <border>
      <left style="thin">
        <color rgb="FF3AA46A"/>
      </left>
      <right style="thin">
        <color rgb="FF3AA46A"/>
      </right>
      <top/>
      <bottom/>
      <diagonal/>
    </border>
    <border>
      <left style="thin">
        <color rgb="FF3AA46A"/>
      </left>
      <right style="thin">
        <color rgb="FF3AA46A"/>
      </right>
      <top/>
      <bottom style="thin">
        <color rgb="FF3AA46A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4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0" applyNumberFormat="0" applyBorder="0" applyAlignment="0" applyProtection="0"/>
    <xf numFmtId="0" fontId="6" fillId="7" borderId="1" applyNumberFormat="0" applyAlignment="0" applyProtection="0"/>
    <xf numFmtId="0" fontId="17" fillId="22" borderId="4" applyNumberFormat="0" applyAlignment="0" applyProtection="0"/>
    <xf numFmtId="9" fontId="17" fillId="0" borderId="0" applyFill="0" applyBorder="0" applyAlignment="0" applyProtection="0"/>
    <xf numFmtId="0" fontId="7" fillId="16" borderId="5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9" applyNumberFormat="0" applyFill="0" applyAlignment="0" applyProtection="0"/>
    <xf numFmtId="166" fontId="17" fillId="0" borderId="0" applyFill="0" applyBorder="0" applyAlignment="0" applyProtection="0"/>
  </cellStyleXfs>
  <cellXfs count="480">
    <xf numFmtId="0" fontId="0" fillId="0" borderId="0" xfId="0"/>
    <xf numFmtId="0" fontId="10" fillId="0" borderId="0" xfId="0" applyFont="1"/>
    <xf numFmtId="0" fontId="19" fillId="0" borderId="0" xfId="0" applyFont="1"/>
    <xf numFmtId="168" fontId="0" fillId="0" borderId="0" xfId="0" applyNumberFormat="1"/>
    <xf numFmtId="49" fontId="17" fillId="0" borderId="0" xfId="41" applyNumberFormat="1" applyFill="1" applyBorder="1" applyAlignment="1" applyProtection="1"/>
    <xf numFmtId="166" fontId="17" fillId="0" borderId="0" xfId="41" applyFill="1" applyBorder="1" applyAlignment="1" applyProtection="1"/>
    <xf numFmtId="166" fontId="17" fillId="23" borderId="0" xfId="41" applyFill="1" applyBorder="1" applyAlignment="1" applyProtection="1"/>
    <xf numFmtId="166" fontId="17" fillId="0" borderId="0" xfId="41" applyFill="1" applyBorder="1" applyAlignment="1" applyProtection="1">
      <alignment horizontal="left"/>
    </xf>
    <xf numFmtId="17" fontId="16" fillId="0" borderId="0" xfId="0" applyNumberFormat="1" applyFont="1" applyAlignment="1">
      <alignment horizontal="center"/>
    </xf>
    <xf numFmtId="0" fontId="56" fillId="23" borderId="0" xfId="0" applyFont="1" applyFill="1" applyAlignment="1">
      <alignment vertical="center"/>
    </xf>
    <xf numFmtId="0" fontId="57" fillId="0" borderId="0" xfId="0" applyFont="1"/>
    <xf numFmtId="0" fontId="0" fillId="24" borderId="0" xfId="0" applyFill="1"/>
    <xf numFmtId="0" fontId="58" fillId="0" borderId="0" xfId="0" applyFont="1"/>
    <xf numFmtId="0" fontId="0" fillId="24" borderId="0" xfId="0" applyFill="1" applyAlignment="1">
      <alignment horizontal="center"/>
    </xf>
    <xf numFmtId="0" fontId="59" fillId="25" borderId="0" xfId="0" applyFont="1" applyFill="1" applyAlignment="1">
      <alignment horizontal="center" vertical="center"/>
    </xf>
    <xf numFmtId="14" fontId="0" fillId="24" borderId="0" xfId="0" applyNumberFormat="1" applyFill="1" applyAlignment="1">
      <alignment horizontal="center"/>
    </xf>
    <xf numFmtId="0" fontId="60" fillId="26" borderId="27" xfId="0" applyFont="1" applyFill="1" applyBorder="1" applyAlignment="1">
      <alignment vertical="center"/>
    </xf>
    <xf numFmtId="0" fontId="23" fillId="0" borderId="0" xfId="0" applyFont="1"/>
    <xf numFmtId="0" fontId="0" fillId="27" borderId="10" xfId="0" applyFill="1" applyBorder="1"/>
    <xf numFmtId="0" fontId="23" fillId="27" borderId="0" xfId="0" applyFont="1" applyFill="1" applyAlignment="1">
      <alignment horizontal="left" vertical="center" wrapText="1"/>
    </xf>
    <xf numFmtId="0" fontId="23" fillId="27" borderId="11" xfId="0" applyFont="1" applyFill="1" applyBorder="1" applyAlignment="1">
      <alignment horizontal="left" wrapText="1"/>
    </xf>
    <xf numFmtId="0" fontId="23" fillId="27" borderId="0" xfId="0" applyFont="1" applyFill="1" applyAlignment="1">
      <alignment horizontal="left"/>
    </xf>
    <xf numFmtId="0" fontId="0" fillId="27" borderId="10" xfId="0" applyFill="1" applyBorder="1" applyAlignment="1">
      <alignment horizontal="left"/>
    </xf>
    <xf numFmtId="0" fontId="23" fillId="27" borderId="12" xfId="0" applyFont="1" applyFill="1" applyBorder="1" applyAlignment="1">
      <alignment horizontal="left" wrapText="1"/>
    </xf>
    <xf numFmtId="0" fontId="23" fillId="27" borderId="13" xfId="0" applyFont="1" applyFill="1" applyBorder="1" applyAlignment="1">
      <alignment horizontal="left"/>
    </xf>
    <xf numFmtId="0" fontId="0" fillId="27" borderId="14" xfId="0" applyFill="1" applyBorder="1" applyAlignment="1">
      <alignment horizontal="left"/>
    </xf>
    <xf numFmtId="0" fontId="23" fillId="27" borderId="11" xfId="0" applyFont="1" applyFill="1" applyBorder="1" applyAlignment="1">
      <alignment horizontal="left" vertical="center" wrapText="1"/>
    </xf>
    <xf numFmtId="0" fontId="23" fillId="24" borderId="15" xfId="0" applyFont="1" applyFill="1" applyBorder="1" applyAlignment="1">
      <alignment horizontal="left" vertical="center" wrapText="1"/>
    </xf>
    <xf numFmtId="0" fontId="0" fillId="24" borderId="16" xfId="0" applyFill="1" applyBorder="1"/>
    <xf numFmtId="0" fontId="23" fillId="24" borderId="0" xfId="0" applyFont="1" applyFill="1" applyAlignment="1">
      <alignment horizontal="center" vertical="center"/>
    </xf>
    <xf numFmtId="0" fontId="23" fillId="27" borderId="17" xfId="0" applyFont="1" applyFill="1" applyBorder="1"/>
    <xf numFmtId="0" fontId="23" fillId="27" borderId="13" xfId="0" applyFont="1" applyFill="1" applyBorder="1"/>
    <xf numFmtId="0" fontId="0" fillId="0" borderId="0" xfId="0" applyAlignment="1">
      <alignment horizontal="left" vertical="center" wrapText="1" indent="1"/>
    </xf>
    <xf numFmtId="0" fontId="61" fillId="0" borderId="0" xfId="0" applyFont="1" applyAlignment="1">
      <alignment vertical="center" wrapText="1"/>
    </xf>
    <xf numFmtId="0" fontId="24" fillId="0" borderId="0" xfId="0" applyFont="1" applyAlignment="1">
      <alignment wrapText="1"/>
    </xf>
    <xf numFmtId="0" fontId="0" fillId="28" borderId="0" xfId="0" applyFill="1"/>
    <xf numFmtId="14" fontId="0" fillId="24" borderId="0" xfId="0" applyNumberFormat="1" applyFill="1" applyAlignment="1">
      <alignment horizontal="center" vertical="center"/>
    </xf>
    <xf numFmtId="0" fontId="62" fillId="0" borderId="0" xfId="0" applyFont="1" applyAlignment="1">
      <alignment vertical="center" wrapText="1"/>
    </xf>
    <xf numFmtId="0" fontId="28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15" fillId="0" borderId="0" xfId="0" applyFont="1"/>
    <xf numFmtId="0" fontId="28" fillId="0" borderId="0" xfId="0" applyFont="1" applyAlignment="1">
      <alignment wrapText="1"/>
    </xf>
    <xf numFmtId="0" fontId="24" fillId="0" borderId="0" xfId="0" applyFont="1"/>
    <xf numFmtId="0" fontId="26" fillId="0" borderId="0" xfId="0" applyFont="1" applyAlignment="1">
      <alignment horizontal="right" vertical="center"/>
    </xf>
    <xf numFmtId="0" fontId="24" fillId="0" borderId="0" xfId="0" applyFont="1" applyAlignment="1">
      <alignment vertical="center" wrapText="1"/>
    </xf>
    <xf numFmtId="0" fontId="29" fillId="24" borderId="0" xfId="0" applyFont="1" applyFill="1"/>
    <xf numFmtId="0" fontId="29" fillId="0" borderId="0" xfId="0" applyFont="1"/>
    <xf numFmtId="0" fontId="29" fillId="24" borderId="0" xfId="0" applyFont="1" applyFill="1" applyAlignment="1">
      <alignment horizontal="center"/>
    </xf>
    <xf numFmtId="14" fontId="63" fillId="24" borderId="0" xfId="0" applyNumberFormat="1" applyFont="1" applyFill="1" applyAlignment="1">
      <alignment horizontal="center"/>
    </xf>
    <xf numFmtId="0" fontId="64" fillId="24" borderId="0" xfId="0" applyFont="1" applyFill="1"/>
    <xf numFmtId="0" fontId="65" fillId="23" borderId="0" xfId="0" applyFont="1" applyFill="1" applyAlignment="1">
      <alignment horizontal="center" vertical="center"/>
    </xf>
    <xf numFmtId="0" fontId="29" fillId="29" borderId="0" xfId="0" applyFont="1" applyFill="1"/>
    <xf numFmtId="0" fontId="29" fillId="29" borderId="28" xfId="0" applyFont="1" applyFill="1" applyBorder="1"/>
    <xf numFmtId="0" fontId="29" fillId="29" borderId="29" xfId="0" applyFont="1" applyFill="1" applyBorder="1"/>
    <xf numFmtId="0" fontId="31" fillId="0" borderId="0" xfId="0" applyFont="1"/>
    <xf numFmtId="166" fontId="29" fillId="0" borderId="0" xfId="41" applyFont="1" applyProtection="1"/>
    <xf numFmtId="0" fontId="37" fillId="0" borderId="0" xfId="0" applyFont="1"/>
    <xf numFmtId="0" fontId="24" fillId="0" borderId="0" xfId="0" applyFont="1" applyAlignment="1">
      <alignment vertical="center"/>
    </xf>
    <xf numFmtId="0" fontId="66" fillId="30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67" fillId="30" borderId="0" xfId="0" applyFont="1" applyFill="1" applyAlignment="1">
      <alignment horizontal="center" vertical="center"/>
    </xf>
    <xf numFmtId="0" fontId="31" fillId="0" borderId="30" xfId="0" applyFont="1" applyBorder="1" applyAlignment="1">
      <alignment vertical="center"/>
    </xf>
    <xf numFmtId="0" fontId="31" fillId="0" borderId="30" xfId="0" applyFont="1" applyBorder="1" applyAlignment="1">
      <alignment horizontal="center" vertical="center"/>
    </xf>
    <xf numFmtId="0" fontId="67" fillId="31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166" fontId="30" fillId="0" borderId="30" xfId="41" applyFont="1" applyBorder="1" applyAlignment="1">
      <alignment vertical="center"/>
    </xf>
    <xf numFmtId="166" fontId="30" fillId="0" borderId="31" xfId="41" applyFont="1" applyBorder="1" applyAlignment="1">
      <alignment vertical="center"/>
    </xf>
    <xf numFmtId="166" fontId="30" fillId="0" borderId="30" xfId="41" applyFont="1" applyFill="1" applyBorder="1" applyAlignment="1">
      <alignment vertical="center"/>
    </xf>
    <xf numFmtId="166" fontId="30" fillId="0" borderId="31" xfId="41" applyFont="1" applyFill="1" applyBorder="1" applyAlignment="1">
      <alignment vertical="center"/>
    </xf>
    <xf numFmtId="166" fontId="30" fillId="0" borderId="30" xfId="41" applyFont="1" applyFill="1" applyBorder="1" applyAlignment="1" applyProtection="1">
      <alignment vertical="center"/>
    </xf>
    <xf numFmtId="166" fontId="30" fillId="0" borderId="31" xfId="41" applyFont="1" applyFill="1" applyBorder="1" applyAlignment="1" applyProtection="1">
      <alignment vertical="center"/>
    </xf>
    <xf numFmtId="166" fontId="38" fillId="0" borderId="30" xfId="41" applyFont="1" applyFill="1" applyBorder="1" applyAlignment="1" applyProtection="1">
      <alignment vertical="center"/>
    </xf>
    <xf numFmtId="166" fontId="38" fillId="0" borderId="31" xfId="41" applyFont="1" applyFill="1" applyBorder="1" applyAlignment="1" applyProtection="1">
      <alignment vertical="center"/>
    </xf>
    <xf numFmtId="0" fontId="30" fillId="0" borderId="30" xfId="0" applyFont="1" applyBorder="1" applyAlignment="1">
      <alignment vertical="center"/>
    </xf>
    <xf numFmtId="0" fontId="34" fillId="0" borderId="0" xfId="0" applyFont="1"/>
    <xf numFmtId="167" fontId="29" fillId="0" borderId="0" xfId="41" applyNumberFormat="1" applyFont="1" applyFill="1" applyBorder="1" applyAlignment="1" applyProtection="1"/>
    <xf numFmtId="166" fontId="31" fillId="0" borderId="0" xfId="41" applyFont="1" applyFill="1" applyBorder="1" applyAlignment="1" applyProtection="1"/>
    <xf numFmtId="166" fontId="68" fillId="0" borderId="0" xfId="0" applyNumberFormat="1" applyFont="1"/>
    <xf numFmtId="0" fontId="68" fillId="0" borderId="0" xfId="0" applyFont="1"/>
    <xf numFmtId="0" fontId="68" fillId="25" borderId="0" xfId="0" applyFont="1" applyFill="1"/>
    <xf numFmtId="164" fontId="68" fillId="0" borderId="0" xfId="0" applyNumberFormat="1" applyFont="1"/>
    <xf numFmtId="0" fontId="35" fillId="0" borderId="0" xfId="0" applyFont="1"/>
    <xf numFmtId="167" fontId="34" fillId="0" borderId="0" xfId="41" applyNumberFormat="1" applyFont="1" applyFill="1" applyBorder="1" applyAlignment="1" applyProtection="1"/>
    <xf numFmtId="0" fontId="32" fillId="31" borderId="0" xfId="0" applyFont="1" applyFill="1" applyAlignment="1">
      <alignment horizontal="left" vertical="center"/>
    </xf>
    <xf numFmtId="0" fontId="32" fillId="31" borderId="0" xfId="0" applyFont="1" applyFill="1" applyAlignment="1">
      <alignment vertical="center"/>
    </xf>
    <xf numFmtId="0" fontId="32" fillId="31" borderId="0" xfId="0" applyFont="1" applyFill="1" applyAlignment="1">
      <alignment horizontal="center" vertical="center"/>
    </xf>
    <xf numFmtId="0" fontId="30" fillId="32" borderId="0" xfId="0" applyFont="1" applyFill="1" applyAlignment="1">
      <alignment vertical="center"/>
    </xf>
    <xf numFmtId="0" fontId="30" fillId="31" borderId="0" xfId="0" applyFont="1" applyFill="1" applyAlignment="1">
      <alignment vertical="center"/>
    </xf>
    <xf numFmtId="166" fontId="30" fillId="0" borderId="32" xfId="41" applyFont="1" applyFill="1" applyBorder="1" applyAlignment="1" applyProtection="1">
      <alignment vertical="center"/>
    </xf>
    <xf numFmtId="167" fontId="30" fillId="0" borderId="32" xfId="41" applyNumberFormat="1" applyFont="1" applyFill="1" applyBorder="1" applyAlignment="1" applyProtection="1">
      <alignment vertical="center"/>
    </xf>
    <xf numFmtId="166" fontId="30" fillId="33" borderId="32" xfId="41" applyFont="1" applyFill="1" applyBorder="1" applyAlignment="1" applyProtection="1">
      <alignment vertical="center"/>
    </xf>
    <xf numFmtId="167" fontId="30" fillId="0" borderId="33" xfId="41" applyNumberFormat="1" applyFont="1" applyFill="1" applyBorder="1" applyAlignment="1" applyProtection="1">
      <alignment vertical="center"/>
    </xf>
    <xf numFmtId="167" fontId="32" fillId="31" borderId="0" xfId="41" applyNumberFormat="1" applyFont="1" applyFill="1" applyBorder="1" applyAlignment="1" applyProtection="1">
      <alignment vertical="center"/>
    </xf>
    <xf numFmtId="166" fontId="32" fillId="31" borderId="0" xfId="41" applyFont="1" applyFill="1" applyBorder="1" applyAlignment="1" applyProtection="1">
      <alignment vertical="center"/>
    </xf>
    <xf numFmtId="0" fontId="68" fillId="30" borderId="0" xfId="0" applyFont="1" applyFill="1"/>
    <xf numFmtId="0" fontId="67" fillId="30" borderId="0" xfId="0" applyFont="1" applyFill="1" applyAlignment="1">
      <alignment horizontal="left" vertical="center"/>
    </xf>
    <xf numFmtId="0" fontId="30" fillId="30" borderId="0" xfId="0" applyFont="1" applyFill="1" applyAlignment="1">
      <alignment vertical="center"/>
    </xf>
    <xf numFmtId="0" fontId="40" fillId="33" borderId="32" xfId="0" applyFont="1" applyFill="1" applyBorder="1" applyAlignment="1">
      <alignment vertical="center"/>
    </xf>
    <xf numFmtId="167" fontId="30" fillId="33" borderId="32" xfId="41" applyNumberFormat="1" applyFont="1" applyFill="1" applyBorder="1" applyAlignment="1" applyProtection="1">
      <alignment vertical="center"/>
    </xf>
    <xf numFmtId="166" fontId="40" fillId="33" borderId="32" xfId="41" applyFont="1" applyFill="1" applyBorder="1" applyAlignment="1" applyProtection="1">
      <alignment vertical="center"/>
    </xf>
    <xf numFmtId="166" fontId="38" fillId="33" borderId="32" xfId="41" applyFont="1" applyFill="1" applyBorder="1" applyAlignment="1" applyProtection="1">
      <alignment vertical="center"/>
    </xf>
    <xf numFmtId="166" fontId="36" fillId="33" borderId="32" xfId="41" applyFont="1" applyFill="1" applyBorder="1" applyAlignment="1" applyProtection="1">
      <alignment vertical="center"/>
    </xf>
    <xf numFmtId="0" fontId="67" fillId="30" borderId="0" xfId="0" applyFont="1" applyFill="1" applyAlignment="1">
      <alignment vertical="center"/>
    </xf>
    <xf numFmtId="169" fontId="67" fillId="30" borderId="0" xfId="0" applyNumberFormat="1" applyFont="1" applyFill="1" applyAlignment="1">
      <alignment vertical="center"/>
    </xf>
    <xf numFmtId="166" fontId="67" fillId="0" borderId="0" xfId="0" applyNumberFormat="1" applyFont="1" applyAlignment="1">
      <alignment vertical="center"/>
    </xf>
    <xf numFmtId="0" fontId="67" fillId="0" borderId="0" xfId="0" applyFont="1" applyAlignment="1">
      <alignment vertical="center"/>
    </xf>
    <xf numFmtId="0" fontId="67" fillId="25" borderId="0" xfId="0" applyFont="1" applyFill="1" applyAlignment="1">
      <alignment vertical="center"/>
    </xf>
    <xf numFmtId="169" fontId="67" fillId="25" borderId="0" xfId="0" applyNumberFormat="1" applyFont="1" applyFill="1" applyAlignment="1">
      <alignment vertical="center"/>
    </xf>
    <xf numFmtId="166" fontId="67" fillId="24" borderId="0" xfId="0" applyNumberFormat="1" applyFont="1" applyFill="1" applyAlignment="1">
      <alignment vertical="center"/>
    </xf>
    <xf numFmtId="0" fontId="67" fillId="24" borderId="0" xfId="0" applyFont="1" applyFill="1" applyAlignment="1">
      <alignment vertical="center"/>
    </xf>
    <xf numFmtId="0" fontId="40" fillId="34" borderId="0" xfId="0" applyFont="1" applyFill="1" applyAlignment="1">
      <alignment vertical="center"/>
    </xf>
    <xf numFmtId="167" fontId="40" fillId="34" borderId="0" xfId="41" applyNumberFormat="1" applyFont="1" applyFill="1" applyBorder="1" applyAlignment="1" applyProtection="1">
      <alignment vertical="center"/>
    </xf>
    <xf numFmtId="166" fontId="36" fillId="0" borderId="0" xfId="0" applyNumberFormat="1" applyFont="1" applyAlignment="1">
      <alignment vertical="center"/>
    </xf>
    <xf numFmtId="166" fontId="30" fillId="0" borderId="0" xfId="0" applyNumberFormat="1" applyFont="1" applyAlignment="1">
      <alignment vertical="center"/>
    </xf>
    <xf numFmtId="0" fontId="69" fillId="35" borderId="0" xfId="0" applyFont="1" applyFill="1" applyAlignment="1">
      <alignment horizontal="center" vertical="center"/>
    </xf>
    <xf numFmtId="0" fontId="70" fillId="36" borderId="0" xfId="0" applyFont="1" applyFill="1" applyAlignment="1">
      <alignment vertical="center"/>
    </xf>
    <xf numFmtId="0" fontId="71" fillId="36" borderId="0" xfId="0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66" fillId="30" borderId="0" xfId="0" applyFont="1" applyFill="1" applyAlignment="1">
      <alignment vertical="center"/>
    </xf>
    <xf numFmtId="0" fontId="34" fillId="31" borderId="0" xfId="0" applyFont="1" applyFill="1" applyAlignment="1">
      <alignment vertical="center"/>
    </xf>
    <xf numFmtId="0" fontId="29" fillId="31" borderId="0" xfId="0" applyFont="1" applyFill="1" applyAlignment="1">
      <alignment vertical="center"/>
    </xf>
    <xf numFmtId="0" fontId="29" fillId="30" borderId="0" xfId="0" applyFont="1" applyFill="1" applyAlignment="1">
      <alignment vertical="center"/>
    </xf>
    <xf numFmtId="0" fontId="35" fillId="31" borderId="0" xfId="0" applyFont="1" applyFill="1" applyAlignment="1">
      <alignment vertical="center"/>
    </xf>
    <xf numFmtId="167" fontId="30" fillId="0" borderId="34" xfId="41" applyNumberFormat="1" applyFont="1" applyFill="1" applyBorder="1" applyAlignment="1" applyProtection="1">
      <alignment vertical="center"/>
    </xf>
    <xf numFmtId="167" fontId="36" fillId="33" borderId="32" xfId="41" applyNumberFormat="1" applyFont="1" applyFill="1" applyBorder="1" applyAlignment="1" applyProtection="1">
      <alignment vertical="center"/>
    </xf>
    <xf numFmtId="166" fontId="73" fillId="31" borderId="0" xfId="41" applyFont="1" applyFill="1" applyBorder="1" applyAlignment="1">
      <alignment horizontal="left" vertical="center"/>
    </xf>
    <xf numFmtId="167" fontId="30" fillId="27" borderId="32" xfId="41" applyNumberFormat="1" applyFont="1" applyFill="1" applyBorder="1" applyAlignment="1" applyProtection="1">
      <alignment vertical="center"/>
    </xf>
    <xf numFmtId="167" fontId="36" fillId="33" borderId="33" xfId="41" applyNumberFormat="1" applyFont="1" applyFill="1" applyBorder="1" applyAlignment="1" applyProtection="1">
      <alignment vertical="center"/>
    </xf>
    <xf numFmtId="167" fontId="36" fillId="27" borderId="32" xfId="41" applyNumberFormat="1" applyFont="1" applyFill="1" applyBorder="1" applyAlignment="1" applyProtection="1">
      <alignment vertical="center"/>
    </xf>
    <xf numFmtId="169" fontId="68" fillId="30" borderId="0" xfId="0" applyNumberFormat="1" applyFont="1" applyFill="1" applyAlignment="1">
      <alignment vertical="center"/>
    </xf>
    <xf numFmtId="0" fontId="42" fillId="0" borderId="0" xfId="0" applyFont="1"/>
    <xf numFmtId="164" fontId="39" fillId="0" borderId="0" xfId="0" applyNumberFormat="1" applyFont="1"/>
    <xf numFmtId="169" fontId="74" fillId="25" borderId="0" xfId="0" applyNumberFormat="1" applyFont="1" applyFill="1"/>
    <xf numFmtId="169" fontId="68" fillId="25" borderId="0" xfId="0" applyNumberFormat="1" applyFont="1" applyFill="1"/>
    <xf numFmtId="43" fontId="29" fillId="0" borderId="0" xfId="0" applyNumberFormat="1" applyFont="1"/>
    <xf numFmtId="166" fontId="30" fillId="0" borderId="33" xfId="41" applyFont="1" applyFill="1" applyBorder="1" applyAlignment="1" applyProtection="1">
      <alignment vertical="center"/>
    </xf>
    <xf numFmtId="0" fontId="68" fillId="30" borderId="0" xfId="0" applyFont="1" applyFill="1" applyAlignment="1">
      <alignment vertical="center"/>
    </xf>
    <xf numFmtId="166" fontId="68" fillId="0" borderId="0" xfId="0" applyNumberFormat="1" applyFont="1" applyAlignment="1">
      <alignment vertical="center"/>
    </xf>
    <xf numFmtId="0" fontId="68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165" fontId="36" fillId="0" borderId="32" xfId="41" applyNumberFormat="1" applyFont="1" applyFill="1" applyBorder="1" applyAlignment="1" applyProtection="1">
      <alignment vertical="center"/>
    </xf>
    <xf numFmtId="167" fontId="36" fillId="16" borderId="32" xfId="41" applyNumberFormat="1" applyFont="1" applyFill="1" applyBorder="1" applyAlignment="1" applyProtection="1">
      <alignment vertical="center"/>
    </xf>
    <xf numFmtId="165" fontId="30" fillId="0" borderId="32" xfId="41" applyNumberFormat="1" applyFont="1" applyFill="1" applyBorder="1" applyAlignment="1" applyProtection="1">
      <alignment vertical="center"/>
    </xf>
    <xf numFmtId="166" fontId="43" fillId="0" borderId="32" xfId="41" applyFont="1" applyFill="1" applyBorder="1" applyAlignment="1" applyProtection="1">
      <alignment vertical="center"/>
    </xf>
    <xf numFmtId="166" fontId="43" fillId="0" borderId="0" xfId="0" applyNumberFormat="1" applyFont="1" applyAlignment="1">
      <alignment vertical="center"/>
    </xf>
    <xf numFmtId="0" fontId="43" fillId="0" borderId="0" xfId="0" applyFont="1" applyAlignment="1">
      <alignment vertical="center"/>
    </xf>
    <xf numFmtId="165" fontId="43" fillId="0" borderId="32" xfId="41" applyNumberFormat="1" applyFont="1" applyFill="1" applyBorder="1" applyAlignment="1" applyProtection="1">
      <alignment vertical="center"/>
    </xf>
    <xf numFmtId="167" fontId="44" fillId="16" borderId="32" xfId="41" applyNumberFormat="1" applyFont="1" applyFill="1" applyBorder="1" applyAlignment="1" applyProtection="1">
      <alignment vertical="center"/>
    </xf>
    <xf numFmtId="165" fontId="43" fillId="27" borderId="32" xfId="41" applyNumberFormat="1" applyFont="1" applyFill="1" applyBorder="1" applyAlignment="1" applyProtection="1">
      <alignment vertical="center"/>
    </xf>
    <xf numFmtId="0" fontId="76" fillId="30" borderId="0" xfId="0" applyFont="1" applyFill="1" applyAlignment="1">
      <alignment vertical="center"/>
    </xf>
    <xf numFmtId="169" fontId="76" fillId="30" borderId="0" xfId="0" applyNumberFormat="1" applyFont="1" applyFill="1" applyAlignment="1">
      <alignment vertical="center"/>
    </xf>
    <xf numFmtId="0" fontId="77" fillId="36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70" fillId="24" borderId="0" xfId="0" applyFont="1" applyFill="1" applyAlignment="1">
      <alignment horizontal="center" vertical="center"/>
    </xf>
    <xf numFmtId="0" fontId="46" fillId="0" borderId="0" xfId="0" applyFont="1"/>
    <xf numFmtId="0" fontId="47" fillId="37" borderId="0" xfId="0" applyFont="1" applyFill="1"/>
    <xf numFmtId="0" fontId="48" fillId="31" borderId="0" xfId="0" applyFont="1" applyFill="1" applyAlignment="1">
      <alignment vertical="center"/>
    </xf>
    <xf numFmtId="0" fontId="43" fillId="31" borderId="0" xfId="0" applyFont="1" applyFill="1" applyAlignment="1">
      <alignment vertical="center"/>
    </xf>
    <xf numFmtId="167" fontId="43" fillId="0" borderId="34" xfId="41" applyNumberFormat="1" applyFont="1" applyFill="1" applyBorder="1" applyAlignment="1" applyProtection="1">
      <alignment vertical="center"/>
    </xf>
    <xf numFmtId="39" fontId="43" fillId="0" borderId="33" xfId="41" applyNumberFormat="1" applyFont="1" applyFill="1" applyBorder="1" applyAlignment="1" applyProtection="1">
      <alignment vertical="center"/>
    </xf>
    <xf numFmtId="40" fontId="43" fillId="0" borderId="33" xfId="41" applyNumberFormat="1" applyFont="1" applyFill="1" applyBorder="1" applyAlignment="1" applyProtection="1">
      <alignment vertical="center"/>
    </xf>
    <xf numFmtId="167" fontId="43" fillId="27" borderId="32" xfId="41" applyNumberFormat="1" applyFont="1" applyFill="1" applyBorder="1" applyAlignment="1" applyProtection="1">
      <alignment vertical="center"/>
    </xf>
    <xf numFmtId="39" fontId="43" fillId="27" borderId="32" xfId="41" applyNumberFormat="1" applyFont="1" applyFill="1" applyBorder="1" applyAlignment="1" applyProtection="1">
      <alignment vertical="center"/>
    </xf>
    <xf numFmtId="40" fontId="43" fillId="27" borderId="33" xfId="41" applyNumberFormat="1" applyFont="1" applyFill="1" applyBorder="1" applyAlignment="1" applyProtection="1">
      <alignment vertical="center"/>
    </xf>
    <xf numFmtId="167" fontId="43" fillId="0" borderId="32" xfId="41" applyNumberFormat="1" applyFont="1" applyFill="1" applyBorder="1" applyAlignment="1" applyProtection="1">
      <alignment vertical="center"/>
    </xf>
    <xf numFmtId="39" fontId="43" fillId="0" borderId="0" xfId="0" applyNumberFormat="1" applyFont="1" applyAlignment="1">
      <alignment vertical="center"/>
    </xf>
    <xf numFmtId="167" fontId="43" fillId="0" borderId="33" xfId="41" applyNumberFormat="1" applyFont="1" applyFill="1" applyBorder="1" applyAlignment="1" applyProtection="1">
      <alignment vertical="center"/>
    </xf>
    <xf numFmtId="166" fontId="78" fillId="31" borderId="0" xfId="41" applyFont="1" applyFill="1" applyBorder="1" applyAlignment="1">
      <alignment horizontal="left" vertical="center"/>
    </xf>
    <xf numFmtId="39" fontId="78" fillId="31" borderId="0" xfId="41" applyNumberFormat="1" applyFont="1" applyFill="1" applyBorder="1" applyAlignment="1">
      <alignment horizontal="left" vertical="center"/>
    </xf>
    <xf numFmtId="40" fontId="78" fillId="31" borderId="0" xfId="41" applyNumberFormat="1" applyFont="1" applyFill="1" applyBorder="1" applyAlignment="1">
      <alignment horizontal="left" vertical="center"/>
    </xf>
    <xf numFmtId="167" fontId="48" fillId="31" borderId="0" xfId="41" applyNumberFormat="1" applyFont="1" applyFill="1" applyBorder="1" applyAlignment="1" applyProtection="1">
      <alignment vertical="center"/>
    </xf>
    <xf numFmtId="40" fontId="48" fillId="31" borderId="0" xfId="41" applyNumberFormat="1" applyFont="1" applyFill="1" applyBorder="1" applyAlignment="1" applyProtection="1">
      <alignment vertical="center"/>
    </xf>
    <xf numFmtId="0" fontId="75" fillId="0" borderId="0" xfId="0" applyFont="1" applyAlignment="1">
      <alignment vertical="center"/>
    </xf>
    <xf numFmtId="0" fontId="75" fillId="24" borderId="0" xfId="0" applyFont="1" applyFill="1" applyAlignment="1">
      <alignment vertical="center"/>
    </xf>
    <xf numFmtId="0" fontId="41" fillId="31" borderId="0" xfId="0" applyFont="1" applyFill="1" applyAlignment="1">
      <alignment horizontal="left" vertical="center"/>
    </xf>
    <xf numFmtId="0" fontId="41" fillId="31" borderId="0" xfId="0" applyFont="1" applyFill="1" applyAlignment="1">
      <alignment horizontal="center" vertical="center"/>
    </xf>
    <xf numFmtId="0" fontId="79" fillId="0" borderId="0" xfId="0" applyFont="1"/>
    <xf numFmtId="0" fontId="80" fillId="24" borderId="0" xfId="0" applyFont="1" applyFill="1" applyAlignment="1">
      <alignment horizontal="left" vertical="center"/>
    </xf>
    <xf numFmtId="0" fontId="79" fillId="24" borderId="0" xfId="0" applyFont="1" applyFill="1"/>
    <xf numFmtId="0" fontId="80" fillId="24" borderId="0" xfId="0" applyFont="1" applyFill="1" applyAlignment="1">
      <alignment horizontal="right"/>
    </xf>
    <xf numFmtId="0" fontId="80" fillId="24" borderId="0" xfId="0" applyFont="1" applyFill="1" applyAlignment="1">
      <alignment horizontal="center"/>
    </xf>
    <xf numFmtId="0" fontId="80" fillId="24" borderId="0" xfId="0" applyFont="1" applyFill="1"/>
    <xf numFmtId="0" fontId="80" fillId="0" borderId="0" xfId="0" applyFont="1" applyAlignment="1">
      <alignment vertical="center"/>
    </xf>
    <xf numFmtId="0" fontId="80" fillId="24" borderId="0" xfId="0" applyFont="1" applyFill="1" applyAlignment="1">
      <alignment vertical="center"/>
    </xf>
    <xf numFmtId="0" fontId="80" fillId="24" borderId="0" xfId="0" applyFont="1" applyFill="1" applyAlignment="1">
      <alignment horizontal="right" vertical="center"/>
    </xf>
    <xf numFmtId="0" fontId="80" fillId="24" borderId="0" xfId="0" applyFont="1" applyFill="1" applyAlignment="1">
      <alignment horizontal="center" vertical="center"/>
    </xf>
    <xf numFmtId="0" fontId="34" fillId="31" borderId="0" xfId="0" applyFont="1" applyFill="1"/>
    <xf numFmtId="0" fontId="41" fillId="31" borderId="0" xfId="0" applyFont="1" applyFill="1" applyAlignment="1">
      <alignment vertical="center"/>
    </xf>
    <xf numFmtId="0" fontId="29" fillId="31" borderId="0" xfId="0" applyFont="1" applyFill="1"/>
    <xf numFmtId="39" fontId="81" fillId="31" borderId="0" xfId="41" applyNumberFormat="1" applyFont="1" applyFill="1" applyBorder="1" applyAlignment="1">
      <alignment horizontal="left" vertical="center"/>
    </xf>
    <xf numFmtId="167" fontId="41" fillId="31" borderId="0" xfId="41" applyNumberFormat="1" applyFont="1" applyFill="1" applyBorder="1" applyAlignment="1" applyProtection="1">
      <alignment vertical="center"/>
    </xf>
    <xf numFmtId="40" fontId="41" fillId="31" borderId="0" xfId="41" applyNumberFormat="1" applyFont="1" applyFill="1" applyBorder="1" applyAlignment="1" applyProtection="1">
      <alignment vertical="center"/>
    </xf>
    <xf numFmtId="0" fontId="50" fillId="24" borderId="0" xfId="0" applyFont="1" applyFill="1" applyAlignment="1">
      <alignment vertical="center"/>
    </xf>
    <xf numFmtId="39" fontId="43" fillId="27" borderId="33" xfId="41" applyNumberFormat="1" applyFont="1" applyFill="1" applyBorder="1" applyAlignment="1" applyProtection="1">
      <alignment vertical="center"/>
    </xf>
    <xf numFmtId="39" fontId="43" fillId="0" borderId="30" xfId="0" applyNumberFormat="1" applyFont="1" applyBorder="1" applyAlignment="1">
      <alignment vertical="center"/>
    </xf>
    <xf numFmtId="0" fontId="79" fillId="0" borderId="0" xfId="0" applyFont="1" applyAlignment="1">
      <alignment vertical="center"/>
    </xf>
    <xf numFmtId="166" fontId="30" fillId="38" borderId="32" xfId="41" applyFont="1" applyFill="1" applyBorder="1" applyAlignment="1" applyProtection="1">
      <alignment vertical="center"/>
    </xf>
    <xf numFmtId="0" fontId="30" fillId="39" borderId="32" xfId="41" applyNumberFormat="1" applyFont="1" applyFill="1" applyBorder="1" applyAlignment="1" applyProtection="1">
      <alignment vertical="center"/>
    </xf>
    <xf numFmtId="166" fontId="30" fillId="23" borderId="32" xfId="41" applyFont="1" applyFill="1" applyBorder="1" applyAlignment="1" applyProtection="1">
      <alignment vertical="center"/>
    </xf>
    <xf numFmtId="166" fontId="82" fillId="0" borderId="32" xfId="41" applyFont="1" applyFill="1" applyBorder="1" applyAlignment="1" applyProtection="1">
      <alignment vertical="center"/>
    </xf>
    <xf numFmtId="17" fontId="41" fillId="31" borderId="0" xfId="0" applyNumberFormat="1" applyFont="1" applyFill="1" applyAlignment="1">
      <alignment horizontal="center" vertical="center"/>
    </xf>
    <xf numFmtId="166" fontId="67" fillId="40" borderId="0" xfId="41" applyFont="1" applyFill="1" applyBorder="1" applyAlignment="1" applyProtection="1">
      <alignment horizontal="center" vertical="center"/>
    </xf>
    <xf numFmtId="0" fontId="83" fillId="36" borderId="0" xfId="0" applyFont="1" applyFill="1"/>
    <xf numFmtId="0" fontId="33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horizontal="center" vertical="center"/>
    </xf>
    <xf numFmtId="0" fontId="33" fillId="41" borderId="0" xfId="0" applyFont="1" applyFill="1" applyAlignment="1">
      <alignment horizontal="center" vertical="center"/>
    </xf>
    <xf numFmtId="0" fontId="35" fillId="41" borderId="0" xfId="0" applyFont="1" applyFill="1" applyAlignment="1">
      <alignment horizontal="justify" vertical="center"/>
    </xf>
    <xf numFmtId="17" fontId="35" fillId="31" borderId="0" xfId="0" applyNumberFormat="1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9" fillId="24" borderId="0" xfId="0" applyFont="1" applyFill="1" applyAlignment="1">
      <alignment vertical="center"/>
    </xf>
    <xf numFmtId="14" fontId="63" fillId="24" borderId="0" xfId="0" applyNumberFormat="1" applyFont="1" applyFill="1" applyAlignment="1">
      <alignment horizontal="center" vertical="center"/>
    </xf>
    <xf numFmtId="0" fontId="76" fillId="31" borderId="35" xfId="0" applyFont="1" applyFill="1" applyBorder="1" applyAlignment="1">
      <alignment horizontal="left" vertical="center" indent="1"/>
    </xf>
    <xf numFmtId="0" fontId="76" fillId="31" borderId="36" xfId="0" applyFont="1" applyFill="1" applyBorder="1" applyAlignment="1">
      <alignment horizontal="left" vertical="center" indent="1"/>
    </xf>
    <xf numFmtId="0" fontId="76" fillId="31" borderId="37" xfId="0" applyFont="1" applyFill="1" applyBorder="1" applyAlignment="1">
      <alignment horizontal="left" vertical="center" indent="1"/>
    </xf>
    <xf numFmtId="0" fontId="76" fillId="31" borderId="38" xfId="0" applyFont="1" applyFill="1" applyBorder="1" applyAlignment="1">
      <alignment horizontal="left" vertical="center" indent="1"/>
    </xf>
    <xf numFmtId="0" fontId="67" fillId="42" borderId="0" xfId="0" applyFont="1" applyFill="1" applyAlignment="1">
      <alignment horizontal="left" vertical="center"/>
    </xf>
    <xf numFmtId="0" fontId="84" fillId="42" borderId="0" xfId="0" applyFont="1" applyFill="1" applyAlignment="1">
      <alignment horizontal="center" vertical="center"/>
    </xf>
    <xf numFmtId="0" fontId="33" fillId="43" borderId="0" xfId="0" applyFont="1" applyFill="1" applyAlignment="1">
      <alignment vertical="center"/>
    </xf>
    <xf numFmtId="17" fontId="33" fillId="43" borderId="0" xfId="0" applyNumberFormat="1" applyFont="1" applyFill="1" applyAlignment="1">
      <alignment vertical="center"/>
    </xf>
    <xf numFmtId="0" fontId="85" fillId="0" borderId="34" xfId="0" applyFont="1" applyBorder="1" applyAlignment="1">
      <alignment horizontal="center" vertical="center"/>
    </xf>
    <xf numFmtId="168" fontId="85" fillId="0" borderId="34" xfId="0" applyNumberFormat="1" applyFont="1" applyBorder="1" applyAlignment="1">
      <alignment vertical="center"/>
    </xf>
    <xf numFmtId="166" fontId="85" fillId="0" borderId="34" xfId="41" applyFont="1" applyFill="1" applyBorder="1" applyAlignment="1" applyProtection="1">
      <alignment vertical="center"/>
    </xf>
    <xf numFmtId="166" fontId="85" fillId="23" borderId="34" xfId="41" applyFont="1" applyFill="1" applyBorder="1" applyAlignment="1" applyProtection="1">
      <alignment vertical="center"/>
    </xf>
    <xf numFmtId="0" fontId="85" fillId="0" borderId="32" xfId="0" applyFont="1" applyBorder="1" applyAlignment="1">
      <alignment horizontal="center" vertical="center"/>
    </xf>
    <xf numFmtId="168" fontId="85" fillId="0" borderId="32" xfId="0" applyNumberFormat="1" applyFont="1" applyBorder="1" applyAlignment="1">
      <alignment vertical="center"/>
    </xf>
    <xf numFmtId="166" fontId="85" fillId="0" borderId="32" xfId="41" applyFont="1" applyFill="1" applyBorder="1" applyAlignment="1" applyProtection="1">
      <alignment vertical="center"/>
    </xf>
    <xf numFmtId="166" fontId="85" fillId="23" borderId="32" xfId="41" applyFont="1" applyFill="1" applyBorder="1" applyAlignment="1" applyProtection="1">
      <alignment vertical="center"/>
    </xf>
    <xf numFmtId="166" fontId="85" fillId="0" borderId="32" xfId="41" applyFont="1" applyFill="1" applyBorder="1" applyAlignment="1" applyProtection="1">
      <alignment horizontal="left" vertical="center"/>
    </xf>
    <xf numFmtId="166" fontId="85" fillId="23" borderId="39" xfId="41" applyFont="1" applyFill="1" applyBorder="1" applyAlignment="1" applyProtection="1">
      <alignment vertical="center"/>
    </xf>
    <xf numFmtId="0" fontId="29" fillId="44" borderId="0" xfId="0" applyFont="1" applyFill="1"/>
    <xf numFmtId="0" fontId="29" fillId="44" borderId="0" xfId="0" applyFont="1" applyFill="1" applyAlignment="1">
      <alignment vertical="center"/>
    </xf>
    <xf numFmtId="166" fontId="85" fillId="0" borderId="40" xfId="41" applyFont="1" applyFill="1" applyBorder="1" applyAlignment="1" applyProtection="1">
      <alignment horizontal="left" vertical="center"/>
    </xf>
    <xf numFmtId="0" fontId="29" fillId="44" borderId="41" xfId="0" applyFont="1" applyFill="1" applyBorder="1" applyAlignment="1">
      <alignment vertical="center"/>
    </xf>
    <xf numFmtId="0" fontId="25" fillId="0" borderId="18" xfId="0" applyFont="1" applyBorder="1"/>
    <xf numFmtId="0" fontId="29" fillId="0" borderId="19" xfId="0" applyFont="1" applyBorder="1"/>
    <xf numFmtId="0" fontId="31" fillId="0" borderId="18" xfId="0" applyFont="1" applyBorder="1"/>
    <xf numFmtId="14" fontId="29" fillId="24" borderId="0" xfId="0" applyNumberFormat="1" applyFont="1" applyFill="1" applyAlignment="1">
      <alignment horizontal="center" vertical="center"/>
    </xf>
    <xf numFmtId="0" fontId="29" fillId="0" borderId="18" xfId="0" applyFont="1" applyBorder="1"/>
    <xf numFmtId="0" fontId="51" fillId="0" borderId="0" xfId="0" applyFont="1"/>
    <xf numFmtId="0" fontId="29" fillId="0" borderId="0" xfId="0" applyFont="1" applyProtection="1">
      <protection locked="0"/>
    </xf>
    <xf numFmtId="0" fontId="86" fillId="0" borderId="0" xfId="0" applyFont="1" applyAlignment="1">
      <alignment wrapText="1"/>
    </xf>
    <xf numFmtId="0" fontId="29" fillId="24" borderId="18" xfId="0" applyFont="1" applyFill="1" applyBorder="1"/>
    <xf numFmtId="0" fontId="29" fillId="24" borderId="20" xfId="0" applyFont="1" applyFill="1" applyBorder="1"/>
    <xf numFmtId="0" fontId="29" fillId="24" borderId="21" xfId="0" applyFont="1" applyFill="1" applyBorder="1"/>
    <xf numFmtId="0" fontId="87" fillId="36" borderId="0" xfId="0" applyFont="1" applyFill="1" applyAlignment="1">
      <alignment horizontal="left"/>
    </xf>
    <xf numFmtId="0" fontId="87" fillId="36" borderId="0" xfId="0" applyFont="1" applyFill="1"/>
    <xf numFmtId="0" fontId="88" fillId="32" borderId="0" xfId="0" applyFont="1" applyFill="1" applyAlignment="1">
      <alignment horizontal="center" vertical="center"/>
    </xf>
    <xf numFmtId="0" fontId="0" fillId="36" borderId="0" xfId="0" applyFill="1"/>
    <xf numFmtId="40" fontId="83" fillId="32" borderId="0" xfId="41" applyNumberFormat="1" applyFont="1" applyFill="1" applyAlignment="1" applyProtection="1">
      <alignment horizontal="left" indent="1"/>
    </xf>
    <xf numFmtId="0" fontId="89" fillId="31" borderId="0" xfId="0" applyFont="1" applyFill="1" applyAlignment="1">
      <alignment horizontal="center" vertical="center" wrapText="1"/>
    </xf>
    <xf numFmtId="0" fontId="35" fillId="31" borderId="0" xfId="0" applyFont="1" applyFill="1" applyAlignment="1">
      <alignment horizontal="justify" vertical="center"/>
    </xf>
    <xf numFmtId="166" fontId="85" fillId="32" borderId="0" xfId="41" applyFont="1" applyFill="1" applyBorder="1" applyAlignment="1" applyProtection="1">
      <alignment horizontal="left" vertical="center"/>
    </xf>
    <xf numFmtId="166" fontId="85" fillId="32" borderId="42" xfId="41" applyFont="1" applyFill="1" applyBorder="1" applyAlignment="1" applyProtection="1">
      <alignment horizontal="left" vertical="center"/>
    </xf>
    <xf numFmtId="0" fontId="65" fillId="45" borderId="0" xfId="0" applyFont="1" applyFill="1" applyAlignment="1">
      <alignment horizontal="center" vertical="center"/>
    </xf>
    <xf numFmtId="40" fontId="90" fillId="46" borderId="36" xfId="41" applyNumberFormat="1" applyFont="1" applyFill="1" applyBorder="1" applyAlignment="1" applyProtection="1">
      <alignment horizontal="left" vertical="center" indent="1"/>
    </xf>
    <xf numFmtId="0" fontId="29" fillId="44" borderId="36" xfId="0" applyFont="1" applyFill="1" applyBorder="1" applyAlignment="1">
      <alignment vertical="center"/>
    </xf>
    <xf numFmtId="0" fontId="29" fillId="44" borderId="43" xfId="0" applyFont="1" applyFill="1" applyBorder="1" applyAlignment="1">
      <alignment vertical="center"/>
    </xf>
    <xf numFmtId="40" fontId="90" fillId="46" borderId="44" xfId="41" applyNumberFormat="1" applyFont="1" applyFill="1" applyBorder="1" applyAlignment="1" applyProtection="1">
      <alignment horizontal="left" vertical="center" indent="1"/>
    </xf>
    <xf numFmtId="40" fontId="90" fillId="46" borderId="0" xfId="41" applyNumberFormat="1" applyFont="1" applyFill="1" applyBorder="1" applyAlignment="1" applyProtection="1">
      <alignment horizontal="left" vertical="center" indent="1"/>
    </xf>
    <xf numFmtId="40" fontId="90" fillId="46" borderId="35" xfId="41" applyNumberFormat="1" applyFont="1" applyFill="1" applyBorder="1" applyAlignment="1" applyProtection="1">
      <alignment horizontal="left" vertical="center" indent="1"/>
    </xf>
    <xf numFmtId="40" fontId="90" fillId="46" borderId="45" xfId="41" applyNumberFormat="1" applyFont="1" applyFill="1" applyBorder="1" applyAlignment="1" applyProtection="1">
      <alignment horizontal="left" vertical="center" indent="1"/>
    </xf>
    <xf numFmtId="0" fontId="91" fillId="0" borderId="18" xfId="0" applyFont="1" applyBorder="1"/>
    <xf numFmtId="0" fontId="80" fillId="0" borderId="18" xfId="0" applyFont="1" applyBorder="1"/>
    <xf numFmtId="0" fontId="92" fillId="0" borderId="18" xfId="0" applyFont="1" applyBorder="1"/>
    <xf numFmtId="0" fontId="80" fillId="24" borderId="18" xfId="0" applyFont="1" applyFill="1" applyBorder="1"/>
    <xf numFmtId="17" fontId="32" fillId="31" borderId="0" xfId="0" applyNumberFormat="1" applyFont="1" applyFill="1" applyAlignment="1">
      <alignment horizontal="center"/>
    </xf>
    <xf numFmtId="17" fontId="32" fillId="31" borderId="0" xfId="0" applyNumberFormat="1" applyFont="1" applyFill="1" applyAlignment="1">
      <alignment horizontal="left" vertical="center"/>
    </xf>
    <xf numFmtId="0" fontId="30" fillId="0" borderId="0" xfId="0" applyFont="1" applyAlignment="1">
      <alignment horizontal="left" vertical="center"/>
    </xf>
    <xf numFmtId="168" fontId="30" fillId="0" borderId="0" xfId="0" applyNumberFormat="1" applyFont="1" applyAlignment="1">
      <alignment horizontal="left" vertical="center"/>
    </xf>
    <xf numFmtId="49" fontId="30" fillId="0" borderId="0" xfId="41" applyNumberFormat="1" applyFont="1" applyFill="1" applyBorder="1" applyAlignment="1" applyProtection="1">
      <alignment horizontal="left" vertical="center"/>
    </xf>
    <xf numFmtId="166" fontId="30" fillId="0" borderId="0" xfId="41" applyFont="1" applyFill="1" applyBorder="1" applyAlignment="1" applyProtection="1">
      <alignment horizontal="left" vertical="center"/>
    </xf>
    <xf numFmtId="166" fontId="30" fillId="23" borderId="0" xfId="41" applyFont="1" applyFill="1" applyBorder="1" applyAlignment="1" applyProtection="1">
      <alignment horizontal="left" vertical="center"/>
    </xf>
    <xf numFmtId="168" fontId="30" fillId="0" borderId="46" xfId="0" applyNumberFormat="1" applyFont="1" applyBorder="1" applyAlignment="1">
      <alignment horizontal="left" vertical="center"/>
    </xf>
    <xf numFmtId="49" fontId="30" fillId="0" borderId="46" xfId="0" applyNumberFormat="1" applyFont="1" applyBorder="1" applyAlignment="1">
      <alignment horizontal="left" vertical="center" indent="1"/>
    </xf>
    <xf numFmtId="49" fontId="30" fillId="0" borderId="46" xfId="41" applyNumberFormat="1" applyFont="1" applyFill="1" applyBorder="1" applyAlignment="1" applyProtection="1">
      <alignment horizontal="left" vertical="center" indent="1"/>
    </xf>
    <xf numFmtId="49" fontId="36" fillId="0" borderId="46" xfId="41" applyNumberFormat="1" applyFont="1" applyFill="1" applyBorder="1" applyAlignment="1" applyProtection="1">
      <alignment horizontal="left" vertical="center" indent="1"/>
    </xf>
    <xf numFmtId="166" fontId="30" fillId="27" borderId="47" xfId="41" applyFont="1" applyFill="1" applyBorder="1" applyAlignment="1" applyProtection="1">
      <alignment horizontal="left" vertical="center"/>
    </xf>
    <xf numFmtId="166" fontId="43" fillId="23" borderId="47" xfId="41" applyFont="1" applyFill="1" applyBorder="1" applyAlignment="1" applyProtection="1">
      <alignment horizontal="left" vertical="center"/>
    </xf>
    <xf numFmtId="166" fontId="43" fillId="0" borderId="46" xfId="41" applyFont="1" applyFill="1" applyBorder="1" applyAlignment="1" applyProtection="1">
      <alignment horizontal="left" vertical="center"/>
    </xf>
    <xf numFmtId="166" fontId="43" fillId="0" borderId="47" xfId="41" applyFont="1" applyFill="1" applyBorder="1" applyAlignment="1" applyProtection="1">
      <alignment horizontal="left" vertical="center"/>
    </xf>
    <xf numFmtId="166" fontId="43" fillId="33" borderId="46" xfId="41" applyFont="1" applyFill="1" applyBorder="1" applyAlignment="1" applyProtection="1">
      <alignment horizontal="left" vertical="center"/>
    </xf>
    <xf numFmtId="166" fontId="43" fillId="27" borderId="46" xfId="41" applyFont="1" applyFill="1" applyBorder="1" applyAlignment="1" applyProtection="1">
      <alignment horizontal="left" vertical="center"/>
    </xf>
    <xf numFmtId="0" fontId="16" fillId="0" borderId="48" xfId="0" applyFont="1" applyBorder="1" applyAlignment="1">
      <alignment horizontal="center" vertical="center"/>
    </xf>
    <xf numFmtId="0" fontId="32" fillId="31" borderId="49" xfId="0" applyFont="1" applyFill="1" applyBorder="1" applyAlignment="1">
      <alignment horizontal="left" vertical="center"/>
    </xf>
    <xf numFmtId="17" fontId="32" fillId="31" borderId="0" xfId="0" applyNumberFormat="1" applyFont="1" applyFill="1" applyAlignment="1">
      <alignment horizontal="left" vertical="center" indent="1"/>
    </xf>
    <xf numFmtId="17" fontId="16" fillId="0" borderId="48" xfId="0" applyNumberFormat="1" applyFont="1" applyBorder="1" applyAlignment="1">
      <alignment horizontal="left" vertical="center"/>
    </xf>
    <xf numFmtId="17" fontId="32" fillId="31" borderId="50" xfId="0" applyNumberFormat="1" applyFont="1" applyFill="1" applyBorder="1" applyAlignment="1">
      <alignment horizontal="left" vertical="center"/>
    </xf>
    <xf numFmtId="17" fontId="16" fillId="0" borderId="50" xfId="0" applyNumberFormat="1" applyFont="1" applyBorder="1" applyAlignment="1">
      <alignment horizontal="center"/>
    </xf>
    <xf numFmtId="17" fontId="16" fillId="0" borderId="48" xfId="0" applyNumberFormat="1" applyFont="1" applyBorder="1" applyAlignment="1">
      <alignment horizontal="center" vertical="center"/>
    </xf>
    <xf numFmtId="17" fontId="32" fillId="31" borderId="48" xfId="0" applyNumberFormat="1" applyFont="1" applyFill="1" applyBorder="1" applyAlignment="1">
      <alignment horizontal="left" vertical="center"/>
    </xf>
    <xf numFmtId="17" fontId="16" fillId="0" borderId="48" xfId="0" applyNumberFormat="1" applyFont="1" applyBorder="1" applyAlignment="1">
      <alignment horizontal="center"/>
    </xf>
    <xf numFmtId="0" fontId="30" fillId="0" borderId="51" xfId="0" applyFont="1" applyBorder="1" applyAlignment="1">
      <alignment horizontal="left" vertical="center"/>
    </xf>
    <xf numFmtId="166" fontId="30" fillId="0" borderId="52" xfId="41" applyFont="1" applyFill="1" applyBorder="1" applyAlignment="1" applyProtection="1">
      <alignment horizontal="left" vertical="center"/>
    </xf>
    <xf numFmtId="0" fontId="32" fillId="31" borderId="46" xfId="0" applyFont="1" applyFill="1" applyBorder="1" applyAlignment="1">
      <alignment horizontal="left" vertical="center"/>
    </xf>
    <xf numFmtId="17" fontId="32" fillId="31" borderId="46" xfId="0" applyNumberFormat="1" applyFont="1" applyFill="1" applyBorder="1" applyAlignment="1">
      <alignment horizontal="left" vertical="center"/>
    </xf>
    <xf numFmtId="17" fontId="32" fillId="31" borderId="46" xfId="0" applyNumberFormat="1" applyFont="1" applyFill="1" applyBorder="1" applyAlignment="1">
      <alignment horizontal="left" vertical="center" indent="1"/>
    </xf>
    <xf numFmtId="17" fontId="67" fillId="31" borderId="46" xfId="0" applyNumberFormat="1" applyFont="1" applyFill="1" applyBorder="1" applyAlignment="1">
      <alignment horizontal="left" vertical="center"/>
    </xf>
    <xf numFmtId="166" fontId="67" fillId="31" borderId="46" xfId="41" applyFont="1" applyFill="1" applyBorder="1" applyAlignment="1" applyProtection="1">
      <alignment horizontal="left" vertical="center"/>
    </xf>
    <xf numFmtId="17" fontId="16" fillId="43" borderId="0" xfId="0" applyNumberFormat="1" applyFont="1" applyFill="1" applyAlignment="1">
      <alignment horizontal="center" vertical="center"/>
    </xf>
    <xf numFmtId="17" fontId="47" fillId="31" borderId="0" xfId="0" applyNumberFormat="1" applyFont="1" applyFill="1" applyAlignment="1">
      <alignment horizontal="left" vertical="center"/>
    </xf>
    <xf numFmtId="166" fontId="43" fillId="0" borderId="46" xfId="41" applyFont="1" applyFill="1" applyBorder="1" applyAlignment="1" applyProtection="1">
      <alignment vertical="center"/>
    </xf>
    <xf numFmtId="166" fontId="43" fillId="23" borderId="46" xfId="41" applyFont="1" applyFill="1" applyBorder="1" applyAlignment="1" applyProtection="1">
      <alignment vertical="center"/>
    </xf>
    <xf numFmtId="0" fontId="43" fillId="0" borderId="46" xfId="41" applyNumberFormat="1" applyFont="1" applyFill="1" applyBorder="1" applyAlignment="1" applyProtection="1">
      <alignment horizontal="center" vertical="center"/>
    </xf>
    <xf numFmtId="166" fontId="43" fillId="0" borderId="46" xfId="41" applyFont="1" applyFill="1" applyBorder="1" applyAlignment="1" applyProtection="1">
      <alignment vertical="center" wrapText="1"/>
    </xf>
    <xf numFmtId="166" fontId="43" fillId="0" borderId="53" xfId="41" applyFont="1" applyFill="1" applyBorder="1" applyAlignment="1" applyProtection="1">
      <alignment vertical="center"/>
    </xf>
    <xf numFmtId="166" fontId="43" fillId="0" borderId="53" xfId="41" applyFont="1" applyFill="1" applyBorder="1" applyAlignment="1" applyProtection="1">
      <alignment vertical="center" wrapText="1"/>
    </xf>
    <xf numFmtId="171" fontId="43" fillId="0" borderId="54" xfId="0" applyNumberFormat="1" applyFont="1" applyBorder="1" applyAlignment="1">
      <alignment horizontal="center" vertical="center"/>
    </xf>
    <xf numFmtId="166" fontId="43" fillId="0" borderId="55" xfId="41" applyFont="1" applyFill="1" applyBorder="1" applyAlignment="1" applyProtection="1">
      <alignment vertical="center"/>
    </xf>
    <xf numFmtId="166" fontId="43" fillId="0" borderId="47" xfId="41" applyFont="1" applyFill="1" applyBorder="1" applyAlignment="1" applyProtection="1">
      <alignment vertical="center"/>
    </xf>
    <xf numFmtId="166" fontId="43" fillId="23" borderId="47" xfId="41" applyFont="1" applyFill="1" applyBorder="1" applyAlignment="1" applyProtection="1">
      <alignment vertical="center"/>
    </xf>
    <xf numFmtId="49" fontId="76" fillId="36" borderId="56" xfId="0" applyNumberFormat="1" applyFont="1" applyFill="1" applyBorder="1" applyAlignment="1">
      <alignment horizontal="center" vertical="center" wrapText="1"/>
    </xf>
    <xf numFmtId="166" fontId="76" fillId="36" borderId="56" xfId="41" applyFont="1" applyFill="1" applyBorder="1" applyAlignment="1" applyProtection="1">
      <alignment vertical="center"/>
    </xf>
    <xf numFmtId="166" fontId="76" fillId="36" borderId="57" xfId="41" applyFont="1" applyFill="1" applyBorder="1" applyAlignment="1" applyProtection="1">
      <alignment horizontal="center" vertical="center" wrapText="1"/>
    </xf>
    <xf numFmtId="166" fontId="43" fillId="23" borderId="58" xfId="41" applyFont="1" applyFill="1" applyBorder="1" applyAlignment="1" applyProtection="1">
      <alignment vertical="center"/>
    </xf>
    <xf numFmtId="166" fontId="43" fillId="0" borderId="58" xfId="41" applyFont="1" applyFill="1" applyBorder="1" applyAlignment="1" applyProtection="1">
      <alignment horizontal="left" vertical="center"/>
    </xf>
    <xf numFmtId="166" fontId="76" fillId="36" borderId="57" xfId="41" applyFont="1" applyFill="1" applyBorder="1" applyAlignment="1" applyProtection="1">
      <alignment vertical="center"/>
    </xf>
    <xf numFmtId="166" fontId="76" fillId="42" borderId="57" xfId="41" applyFont="1" applyFill="1" applyBorder="1" applyAlignment="1" applyProtection="1">
      <alignment vertical="center"/>
    </xf>
    <xf numFmtId="166" fontId="76" fillId="36" borderId="59" xfId="41" applyFont="1" applyFill="1" applyBorder="1" applyAlignment="1" applyProtection="1">
      <alignment horizontal="left" vertical="center"/>
    </xf>
    <xf numFmtId="166" fontId="76" fillId="42" borderId="60" xfId="41" applyFont="1" applyFill="1" applyBorder="1" applyAlignment="1" applyProtection="1">
      <alignment vertical="center"/>
    </xf>
    <xf numFmtId="166" fontId="76" fillId="36" borderId="61" xfId="41" applyFont="1" applyFill="1" applyBorder="1" applyAlignment="1" applyProtection="1">
      <alignment horizontal="left" vertical="center"/>
    </xf>
    <xf numFmtId="166" fontId="76" fillId="42" borderId="62" xfId="41" applyFont="1" applyFill="1" applyBorder="1" applyAlignment="1" applyProtection="1">
      <alignment vertical="center"/>
    </xf>
    <xf numFmtId="166" fontId="76" fillId="36" borderId="60" xfId="41" applyFont="1" applyFill="1" applyBorder="1" applyAlignment="1" applyProtection="1">
      <alignment horizontal="left" vertical="center"/>
    </xf>
    <xf numFmtId="166" fontId="76" fillId="42" borderId="56" xfId="41" applyFont="1" applyFill="1" applyBorder="1" applyAlignment="1" applyProtection="1">
      <alignment vertical="center"/>
    </xf>
    <xf numFmtId="166" fontId="76" fillId="36" borderId="56" xfId="41" applyFont="1" applyFill="1" applyBorder="1" applyAlignment="1" applyProtection="1">
      <alignment horizontal="left" vertical="center"/>
    </xf>
    <xf numFmtId="166" fontId="76" fillId="42" borderId="63" xfId="41" applyFont="1" applyFill="1" applyBorder="1" applyAlignment="1" applyProtection="1">
      <alignment vertical="center"/>
    </xf>
    <xf numFmtId="166" fontId="76" fillId="36" borderId="64" xfId="41" applyFont="1" applyFill="1" applyBorder="1" applyAlignment="1" applyProtection="1">
      <alignment vertical="center"/>
    </xf>
    <xf numFmtId="166" fontId="41" fillId="31" borderId="0" xfId="0" applyNumberFormat="1" applyFont="1" applyFill="1" applyAlignment="1">
      <alignment horizontal="center" vertical="center"/>
    </xf>
    <xf numFmtId="166" fontId="43" fillId="0" borderId="46" xfId="41" applyFont="1" applyFill="1" applyBorder="1" applyAlignment="1" applyProtection="1">
      <alignment horizontal="center" vertical="center"/>
    </xf>
    <xf numFmtId="9" fontId="43" fillId="0" borderId="46" xfId="31" applyFont="1" applyBorder="1" applyAlignment="1" applyProtection="1">
      <alignment horizontal="center" vertical="center"/>
    </xf>
    <xf numFmtId="166" fontId="89" fillId="0" borderId="53" xfId="41" applyFont="1" applyFill="1" applyBorder="1" applyAlignment="1" applyProtection="1">
      <alignment vertical="center" wrapText="1"/>
    </xf>
    <xf numFmtId="17" fontId="75" fillId="31" borderId="0" xfId="0" applyNumberFormat="1" applyFont="1" applyFill="1" applyAlignment="1">
      <alignment horizontal="left" vertical="center"/>
    </xf>
    <xf numFmtId="17" fontId="80" fillId="31" borderId="0" xfId="0" applyNumberFormat="1" applyFont="1" applyFill="1" applyAlignment="1">
      <alignment horizontal="center" vertical="center"/>
    </xf>
    <xf numFmtId="0" fontId="43" fillId="0" borderId="49" xfId="41" applyNumberFormat="1" applyFont="1" applyFill="1" applyBorder="1" applyAlignment="1" applyProtection="1">
      <alignment horizontal="center" vertical="center"/>
    </xf>
    <xf numFmtId="166" fontId="43" fillId="0" borderId="49" xfId="41" applyFont="1" applyFill="1" applyBorder="1" applyAlignment="1" applyProtection="1">
      <alignment vertical="center"/>
    </xf>
    <xf numFmtId="166" fontId="43" fillId="23" borderId="65" xfId="41" applyFont="1" applyFill="1" applyBorder="1" applyAlignment="1" applyProtection="1">
      <alignment vertical="center"/>
    </xf>
    <xf numFmtId="166" fontId="43" fillId="23" borderId="53" xfId="41" applyFont="1" applyFill="1" applyBorder="1" applyAlignment="1" applyProtection="1">
      <alignment vertical="center"/>
    </xf>
    <xf numFmtId="166" fontId="76" fillId="36" borderId="60" xfId="41" applyFont="1" applyFill="1" applyBorder="1" applyAlignment="1" applyProtection="1">
      <alignment vertical="center"/>
    </xf>
    <xf numFmtId="171" fontId="43" fillId="0" borderId="66" xfId="0" applyNumberFormat="1" applyFont="1" applyBorder="1" applyAlignment="1">
      <alignment horizontal="center" vertical="center"/>
    </xf>
    <xf numFmtId="166" fontId="43" fillId="0" borderId="58" xfId="41" applyFont="1" applyFill="1" applyBorder="1" applyAlignment="1" applyProtection="1">
      <alignment horizontal="center" vertical="center"/>
    </xf>
    <xf numFmtId="17" fontId="41" fillId="31" borderId="52" xfId="0" applyNumberFormat="1" applyFont="1" applyFill="1" applyBorder="1" applyAlignment="1">
      <alignment horizontal="center" vertical="center"/>
    </xf>
    <xf numFmtId="0" fontId="53" fillId="0" borderId="66" xfId="0" applyFont="1" applyBorder="1" applyAlignment="1">
      <alignment horizontal="center" vertical="center"/>
    </xf>
    <xf numFmtId="9" fontId="43" fillId="0" borderId="49" xfId="31" applyFont="1" applyBorder="1" applyAlignment="1" applyProtection="1">
      <alignment vertical="center"/>
    </xf>
    <xf numFmtId="166" fontId="43" fillId="0" borderId="67" xfId="41" applyFont="1" applyFill="1" applyBorder="1" applyAlignment="1" applyProtection="1">
      <alignment vertical="center"/>
    </xf>
    <xf numFmtId="166" fontId="43" fillId="23" borderId="55" xfId="41" applyFont="1" applyFill="1" applyBorder="1" applyAlignment="1" applyProtection="1">
      <alignment vertical="center"/>
    </xf>
    <xf numFmtId="166" fontId="76" fillId="36" borderId="68" xfId="41" applyFont="1" applyFill="1" applyBorder="1" applyAlignment="1" applyProtection="1">
      <alignment horizontal="left" vertical="center"/>
    </xf>
    <xf numFmtId="166" fontId="76" fillId="42" borderId="69" xfId="41" applyFont="1" applyFill="1" applyBorder="1" applyAlignment="1" applyProtection="1">
      <alignment vertical="center"/>
    </xf>
    <xf numFmtId="166" fontId="76" fillId="36" borderId="57" xfId="41" applyFont="1" applyFill="1" applyBorder="1" applyAlignment="1" applyProtection="1">
      <alignment horizontal="left" vertical="center"/>
    </xf>
    <xf numFmtId="166" fontId="76" fillId="42" borderId="68" xfId="41" applyFont="1" applyFill="1" applyBorder="1" applyAlignment="1" applyProtection="1">
      <alignment vertical="center"/>
    </xf>
    <xf numFmtId="166" fontId="76" fillId="36" borderId="69" xfId="41" applyFont="1" applyFill="1" applyBorder="1" applyAlignment="1" applyProtection="1">
      <alignment horizontal="left" vertical="center"/>
    </xf>
    <xf numFmtId="0" fontId="33" fillId="31" borderId="0" xfId="0" applyFont="1" applyFill="1" applyAlignment="1">
      <alignment horizontal="center" vertical="center"/>
    </xf>
    <xf numFmtId="17" fontId="33" fillId="31" borderId="0" xfId="0" applyNumberFormat="1" applyFont="1" applyFill="1" applyAlignment="1">
      <alignment horizontal="center"/>
    </xf>
    <xf numFmtId="170" fontId="43" fillId="0" borderId="46" xfId="41" applyNumberFormat="1" applyFont="1" applyFill="1" applyBorder="1" applyAlignment="1" applyProtection="1">
      <alignment vertical="center"/>
    </xf>
    <xf numFmtId="167" fontId="73" fillId="0" borderId="32" xfId="41" applyNumberFormat="1" applyFont="1" applyFill="1" applyBorder="1" applyAlignment="1" applyProtection="1">
      <alignment vertical="center"/>
    </xf>
    <xf numFmtId="167" fontId="38" fillId="0" borderId="32" xfId="41" applyNumberFormat="1" applyFont="1" applyFill="1" applyBorder="1" applyAlignment="1" applyProtection="1">
      <alignment vertical="center"/>
    </xf>
    <xf numFmtId="40" fontId="30" fillId="46" borderId="36" xfId="41" applyNumberFormat="1" applyFont="1" applyFill="1" applyBorder="1" applyAlignment="1" applyProtection="1">
      <alignment horizontal="left" vertical="center" indent="1"/>
    </xf>
    <xf numFmtId="40" fontId="30" fillId="46" borderId="45" xfId="41" applyNumberFormat="1" applyFont="1" applyFill="1" applyBorder="1" applyAlignment="1" applyProtection="1">
      <alignment horizontal="left" vertical="center" indent="1"/>
    </xf>
    <xf numFmtId="0" fontId="66" fillId="30" borderId="0" xfId="0" applyFont="1" applyFill="1" applyAlignment="1">
      <alignment horizontal="right" vertical="center"/>
    </xf>
    <xf numFmtId="0" fontId="93" fillId="30" borderId="0" xfId="0" applyFont="1" applyFill="1" applyAlignment="1">
      <alignment vertical="center"/>
    </xf>
    <xf numFmtId="0" fontId="93" fillId="30" borderId="0" xfId="0" applyFont="1" applyFill="1" applyAlignment="1">
      <alignment horizontal="center" vertical="center"/>
    </xf>
    <xf numFmtId="17" fontId="94" fillId="43" borderId="0" xfId="0" applyNumberFormat="1" applyFont="1" applyFill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168" fontId="30" fillId="0" borderId="32" xfId="0" applyNumberFormat="1" applyFont="1" applyBorder="1" applyAlignment="1">
      <alignment vertical="center"/>
    </xf>
    <xf numFmtId="166" fontId="30" fillId="38" borderId="32" xfId="41" applyFont="1" applyFill="1" applyBorder="1" applyAlignment="1" applyProtection="1">
      <alignment horizontal="left" vertical="center"/>
    </xf>
    <xf numFmtId="166" fontId="30" fillId="0" borderId="32" xfId="41" applyFont="1" applyFill="1" applyBorder="1" applyAlignment="1" applyProtection="1">
      <alignment horizontal="left" vertical="center"/>
    </xf>
    <xf numFmtId="0" fontId="32" fillId="40" borderId="0" xfId="0" applyFont="1" applyFill="1" applyAlignment="1">
      <alignment horizontal="left" vertical="center"/>
    </xf>
    <xf numFmtId="0" fontId="32" fillId="40" borderId="0" xfId="0" applyFont="1" applyFill="1" applyAlignment="1">
      <alignment horizontal="center" vertical="center"/>
    </xf>
    <xf numFmtId="17" fontId="32" fillId="40" borderId="0" xfId="0" applyNumberFormat="1" applyFont="1" applyFill="1" applyAlignment="1">
      <alignment horizontal="center" vertical="center"/>
    </xf>
    <xf numFmtId="166" fontId="30" fillId="40" borderId="0" xfId="41" applyFont="1" applyFill="1" applyBorder="1" applyAlignment="1" applyProtection="1">
      <alignment horizontal="center" vertical="center"/>
    </xf>
    <xf numFmtId="0" fontId="22" fillId="0" borderId="0" xfId="0" applyFont="1"/>
    <xf numFmtId="0" fontId="95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41" fillId="40" borderId="0" xfId="0" applyFont="1" applyFill="1" applyAlignment="1">
      <alignment vertical="center" wrapText="1"/>
    </xf>
    <xf numFmtId="0" fontId="41" fillId="40" borderId="0" xfId="0" applyFont="1" applyFill="1" applyAlignment="1">
      <alignment vertical="center"/>
    </xf>
    <xf numFmtId="0" fontId="96" fillId="0" borderId="0" xfId="0" applyFont="1"/>
    <xf numFmtId="166" fontId="43" fillId="27" borderId="32" xfId="41" applyFont="1" applyFill="1" applyBorder="1" applyAlignment="1" applyProtection="1">
      <alignment vertical="center"/>
    </xf>
    <xf numFmtId="166" fontId="30" fillId="27" borderId="32" xfId="41" applyFont="1" applyFill="1" applyBorder="1" applyAlignment="1" applyProtection="1">
      <alignment vertical="center"/>
    </xf>
    <xf numFmtId="0" fontId="71" fillId="35" borderId="0" xfId="0" applyFont="1" applyFill="1" applyAlignment="1">
      <alignment vertical="center"/>
    </xf>
    <xf numFmtId="0" fontId="29" fillId="36" borderId="0" xfId="0" applyFont="1" applyFill="1" applyAlignment="1">
      <alignment horizontal="center"/>
    </xf>
    <xf numFmtId="0" fontId="23" fillId="27" borderId="0" xfId="0" applyFont="1" applyFill="1" applyAlignment="1">
      <alignment vertical="center" wrapText="1"/>
    </xf>
    <xf numFmtId="0" fontId="80" fillId="0" borderId="0" xfId="0" applyFont="1" applyAlignment="1">
      <alignment horizontal="left" vertical="center" wrapText="1"/>
    </xf>
    <xf numFmtId="0" fontId="86" fillId="0" borderId="0" xfId="0" applyFont="1" applyAlignment="1">
      <alignment horizontal="left" vertical="center" wrapText="1"/>
    </xf>
    <xf numFmtId="0" fontId="86" fillId="24" borderId="0" xfId="0" applyFont="1" applyFill="1" applyAlignment="1">
      <alignment horizontal="left" vertical="center" wrapText="1"/>
    </xf>
    <xf numFmtId="0" fontId="29" fillId="0" borderId="0" xfId="0" applyFont="1" applyAlignment="1">
      <alignment horizontal="left" wrapText="1"/>
    </xf>
    <xf numFmtId="0" fontId="69" fillId="35" borderId="0" xfId="0" applyFont="1" applyFill="1" applyAlignment="1">
      <alignment horizontal="center" vertical="center"/>
    </xf>
    <xf numFmtId="0" fontId="35" fillId="47" borderId="0" xfId="0" applyFont="1" applyFill="1" applyAlignment="1">
      <alignment horizontal="center" vertical="center"/>
    </xf>
    <xf numFmtId="0" fontId="86" fillId="0" borderId="0" xfId="0" applyFont="1" applyAlignment="1">
      <alignment horizontal="left" wrapText="1"/>
    </xf>
    <xf numFmtId="0" fontId="51" fillId="0" borderId="0" xfId="0" applyFont="1" applyAlignment="1">
      <alignment horizontal="left" wrapText="1"/>
    </xf>
    <xf numFmtId="0" fontId="29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97" fillId="0" borderId="0" xfId="0" applyFont="1" applyAlignment="1">
      <alignment horizontal="left" vertical="center" wrapText="1"/>
    </xf>
    <xf numFmtId="0" fontId="71" fillId="42" borderId="0" xfId="0" applyFont="1" applyFill="1" applyAlignment="1">
      <alignment horizontal="center" vertical="center"/>
    </xf>
    <xf numFmtId="0" fontId="98" fillId="42" borderId="0" xfId="0" applyFont="1" applyFill="1" applyAlignment="1">
      <alignment horizontal="center" vertical="center"/>
    </xf>
    <xf numFmtId="0" fontId="89" fillId="48" borderId="70" xfId="0" applyFont="1" applyFill="1" applyBorder="1" applyAlignment="1">
      <alignment horizontal="center" vertical="center" wrapText="1"/>
    </xf>
    <xf numFmtId="0" fontId="89" fillId="48" borderId="70" xfId="0" applyFont="1" applyFill="1" applyBorder="1" applyAlignment="1">
      <alignment horizontal="center" vertical="center"/>
    </xf>
    <xf numFmtId="0" fontId="54" fillId="40" borderId="0" xfId="0" applyFont="1" applyFill="1" applyAlignment="1">
      <alignment horizontal="center" vertical="center" wrapText="1"/>
    </xf>
    <xf numFmtId="17" fontId="41" fillId="43" borderId="0" xfId="0" applyNumberFormat="1" applyFont="1" applyFill="1" applyAlignment="1">
      <alignment horizontal="center" vertical="center"/>
    </xf>
    <xf numFmtId="0" fontId="41" fillId="40" borderId="0" xfId="0" applyFont="1" applyFill="1" applyAlignment="1">
      <alignment horizontal="center" vertical="center"/>
    </xf>
    <xf numFmtId="17" fontId="41" fillId="40" borderId="0" xfId="0" applyNumberFormat="1" applyFont="1" applyFill="1" applyAlignment="1">
      <alignment horizontal="center" vertical="center"/>
    </xf>
    <xf numFmtId="0" fontId="66" fillId="45" borderId="0" xfId="0" applyFont="1" applyFill="1" applyAlignment="1">
      <alignment horizontal="center" vertical="center"/>
    </xf>
    <xf numFmtId="0" fontId="41" fillId="40" borderId="0" xfId="0" applyFont="1" applyFill="1" applyAlignment="1">
      <alignment horizontal="center" vertical="center" wrapText="1"/>
    </xf>
    <xf numFmtId="0" fontId="89" fillId="48" borderId="71" xfId="0" applyFont="1" applyFill="1" applyBorder="1" applyAlignment="1">
      <alignment horizontal="center" vertical="center"/>
    </xf>
    <xf numFmtId="0" fontId="89" fillId="48" borderId="72" xfId="0" applyFont="1" applyFill="1" applyBorder="1" applyAlignment="1">
      <alignment horizontal="center" vertical="center"/>
    </xf>
    <xf numFmtId="0" fontId="89" fillId="48" borderId="73" xfId="0" applyFont="1" applyFill="1" applyBorder="1" applyAlignment="1">
      <alignment horizontal="center" vertical="center"/>
    </xf>
    <xf numFmtId="0" fontId="89" fillId="48" borderId="71" xfId="0" applyFont="1" applyFill="1" applyBorder="1" applyAlignment="1">
      <alignment horizontal="center" vertical="center" wrapText="1"/>
    </xf>
    <xf numFmtId="0" fontId="89" fillId="48" borderId="72" xfId="0" applyFont="1" applyFill="1" applyBorder="1" applyAlignment="1">
      <alignment horizontal="center" vertical="center" wrapText="1"/>
    </xf>
    <xf numFmtId="0" fontId="89" fillId="48" borderId="73" xfId="0" applyFont="1" applyFill="1" applyBorder="1" applyAlignment="1">
      <alignment horizontal="center" vertical="center" wrapText="1"/>
    </xf>
    <xf numFmtId="0" fontId="71" fillId="36" borderId="0" xfId="0" applyFont="1" applyFill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84" fillId="42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 indent="1"/>
    </xf>
    <xf numFmtId="0" fontId="30" fillId="0" borderId="0" xfId="0" applyFont="1" applyAlignment="1">
      <alignment horizontal="left" vertical="center" indent="1"/>
    </xf>
    <xf numFmtId="0" fontId="103" fillId="23" borderId="0" xfId="0" applyFont="1" applyFill="1" applyAlignment="1">
      <alignment horizontal="center" vertical="center"/>
    </xf>
    <xf numFmtId="0" fontId="41" fillId="31" borderId="0" xfId="0" applyFont="1" applyFill="1" applyAlignment="1">
      <alignment horizontal="center" vertical="center"/>
    </xf>
    <xf numFmtId="0" fontId="41" fillId="31" borderId="74" xfId="0" applyFont="1" applyFill="1" applyBorder="1" applyAlignment="1">
      <alignment horizontal="center" vertical="center"/>
    </xf>
    <xf numFmtId="17" fontId="41" fillId="31" borderId="0" xfId="0" applyNumberFormat="1" applyFont="1" applyFill="1" applyAlignment="1">
      <alignment horizontal="center" vertical="center"/>
    </xf>
    <xf numFmtId="17" fontId="41" fillId="31" borderId="74" xfId="0" applyNumberFormat="1" applyFont="1" applyFill="1" applyBorder="1" applyAlignment="1">
      <alignment horizontal="center" vertical="center"/>
    </xf>
    <xf numFmtId="0" fontId="41" fillId="31" borderId="0" xfId="0" applyFont="1" applyFill="1" applyAlignment="1">
      <alignment horizontal="center" vertical="center" wrapText="1"/>
    </xf>
    <xf numFmtId="0" fontId="32" fillId="40" borderId="0" xfId="0" applyFont="1" applyFill="1" applyAlignment="1">
      <alignment horizontal="center" vertical="center"/>
    </xf>
    <xf numFmtId="17" fontId="32" fillId="31" borderId="0" xfId="0" applyNumberFormat="1" applyFont="1" applyFill="1" applyAlignment="1">
      <alignment horizontal="center" vertical="center"/>
    </xf>
    <xf numFmtId="17" fontId="32" fillId="31" borderId="74" xfId="0" applyNumberFormat="1" applyFont="1" applyFill="1" applyBorder="1" applyAlignment="1">
      <alignment horizontal="center" vertical="center"/>
    </xf>
    <xf numFmtId="17" fontId="102" fillId="31" borderId="0" xfId="0" applyNumberFormat="1" applyFont="1" applyFill="1" applyAlignment="1">
      <alignment horizontal="center" vertical="center" wrapText="1"/>
    </xf>
    <xf numFmtId="17" fontId="55" fillId="31" borderId="74" xfId="0" applyNumberFormat="1" applyFont="1" applyFill="1" applyBorder="1" applyAlignment="1">
      <alignment horizontal="center" vertical="center" wrapText="1"/>
    </xf>
    <xf numFmtId="17" fontId="55" fillId="31" borderId="0" xfId="0" applyNumberFormat="1" applyFont="1" applyFill="1" applyAlignment="1">
      <alignment horizontal="center" vertical="center" wrapText="1"/>
    </xf>
    <xf numFmtId="0" fontId="55" fillId="31" borderId="0" xfId="0" applyFont="1" applyFill="1" applyAlignment="1">
      <alignment horizontal="center" vertical="center" wrapText="1"/>
    </xf>
    <xf numFmtId="0" fontId="55" fillId="31" borderId="74" xfId="0" applyFont="1" applyFill="1" applyBorder="1" applyAlignment="1">
      <alignment horizontal="center" vertical="center" wrapText="1"/>
    </xf>
    <xf numFmtId="0" fontId="84" fillId="36" borderId="0" xfId="0" applyFont="1" applyFill="1" applyAlignment="1">
      <alignment horizontal="center" vertical="center"/>
    </xf>
    <xf numFmtId="17" fontId="32" fillId="31" borderId="0" xfId="0" applyNumberFormat="1" applyFont="1" applyFill="1" applyAlignment="1">
      <alignment horizontal="center" vertical="center" wrapText="1"/>
    </xf>
    <xf numFmtId="0" fontId="32" fillId="31" borderId="0" xfId="0" applyFont="1" applyFill="1" applyAlignment="1">
      <alignment horizontal="center" vertical="center" wrapText="1"/>
    </xf>
    <xf numFmtId="49" fontId="43" fillId="0" borderId="46" xfId="0" applyNumberFormat="1" applyFont="1" applyBorder="1" applyAlignment="1">
      <alignment horizontal="center" vertical="center"/>
    </xf>
    <xf numFmtId="17" fontId="49" fillId="43" borderId="0" xfId="0" applyNumberFormat="1" applyFont="1" applyFill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27" borderId="11" xfId="0" applyFont="1" applyFill="1" applyBorder="1" applyAlignment="1">
      <alignment horizontal="left" vertical="center" wrapText="1"/>
    </xf>
    <xf numFmtId="0" fontId="23" fillId="27" borderId="0" xfId="0" applyFont="1" applyFill="1" applyAlignment="1">
      <alignment horizontal="left" vertical="center" wrapText="1"/>
    </xf>
    <xf numFmtId="0" fontId="23" fillId="27" borderId="10" xfId="0" applyFont="1" applyFill="1" applyBorder="1" applyAlignment="1">
      <alignment horizontal="left" vertical="center" wrapText="1"/>
    </xf>
    <xf numFmtId="0" fontId="23" fillId="27" borderId="11" xfId="0" applyFont="1" applyFill="1" applyBorder="1" applyAlignment="1">
      <alignment horizontal="left"/>
    </xf>
    <xf numFmtId="0" fontId="23" fillId="27" borderId="0" xfId="0" applyFont="1" applyFill="1" applyAlignment="1">
      <alignment horizontal="left"/>
    </xf>
    <xf numFmtId="0" fontId="23" fillId="27" borderId="10" xfId="0" applyFont="1" applyFill="1" applyBorder="1" applyAlignment="1">
      <alignment horizontal="left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27" borderId="25" xfId="0" applyFont="1" applyFill="1" applyBorder="1" applyAlignment="1">
      <alignment horizontal="left" vertical="center" wrapText="1"/>
    </xf>
    <xf numFmtId="0" fontId="23" fillId="27" borderId="17" xfId="0" applyFont="1" applyFill="1" applyBorder="1" applyAlignment="1">
      <alignment horizontal="left" vertical="center" wrapText="1"/>
    </xf>
    <xf numFmtId="0" fontId="23" fillId="27" borderId="26" xfId="0" applyFont="1" applyFill="1" applyBorder="1" applyAlignment="1">
      <alignment horizontal="left" vertical="center" wrapText="1"/>
    </xf>
    <xf numFmtId="0" fontId="23" fillId="27" borderId="11" xfId="0" applyFont="1" applyFill="1" applyBorder="1" applyAlignment="1">
      <alignment horizontal="left" wrapText="1"/>
    </xf>
    <xf numFmtId="0" fontId="23" fillId="27" borderId="0" xfId="0" applyFont="1" applyFill="1" applyAlignment="1">
      <alignment horizontal="left" wrapText="1"/>
    </xf>
    <xf numFmtId="0" fontId="23" fillId="27" borderId="10" xfId="0" applyFont="1" applyFill="1" applyBorder="1" applyAlignment="1">
      <alignment horizontal="left" wrapText="1"/>
    </xf>
    <xf numFmtId="0" fontId="60" fillId="26" borderId="27" xfId="0" applyFont="1" applyFill="1" applyBorder="1" applyAlignment="1">
      <alignment horizontal="center" vertical="center"/>
    </xf>
    <xf numFmtId="0" fontId="60" fillId="26" borderId="75" xfId="0" applyFont="1" applyFill="1" applyBorder="1" applyAlignment="1">
      <alignment horizontal="center" vertical="center"/>
    </xf>
    <xf numFmtId="0" fontId="23" fillId="27" borderId="12" xfId="0" applyFont="1" applyFill="1" applyBorder="1" applyAlignment="1">
      <alignment horizontal="left" vertical="top" wrapText="1"/>
    </xf>
    <xf numFmtId="0" fontId="23" fillId="27" borderId="13" xfId="0" applyFont="1" applyFill="1" applyBorder="1" applyAlignment="1">
      <alignment horizontal="left" vertical="top" wrapText="1"/>
    </xf>
    <xf numFmtId="0" fontId="23" fillId="27" borderId="14" xfId="0" applyFont="1" applyFill="1" applyBorder="1" applyAlignment="1">
      <alignment horizontal="left" vertical="top" wrapText="1"/>
    </xf>
    <xf numFmtId="0" fontId="23" fillId="27" borderId="12" xfId="0" applyFont="1" applyFill="1" applyBorder="1" applyAlignment="1">
      <alignment horizontal="left" vertical="center" wrapText="1"/>
    </xf>
    <xf numFmtId="0" fontId="23" fillId="27" borderId="13" xfId="0" applyFont="1" applyFill="1" applyBorder="1" applyAlignment="1">
      <alignment horizontal="left" vertical="center" wrapText="1"/>
    </xf>
    <xf numFmtId="0" fontId="23" fillId="27" borderId="14" xfId="0" applyFont="1" applyFill="1" applyBorder="1" applyAlignment="1">
      <alignment horizontal="left" vertical="center" wrapText="1"/>
    </xf>
    <xf numFmtId="0" fontId="23" fillId="27" borderId="25" xfId="0" applyFont="1" applyFill="1" applyBorder="1" applyAlignment="1">
      <alignment horizontal="left" wrapText="1"/>
    </xf>
    <xf numFmtId="0" fontId="23" fillId="27" borderId="17" xfId="0" applyFont="1" applyFill="1" applyBorder="1" applyAlignment="1">
      <alignment horizontal="left" wrapText="1"/>
    </xf>
    <xf numFmtId="0" fontId="23" fillId="27" borderId="26" xfId="0" applyFont="1" applyFill="1" applyBorder="1" applyAlignment="1">
      <alignment horizontal="left" wrapText="1"/>
    </xf>
    <xf numFmtId="0" fontId="23" fillId="27" borderId="12" xfId="0" applyFont="1" applyFill="1" applyBorder="1" applyAlignment="1">
      <alignment horizontal="left" wrapText="1"/>
    </xf>
    <xf numFmtId="0" fontId="23" fillId="27" borderId="13" xfId="0" applyFont="1" applyFill="1" applyBorder="1" applyAlignment="1">
      <alignment horizontal="left" wrapText="1"/>
    </xf>
    <xf numFmtId="0" fontId="23" fillId="27" borderId="14" xfId="0" applyFont="1" applyFill="1" applyBorder="1" applyAlignment="1">
      <alignment horizontal="left" wrapText="1"/>
    </xf>
    <xf numFmtId="0" fontId="23" fillId="27" borderId="11" xfId="0" applyFont="1" applyFill="1" applyBorder="1" applyAlignment="1">
      <alignment vertical="center" wrapText="1"/>
    </xf>
    <xf numFmtId="0" fontId="23" fillId="27" borderId="0" xfId="0" applyFont="1" applyFill="1" applyAlignment="1">
      <alignment vertical="center" wrapText="1"/>
    </xf>
    <xf numFmtId="0" fontId="23" fillId="27" borderId="25" xfId="0" applyFont="1" applyFill="1" applyBorder="1" applyAlignment="1">
      <alignment vertical="center"/>
    </xf>
    <xf numFmtId="0" fontId="23" fillId="27" borderId="17" xfId="0" applyFont="1" applyFill="1" applyBorder="1" applyAlignment="1">
      <alignment vertical="center"/>
    </xf>
    <xf numFmtId="0" fontId="23" fillId="27" borderId="25" xfId="0" applyFont="1" applyFill="1" applyBorder="1" applyAlignment="1">
      <alignment horizontal="left"/>
    </xf>
    <xf numFmtId="0" fontId="23" fillId="27" borderId="17" xfId="0" applyFont="1" applyFill="1" applyBorder="1" applyAlignment="1">
      <alignment horizontal="left"/>
    </xf>
    <xf numFmtId="0" fontId="23" fillId="27" borderId="26" xfId="0" applyFont="1" applyFill="1" applyBorder="1" applyAlignment="1">
      <alignment horizontal="left"/>
    </xf>
    <xf numFmtId="0" fontId="80" fillId="0" borderId="0" xfId="0" applyFont="1" applyAlignment="1">
      <alignment horizontal="left" vertical="center" wrapText="1"/>
    </xf>
    <xf numFmtId="0" fontId="66" fillId="30" borderId="27" xfId="0" applyFont="1" applyFill="1" applyBorder="1" applyAlignment="1">
      <alignment horizontal="center" vertical="center"/>
    </xf>
    <xf numFmtId="0" fontId="51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80" fillId="0" borderId="0" xfId="0" applyFont="1" applyAlignment="1">
      <alignment horizontal="left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Porcentagem" xfId="31" builtinId="5"/>
    <cellStyle name="Saída" xfId="32" builtinId="21" customBuiltin="1"/>
    <cellStyle name="Texto de Aviso" xfId="33" builtinId="11" customBuiltin="1"/>
    <cellStyle name="Texto Explicativo" xfId="34" builtinId="53" customBuiltin="1"/>
    <cellStyle name="Título 1" xfId="35" builtinId="16" customBuiltin="1"/>
    <cellStyle name="Título 2" xfId="36" builtinId="17" customBuiltin="1"/>
    <cellStyle name="Título 3" xfId="37" builtinId="18" customBuiltin="1"/>
    <cellStyle name="Título 4" xfId="38" builtinId="19" customBuiltin="1"/>
    <cellStyle name="Título 5" xfId="39" xr:uid="{00000000-0005-0000-0000-000027000000}"/>
    <cellStyle name="Total" xfId="40" builtinId="25" customBuiltin="1"/>
    <cellStyle name="Vírgula" xfId="4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400-4B7C-961B-B767782154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00-4B7C-961B-B767782154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00-4B7C-961B-B767782154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00-4B7C-961B-B767782154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400-4B7C-961B-B767782154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00-4B7C-961B-B767782154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400-4B7C-961B-B767782154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00-4B7C-961B-B767782154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400-4B7C-961B-B7677821540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'Real x Previsto'!$B$201:$B$209</c:f>
              <c:strCache>
                <c:ptCount val="9"/>
                <c:pt idx="0">
                  <c:v> Alimentação </c:v>
                </c:pt>
                <c:pt idx="1">
                  <c:v> Moradia </c:v>
                </c:pt>
                <c:pt idx="2">
                  <c:v> Educação </c:v>
                </c:pt>
                <c:pt idx="3">
                  <c:v> Animais </c:v>
                </c:pt>
                <c:pt idx="4">
                  <c:v> Saúde </c:v>
                </c:pt>
                <c:pt idx="5">
                  <c:v> Transporte </c:v>
                </c:pt>
                <c:pt idx="6">
                  <c:v> Pessoais </c:v>
                </c:pt>
                <c:pt idx="7">
                  <c:v> Lazer </c:v>
                </c:pt>
                <c:pt idx="8">
                  <c:v> Serviços Financeiros </c:v>
                </c:pt>
              </c:strCache>
            </c:strRef>
          </c:cat>
          <c:val>
            <c:numRef>
              <c:f>'Real x Previsto'!$C$201:$C$209</c:f>
              <c:numCache>
                <c:formatCode>#,##0.00_);\(#,##0.00\)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00-4B7C-961B-B7677821540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400-4B7C-961B-B767782154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00-4B7C-961B-B767782154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400-4B7C-961B-B767782154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00-4B7C-961B-B767782154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400-4B7C-961B-B767782154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00-4B7C-961B-B767782154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400-4B7C-961B-B767782154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00-4B7C-961B-B767782154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400-4B7C-961B-B7677821540F}"/>
              </c:ext>
            </c:extLst>
          </c:dPt>
          <c:cat>
            <c:strRef>
              <c:f>'Real x Previsto'!$B$201:$B$209</c:f>
              <c:strCache>
                <c:ptCount val="9"/>
                <c:pt idx="0">
                  <c:v> Alimentação </c:v>
                </c:pt>
                <c:pt idx="1">
                  <c:v> Moradia </c:v>
                </c:pt>
                <c:pt idx="2">
                  <c:v> Educação </c:v>
                </c:pt>
                <c:pt idx="3">
                  <c:v> Animais </c:v>
                </c:pt>
                <c:pt idx="4">
                  <c:v> Saúde </c:v>
                </c:pt>
                <c:pt idx="5">
                  <c:v> Transporte </c:v>
                </c:pt>
                <c:pt idx="6">
                  <c:v> Pessoais </c:v>
                </c:pt>
                <c:pt idx="7">
                  <c:v> Lazer </c:v>
                </c:pt>
                <c:pt idx="8">
                  <c:v> Serviços Financeiros </c:v>
                </c:pt>
              </c:strCache>
            </c:strRef>
          </c:cat>
          <c:val>
            <c:numRef>
              <c:f>'Real x Previsto'!$D$201:$D$209</c:f>
              <c:numCache>
                <c:formatCode>#,##0.00_);\(#,##0.00\)</c:formatCode>
                <c:ptCount val="9"/>
                <c:pt idx="0">
                  <c:v>12000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00-4B7C-961B-B7677821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Junho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Previsto'!$C$84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Previsto'!$B$85,'Real x Previsto'!$B$88:$B$96)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Previsto'!$C$85,'Real x Previsto'!$C$88:$C$96)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3-4BF7-A5ED-CC266B128A0D}"/>
            </c:ext>
          </c:extLst>
        </c:ser>
        <c:ser>
          <c:idx val="1"/>
          <c:order val="1"/>
          <c:tx>
            <c:strRef>
              <c:f>'Real x Previsto'!$D$84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Previsto'!$B$85,'Real x Previsto'!$B$88:$B$96)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Previsto'!$D$85,'Real x Previsto'!$D$88:$D$96)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3-4BF7-A5ED-CC266B12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17840"/>
        <c:axId val="1"/>
      </c:barChart>
      <c:catAx>
        <c:axId val="5073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17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79609058594124"/>
          <c:y val="0.89609777111689703"/>
          <c:w val="0.16431843623437647"/>
          <c:h val="7.86543498159031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Julho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Previsto'!$C$100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Previsto'!$B$101,'Real x Previsto'!$B$104:$B$112)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Previsto'!$C$101,'Real x Previsto'!$C$104:$C$112)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0-46DF-8A08-F8ADAF6C4BF9}"/>
            </c:ext>
          </c:extLst>
        </c:ser>
        <c:ser>
          <c:idx val="1"/>
          <c:order val="1"/>
          <c:tx>
            <c:strRef>
              <c:f>'Real x Previsto'!$D$100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Previsto'!$B$101,'Real x Previsto'!$B$104:$B$112)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Previsto'!$D$101,'Real x Previsto'!$D$104:$D$112)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0-46DF-8A08-F8ADAF6C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21168"/>
        <c:axId val="1"/>
      </c:barChart>
      <c:catAx>
        <c:axId val="507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21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79609058594124"/>
          <c:y val="0.89047960327290387"/>
          <c:w val="0.16431843623437647"/>
          <c:h val="7.86543498159031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Agosto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Previsto'!$C$116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Previsto'!$B$117,'Real x Previsto'!$B$120:$B$128)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Previsto'!$C$117,'Real x Previsto'!$C$120:$C$128)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9-4170-AD7A-006A940FF634}"/>
            </c:ext>
          </c:extLst>
        </c:ser>
        <c:ser>
          <c:idx val="1"/>
          <c:order val="1"/>
          <c:tx>
            <c:strRef>
              <c:f>'Real x Previsto'!$D$116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Previsto'!$B$117,'Real x Previsto'!$B$120:$B$128)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Previsto'!$D$117,'Real x Previsto'!$D$120:$D$128)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9-4170-AD7A-006A940F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16176"/>
        <c:axId val="1"/>
      </c:barChart>
      <c:catAx>
        <c:axId val="5073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16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03860634310169"/>
          <c:y val="0.89609777111689703"/>
          <c:w val="0.1645295975295204"/>
          <c:h val="7.86543498159031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Setembro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Previsto'!$C$132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Previsto'!$B$133,'Real x Previsto'!$B$136:$B$144)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Previsto'!$C$133,'Real x Previsto'!$C$136:$C$144)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C-4949-982E-2F4F7F9A2214}"/>
            </c:ext>
          </c:extLst>
        </c:ser>
        <c:ser>
          <c:idx val="1"/>
          <c:order val="1"/>
          <c:tx>
            <c:strRef>
              <c:f>'Real x Previsto'!$D$132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Previsto'!$B$133,'Real x Previsto'!$B$136:$B$144)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Previsto'!$D$133,'Real x Previsto'!$D$136:$D$144)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C-4949-982E-2F4F7F9A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24496"/>
        <c:axId val="1"/>
      </c:barChart>
      <c:catAx>
        <c:axId val="5073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24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03860634310169"/>
          <c:y val="0.89609777111689703"/>
          <c:w val="0.1645295975295204"/>
          <c:h val="7.86543498159031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Outubro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Previsto'!$C$148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Previsto'!$B$149,'Real x Previsto'!$B$152:$B$160)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Previsto'!$C$149,'Real x Previsto'!$C$152:$C$160)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0-415B-9FCA-80AADF236F96}"/>
            </c:ext>
          </c:extLst>
        </c:ser>
        <c:ser>
          <c:idx val="1"/>
          <c:order val="1"/>
          <c:tx>
            <c:strRef>
              <c:f>'Real x Previsto'!$D$148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Previsto'!$B$149,'Real x Previsto'!$B$152:$B$160)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Previsto'!$D$149,'Real x Previsto'!$D$152:$D$160)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0-415B-9FCA-80AADF23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26160"/>
        <c:axId val="1"/>
      </c:barChart>
      <c:catAx>
        <c:axId val="5073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26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26955403593002"/>
          <c:y val="0.89638943663877213"/>
          <c:w val="0.16410782161437201"/>
          <c:h val="7.84340757058925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Novembro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Previsto'!$C$164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Previsto'!$B$165,'Real x Previsto'!$B$168:$B$176)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Previsto'!$C$165,'Real x Previsto'!$C$168:$C$176)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5-4B84-9712-46F6FDB1B6ED}"/>
            </c:ext>
          </c:extLst>
        </c:ser>
        <c:ser>
          <c:idx val="1"/>
          <c:order val="1"/>
          <c:tx>
            <c:strRef>
              <c:f>'Real x Previsto'!$D$164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Previsto'!$B$165,'Real x Previsto'!$B$168:$B$176)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Previsto'!$D$165,'Real x Previsto'!$D$168:$D$176)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5-4B84-9712-46F6FDB1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29072"/>
        <c:axId val="1"/>
      </c:barChart>
      <c:catAx>
        <c:axId val="5073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29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79609058594124"/>
          <c:y val="0.89047960327290387"/>
          <c:w val="0.16431843623437647"/>
          <c:h val="7.86543498159031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Dezembro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Previsto'!$C$180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Previsto'!$B$181,'Real x Previsto'!$B$184:$B$192)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Previsto'!$C$181,'Real x Previsto'!$C$184:$C$192)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4141-B836-52493DC1A561}"/>
            </c:ext>
          </c:extLst>
        </c:ser>
        <c:ser>
          <c:idx val="1"/>
          <c:order val="1"/>
          <c:tx>
            <c:strRef>
              <c:f>'Real x Previsto'!$D$180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Previsto'!$B$181,'Real x Previsto'!$B$184:$B$192)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Previsto'!$D$181,'Real x Previsto'!$D$184:$D$192)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A-4141-B836-52493DC1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10768"/>
        <c:axId val="1"/>
      </c:barChart>
      <c:catAx>
        <c:axId val="5073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10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79609058594124"/>
          <c:y val="0.89638943663877213"/>
          <c:w val="0.16431843623437647"/>
          <c:h val="7.84340757058925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Participação dos gastos acumulado por grupo de despesas (%)</a:t>
            </a:r>
          </a:p>
        </c:rich>
      </c:tx>
      <c:layout>
        <c:manualLayout>
          <c:xMode val="edge"/>
          <c:yMode val="edge"/>
          <c:x val="0.10987744642155951"/>
          <c:y val="2.77776816359493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7587489063867"/>
          <c:y val="0.30337088072324292"/>
          <c:w val="0.40937160979877513"/>
          <c:h val="0.682286016331291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D4D-4CBE-BE11-82CACA94AC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D-4CBE-BE11-82CACA94AC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4D-4CBE-BE11-82CACA94AC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D-4CBE-BE11-82CACA94AC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D4D-4CBE-BE11-82CACA94AC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4D-4CBE-BE11-82CACA94AC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D4D-4CBE-BE11-82CACA94AC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4D-4CBE-BE11-82CACA94AC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D4D-4CBE-BE11-82CACA94ACA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'Real x Previsto'!$B$201:$B$209</c:f>
              <c:strCache>
                <c:ptCount val="9"/>
                <c:pt idx="0">
                  <c:v> Alimentação </c:v>
                </c:pt>
                <c:pt idx="1">
                  <c:v> Moradia </c:v>
                </c:pt>
                <c:pt idx="2">
                  <c:v> Educação </c:v>
                </c:pt>
                <c:pt idx="3">
                  <c:v> Animais </c:v>
                </c:pt>
                <c:pt idx="4">
                  <c:v> Saúde </c:v>
                </c:pt>
                <c:pt idx="5">
                  <c:v> Transporte </c:v>
                </c:pt>
                <c:pt idx="6">
                  <c:v> Pessoais </c:v>
                </c:pt>
                <c:pt idx="7">
                  <c:v> Lazer </c:v>
                </c:pt>
                <c:pt idx="8">
                  <c:v> Serviços Financeiros </c:v>
                </c:pt>
              </c:strCache>
            </c:strRef>
          </c:cat>
          <c:val>
            <c:numRef>
              <c:f>'Real x Previsto'!$C$201:$C$209</c:f>
              <c:numCache>
                <c:formatCode>#,##0.00_);\(#,##0.00\)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4D-4CBE-BE11-82CACA94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Janeiro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Previsto'!$B$5,'Real x Previsto'!$B$8:$B$16)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Previsto'!$C$5,'Real x Previsto'!$C$8:$C$16)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E-4370-8357-B7AC39BA3173}"/>
            </c:ext>
          </c:extLst>
        </c:ser>
        <c:ser>
          <c:idx val="1"/>
          <c:order val="1"/>
          <c:tx>
            <c:strRef>
              <c:f>'Real x Previsto'!$D$4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Previsto'!$B$5,'Real x Previsto'!$B$8:$B$16)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Previsto'!$D$5,'Real x Previsto'!$D$8:$D$16)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E-4370-8357-B7AC39BA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29904"/>
        <c:axId val="1"/>
      </c:barChart>
      <c:catAx>
        <c:axId val="5073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29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79609058594124"/>
          <c:y val="0.89461432568604471"/>
          <c:w val="0.16431843623437647"/>
          <c:h val="7.97745258573543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sz="1000" b="1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Comparativo Real x Previsto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sz="1000" b="1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(acumulado no ano)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Previsto'!$C$197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Previsto'!$B$198,'Real x Previsto'!$B$201:$B$209)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Previsto'!$C$198,'Real x Previsto'!$C$201:$C$209)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3-4757-8C7E-A642B721DE9E}"/>
            </c:ext>
          </c:extLst>
        </c:ser>
        <c:ser>
          <c:idx val="1"/>
          <c:order val="1"/>
          <c:tx>
            <c:strRef>
              <c:f>'Real x Previsto'!$D$197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Previsto'!$B$198,'Real x Previsto'!$B$201:$B$209)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Previsto'!$D$198,'Real x Previsto'!$D$201:$D$209)</c:f>
              <c:numCache>
                <c:formatCode>#,##0.00_);\(#,##0.00\)</c:formatCode>
                <c:ptCount val="10"/>
                <c:pt idx="0">
                  <c:v>12000</c:v>
                </c:pt>
                <c:pt idx="1">
                  <c:v>12000</c:v>
                </c:pt>
                <c:pt idx="2">
                  <c:v>6000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3-4757-8C7E-A642B721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07328240"/>
        <c:axId val="1"/>
      </c:barChart>
      <c:catAx>
        <c:axId val="5073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28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482059930929241"/>
          <c:y val="0.89020247471827896"/>
          <c:w val="0.27601694574439106"/>
          <c:h val="8.0927497701661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6061946439962"/>
          <c:y val="0.24537037037037038"/>
          <c:w val="0.77717351068168272"/>
          <c:h val="0.70370370370370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'Real x Previsto'!$B$201</c:f>
              <c:strCache>
                <c:ptCount val="1"/>
                <c:pt idx="0">
                  <c:v> Alimentação 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8A-428F-8FF8-677230BB36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'Real x Previsto'!$C$201</c:f>
              <c:numCache>
                <c:formatCode>#,##0.00_);\(#,##0.00\)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A-428F-8FF8-677230BB3602}"/>
            </c:ext>
          </c:extLst>
        </c:ser>
        <c:ser>
          <c:idx val="1"/>
          <c:order val="1"/>
          <c:tx>
            <c:strRef>
              <c:f>'Real x Previsto'!$B$202</c:f>
              <c:strCache>
                <c:ptCount val="1"/>
                <c:pt idx="0">
                  <c:v> Moradia 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'Real x Previsto'!$C$202</c:f>
              <c:numCache>
                <c:formatCode>#,##0.00_);\(#,##0.00\)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A-428F-8FF8-677230BB3602}"/>
            </c:ext>
          </c:extLst>
        </c:ser>
        <c:ser>
          <c:idx val="2"/>
          <c:order val="2"/>
          <c:tx>
            <c:strRef>
              <c:f>'Real x Previsto'!$B$203</c:f>
              <c:strCache>
                <c:ptCount val="1"/>
                <c:pt idx="0">
                  <c:v> Educação 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'Real x Previsto'!$C$203</c:f>
              <c:numCache>
                <c:formatCode>#,##0.00_);\(#,##0.00\)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A-428F-8FF8-677230BB3602}"/>
            </c:ext>
          </c:extLst>
        </c:ser>
        <c:ser>
          <c:idx val="3"/>
          <c:order val="3"/>
          <c:tx>
            <c:strRef>
              <c:f>'Real x Previsto'!$B$204</c:f>
              <c:strCache>
                <c:ptCount val="1"/>
                <c:pt idx="0">
                  <c:v> Animais 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4.8693549927088419E-17"/>
                  <c:y val="-5.09259259259259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8A-428F-8FF8-677230BB36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'Real x Previsto'!$C$204</c:f>
              <c:numCache>
                <c:formatCode>#,##0.00_);\(#,##0.00\)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A-428F-8FF8-677230BB3602}"/>
            </c:ext>
          </c:extLst>
        </c:ser>
        <c:ser>
          <c:idx val="4"/>
          <c:order val="4"/>
          <c:tx>
            <c:strRef>
              <c:f>'Real x Previsto'!$B$205</c:f>
              <c:strCache>
                <c:ptCount val="1"/>
                <c:pt idx="0">
                  <c:v> Saúde 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'Real x Previsto'!$C$205</c:f>
              <c:numCache>
                <c:formatCode>#,##0.00_);\(#,##0.00\)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A-428F-8FF8-677230BB3602}"/>
            </c:ext>
          </c:extLst>
        </c:ser>
        <c:ser>
          <c:idx val="5"/>
          <c:order val="5"/>
          <c:tx>
            <c:strRef>
              <c:f>'Real x Previsto'!$B$206</c:f>
              <c:strCache>
                <c:ptCount val="1"/>
                <c:pt idx="0">
                  <c:v> Transporte 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'Real x Previsto'!$C$206</c:f>
              <c:numCache>
                <c:formatCode>#,##0.00_);\(#,##0.00\)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A-428F-8FF8-677230BB3602}"/>
            </c:ext>
          </c:extLst>
        </c:ser>
        <c:ser>
          <c:idx val="6"/>
          <c:order val="6"/>
          <c:tx>
            <c:strRef>
              <c:f>'Real x Previsto'!$B$207</c:f>
              <c:strCache>
                <c:ptCount val="1"/>
                <c:pt idx="0">
                  <c:v> Pessoais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'Real x Previsto'!$C$207</c:f>
              <c:numCache>
                <c:formatCode>#,##0.00_);\(#,##0.00\)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A-428F-8FF8-677230BB3602}"/>
            </c:ext>
          </c:extLst>
        </c:ser>
        <c:ser>
          <c:idx val="7"/>
          <c:order val="7"/>
          <c:tx>
            <c:strRef>
              <c:f>'Real x Previsto'!$B$208</c:f>
              <c:strCache>
                <c:ptCount val="1"/>
                <c:pt idx="0">
                  <c:v> Lazer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'Real x Previsto'!$C$208</c:f>
              <c:numCache>
                <c:formatCode>#,##0.00_);\(#,##0.00\)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A-428F-8FF8-677230BB3602}"/>
            </c:ext>
          </c:extLst>
        </c:ser>
        <c:ser>
          <c:idx val="8"/>
          <c:order val="8"/>
          <c:tx>
            <c:strRef>
              <c:f>'Real x Previsto'!$B$209</c:f>
              <c:strCache>
                <c:ptCount val="1"/>
                <c:pt idx="0">
                  <c:v> Serviços Financeiros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'Real x Previsto'!$C$209</c:f>
              <c:numCache>
                <c:formatCode>#,##0.00_);\(#,##0.00\)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A-428F-8FF8-677230BB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14096"/>
        <c:axId val="1"/>
      </c:barChart>
      <c:catAx>
        <c:axId val="50731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,##0.00_);\(#,##0.00\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1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Gastos por grupo de despesas  % </a:t>
            </a:r>
          </a:p>
        </c:rich>
      </c:tx>
      <c:layout>
        <c:manualLayout>
          <c:xMode val="edge"/>
          <c:yMode val="edge"/>
          <c:x val="0.2374360191277460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12878103351835"/>
          <c:y val="0.17973060659084278"/>
          <c:w val="0.60388480128508526"/>
          <c:h val="0.767436934966462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458-4ED9-9E76-7350244655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8-4ED9-9E76-7350244655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58-4ED9-9E76-7350244655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8-4ED9-9E76-7350244655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458-4ED9-9E76-7350244655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8-4ED9-9E76-7350244655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458-4ED9-9E76-7350244655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8-4ED9-9E76-7350244655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58-4ED9-9E76-7350244655C2}"/>
              </c:ext>
            </c:extLst>
          </c:dPt>
          <c:dLbls>
            <c:dLbl>
              <c:idx val="0"/>
              <c:layout>
                <c:manualLayout>
                  <c:x val="-5.6787924133917651E-2"/>
                  <c:y val="3.81944444444444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58-4ED9-9E76-7350244655C2}"/>
                </c:ext>
              </c:extLst>
            </c:dLbl>
            <c:dLbl>
              <c:idx val="1"/>
              <c:layout>
                <c:manualLayout>
                  <c:x val="-1.5757651334307194E-2"/>
                  <c:y val="3.63480606590842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58-4ED9-9E76-7350244655C2}"/>
                </c:ext>
              </c:extLst>
            </c:dLbl>
            <c:dLbl>
              <c:idx val="3"/>
              <c:layout>
                <c:manualLayout>
                  <c:x val="3.6177836367739101E-2"/>
                  <c:y val="-2.10414843977836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58-4ED9-9E76-7350244655C2}"/>
                </c:ext>
              </c:extLst>
            </c:dLbl>
            <c:dLbl>
              <c:idx val="5"/>
              <c:layout>
                <c:manualLayout>
                  <c:x val="-6.8894162877527698E-2"/>
                  <c:y val="-1.388888888888888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58-4ED9-9E76-7350244655C2}"/>
                </c:ext>
              </c:extLst>
            </c:dLbl>
            <c:dLbl>
              <c:idx val="6"/>
              <c:layout>
                <c:manualLayout>
                  <c:x val="4.3121172353455814E-3"/>
                  <c:y val="-1.85877806940799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58-4ED9-9E76-7350244655C2}"/>
                </c:ext>
              </c:extLst>
            </c:dLbl>
            <c:dLbl>
              <c:idx val="7"/>
              <c:layout>
                <c:manualLayout>
                  <c:x val="-9.4615048118985128E-3"/>
                  <c:y val="-2.8175123942840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58-4ED9-9E76-7350244655C2}"/>
                </c:ext>
              </c:extLst>
            </c:dLbl>
            <c:dLbl>
              <c:idx val="8"/>
              <c:layout>
                <c:manualLayout>
                  <c:x val="4.5254593175853015E-2"/>
                  <c:y val="5.78703703703703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58-4ED9-9E76-7350244655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'Real x Previsto'!$B$201:$B$209</c:f>
              <c:strCache>
                <c:ptCount val="9"/>
                <c:pt idx="0">
                  <c:v> Alimentação </c:v>
                </c:pt>
                <c:pt idx="1">
                  <c:v> Moradia </c:v>
                </c:pt>
                <c:pt idx="2">
                  <c:v> Educação </c:v>
                </c:pt>
                <c:pt idx="3">
                  <c:v> Animais </c:v>
                </c:pt>
                <c:pt idx="4">
                  <c:v> Saúde </c:v>
                </c:pt>
                <c:pt idx="5">
                  <c:v> Transporte </c:v>
                </c:pt>
                <c:pt idx="6">
                  <c:v> Pessoais </c:v>
                </c:pt>
                <c:pt idx="7">
                  <c:v> Lazer </c:v>
                </c:pt>
                <c:pt idx="8">
                  <c:v> Serviços Financeiros </c:v>
                </c:pt>
              </c:strCache>
            </c:strRef>
          </c:cat>
          <c:val>
            <c:numRef>
              <c:f>'Real x Previsto'!$C$201:$C$209</c:f>
              <c:numCache>
                <c:formatCode>#,##0.00_);\(#,##0.00\)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58-4ED9-9E76-73502446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Evolução da carteira de investimentos no ano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Investimentos!$C$12</c:f>
              <c:strCache>
                <c:ptCount val="1"/>
                <c:pt idx="0">
                  <c:v>Saldo Ativo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Investimentos!$E$4:$P$4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Investimentos!$E$12:$P$12</c:f>
              <c:numCache>
                <c:formatCode>_-* #,##0.00_-;\-* #,##0.00_-;_-* \-??_-;_-@_-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A94-95FC-63D0CFFC2458}"/>
            </c:ext>
          </c:extLst>
        </c:ser>
        <c:ser>
          <c:idx val="1"/>
          <c:order val="1"/>
          <c:tx>
            <c:strRef>
              <c:f>Investimentos!$C$20</c:f>
              <c:strCache>
                <c:ptCount val="1"/>
                <c:pt idx="0">
                  <c:v>Saldo Ativo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Investimentos!$E$4:$P$4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Investimentos!$E$20:$P$20</c:f>
              <c:numCache>
                <c:formatCode>_-* #,##0.00_-;\-* #,##0.00_-;_-* \-??_-;_-@_-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D-4A94-95FC-63D0CFFC2458}"/>
            </c:ext>
          </c:extLst>
        </c:ser>
        <c:ser>
          <c:idx val="2"/>
          <c:order val="2"/>
          <c:tx>
            <c:strRef>
              <c:f>Investimentos!$C$28</c:f>
              <c:strCache>
                <c:ptCount val="1"/>
                <c:pt idx="0">
                  <c:v>Saldo Ativo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Investimentos!$E$4:$P$4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Investimentos!$E$28:$P$28</c:f>
              <c:numCache>
                <c:formatCode>_-* #,##0.00_-;\-* #,##0.00_-;_-* \-??_-;_-@_-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D-4A94-95FC-63D0CFFC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19504"/>
        <c:axId val="1"/>
      </c:lineChart>
      <c:catAx>
        <c:axId val="5073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\-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19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849037909915427E-2"/>
          <c:y val="0.88508750905582856"/>
          <c:w val="0.88350203368478075"/>
          <c:h val="8.04625008232571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Evolução da carteira de investimentos no ano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Investimentos!$C$12</c:f>
              <c:strCache>
                <c:ptCount val="1"/>
                <c:pt idx="0">
                  <c:v>Saldo Ativo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Investimentos!$E$4:$P$4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Investimentos!$E$12:$P$12</c:f>
              <c:numCache>
                <c:formatCode>_-* #,##0.00_-;\-* #,##0.00_-;_-* \-??_-;_-@_-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1-4E02-81D1-D451E6C66ADB}"/>
            </c:ext>
          </c:extLst>
        </c:ser>
        <c:ser>
          <c:idx val="1"/>
          <c:order val="1"/>
          <c:tx>
            <c:strRef>
              <c:f>Investimentos!$C$20</c:f>
              <c:strCache>
                <c:ptCount val="1"/>
                <c:pt idx="0">
                  <c:v>Saldo Ativo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Investimentos!$E$4:$P$4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Investimentos!$E$20:$P$20</c:f>
              <c:numCache>
                <c:formatCode>_-* #,##0.00_-;\-* #,##0.00_-;_-* \-??_-;_-@_-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1-4E02-81D1-D451E6C66ADB}"/>
            </c:ext>
          </c:extLst>
        </c:ser>
        <c:ser>
          <c:idx val="2"/>
          <c:order val="2"/>
          <c:tx>
            <c:strRef>
              <c:f>Investimentos!$C$28</c:f>
              <c:strCache>
                <c:ptCount val="1"/>
                <c:pt idx="0">
                  <c:v>Saldo Ativo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Investimentos!$E$4:$P$4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Investimentos!$E$28:$P$28</c:f>
              <c:numCache>
                <c:formatCode>_-* #,##0.00_-;\-* #,##0.00_-;_-* \-??_-;_-@_-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1-4E02-81D1-D451E6C6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15344"/>
        <c:axId val="1"/>
      </c:lineChart>
      <c:catAx>
        <c:axId val="5073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\-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15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751116995301943"/>
          <c:y val="0.8825519732744227"/>
          <c:w val="0.45142509929572033"/>
          <c:h val="7.450114060108764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626-440C-9DA9-02DA1FB76B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6-440C-9DA9-02DA1FB76B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26-440C-9DA9-02DA1FB76B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6-440C-9DA9-02DA1FB76B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26-440C-9DA9-02DA1FB76B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6-440C-9DA9-02DA1FB76B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626-440C-9DA9-02DA1FB76B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6-440C-9DA9-02DA1FB76B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626-440C-9DA9-02DA1FB76B62}"/>
              </c:ext>
            </c:extLst>
          </c:dPt>
          <c:dLbls>
            <c:dLbl>
              <c:idx val="1"/>
              <c:layout>
                <c:manualLayout>
                  <c:x val="1.8823162729658793E-2"/>
                  <c:y val="2.678295421405657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26-440C-9DA9-02DA1FB76B62}"/>
                </c:ext>
              </c:extLst>
            </c:dLbl>
            <c:dLbl>
              <c:idx val="4"/>
              <c:layout>
                <c:manualLayout>
                  <c:x val="1.7350174978127734E-3"/>
                  <c:y val="-3.611111111111110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26-440C-9DA9-02DA1FB76B62}"/>
                </c:ext>
              </c:extLst>
            </c:dLbl>
            <c:dLbl>
              <c:idx val="5"/>
              <c:layout>
                <c:manualLayout>
                  <c:x val="-5.4974846894138233E-3"/>
                  <c:y val="-5.80449839603382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26-440C-9DA9-02DA1FB76B62}"/>
                </c:ext>
              </c:extLst>
            </c:dLbl>
            <c:dLbl>
              <c:idx val="6"/>
              <c:layout>
                <c:manualLayout>
                  <c:x val="-9.5768810148731415E-3"/>
                  <c:y val="4.560367454068241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26-440C-9DA9-02DA1FB76B62}"/>
                </c:ext>
              </c:extLst>
            </c:dLbl>
            <c:dLbl>
              <c:idx val="7"/>
              <c:layout>
                <c:manualLayout>
                  <c:x val="-1.1281714785651539E-3"/>
                  <c:y val="1.81211723534558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26-440C-9DA9-02DA1FB76B62}"/>
                </c:ext>
              </c:extLst>
            </c:dLbl>
            <c:dLbl>
              <c:idx val="8"/>
              <c:layout>
                <c:manualLayout>
                  <c:x val="8.1014873140857391E-4"/>
                  <c:y val="2.08333333333333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26-440C-9DA9-02DA1FB76B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'Real x Previsto'!$B$201:$B$209</c:f>
              <c:strCache>
                <c:ptCount val="9"/>
                <c:pt idx="0">
                  <c:v> Alimentação </c:v>
                </c:pt>
                <c:pt idx="1">
                  <c:v> Moradia </c:v>
                </c:pt>
                <c:pt idx="2">
                  <c:v> Educação </c:v>
                </c:pt>
                <c:pt idx="3">
                  <c:v> Animais </c:v>
                </c:pt>
                <c:pt idx="4">
                  <c:v> Saúde </c:v>
                </c:pt>
                <c:pt idx="5">
                  <c:v> Transporte </c:v>
                </c:pt>
                <c:pt idx="6">
                  <c:v> Pessoais </c:v>
                </c:pt>
                <c:pt idx="7">
                  <c:v> Lazer </c:v>
                </c:pt>
                <c:pt idx="8">
                  <c:v> Serviços Financeiros </c:v>
                </c:pt>
              </c:strCache>
            </c:strRef>
          </c:cat>
          <c:val>
            <c:numRef>
              <c:f>'Real x Previsto'!$C$201:$C$209</c:f>
              <c:numCache>
                <c:formatCode>#,##0.00_);\(#,##0.00\)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26-440C-9DA9-02DA1FB7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28B-4480-BBD0-E76D1CBC8B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8B-4480-BBD0-E76D1CBC8B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8B-4480-BBD0-E76D1CBC8B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8B-4480-BBD0-E76D1CBC8B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8B-4480-BBD0-E76D1CBC8B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8B-4480-BBD0-E76D1CBC8B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8B-4480-BBD0-E76D1CBC8B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8B-4480-BBD0-E76D1CBC8B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8B-4480-BBD0-E76D1CBC8B16}"/>
              </c:ext>
            </c:extLst>
          </c:dPt>
          <c:cat>
            <c:strRef>
              <c:f>'Real x Previsto'!$B$201:$B$209</c:f>
              <c:strCache>
                <c:ptCount val="9"/>
                <c:pt idx="0">
                  <c:v> Alimentação </c:v>
                </c:pt>
                <c:pt idx="1">
                  <c:v> Moradia </c:v>
                </c:pt>
                <c:pt idx="2">
                  <c:v> Educação </c:v>
                </c:pt>
                <c:pt idx="3">
                  <c:v> Animais </c:v>
                </c:pt>
                <c:pt idx="4">
                  <c:v> Saúde </c:v>
                </c:pt>
                <c:pt idx="5">
                  <c:v> Transporte </c:v>
                </c:pt>
                <c:pt idx="6">
                  <c:v> Pessoais </c:v>
                </c:pt>
                <c:pt idx="7">
                  <c:v> Lazer </c:v>
                </c:pt>
                <c:pt idx="8">
                  <c:v> Serviços Financeiros </c:v>
                </c:pt>
              </c:strCache>
            </c:strRef>
          </c:cat>
          <c:val>
            <c:numRef>
              <c:f>'Real x Previsto'!$C$201:$C$209</c:f>
              <c:numCache>
                <c:formatCode>#,##0.00_);\(#,##0.00\)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8B-4480-BBD0-E76D1CBC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sz="1000" b="1" i="0" u="none" strike="noStrike" baseline="0">
                <a:solidFill>
                  <a:srgbClr val="003366"/>
                </a:solidFill>
                <a:latin typeface="Arial"/>
                <a:cs typeface="Arial"/>
              </a:rPr>
              <a:t>Comparativo Real x Previsto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sz="1000" b="1" i="0" u="none" strike="noStrike" baseline="0">
                <a:solidFill>
                  <a:srgbClr val="003366"/>
                </a:solidFill>
                <a:latin typeface="Arial"/>
                <a:cs typeface="Arial"/>
              </a:rPr>
              <a:t>(acumulado no ano)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Previsto'!$C$197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Previsto'!$B$198,'Real x Previsto'!$B$201:$B$209)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Previsto'!$C$198,'Real x Previsto'!$C$201:$C$209)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3-4027-B573-AE14226DCCF5}"/>
            </c:ext>
          </c:extLst>
        </c:ser>
        <c:ser>
          <c:idx val="1"/>
          <c:order val="1"/>
          <c:tx>
            <c:strRef>
              <c:f>'Real x Previsto'!$D$197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Previsto'!$B$198,'Real x Previsto'!$B$201:$B$209)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Previsto'!$D$198,'Real x Previsto'!$D$201:$D$209)</c:f>
              <c:numCache>
                <c:formatCode>#,##0.00_);\(#,##0.00\)</c:formatCode>
                <c:ptCount val="10"/>
                <c:pt idx="0">
                  <c:v>12000</c:v>
                </c:pt>
                <c:pt idx="1">
                  <c:v>12000</c:v>
                </c:pt>
                <c:pt idx="2">
                  <c:v>6000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3-4027-B573-AE14226D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19088"/>
        <c:axId val="1"/>
      </c:barChart>
      <c:catAx>
        <c:axId val="5073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1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113160405592837"/>
          <c:y val="0.89638943663877213"/>
          <c:w val="0.15901134312436235"/>
          <c:h val="7.84340757058925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Fevereiro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Previsto'!$C$20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Previsto'!$B$21,'Real x Previsto'!$B$24:$B$32)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Previsto'!$C$21,'Real x Previsto'!$C$24:$C$32)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8-44C8-936C-D45056675E06}"/>
            </c:ext>
          </c:extLst>
        </c:ser>
        <c:ser>
          <c:idx val="1"/>
          <c:order val="1"/>
          <c:tx>
            <c:strRef>
              <c:f>'Real x Previsto'!$D$20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Previsto'!$B$21,'Real x Previsto'!$B$24:$B$32)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Previsto'!$D$21,'Real x Previsto'!$D$24:$D$32)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8-44C8-936C-D4505667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23248"/>
        <c:axId val="1"/>
      </c:barChart>
      <c:catAx>
        <c:axId val="5073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23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26955403593002"/>
          <c:y val="0.89047960327290387"/>
          <c:w val="0.16410782161437201"/>
          <c:h val="7.86543498159031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Março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Previsto'!$B$37,'Real x Previsto'!$B$40:$B$48)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Previsto'!$C$37,'Real x Previsto'!$C$40:$C$48)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4-4AFF-901E-505F4F7A479D}"/>
            </c:ext>
          </c:extLst>
        </c:ser>
        <c:ser>
          <c:idx val="1"/>
          <c:order val="1"/>
          <c:tx>
            <c:strRef>
              <c:f>'Real x Previsto'!$D$36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Previsto'!$B$37,'Real x Previsto'!$B$40:$B$48)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Previsto'!$D$37,'Real x Previsto'!$D$40:$D$48)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4-4AFF-901E-505F4F7A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12432"/>
        <c:axId val="1"/>
      </c:barChart>
      <c:catAx>
        <c:axId val="5073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1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132399382380103"/>
          <c:y val="0.89047960327290387"/>
          <c:w val="0.1645295975295204"/>
          <c:h val="7.86543498159031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Abril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Previsto'!$C$52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Previsto'!$B$53,'Real x Previsto'!$B$56:$B$64)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Previsto'!$C$53,'Real x Previsto'!$C$56:$C$64)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5-46A1-B1D0-652598C8141A}"/>
            </c:ext>
          </c:extLst>
        </c:ser>
        <c:ser>
          <c:idx val="1"/>
          <c:order val="1"/>
          <c:tx>
            <c:strRef>
              <c:f>'Real x Previsto'!$D$52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Previsto'!$B$53,'Real x Previsto'!$B$56:$B$64)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Previsto'!$D$53,'Real x Previsto'!$D$56:$D$64)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5-46A1-B1D0-652598C81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21584"/>
        <c:axId val="1"/>
      </c:barChart>
      <c:catAx>
        <c:axId val="5073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21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132399382380103"/>
          <c:y val="0.89580439858014338"/>
          <c:w val="0.1645295975295204"/>
          <c:h val="7.887585899447802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Real x Previsto - Maio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x Previsto'!$C$68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('Real x Previsto'!$B$69,'Real x Previsto'!$B$72:$B$80)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Previsto'!$C$69,'Real x Previsto'!$C$72:$C$80)</c:f>
              <c:numCache>
                <c:formatCode>#,##0.00_);\(#,##0.00\)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9-49C5-AB79-B68D7E9B1607}"/>
            </c:ext>
          </c:extLst>
        </c:ser>
        <c:ser>
          <c:idx val="1"/>
          <c:order val="1"/>
          <c:tx>
            <c:strRef>
              <c:f>'Real x Previsto'!$D$68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('Real x Previsto'!$B$69,'Real x Previsto'!$B$72:$B$80)</c:f>
              <c:strCache>
                <c:ptCount val="10"/>
                <c:pt idx="0">
                  <c:v> Receita </c:v>
                </c:pt>
                <c:pt idx="1">
                  <c:v> Alimentação </c:v>
                </c:pt>
                <c:pt idx="2">
                  <c:v> Moradia </c:v>
                </c:pt>
                <c:pt idx="3">
                  <c:v> Educação </c:v>
                </c:pt>
                <c:pt idx="4">
                  <c:v> Animais </c:v>
                </c:pt>
                <c:pt idx="5">
                  <c:v> Saúde </c:v>
                </c:pt>
                <c:pt idx="6">
                  <c:v> Transporte </c:v>
                </c:pt>
                <c:pt idx="7">
                  <c:v> Pessoais </c:v>
                </c:pt>
                <c:pt idx="8">
                  <c:v> Lazer </c:v>
                </c:pt>
                <c:pt idx="9">
                  <c:v> Serviços Financeiros </c:v>
                </c:pt>
              </c:strCache>
            </c:strRef>
          </c:cat>
          <c:val>
            <c:numRef>
              <c:f>('Real x Previsto'!$D$69,'Real x Previsto'!$D$72:$D$80)</c:f>
              <c:numCache>
                <c:formatCode>#,##0.00_);\(#,##0.00\)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9-49C5-AB79-B68D7E9B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20752"/>
        <c:axId val="1"/>
      </c:barChart>
      <c:catAx>
        <c:axId val="5073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32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849851728442755"/>
          <c:y val="0.89047960327290387"/>
          <c:w val="0.16431843623437647"/>
          <c:h val="7.86543498159031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trlProps/ctrlProp1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10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11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12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13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14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15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16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17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18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19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2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20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21.xml><?xml version="1.0" encoding="utf-8"?>
<formControlPr xmlns="http://schemas.microsoft.com/office/spreadsheetml/2009/9/main" objectType="Drop" dropStyle="combo" dx="26" fmlaLink="#REF!" fmlaRange="'Plano de contas'!$D$69:$D$78" noThreeD="1" sel="5" val="2"/>
</file>

<file path=xl/ctrlProps/ctrlProp22.xml><?xml version="1.0" encoding="utf-8"?>
<formControlPr xmlns="http://schemas.microsoft.com/office/spreadsheetml/2009/9/main" objectType="Drop" dropStyle="combo" dx="26" fmlaLink="'Plano de contas'!$A$67" fmlaRange="'Plano de contas'!$E$2:$E$66" noThreeD="1" sel="26" val="20"/>
</file>

<file path=xl/ctrlProps/ctrlProp23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24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3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4.xml><?xml version="1.0" encoding="utf-8"?>
<formControlPr xmlns="http://schemas.microsoft.com/office/spreadsheetml/2009/9/main" objectType="Drop" dropStyle="combo" dx="26" fmlaLink="'Plano de contas'!$A$67" fmlaRange="'Plano de contas'!$E$2:$E$66" noThreeD="1" sel="26" val="13"/>
</file>

<file path=xl/ctrlProps/ctrlProp5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6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7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ctrlProps/ctrlProp8.xml><?xml version="1.0" encoding="utf-8"?>
<formControlPr xmlns="http://schemas.microsoft.com/office/spreadsheetml/2009/9/main" objectType="Drop" dropStyle="combo" dx="26" fmlaLink="'Plano de contas'!$A$67" fmlaRange="'Plano de contas'!$E$2:$E$66" noThreeD="1" sel="26" val="0"/>
</file>

<file path=xl/ctrlProps/ctrlProp9.xml><?xml version="1.0" encoding="utf-8"?>
<formControlPr xmlns="http://schemas.microsoft.com/office/spreadsheetml/2009/9/main" objectType="Drop" dropStyle="combo" dx="26" fmlaLink="#REF!" fmlaRange="'Plano de contas'!$D$69:$D$78" noThreeD="1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hyperlink" Target="#Investimentos!A1"/><Relationship Id="rId18" Type="http://schemas.openxmlformats.org/officeDocument/2006/relationships/hyperlink" Target="#Jan!A1"/><Relationship Id="rId26" Type="http://schemas.openxmlformats.org/officeDocument/2006/relationships/hyperlink" Target="#Nov!A1"/><Relationship Id="rId3" Type="http://schemas.openxmlformats.org/officeDocument/2006/relationships/hyperlink" Target="#C.Cr&#233;dito!A1"/><Relationship Id="rId21" Type="http://schemas.openxmlformats.org/officeDocument/2006/relationships/hyperlink" Target="#Jun!A1"/><Relationship Id="rId7" Type="http://schemas.openxmlformats.org/officeDocument/2006/relationships/chart" Target="../charts/chart1.xml"/><Relationship Id="rId12" Type="http://schemas.openxmlformats.org/officeDocument/2006/relationships/hyperlink" Target="#Graficos!A1"/><Relationship Id="rId17" Type="http://schemas.openxmlformats.org/officeDocument/2006/relationships/hyperlink" Target="#Mar!A1"/><Relationship Id="rId25" Type="http://schemas.openxmlformats.org/officeDocument/2006/relationships/hyperlink" Target="#Out!A1"/><Relationship Id="rId2" Type="http://schemas.openxmlformats.org/officeDocument/2006/relationships/hyperlink" Target="#'Plano de contas'!A1"/><Relationship Id="rId16" Type="http://schemas.openxmlformats.org/officeDocument/2006/relationships/hyperlink" Target="#Fev!A1"/><Relationship Id="rId20" Type="http://schemas.openxmlformats.org/officeDocument/2006/relationships/hyperlink" Target="#Mai!A1"/><Relationship Id="rId1" Type="http://schemas.openxmlformats.org/officeDocument/2006/relationships/image" Target="../media/image1.png"/><Relationship Id="rId6" Type="http://schemas.openxmlformats.org/officeDocument/2006/relationships/hyperlink" Target="#Real!A1"/><Relationship Id="rId11" Type="http://schemas.openxmlformats.org/officeDocument/2006/relationships/hyperlink" Target="#'Como usar a planilha'!A1"/><Relationship Id="rId24" Type="http://schemas.openxmlformats.org/officeDocument/2006/relationships/hyperlink" Target="#Set!A1"/><Relationship Id="rId5" Type="http://schemas.openxmlformats.org/officeDocument/2006/relationships/hyperlink" Target="#'Real x Previsto'!A1"/><Relationship Id="rId15" Type="http://schemas.openxmlformats.org/officeDocument/2006/relationships/hyperlink" Target="#Consumo!A1"/><Relationship Id="rId23" Type="http://schemas.openxmlformats.org/officeDocument/2006/relationships/hyperlink" Target="#Ago!A1"/><Relationship Id="rId10" Type="http://schemas.openxmlformats.org/officeDocument/2006/relationships/chart" Target="../charts/chart4.xml"/><Relationship Id="rId19" Type="http://schemas.openxmlformats.org/officeDocument/2006/relationships/hyperlink" Target="#Abr!A1"/><Relationship Id="rId4" Type="http://schemas.openxmlformats.org/officeDocument/2006/relationships/hyperlink" Target="#Previsto!A1"/><Relationship Id="rId9" Type="http://schemas.openxmlformats.org/officeDocument/2006/relationships/chart" Target="../charts/chart3.xml"/><Relationship Id="rId14" Type="http://schemas.openxmlformats.org/officeDocument/2006/relationships/hyperlink" Target="#Projetos!A1"/><Relationship Id="rId22" Type="http://schemas.openxmlformats.org/officeDocument/2006/relationships/hyperlink" Target="#Jul!A1"/><Relationship Id="rId27" Type="http://schemas.openxmlformats.org/officeDocument/2006/relationships/hyperlink" Target="#Dez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Acesso R&#225;pido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Acesso R&#225;pido'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hyperlink" Target="#'Acesso R&#225;pido'!A1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hyperlink" Target="#Real!A1"/><Relationship Id="rId13" Type="http://schemas.openxmlformats.org/officeDocument/2006/relationships/hyperlink" Target="#Abr!A1"/><Relationship Id="rId18" Type="http://schemas.openxmlformats.org/officeDocument/2006/relationships/hyperlink" Target="#Set!A1"/><Relationship Id="rId3" Type="http://schemas.openxmlformats.org/officeDocument/2006/relationships/chart" Target="../charts/chart21.xml"/><Relationship Id="rId21" Type="http://schemas.openxmlformats.org/officeDocument/2006/relationships/hyperlink" Target="#Dez!A1"/><Relationship Id="rId7" Type="http://schemas.openxmlformats.org/officeDocument/2006/relationships/hyperlink" Target="#'Real x Previsto'!A1"/><Relationship Id="rId12" Type="http://schemas.openxmlformats.org/officeDocument/2006/relationships/hyperlink" Target="#Jan!A1"/><Relationship Id="rId17" Type="http://schemas.openxmlformats.org/officeDocument/2006/relationships/hyperlink" Target="#Ago!A1"/><Relationship Id="rId2" Type="http://schemas.openxmlformats.org/officeDocument/2006/relationships/chart" Target="../charts/chart20.xml"/><Relationship Id="rId16" Type="http://schemas.openxmlformats.org/officeDocument/2006/relationships/hyperlink" Target="#Jul!A1"/><Relationship Id="rId20" Type="http://schemas.openxmlformats.org/officeDocument/2006/relationships/hyperlink" Target="#Nov!A1"/><Relationship Id="rId1" Type="http://schemas.openxmlformats.org/officeDocument/2006/relationships/chart" Target="../charts/chart19.xml"/><Relationship Id="rId6" Type="http://schemas.openxmlformats.org/officeDocument/2006/relationships/hyperlink" Target="#Previs&#227;o!A1"/><Relationship Id="rId11" Type="http://schemas.openxmlformats.org/officeDocument/2006/relationships/hyperlink" Target="#Mar!A1"/><Relationship Id="rId5" Type="http://schemas.openxmlformats.org/officeDocument/2006/relationships/hyperlink" Target="#C.Cr&#233;dito!A1"/><Relationship Id="rId15" Type="http://schemas.openxmlformats.org/officeDocument/2006/relationships/hyperlink" Target="#Jun!A1"/><Relationship Id="rId10" Type="http://schemas.openxmlformats.org/officeDocument/2006/relationships/hyperlink" Target="#Fev!A1"/><Relationship Id="rId19" Type="http://schemas.openxmlformats.org/officeDocument/2006/relationships/hyperlink" Target="#Out!A1"/><Relationship Id="rId4" Type="http://schemas.openxmlformats.org/officeDocument/2006/relationships/hyperlink" Target="#Codigo!A1"/><Relationship Id="rId9" Type="http://schemas.openxmlformats.org/officeDocument/2006/relationships/hyperlink" Target="#'Acesso R&#225;pido'!A1"/><Relationship Id="rId14" Type="http://schemas.openxmlformats.org/officeDocument/2006/relationships/hyperlink" Target="#Mai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Acesso R&#225;pido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Fev!A1"/><Relationship Id="rId13" Type="http://schemas.openxmlformats.org/officeDocument/2006/relationships/hyperlink" Target="#Jun!A1"/><Relationship Id="rId18" Type="http://schemas.openxmlformats.org/officeDocument/2006/relationships/hyperlink" Target="#Dez!A1"/><Relationship Id="rId3" Type="http://schemas.openxmlformats.org/officeDocument/2006/relationships/hyperlink" Target="#Codigo!A1"/><Relationship Id="rId7" Type="http://schemas.openxmlformats.org/officeDocument/2006/relationships/hyperlink" Target="#Real!A1"/><Relationship Id="rId12" Type="http://schemas.openxmlformats.org/officeDocument/2006/relationships/hyperlink" Target="#Mai!A1"/><Relationship Id="rId17" Type="http://schemas.openxmlformats.org/officeDocument/2006/relationships/hyperlink" Target="#Nov!A1"/><Relationship Id="rId2" Type="http://schemas.openxmlformats.org/officeDocument/2006/relationships/hyperlink" Target="#'Acesso R&#225;pido'!A1"/><Relationship Id="rId16" Type="http://schemas.openxmlformats.org/officeDocument/2006/relationships/hyperlink" Target="#Out!A1"/><Relationship Id="rId1" Type="http://schemas.openxmlformats.org/officeDocument/2006/relationships/image" Target="../media/image2.png"/><Relationship Id="rId6" Type="http://schemas.openxmlformats.org/officeDocument/2006/relationships/hyperlink" Target="#'Real x Previsto'!A1"/><Relationship Id="rId11" Type="http://schemas.openxmlformats.org/officeDocument/2006/relationships/hyperlink" Target="#Abr!A1"/><Relationship Id="rId5" Type="http://schemas.openxmlformats.org/officeDocument/2006/relationships/hyperlink" Target="#Previs&#227;o!A1"/><Relationship Id="rId15" Type="http://schemas.openxmlformats.org/officeDocument/2006/relationships/hyperlink" Target="#Set!A1"/><Relationship Id="rId10" Type="http://schemas.openxmlformats.org/officeDocument/2006/relationships/hyperlink" Target="#Jan!A1"/><Relationship Id="rId19" Type="http://schemas.openxmlformats.org/officeDocument/2006/relationships/hyperlink" Target="#Jul!A1"/><Relationship Id="rId4" Type="http://schemas.openxmlformats.org/officeDocument/2006/relationships/hyperlink" Target="#C.Cr&#233;dito!A1"/><Relationship Id="rId9" Type="http://schemas.openxmlformats.org/officeDocument/2006/relationships/hyperlink" Target="#Mar!A1"/><Relationship Id="rId14" Type="http://schemas.openxmlformats.org/officeDocument/2006/relationships/hyperlink" Target="#Ago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#'Acesso R&#225;pido'!A1"/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Acesso R&#225;pido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Acesso R&#225;pido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Acesso R&#225;pido'!A1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'Acesso R&#225;pido'!A1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Dez!A1"/><Relationship Id="rId18" Type="http://schemas.openxmlformats.org/officeDocument/2006/relationships/hyperlink" Target="#Real!A1"/><Relationship Id="rId3" Type="http://schemas.openxmlformats.org/officeDocument/2006/relationships/hyperlink" Target="#Mar!A1"/><Relationship Id="rId7" Type="http://schemas.openxmlformats.org/officeDocument/2006/relationships/hyperlink" Target="#Jun!A1"/><Relationship Id="rId12" Type="http://schemas.openxmlformats.org/officeDocument/2006/relationships/hyperlink" Target="#Nov!A1"/><Relationship Id="rId17" Type="http://schemas.openxmlformats.org/officeDocument/2006/relationships/hyperlink" Target="#'Real x Previsto'!A1"/><Relationship Id="rId2" Type="http://schemas.openxmlformats.org/officeDocument/2006/relationships/hyperlink" Target="#Fev!A1"/><Relationship Id="rId16" Type="http://schemas.openxmlformats.org/officeDocument/2006/relationships/hyperlink" Target="#Previsto!A1"/><Relationship Id="rId1" Type="http://schemas.openxmlformats.org/officeDocument/2006/relationships/hyperlink" Target="#'Acesso R&#225;pido'!A1"/><Relationship Id="rId6" Type="http://schemas.openxmlformats.org/officeDocument/2006/relationships/hyperlink" Target="#Mai!A1"/><Relationship Id="rId11" Type="http://schemas.openxmlformats.org/officeDocument/2006/relationships/hyperlink" Target="#Out!A1"/><Relationship Id="rId5" Type="http://schemas.openxmlformats.org/officeDocument/2006/relationships/hyperlink" Target="#Abr!A1"/><Relationship Id="rId15" Type="http://schemas.openxmlformats.org/officeDocument/2006/relationships/hyperlink" Target="#C.Cr&#233;dito!A1"/><Relationship Id="rId10" Type="http://schemas.openxmlformats.org/officeDocument/2006/relationships/hyperlink" Target="#Set!A1"/><Relationship Id="rId4" Type="http://schemas.openxmlformats.org/officeDocument/2006/relationships/hyperlink" Target="#Jan!A1"/><Relationship Id="rId9" Type="http://schemas.openxmlformats.org/officeDocument/2006/relationships/hyperlink" Target="#Ago!A1"/><Relationship Id="rId14" Type="http://schemas.openxmlformats.org/officeDocument/2006/relationships/hyperlink" Target="#'Plano de cont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0</xdr:row>
      <xdr:rowOff>15240</xdr:rowOff>
    </xdr:from>
    <xdr:to>
      <xdr:col>14</xdr:col>
      <xdr:colOff>243840</xdr:colOff>
      <xdr:row>24</xdr:row>
      <xdr:rowOff>76200</xdr:rowOff>
    </xdr:to>
    <xdr:pic>
      <xdr:nvPicPr>
        <xdr:cNvPr id="14767061" name="Imagem 11">
          <a:extLst>
            <a:ext uri="{FF2B5EF4-FFF2-40B4-BE49-F238E27FC236}">
              <a16:creationId xmlns:a16="http://schemas.microsoft.com/office/drawing/2014/main" id="{00000000-0008-0000-0000-0000D553E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" y="15240"/>
          <a:ext cx="10500360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174219</xdr:colOff>
      <xdr:row>15</xdr:row>
      <xdr:rowOff>59054</xdr:rowOff>
    </xdr:from>
    <xdr:to>
      <xdr:col>1</xdr:col>
      <xdr:colOff>29077</xdr:colOff>
      <xdr:row>16</xdr:row>
      <xdr:rowOff>141454</xdr:rowOff>
    </xdr:to>
    <xdr:sp macro="" textlink="">
      <xdr:nvSpPr>
        <xdr:cNvPr id="3" name="Arredondar Retângulo em um Canto Diagon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 flipH="1">
          <a:off x="166599" y="2781299"/>
          <a:ext cx="1443600" cy="25560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168447</xdr:colOff>
      <xdr:row>6</xdr:row>
      <xdr:rowOff>96539</xdr:rowOff>
    </xdr:from>
    <xdr:to>
      <xdr:col>1</xdr:col>
      <xdr:colOff>30897</xdr:colOff>
      <xdr:row>8</xdr:row>
      <xdr:rowOff>4768</xdr:rowOff>
    </xdr:to>
    <xdr:sp macro="" textlink="">
      <xdr:nvSpPr>
        <xdr:cNvPr id="23" name="Arredondar Retângulo em um Canto Diagonal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168447" y="1190009"/>
          <a:ext cx="1443600" cy="255600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172721</xdr:colOff>
      <xdr:row>13</xdr:row>
      <xdr:rowOff>59053</xdr:rowOff>
    </xdr:from>
    <xdr:to>
      <xdr:col>1</xdr:col>
      <xdr:colOff>27579</xdr:colOff>
      <xdr:row>14</xdr:row>
      <xdr:rowOff>133678</xdr:rowOff>
    </xdr:to>
    <xdr:sp macro="" textlink="">
      <xdr:nvSpPr>
        <xdr:cNvPr id="28" name="Arredondar Retângulo em um Canto Diagonal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65101" y="2419348"/>
          <a:ext cx="1443600" cy="255600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170822</xdr:colOff>
      <xdr:row>8</xdr:row>
      <xdr:rowOff>45907</xdr:rowOff>
    </xdr:from>
    <xdr:to>
      <xdr:col>1</xdr:col>
      <xdr:colOff>33272</xdr:colOff>
      <xdr:row>9</xdr:row>
      <xdr:rowOff>120532</xdr:rowOff>
    </xdr:to>
    <xdr:sp macro="" textlink="">
      <xdr:nvSpPr>
        <xdr:cNvPr id="32" name="Arredondar Retângulo em um Canto Diagonal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 bwMode="auto">
        <a:xfrm>
          <a:off x="170822" y="1493707"/>
          <a:ext cx="1443600" cy="255600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169052</xdr:colOff>
      <xdr:row>11</xdr:row>
      <xdr:rowOff>116328</xdr:rowOff>
    </xdr:from>
    <xdr:to>
      <xdr:col>1</xdr:col>
      <xdr:colOff>31502</xdr:colOff>
      <xdr:row>13</xdr:row>
      <xdr:rowOff>9978</xdr:rowOff>
    </xdr:to>
    <xdr:sp macro="" textlink="">
      <xdr:nvSpPr>
        <xdr:cNvPr id="33" name="Arredondar Retângulo em um Canto Diagonal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 bwMode="auto">
        <a:xfrm>
          <a:off x="169052" y="2107053"/>
          <a:ext cx="1443600" cy="255600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170823</xdr:colOff>
      <xdr:row>9</xdr:row>
      <xdr:rowOff>170460</xdr:rowOff>
    </xdr:from>
    <xdr:to>
      <xdr:col>1</xdr:col>
      <xdr:colOff>33273</xdr:colOff>
      <xdr:row>11</xdr:row>
      <xdr:rowOff>56548</xdr:rowOff>
    </xdr:to>
    <xdr:sp macro="" textlink="">
      <xdr:nvSpPr>
        <xdr:cNvPr id="34" name="Arredondar Retângulo em um Canto Diagonal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 bwMode="auto">
        <a:xfrm>
          <a:off x="170823" y="1799235"/>
          <a:ext cx="1443600" cy="255600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xdr:oneCellAnchor>
    <xdr:from>
      <xdr:col>12</xdr:col>
      <xdr:colOff>344170</xdr:colOff>
      <xdr:row>15</xdr:row>
      <xdr:rowOff>9525</xdr:rowOff>
    </xdr:from>
    <xdr:ext cx="19212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128250" y="272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  <xdr:twoCellAnchor>
    <xdr:from>
      <xdr:col>8</xdr:col>
      <xdr:colOff>571500</xdr:colOff>
      <xdr:row>65535</xdr:row>
      <xdr:rowOff>0</xdr:rowOff>
    </xdr:from>
    <xdr:to>
      <xdr:col>14</xdr:col>
      <xdr:colOff>38100</xdr:colOff>
      <xdr:row>65535</xdr:row>
      <xdr:rowOff>0</xdr:rowOff>
    </xdr:to>
    <xdr:graphicFrame macro="">
      <xdr:nvGraphicFramePr>
        <xdr:cNvPr id="14767069" name="Gráfico 17">
          <a:extLst>
            <a:ext uri="{FF2B5EF4-FFF2-40B4-BE49-F238E27FC236}">
              <a16:creationId xmlns:a16="http://schemas.microsoft.com/office/drawing/2014/main" id="{00000000-0008-0000-0000-0000DD53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510540</xdr:colOff>
      <xdr:row>65535</xdr:row>
      <xdr:rowOff>0</xdr:rowOff>
    </xdr:from>
    <xdr:to>
      <xdr:col>12</xdr:col>
      <xdr:colOff>7620</xdr:colOff>
      <xdr:row>65535</xdr:row>
      <xdr:rowOff>0</xdr:rowOff>
    </xdr:to>
    <xdr:graphicFrame macro="">
      <xdr:nvGraphicFramePr>
        <xdr:cNvPr id="14767070" name="Gráfico 19">
          <a:extLst>
            <a:ext uri="{FF2B5EF4-FFF2-40B4-BE49-F238E27FC236}">
              <a16:creationId xmlns:a16="http://schemas.microsoft.com/office/drawing/2014/main" id="{00000000-0008-0000-0000-0000DE53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716280</xdr:colOff>
      <xdr:row>65535</xdr:row>
      <xdr:rowOff>0</xdr:rowOff>
    </xdr:from>
    <xdr:to>
      <xdr:col>11</xdr:col>
      <xdr:colOff>243840</xdr:colOff>
      <xdr:row>65535</xdr:row>
      <xdr:rowOff>0</xdr:rowOff>
    </xdr:to>
    <xdr:graphicFrame macro="">
      <xdr:nvGraphicFramePr>
        <xdr:cNvPr id="14767071" name="Gráfico 20">
          <a:extLst>
            <a:ext uri="{FF2B5EF4-FFF2-40B4-BE49-F238E27FC236}">
              <a16:creationId xmlns:a16="http://schemas.microsoft.com/office/drawing/2014/main" id="{00000000-0008-0000-0000-0000DF53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716280</xdr:colOff>
      <xdr:row>65535</xdr:row>
      <xdr:rowOff>0</xdr:rowOff>
    </xdr:from>
    <xdr:to>
      <xdr:col>11</xdr:col>
      <xdr:colOff>243840</xdr:colOff>
      <xdr:row>65535</xdr:row>
      <xdr:rowOff>0</xdr:rowOff>
    </xdr:to>
    <xdr:graphicFrame macro="">
      <xdr:nvGraphicFramePr>
        <xdr:cNvPr id="14767072" name="Gráfico 21">
          <a:extLst>
            <a:ext uri="{FF2B5EF4-FFF2-40B4-BE49-F238E27FC236}">
              <a16:creationId xmlns:a16="http://schemas.microsoft.com/office/drawing/2014/main" id="{00000000-0008-0000-0000-0000E053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194945</xdr:colOff>
      <xdr:row>24</xdr:row>
      <xdr:rowOff>44450</xdr:rowOff>
    </xdr:from>
    <xdr:to>
      <xdr:col>5</xdr:col>
      <xdr:colOff>353621</xdr:colOff>
      <xdr:row>26</xdr:row>
      <xdr:rowOff>0</xdr:rowOff>
    </xdr:to>
    <xdr:sp macro="" textlink="">
      <xdr:nvSpPr>
        <xdr:cNvPr id="9" name="Retângulo: Cantos Superiores Arredondados 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238500" y="4400550"/>
          <a:ext cx="1619250" cy="304800"/>
        </a:xfrm>
        <a:prstGeom prst="round2SameRect">
          <a:avLst/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8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COMO USAR A PLANILHA </a:t>
          </a:r>
        </a:p>
      </xdr:txBody>
    </xdr:sp>
    <xdr:clientData/>
  </xdr:twoCellAnchor>
  <xdr:twoCellAnchor>
    <xdr:from>
      <xdr:col>7</xdr:col>
      <xdr:colOff>705485</xdr:colOff>
      <xdr:row>24</xdr:row>
      <xdr:rowOff>44450</xdr:rowOff>
    </xdr:from>
    <xdr:to>
      <xdr:col>10</xdr:col>
      <xdr:colOff>128342</xdr:colOff>
      <xdr:row>26</xdr:row>
      <xdr:rowOff>0</xdr:rowOff>
    </xdr:to>
    <xdr:sp macro="" textlink="">
      <xdr:nvSpPr>
        <xdr:cNvPr id="41" name="Retângulo: Cantos Superiores Arredondados 4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 bwMode="auto">
        <a:xfrm>
          <a:off x="6667500" y="4400550"/>
          <a:ext cx="1619250" cy="304800"/>
        </a:xfrm>
        <a:prstGeom prst="round2SameRect">
          <a:avLst/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indent="0" algn="ctr"/>
          <a:r>
            <a:rPr lang="pt-BR" sz="800" b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10</xdr:col>
      <xdr:colOff>194945</xdr:colOff>
      <xdr:row>24</xdr:row>
      <xdr:rowOff>44450</xdr:rowOff>
    </xdr:from>
    <xdr:to>
      <xdr:col>12</xdr:col>
      <xdr:colOff>204470</xdr:colOff>
      <xdr:row>26</xdr:row>
      <xdr:rowOff>0</xdr:rowOff>
    </xdr:to>
    <xdr:sp macro="" textlink="">
      <xdr:nvSpPr>
        <xdr:cNvPr id="42" name="Retângulo: Cantos Superiores Arredondados 4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 bwMode="auto">
        <a:xfrm>
          <a:off x="8372475" y="4400550"/>
          <a:ext cx="1619250" cy="304800"/>
        </a:xfrm>
        <a:prstGeom prst="round2SameRect">
          <a:avLst/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indent="0" algn="ctr"/>
          <a:r>
            <a:rPr lang="pt-BR" sz="800" b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INVESTIMENTOS</a:t>
          </a:r>
        </a:p>
      </xdr:txBody>
    </xdr:sp>
    <xdr:clientData/>
  </xdr:twoCellAnchor>
  <xdr:twoCellAnchor>
    <xdr:from>
      <xdr:col>12</xdr:col>
      <xdr:colOff>312420</xdr:colOff>
      <xdr:row>24</xdr:row>
      <xdr:rowOff>44450</xdr:rowOff>
    </xdr:from>
    <xdr:to>
      <xdr:col>13</xdr:col>
      <xdr:colOff>959554</xdr:colOff>
      <xdr:row>26</xdr:row>
      <xdr:rowOff>0</xdr:rowOff>
    </xdr:to>
    <xdr:sp macro="" textlink="">
      <xdr:nvSpPr>
        <xdr:cNvPr id="43" name="Retângulo: Cantos Superiores Arredondados 4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 bwMode="auto">
        <a:xfrm>
          <a:off x="10096500" y="4400550"/>
          <a:ext cx="1619250" cy="304800"/>
        </a:xfrm>
        <a:prstGeom prst="round2SameRect">
          <a:avLst/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indent="0" algn="ctr"/>
          <a:r>
            <a:rPr lang="pt-BR" sz="800" b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PROJETOS</a:t>
          </a:r>
        </a:p>
      </xdr:txBody>
    </xdr:sp>
    <xdr:clientData/>
  </xdr:twoCellAnchor>
  <xdr:twoCellAnchor>
    <xdr:from>
      <xdr:col>5</xdr:col>
      <xdr:colOff>437515</xdr:colOff>
      <xdr:row>24</xdr:row>
      <xdr:rowOff>44450</xdr:rowOff>
    </xdr:from>
    <xdr:to>
      <xdr:col>7</xdr:col>
      <xdr:colOff>596302</xdr:colOff>
      <xdr:row>26</xdr:row>
      <xdr:rowOff>0</xdr:rowOff>
    </xdr:to>
    <xdr:sp macro="" textlink="">
      <xdr:nvSpPr>
        <xdr:cNvPr id="44" name="Retângulo: Cantos Superiores Arredondados 4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 bwMode="auto">
        <a:xfrm>
          <a:off x="4953000" y="4400550"/>
          <a:ext cx="1619250" cy="304800"/>
        </a:xfrm>
        <a:prstGeom prst="round2SameRect">
          <a:avLst/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indent="0" algn="ctr"/>
          <a:r>
            <a:rPr lang="pt-BR" sz="800" b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CUSTOMIZAR CONTAS</a:t>
          </a:r>
        </a:p>
      </xdr:txBody>
    </xdr:sp>
    <xdr:clientData/>
  </xdr:twoCellAnchor>
  <xdr:twoCellAnchor>
    <xdr:from>
      <xdr:col>0</xdr:col>
      <xdr:colOff>682524</xdr:colOff>
      <xdr:row>17</xdr:row>
      <xdr:rowOff>23411</xdr:rowOff>
    </xdr:from>
    <xdr:to>
      <xdr:col>0</xdr:col>
      <xdr:colOff>1148041</xdr:colOff>
      <xdr:row>18</xdr:row>
      <xdr:rowOff>101201</xdr:rowOff>
    </xdr:to>
    <xdr:sp macro="" textlink="">
      <xdr:nvSpPr>
        <xdr:cNvPr id="35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 bwMode="auto">
        <a:xfrm>
          <a:off x="667284" y="3099986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1195471</xdr:colOff>
      <xdr:row>17</xdr:row>
      <xdr:rowOff>19050</xdr:rowOff>
    </xdr:from>
    <xdr:to>
      <xdr:col>1</xdr:col>
      <xdr:colOff>33893</xdr:colOff>
      <xdr:row>18</xdr:row>
      <xdr:rowOff>96840</xdr:rowOff>
    </xdr:to>
    <xdr:sp macro="" textlink="">
      <xdr:nvSpPr>
        <xdr:cNvPr id="36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164991" y="3095625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173166</xdr:colOff>
      <xdr:row>17</xdr:row>
      <xdr:rowOff>31923</xdr:rowOff>
    </xdr:from>
    <xdr:to>
      <xdr:col>0</xdr:col>
      <xdr:colOff>630666</xdr:colOff>
      <xdr:row>18</xdr:row>
      <xdr:rowOff>109713</xdr:rowOff>
    </xdr:to>
    <xdr:sp macro="" textlink="">
      <xdr:nvSpPr>
        <xdr:cNvPr id="37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 bwMode="auto">
        <a:xfrm>
          <a:off x="165546" y="310087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174246</xdr:colOff>
      <xdr:row>18</xdr:row>
      <xdr:rowOff>143068</xdr:rowOff>
    </xdr:from>
    <xdr:to>
      <xdr:col>0</xdr:col>
      <xdr:colOff>631746</xdr:colOff>
      <xdr:row>20</xdr:row>
      <xdr:rowOff>47518</xdr:rowOff>
    </xdr:to>
    <xdr:sp macro="" textlink="">
      <xdr:nvSpPr>
        <xdr:cNvPr id="38" name="Arredondar Retângulo em um Canto Diagonal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 bwMode="auto">
        <a:xfrm>
          <a:off x="166626" y="340823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683888</xdr:colOff>
      <xdr:row>18</xdr:row>
      <xdr:rowOff>138869</xdr:rowOff>
    </xdr:from>
    <xdr:to>
      <xdr:col>0</xdr:col>
      <xdr:colOff>1149405</xdr:colOff>
      <xdr:row>20</xdr:row>
      <xdr:rowOff>50979</xdr:rowOff>
    </xdr:to>
    <xdr:sp macro="" textlink="">
      <xdr:nvSpPr>
        <xdr:cNvPr id="39" name="Arredondar Retângulo em um Canto Diagonal 1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 bwMode="auto">
        <a:xfrm>
          <a:off x="668648" y="3404039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1196570</xdr:colOff>
      <xdr:row>18</xdr:row>
      <xdr:rowOff>146743</xdr:rowOff>
    </xdr:from>
    <xdr:to>
      <xdr:col>1</xdr:col>
      <xdr:colOff>34992</xdr:colOff>
      <xdr:row>20</xdr:row>
      <xdr:rowOff>52409</xdr:rowOff>
    </xdr:to>
    <xdr:sp macro="" textlink="">
      <xdr:nvSpPr>
        <xdr:cNvPr id="40" name="Arredondar Retângulo em um Canto Diagonal 13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 bwMode="auto">
        <a:xfrm>
          <a:off x="1166090" y="3411913"/>
          <a:ext cx="450000" cy="267616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170178</xdr:colOff>
      <xdr:row>20</xdr:row>
      <xdr:rowOff>98823</xdr:rowOff>
    </xdr:from>
    <xdr:to>
      <xdr:col>0</xdr:col>
      <xdr:colOff>635695</xdr:colOff>
      <xdr:row>22</xdr:row>
      <xdr:rowOff>10933</xdr:rowOff>
    </xdr:to>
    <xdr:sp macro="" textlink="">
      <xdr:nvSpPr>
        <xdr:cNvPr id="45" name="Arredondar Retângulo em um Canto Diagonal 14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 bwMode="auto">
        <a:xfrm>
          <a:off x="170178" y="372594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677386</xdr:colOff>
      <xdr:row>20</xdr:row>
      <xdr:rowOff>94733</xdr:rowOff>
    </xdr:from>
    <xdr:to>
      <xdr:col>0</xdr:col>
      <xdr:colOff>1142903</xdr:colOff>
      <xdr:row>22</xdr:row>
      <xdr:rowOff>6843</xdr:rowOff>
    </xdr:to>
    <xdr:sp macro="" textlink="">
      <xdr:nvSpPr>
        <xdr:cNvPr id="46" name="Arredondar Retângulo em um Canto Diagonal 1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 bwMode="auto">
        <a:xfrm>
          <a:off x="662146" y="372185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1190067</xdr:colOff>
      <xdr:row>20</xdr:row>
      <xdr:rowOff>110712</xdr:rowOff>
    </xdr:from>
    <xdr:to>
      <xdr:col>1</xdr:col>
      <xdr:colOff>28014</xdr:colOff>
      <xdr:row>22</xdr:row>
      <xdr:rowOff>15162</xdr:rowOff>
    </xdr:to>
    <xdr:sp macro="" textlink="">
      <xdr:nvSpPr>
        <xdr:cNvPr id="47" name="Arredondar Retângulo em um Canto Diagonal 16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 bwMode="auto">
        <a:xfrm>
          <a:off x="1159587" y="3730212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169545</xdr:colOff>
      <xdr:row>22</xdr:row>
      <xdr:rowOff>55207</xdr:rowOff>
    </xdr:from>
    <xdr:to>
      <xdr:col>0</xdr:col>
      <xdr:colOff>627172</xdr:colOff>
      <xdr:row>23</xdr:row>
      <xdr:rowOff>140632</xdr:rowOff>
    </xdr:to>
    <xdr:sp macro="" textlink="">
      <xdr:nvSpPr>
        <xdr:cNvPr id="48" name="Arredondar Retângulo em um Canto Diagonal 17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161925" y="4044277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679104</xdr:colOff>
      <xdr:row>22</xdr:row>
      <xdr:rowOff>59938</xdr:rowOff>
    </xdr:from>
    <xdr:to>
      <xdr:col>0</xdr:col>
      <xdr:colOff>1144621</xdr:colOff>
      <xdr:row>23</xdr:row>
      <xdr:rowOff>145363</xdr:rowOff>
    </xdr:to>
    <xdr:sp macro="" textlink="">
      <xdr:nvSpPr>
        <xdr:cNvPr id="49" name="Arredondar Retângulo em um Canto Diagonal 18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663864" y="404138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1189093</xdr:colOff>
      <xdr:row>22</xdr:row>
      <xdr:rowOff>58153</xdr:rowOff>
    </xdr:from>
    <xdr:to>
      <xdr:col>1</xdr:col>
      <xdr:colOff>27040</xdr:colOff>
      <xdr:row>23</xdr:row>
      <xdr:rowOff>143578</xdr:rowOff>
    </xdr:to>
    <xdr:sp macro="" textlink="">
      <xdr:nvSpPr>
        <xdr:cNvPr id="50" name="Arredondar Retângulo em um Canto Diagonal 19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 bwMode="auto">
        <a:xfrm>
          <a:off x="1158613" y="404722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23" name="Retângulo: Cantos Arredondado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37" name="Arredondar Retângulo em um Canto Diagonal 2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38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39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40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41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42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43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44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45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46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47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48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49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50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51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52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53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54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22860</xdr:colOff>
          <xdr:row>6</xdr:row>
          <xdr:rowOff>7620</xdr:rowOff>
        </xdr:to>
        <xdr:sp macro="" textlink="">
          <xdr:nvSpPr>
            <xdr:cNvPr id="12850270" name="Drop Down 4190" hidden="1">
              <a:extLst>
                <a:ext uri="{63B3BB69-23CF-44E3-9099-C40C66FF867C}">
                  <a14:compatExt spid="_x0000_s12850270"/>
                </a:ext>
                <a:ext uri="{FF2B5EF4-FFF2-40B4-BE49-F238E27FC236}">
                  <a16:creationId xmlns:a16="http://schemas.microsoft.com/office/drawing/2014/main" id="{00000000-0008-0000-0900-00005E14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107006" name="Drop Down 5502" hidden="1">
              <a:extLst>
                <a:ext uri="{63B3BB69-23CF-44E3-9099-C40C66FF867C}">
                  <a14:compatExt spid="_x0000_s14107006"/>
                </a:ext>
                <a:ext uri="{FF2B5EF4-FFF2-40B4-BE49-F238E27FC236}">
                  <a16:creationId xmlns:a16="http://schemas.microsoft.com/office/drawing/2014/main" id="{00000000-0008-0000-0900-00007E41D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44" name="Retângulo: Cantos Arredondados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45" name="Arredondar Retângulo em um Canto Diagonal 2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46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47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48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49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50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51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52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53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54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55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56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62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63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64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65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66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67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22860</xdr:colOff>
          <xdr:row>6</xdr:row>
          <xdr:rowOff>7620</xdr:rowOff>
        </xdr:to>
        <xdr:sp macro="" textlink="">
          <xdr:nvSpPr>
            <xdr:cNvPr id="12851294" name="Drop Down 4190" hidden="1">
              <a:extLst>
                <a:ext uri="{63B3BB69-23CF-44E3-9099-C40C66FF867C}">
                  <a14:compatExt spid="_x0000_s12851294"/>
                </a:ext>
                <a:ext uri="{FF2B5EF4-FFF2-40B4-BE49-F238E27FC236}">
                  <a16:creationId xmlns:a16="http://schemas.microsoft.com/office/drawing/2014/main" id="{00000000-0008-0000-0A00-00005E18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108030" name="Drop Down 5502" hidden="1">
              <a:extLst>
                <a:ext uri="{63B3BB69-23CF-44E3-9099-C40C66FF867C}">
                  <a14:compatExt spid="_x0000_s14108030"/>
                </a:ext>
                <a:ext uri="{FF2B5EF4-FFF2-40B4-BE49-F238E27FC236}">
                  <a16:creationId xmlns:a16="http://schemas.microsoft.com/office/drawing/2014/main" id="{00000000-0008-0000-0A00-00007E45D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23" name="Retângulo: Cantos Arredondado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37" name="Arredondar Retângulo em um Canto Diagonal 2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38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39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40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41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42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43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44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45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46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47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48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49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50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51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52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53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54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22860</xdr:colOff>
          <xdr:row>6</xdr:row>
          <xdr:rowOff>7620</xdr:rowOff>
        </xdr:to>
        <xdr:sp macro="" textlink="">
          <xdr:nvSpPr>
            <xdr:cNvPr id="12852320" name="Drop Down 3168" hidden="1">
              <a:extLst>
                <a:ext uri="{63B3BB69-23CF-44E3-9099-C40C66FF867C}">
                  <a14:compatExt spid="_x0000_s12852320"/>
                </a:ext>
                <a:ext uri="{FF2B5EF4-FFF2-40B4-BE49-F238E27FC236}">
                  <a16:creationId xmlns:a16="http://schemas.microsoft.com/office/drawing/2014/main" id="{00000000-0008-0000-0B00-0000601C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109056" name="Drop Down 4480" hidden="1">
              <a:extLst>
                <a:ext uri="{63B3BB69-23CF-44E3-9099-C40C66FF867C}">
                  <a14:compatExt spid="_x0000_s14109056"/>
                </a:ext>
                <a:ext uri="{FF2B5EF4-FFF2-40B4-BE49-F238E27FC236}">
                  <a16:creationId xmlns:a16="http://schemas.microsoft.com/office/drawing/2014/main" id="{00000000-0008-0000-0B00-00008049D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23" name="Retângulo: Cantos Arredondado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42" name="Arredondar Retângulo em um Canto Diagonal 2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43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44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45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46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47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48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49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50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51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52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53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54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55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56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57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58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59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22860</xdr:colOff>
          <xdr:row>6</xdr:row>
          <xdr:rowOff>7620</xdr:rowOff>
        </xdr:to>
        <xdr:sp macro="" textlink="">
          <xdr:nvSpPr>
            <xdr:cNvPr id="12853344" name="Drop Down 4192" hidden="1">
              <a:extLst>
                <a:ext uri="{63B3BB69-23CF-44E3-9099-C40C66FF867C}">
                  <a14:compatExt spid="_x0000_s12853344"/>
                </a:ext>
                <a:ext uri="{FF2B5EF4-FFF2-40B4-BE49-F238E27FC236}">
                  <a16:creationId xmlns:a16="http://schemas.microsoft.com/office/drawing/2014/main" id="{00000000-0008-0000-0C00-00006020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110080" name="Drop Down 5504" hidden="1">
              <a:extLst>
                <a:ext uri="{63B3BB69-23CF-44E3-9099-C40C66FF867C}">
                  <a14:compatExt spid="_x0000_s14110080"/>
                </a:ext>
                <a:ext uri="{FF2B5EF4-FFF2-40B4-BE49-F238E27FC236}">
                  <a16:creationId xmlns:a16="http://schemas.microsoft.com/office/drawing/2014/main" id="{00000000-0008-0000-0C00-0000804DD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41" name="Retângulo: Cantos Arredondados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42" name="Arredondar Retângulo em um Canto Diagonal 2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43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44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45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46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47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48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49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50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51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52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53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54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55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56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57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D00-000039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58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59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22860</xdr:colOff>
          <xdr:row>6</xdr:row>
          <xdr:rowOff>7620</xdr:rowOff>
        </xdr:to>
        <xdr:sp macro="" textlink="">
          <xdr:nvSpPr>
            <xdr:cNvPr id="12854369" name="Drop Down 4193" hidden="1">
              <a:extLst>
                <a:ext uri="{63B3BB69-23CF-44E3-9099-C40C66FF867C}">
                  <a14:compatExt spid="_x0000_s12854369"/>
                </a:ext>
                <a:ext uri="{FF2B5EF4-FFF2-40B4-BE49-F238E27FC236}">
                  <a16:creationId xmlns:a16="http://schemas.microsoft.com/office/drawing/2014/main" id="{00000000-0008-0000-0D00-00006124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60960</xdr:colOff>
          <xdr:row>6</xdr:row>
          <xdr:rowOff>7620</xdr:rowOff>
        </xdr:to>
        <xdr:sp macro="" textlink="">
          <xdr:nvSpPr>
            <xdr:cNvPr id="14111105" name="Drop Down 5505" hidden="1">
              <a:extLst>
                <a:ext uri="{63B3BB69-23CF-44E3-9099-C40C66FF867C}">
                  <a14:compatExt spid="_x0000_s14111105"/>
                </a:ext>
                <a:ext uri="{FF2B5EF4-FFF2-40B4-BE49-F238E27FC236}">
                  <a16:creationId xmlns:a16="http://schemas.microsoft.com/office/drawing/2014/main" id="{00000000-0008-0000-0D00-00008151D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40103</xdr:colOff>
      <xdr:row>0</xdr:row>
      <xdr:rowOff>40103</xdr:rowOff>
    </xdr:from>
    <xdr:to>
      <xdr:col>1</xdr:col>
      <xdr:colOff>1454021</xdr:colOff>
      <xdr:row>0</xdr:row>
      <xdr:rowOff>306503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40103" y="40103"/>
          <a:ext cx="1443600" cy="2664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30077</xdr:colOff>
      <xdr:row>0</xdr:row>
      <xdr:rowOff>30077</xdr:rowOff>
    </xdr:from>
    <xdr:to>
      <xdr:col>1</xdr:col>
      <xdr:colOff>1439295</xdr:colOff>
      <xdr:row>0</xdr:row>
      <xdr:rowOff>296477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 bwMode="auto">
        <a:xfrm>
          <a:off x="30077" y="30077"/>
          <a:ext cx="1443600" cy="2664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196</xdr:row>
      <xdr:rowOff>7620</xdr:rowOff>
    </xdr:from>
    <xdr:to>
      <xdr:col>15</xdr:col>
      <xdr:colOff>594360</xdr:colOff>
      <xdr:row>210</xdr:row>
      <xdr:rowOff>60960</xdr:rowOff>
    </xdr:to>
    <xdr:graphicFrame macro="">
      <xdr:nvGraphicFramePr>
        <xdr:cNvPr id="14769645" name="Gráfico 2">
          <a:extLst>
            <a:ext uri="{FF2B5EF4-FFF2-40B4-BE49-F238E27FC236}">
              <a16:creationId xmlns:a16="http://schemas.microsoft.com/office/drawing/2014/main" id="{00000000-0008-0000-1000-0000ED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18</xdr:row>
      <xdr:rowOff>312420</xdr:rowOff>
    </xdr:from>
    <xdr:to>
      <xdr:col>15</xdr:col>
      <xdr:colOff>472440</xdr:colOff>
      <xdr:row>33</xdr:row>
      <xdr:rowOff>38100</xdr:rowOff>
    </xdr:to>
    <xdr:graphicFrame macro="">
      <xdr:nvGraphicFramePr>
        <xdr:cNvPr id="14769646" name="Gráfico 3">
          <a:extLst>
            <a:ext uri="{FF2B5EF4-FFF2-40B4-BE49-F238E27FC236}">
              <a16:creationId xmlns:a16="http://schemas.microsoft.com/office/drawing/2014/main" id="{00000000-0008-0000-1000-0000EE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167640</xdr:colOff>
      <xdr:row>34</xdr:row>
      <xdr:rowOff>304800</xdr:rowOff>
    </xdr:from>
    <xdr:to>
      <xdr:col>15</xdr:col>
      <xdr:colOff>457200</xdr:colOff>
      <xdr:row>49</xdr:row>
      <xdr:rowOff>30480</xdr:rowOff>
    </xdr:to>
    <xdr:graphicFrame macro="">
      <xdr:nvGraphicFramePr>
        <xdr:cNvPr id="14769647" name="Gráfico 4">
          <a:extLst>
            <a:ext uri="{FF2B5EF4-FFF2-40B4-BE49-F238E27FC236}">
              <a16:creationId xmlns:a16="http://schemas.microsoft.com/office/drawing/2014/main" id="{00000000-0008-0000-1000-0000EF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167640</xdr:colOff>
      <xdr:row>50</xdr:row>
      <xdr:rowOff>312420</xdr:rowOff>
    </xdr:from>
    <xdr:to>
      <xdr:col>15</xdr:col>
      <xdr:colOff>457200</xdr:colOff>
      <xdr:row>65</xdr:row>
      <xdr:rowOff>38100</xdr:rowOff>
    </xdr:to>
    <xdr:graphicFrame macro="">
      <xdr:nvGraphicFramePr>
        <xdr:cNvPr id="14769648" name="Gráfico 5">
          <a:extLst>
            <a:ext uri="{FF2B5EF4-FFF2-40B4-BE49-F238E27FC236}">
              <a16:creationId xmlns:a16="http://schemas.microsoft.com/office/drawing/2014/main" id="{00000000-0008-0000-1000-0000F0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160020</xdr:colOff>
      <xdr:row>66</xdr:row>
      <xdr:rowOff>312420</xdr:rowOff>
    </xdr:from>
    <xdr:to>
      <xdr:col>15</xdr:col>
      <xdr:colOff>457200</xdr:colOff>
      <xdr:row>81</xdr:row>
      <xdr:rowOff>45720</xdr:rowOff>
    </xdr:to>
    <xdr:graphicFrame macro="">
      <xdr:nvGraphicFramePr>
        <xdr:cNvPr id="14769649" name="Gráfico 6">
          <a:extLst>
            <a:ext uri="{FF2B5EF4-FFF2-40B4-BE49-F238E27FC236}">
              <a16:creationId xmlns:a16="http://schemas.microsoft.com/office/drawing/2014/main" id="{00000000-0008-0000-1000-0000F1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160020</xdr:colOff>
      <xdr:row>83</xdr:row>
      <xdr:rowOff>0</xdr:rowOff>
    </xdr:from>
    <xdr:to>
      <xdr:col>15</xdr:col>
      <xdr:colOff>457200</xdr:colOff>
      <xdr:row>97</xdr:row>
      <xdr:rowOff>45720</xdr:rowOff>
    </xdr:to>
    <xdr:graphicFrame macro="">
      <xdr:nvGraphicFramePr>
        <xdr:cNvPr id="14769650" name="Gráfico 7">
          <a:extLst>
            <a:ext uri="{FF2B5EF4-FFF2-40B4-BE49-F238E27FC236}">
              <a16:creationId xmlns:a16="http://schemas.microsoft.com/office/drawing/2014/main" id="{00000000-0008-0000-1000-0000F2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182880</xdr:colOff>
      <xdr:row>98</xdr:row>
      <xdr:rowOff>312420</xdr:rowOff>
    </xdr:from>
    <xdr:to>
      <xdr:col>15</xdr:col>
      <xdr:colOff>480060</xdr:colOff>
      <xdr:row>113</xdr:row>
      <xdr:rowOff>45720</xdr:rowOff>
    </xdr:to>
    <xdr:graphicFrame macro="">
      <xdr:nvGraphicFramePr>
        <xdr:cNvPr id="14769651" name="Gráfico 8">
          <a:extLst>
            <a:ext uri="{FF2B5EF4-FFF2-40B4-BE49-F238E27FC236}">
              <a16:creationId xmlns:a16="http://schemas.microsoft.com/office/drawing/2014/main" id="{00000000-0008-0000-1000-0000F3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198120</xdr:colOff>
      <xdr:row>115</xdr:row>
      <xdr:rowOff>0</xdr:rowOff>
    </xdr:from>
    <xdr:to>
      <xdr:col>15</xdr:col>
      <xdr:colOff>487680</xdr:colOff>
      <xdr:row>129</xdr:row>
      <xdr:rowOff>45720</xdr:rowOff>
    </xdr:to>
    <xdr:graphicFrame macro="">
      <xdr:nvGraphicFramePr>
        <xdr:cNvPr id="14769652" name="Gráfico 9">
          <a:extLst>
            <a:ext uri="{FF2B5EF4-FFF2-40B4-BE49-F238E27FC236}">
              <a16:creationId xmlns:a16="http://schemas.microsoft.com/office/drawing/2014/main" id="{00000000-0008-0000-1000-0000F4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198120</xdr:colOff>
      <xdr:row>131</xdr:row>
      <xdr:rowOff>0</xdr:rowOff>
    </xdr:from>
    <xdr:to>
      <xdr:col>15</xdr:col>
      <xdr:colOff>487680</xdr:colOff>
      <xdr:row>145</xdr:row>
      <xdr:rowOff>45720</xdr:rowOff>
    </xdr:to>
    <xdr:graphicFrame macro="">
      <xdr:nvGraphicFramePr>
        <xdr:cNvPr id="14769653" name="Gráfico 10">
          <a:extLst>
            <a:ext uri="{FF2B5EF4-FFF2-40B4-BE49-F238E27FC236}">
              <a16:creationId xmlns:a16="http://schemas.microsoft.com/office/drawing/2014/main" id="{00000000-0008-0000-1000-0000F5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167640</xdr:colOff>
      <xdr:row>147</xdr:row>
      <xdr:rowOff>7620</xdr:rowOff>
    </xdr:from>
    <xdr:to>
      <xdr:col>15</xdr:col>
      <xdr:colOff>472440</xdr:colOff>
      <xdr:row>161</xdr:row>
      <xdr:rowOff>60960</xdr:rowOff>
    </xdr:to>
    <xdr:graphicFrame macro="">
      <xdr:nvGraphicFramePr>
        <xdr:cNvPr id="14769654" name="Gráfico 11">
          <a:extLst>
            <a:ext uri="{FF2B5EF4-FFF2-40B4-BE49-F238E27FC236}">
              <a16:creationId xmlns:a16="http://schemas.microsoft.com/office/drawing/2014/main" id="{00000000-0008-0000-1000-0000F6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182880</xdr:colOff>
      <xdr:row>162</xdr:row>
      <xdr:rowOff>312420</xdr:rowOff>
    </xdr:from>
    <xdr:to>
      <xdr:col>15</xdr:col>
      <xdr:colOff>480060</xdr:colOff>
      <xdr:row>177</xdr:row>
      <xdr:rowOff>45720</xdr:rowOff>
    </xdr:to>
    <xdr:graphicFrame macro="">
      <xdr:nvGraphicFramePr>
        <xdr:cNvPr id="14769655" name="Gráfico 12">
          <a:extLst>
            <a:ext uri="{FF2B5EF4-FFF2-40B4-BE49-F238E27FC236}">
              <a16:creationId xmlns:a16="http://schemas.microsoft.com/office/drawing/2014/main" id="{00000000-0008-0000-1000-0000F7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182880</xdr:colOff>
      <xdr:row>179</xdr:row>
      <xdr:rowOff>7620</xdr:rowOff>
    </xdr:from>
    <xdr:to>
      <xdr:col>15</xdr:col>
      <xdr:colOff>480060</xdr:colOff>
      <xdr:row>193</xdr:row>
      <xdr:rowOff>60960</xdr:rowOff>
    </xdr:to>
    <xdr:graphicFrame macro="">
      <xdr:nvGraphicFramePr>
        <xdr:cNvPr id="14769656" name="Gráfico 13">
          <a:extLst>
            <a:ext uri="{FF2B5EF4-FFF2-40B4-BE49-F238E27FC236}">
              <a16:creationId xmlns:a16="http://schemas.microsoft.com/office/drawing/2014/main" id="{00000000-0008-0000-1000-0000F8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861060</xdr:colOff>
      <xdr:row>222</xdr:row>
      <xdr:rowOff>167640</xdr:rowOff>
    </xdr:from>
    <xdr:to>
      <xdr:col>4</xdr:col>
      <xdr:colOff>114300</xdr:colOff>
      <xdr:row>237</xdr:row>
      <xdr:rowOff>45720</xdr:rowOff>
    </xdr:to>
    <xdr:graphicFrame macro="">
      <xdr:nvGraphicFramePr>
        <xdr:cNvPr id="14769657" name="Gráfico 23">
          <a:extLst>
            <a:ext uri="{FF2B5EF4-FFF2-40B4-BE49-F238E27FC236}">
              <a16:creationId xmlns:a16="http://schemas.microsoft.com/office/drawing/2014/main" id="{00000000-0008-0000-1000-0000F9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160020</xdr:colOff>
      <xdr:row>2</xdr:row>
      <xdr:rowOff>312420</xdr:rowOff>
    </xdr:from>
    <xdr:to>
      <xdr:col>15</xdr:col>
      <xdr:colOff>457200</xdr:colOff>
      <xdr:row>17</xdr:row>
      <xdr:rowOff>45720</xdr:rowOff>
    </xdr:to>
    <xdr:graphicFrame macro="">
      <xdr:nvGraphicFramePr>
        <xdr:cNvPr id="14769658" name="Gráfico 2">
          <a:extLst>
            <a:ext uri="{FF2B5EF4-FFF2-40B4-BE49-F238E27FC236}">
              <a16:creationId xmlns:a16="http://schemas.microsoft.com/office/drawing/2014/main" id="{00000000-0008-0000-1000-0000FA5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28575</xdr:colOff>
      <xdr:row>0</xdr:row>
      <xdr:rowOff>28574</xdr:rowOff>
    </xdr:from>
    <xdr:to>
      <xdr:col>1</xdr:col>
      <xdr:colOff>1235925</xdr:colOff>
      <xdr:row>0</xdr:row>
      <xdr:rowOff>294974</xdr:rowOff>
    </xdr:to>
    <xdr:sp macro="" textlink="">
      <xdr:nvSpPr>
        <xdr:cNvPr id="18" name="Retângulo: Cantos Arredondados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 bwMode="auto">
        <a:xfrm>
          <a:off x="28575" y="28574"/>
          <a:ext cx="1443600" cy="2664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344170</xdr:colOff>
      <xdr:row>12</xdr:row>
      <xdr:rowOff>9525</xdr:rowOff>
    </xdr:from>
    <xdr:ext cx="192120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1029970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  <xdr:twoCellAnchor>
    <xdr:from>
      <xdr:col>1</xdr:col>
      <xdr:colOff>38244</xdr:colOff>
      <xdr:row>1</xdr:row>
      <xdr:rowOff>209549</xdr:rowOff>
    </xdr:from>
    <xdr:to>
      <xdr:col>5</xdr:col>
      <xdr:colOff>484530</xdr:colOff>
      <xdr:row>3</xdr:row>
      <xdr:rowOff>120649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1619394" y="962024"/>
          <a:ext cx="35280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 baseline="0">
              <a:solidFill>
                <a:srgbClr val="004568"/>
              </a:solidFill>
              <a:latin typeface="Arial" panose="020B0604020202020204" pitchFamily="34" charset="0"/>
              <a:cs typeface="Arial" panose="020B0604020202020204" pitchFamily="34" charset="0"/>
            </a:rPr>
            <a:t>Acompanhando as metas...</a:t>
          </a:r>
          <a:endParaRPr lang="pt-BR" sz="1600" b="1">
            <a:solidFill>
              <a:srgbClr val="00456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38100</xdr:colOff>
      <xdr:row>4</xdr:row>
      <xdr:rowOff>7620</xdr:rowOff>
    </xdr:from>
    <xdr:to>
      <xdr:col>5</xdr:col>
      <xdr:colOff>487680</xdr:colOff>
      <xdr:row>18</xdr:row>
      <xdr:rowOff>83820</xdr:rowOff>
    </xdr:to>
    <xdr:graphicFrame macro="">
      <xdr:nvGraphicFramePr>
        <xdr:cNvPr id="15194484" name="Gráfico 2">
          <a:extLst>
            <a:ext uri="{FF2B5EF4-FFF2-40B4-BE49-F238E27FC236}">
              <a16:creationId xmlns:a16="http://schemas.microsoft.com/office/drawing/2014/main" id="{00000000-0008-0000-1100-000074D9E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4</xdr:row>
      <xdr:rowOff>30480</xdr:rowOff>
    </xdr:from>
    <xdr:to>
      <xdr:col>10</xdr:col>
      <xdr:colOff>243840</xdr:colOff>
      <xdr:row>18</xdr:row>
      <xdr:rowOff>99060</xdr:rowOff>
    </xdr:to>
    <xdr:graphicFrame macro="">
      <xdr:nvGraphicFramePr>
        <xdr:cNvPr id="15194485" name="Gráfico 40">
          <a:extLst>
            <a:ext uri="{FF2B5EF4-FFF2-40B4-BE49-F238E27FC236}">
              <a16:creationId xmlns:a16="http://schemas.microsoft.com/office/drawing/2014/main" id="{00000000-0008-0000-1100-000075D9E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581221</xdr:colOff>
      <xdr:row>1</xdr:row>
      <xdr:rowOff>209550</xdr:rowOff>
    </xdr:from>
    <xdr:to>
      <xdr:col>10</xdr:col>
      <xdr:colOff>240957</xdr:colOff>
      <xdr:row>3</xdr:row>
      <xdr:rowOff>125189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SpPr txBox="1"/>
      </xdr:nvSpPr>
      <xdr:spPr>
        <a:xfrm>
          <a:off x="5242756" y="962025"/>
          <a:ext cx="3528000" cy="452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 baseline="0">
              <a:solidFill>
                <a:srgbClr val="004568"/>
              </a:solidFill>
              <a:latin typeface="Arial" panose="020B0604020202020204" pitchFamily="34" charset="0"/>
              <a:cs typeface="Arial" panose="020B0604020202020204" pitchFamily="34" charset="0"/>
            </a:rPr>
            <a:t>Onde está indo meu dinheiro?</a:t>
          </a:r>
          <a:endParaRPr lang="pt-BR" sz="1600" b="1">
            <a:solidFill>
              <a:srgbClr val="00456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364239</xdr:colOff>
      <xdr:row>1</xdr:row>
      <xdr:rowOff>209550</xdr:rowOff>
    </xdr:from>
    <xdr:to>
      <xdr:col>14</xdr:col>
      <xdr:colOff>552122</xdr:colOff>
      <xdr:row>3</xdr:row>
      <xdr:rowOff>106609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SpPr txBox="1"/>
      </xdr:nvSpPr>
      <xdr:spPr>
        <a:xfrm>
          <a:off x="8870699" y="962025"/>
          <a:ext cx="35280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 baseline="0">
              <a:solidFill>
                <a:srgbClr val="004568"/>
              </a:solidFill>
              <a:latin typeface="Arial" panose="020B0604020202020204" pitchFamily="34" charset="0"/>
              <a:cs typeface="Arial" panose="020B0604020202020204" pitchFamily="34" charset="0"/>
            </a:rPr>
            <a:t>Desempenho dos investimentos</a:t>
          </a:r>
          <a:endParaRPr lang="pt-BR" sz="1600" b="1">
            <a:solidFill>
              <a:srgbClr val="00456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350520</xdr:colOff>
      <xdr:row>4</xdr:row>
      <xdr:rowOff>30480</xdr:rowOff>
    </xdr:from>
    <xdr:to>
      <xdr:col>14</xdr:col>
      <xdr:colOff>556260</xdr:colOff>
      <xdr:row>18</xdr:row>
      <xdr:rowOff>121920</xdr:rowOff>
    </xdr:to>
    <xdr:graphicFrame macro="">
      <xdr:nvGraphicFramePr>
        <xdr:cNvPr id="15194488" name="Gráfico 39">
          <a:extLst>
            <a:ext uri="{FF2B5EF4-FFF2-40B4-BE49-F238E27FC236}">
              <a16:creationId xmlns:a16="http://schemas.microsoft.com/office/drawing/2014/main" id="{00000000-0008-0000-1100-000078D9E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80702</xdr:colOff>
      <xdr:row>10</xdr:row>
      <xdr:rowOff>151745</xdr:rowOff>
    </xdr:from>
    <xdr:to>
      <xdr:col>0</xdr:col>
      <xdr:colOff>1562420</xdr:colOff>
      <xdr:row>12</xdr:row>
      <xdr:rowOff>52502</xdr:rowOff>
    </xdr:to>
    <xdr:sp macro="" textlink="">
      <xdr:nvSpPr>
        <xdr:cNvPr id="32" name="Arredondar Retângulo em um Canto Diagonal 2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SpPr/>
      </xdr:nvSpPr>
      <xdr:spPr bwMode="auto">
        <a:xfrm flipH="1">
          <a:off x="87052" y="2943840"/>
          <a:ext cx="1440000" cy="2689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79375</xdr:colOff>
      <xdr:row>2</xdr:row>
      <xdr:rowOff>85725</xdr:rowOff>
    </xdr:from>
    <xdr:to>
      <xdr:col>0</xdr:col>
      <xdr:colOff>1551819</xdr:colOff>
      <xdr:row>3</xdr:row>
      <xdr:rowOff>153448</xdr:rowOff>
    </xdr:to>
    <xdr:sp macro="" textlink="">
      <xdr:nvSpPr>
        <xdr:cNvPr id="61" name="Arredondar Retângulo em um Canto Diagonal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100-00003D000000}"/>
            </a:ext>
          </a:extLst>
        </xdr:cNvPr>
        <xdr:cNvSpPr/>
      </xdr:nvSpPr>
      <xdr:spPr bwMode="auto">
        <a:xfrm>
          <a:off x="76200" y="1333500"/>
          <a:ext cx="1440000" cy="278475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79204</xdr:colOff>
      <xdr:row>9</xdr:row>
      <xdr:rowOff>614</xdr:rowOff>
    </xdr:from>
    <xdr:to>
      <xdr:col>0</xdr:col>
      <xdr:colOff>1560922</xdr:colOff>
      <xdr:row>10</xdr:row>
      <xdr:rowOff>88589</xdr:rowOff>
    </xdr:to>
    <xdr:sp macro="" textlink="">
      <xdr:nvSpPr>
        <xdr:cNvPr id="62" name="Arredondar Retângulo em um Canto Diagonal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100-00003E000000}"/>
            </a:ext>
          </a:extLst>
        </xdr:cNvPr>
        <xdr:cNvSpPr/>
      </xdr:nvSpPr>
      <xdr:spPr bwMode="auto">
        <a:xfrm>
          <a:off x="85554" y="2581889"/>
          <a:ext cx="1440000" cy="27847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89370</xdr:colOff>
      <xdr:row>4</xdr:row>
      <xdr:rowOff>10328</xdr:rowOff>
    </xdr:from>
    <xdr:to>
      <xdr:col>0</xdr:col>
      <xdr:colOff>1563925</xdr:colOff>
      <xdr:row>5</xdr:row>
      <xdr:rowOff>98303</xdr:rowOff>
    </xdr:to>
    <xdr:sp macro="" textlink="">
      <xdr:nvSpPr>
        <xdr:cNvPr id="63" name="Arredondar Retângulo em um Canto Diagonal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100-00003F000000}"/>
            </a:ext>
          </a:extLst>
        </xdr:cNvPr>
        <xdr:cNvSpPr/>
      </xdr:nvSpPr>
      <xdr:spPr bwMode="auto">
        <a:xfrm>
          <a:off x="78575" y="1646723"/>
          <a:ext cx="1440000" cy="27847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79980</xdr:colOff>
      <xdr:row>7</xdr:row>
      <xdr:rowOff>61700</xdr:rowOff>
    </xdr:from>
    <xdr:to>
      <xdr:col>0</xdr:col>
      <xdr:colOff>1552424</xdr:colOff>
      <xdr:row>8</xdr:row>
      <xdr:rowOff>149675</xdr:rowOff>
    </xdr:to>
    <xdr:sp macro="" textlink="">
      <xdr:nvSpPr>
        <xdr:cNvPr id="64" name="Arredondar Retângulo em um Canto Diagonal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100-000040000000}"/>
            </a:ext>
          </a:extLst>
        </xdr:cNvPr>
        <xdr:cNvSpPr/>
      </xdr:nvSpPr>
      <xdr:spPr bwMode="auto">
        <a:xfrm>
          <a:off x="76805" y="2269595"/>
          <a:ext cx="1440000" cy="27847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89371</xdr:colOff>
      <xdr:row>5</xdr:row>
      <xdr:rowOff>138057</xdr:rowOff>
    </xdr:from>
    <xdr:to>
      <xdr:col>0</xdr:col>
      <xdr:colOff>1563926</xdr:colOff>
      <xdr:row>7</xdr:row>
      <xdr:rowOff>33469</xdr:rowOff>
    </xdr:to>
    <xdr:sp macro="" textlink="">
      <xdr:nvSpPr>
        <xdr:cNvPr id="65" name="Arredondar Retângulo em um Canto Diagonal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1100-000041000000}"/>
            </a:ext>
          </a:extLst>
        </xdr:cNvPr>
        <xdr:cNvSpPr/>
      </xdr:nvSpPr>
      <xdr:spPr bwMode="auto">
        <a:xfrm>
          <a:off x="78576" y="1964952"/>
          <a:ext cx="1440000" cy="268950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xdr:twoCellAnchor>
    <xdr:from>
      <xdr:col>0</xdr:col>
      <xdr:colOff>57150</xdr:colOff>
      <xdr:row>0</xdr:row>
      <xdr:rowOff>38099</xdr:rowOff>
    </xdr:from>
    <xdr:to>
      <xdr:col>0</xdr:col>
      <xdr:colOff>1538739</xdr:colOff>
      <xdr:row>0</xdr:row>
      <xdr:rowOff>304499</xdr:rowOff>
    </xdr:to>
    <xdr:sp macro="" textlink="">
      <xdr:nvSpPr>
        <xdr:cNvPr id="67" name="Retângulo: Cantos Arredondados 6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100-000043000000}"/>
            </a:ext>
          </a:extLst>
        </xdr:cNvPr>
        <xdr:cNvSpPr/>
      </xdr:nvSpPr>
      <xdr:spPr bwMode="auto">
        <a:xfrm>
          <a:off x="57150" y="38099"/>
          <a:ext cx="1443600" cy="2664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  <xdr:twoCellAnchor>
    <xdr:from>
      <xdr:col>0</xdr:col>
      <xdr:colOff>596799</xdr:colOff>
      <xdr:row>12</xdr:row>
      <xdr:rowOff>128186</xdr:rowOff>
    </xdr:from>
    <xdr:to>
      <xdr:col>0</xdr:col>
      <xdr:colOff>1062053</xdr:colOff>
      <xdr:row>14</xdr:row>
      <xdr:rowOff>13586</xdr:rowOff>
    </xdr:to>
    <xdr:sp macro="" textlink="">
      <xdr:nvSpPr>
        <xdr:cNvPr id="29" name="Arredondar Retângulo em um Canto Diagonal 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SpPr/>
      </xdr:nvSpPr>
      <xdr:spPr bwMode="auto">
        <a:xfrm>
          <a:off x="581559" y="3280961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1109746</xdr:colOff>
      <xdr:row>12</xdr:row>
      <xdr:rowOff>123825</xdr:rowOff>
    </xdr:from>
    <xdr:to>
      <xdr:col>0</xdr:col>
      <xdr:colOff>1574746</xdr:colOff>
      <xdr:row>14</xdr:row>
      <xdr:rowOff>9225</xdr:rowOff>
    </xdr:to>
    <xdr:sp macro="" textlink="">
      <xdr:nvSpPr>
        <xdr:cNvPr id="31" name="Arredondar Retângulo em um Canto Diagonal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SpPr/>
      </xdr:nvSpPr>
      <xdr:spPr bwMode="auto">
        <a:xfrm>
          <a:off x="1079266" y="3276600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79821</xdr:colOff>
      <xdr:row>12</xdr:row>
      <xdr:rowOff>121458</xdr:rowOff>
    </xdr:from>
    <xdr:to>
      <xdr:col>0</xdr:col>
      <xdr:colOff>544821</xdr:colOff>
      <xdr:row>14</xdr:row>
      <xdr:rowOff>6858</xdr:rowOff>
    </xdr:to>
    <xdr:sp macro="" textlink="">
      <xdr:nvSpPr>
        <xdr:cNvPr id="35" name="Arredondar Retângulo em um Canto Diagonal 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SpPr/>
      </xdr:nvSpPr>
      <xdr:spPr bwMode="auto">
        <a:xfrm>
          <a:off x="79821" y="328185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80901</xdr:colOff>
      <xdr:row>14</xdr:row>
      <xdr:rowOff>47818</xdr:rowOff>
    </xdr:from>
    <xdr:to>
      <xdr:col>0</xdr:col>
      <xdr:colOff>545901</xdr:colOff>
      <xdr:row>15</xdr:row>
      <xdr:rowOff>123718</xdr:rowOff>
    </xdr:to>
    <xdr:sp macro="" textlink="">
      <xdr:nvSpPr>
        <xdr:cNvPr id="37" name="Arredondar Retângulo em um Canto Diagonal 1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SpPr/>
      </xdr:nvSpPr>
      <xdr:spPr bwMode="auto">
        <a:xfrm>
          <a:off x="80901" y="358921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598163</xdr:colOff>
      <xdr:row>14</xdr:row>
      <xdr:rowOff>51239</xdr:rowOff>
    </xdr:from>
    <xdr:to>
      <xdr:col>0</xdr:col>
      <xdr:colOff>1063417</xdr:colOff>
      <xdr:row>15</xdr:row>
      <xdr:rowOff>127139</xdr:rowOff>
    </xdr:to>
    <xdr:sp macro="" textlink="">
      <xdr:nvSpPr>
        <xdr:cNvPr id="38" name="Arredondar Retângulo em um Canto Diagonal 1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SpPr/>
      </xdr:nvSpPr>
      <xdr:spPr bwMode="auto">
        <a:xfrm>
          <a:off x="582923" y="3585014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1110845</xdr:colOff>
      <xdr:row>14</xdr:row>
      <xdr:rowOff>51493</xdr:rowOff>
    </xdr:from>
    <xdr:to>
      <xdr:col>0</xdr:col>
      <xdr:colOff>1575845</xdr:colOff>
      <xdr:row>15</xdr:row>
      <xdr:rowOff>128609</xdr:rowOff>
    </xdr:to>
    <xdr:sp macro="" textlink="">
      <xdr:nvSpPr>
        <xdr:cNvPr id="39" name="Arredondar Retângulo em um Canto Diagonal 1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SpPr/>
      </xdr:nvSpPr>
      <xdr:spPr bwMode="auto">
        <a:xfrm>
          <a:off x="1080365" y="3592888"/>
          <a:ext cx="450000" cy="267616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92073</xdr:colOff>
      <xdr:row>15</xdr:row>
      <xdr:rowOff>175023</xdr:rowOff>
    </xdr:from>
    <xdr:to>
      <xdr:col>0</xdr:col>
      <xdr:colOff>549700</xdr:colOff>
      <xdr:row>17</xdr:row>
      <xdr:rowOff>60423</xdr:rowOff>
    </xdr:to>
    <xdr:sp macro="" textlink="">
      <xdr:nvSpPr>
        <xdr:cNvPr id="40" name="Arredondar Retângulo em um Canto Diagonal 1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SpPr/>
      </xdr:nvSpPr>
      <xdr:spPr bwMode="auto">
        <a:xfrm>
          <a:off x="84453" y="390691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591661</xdr:colOff>
      <xdr:row>15</xdr:row>
      <xdr:rowOff>170933</xdr:rowOff>
    </xdr:from>
    <xdr:to>
      <xdr:col>0</xdr:col>
      <xdr:colOff>1056915</xdr:colOff>
      <xdr:row>17</xdr:row>
      <xdr:rowOff>56333</xdr:rowOff>
    </xdr:to>
    <xdr:sp macro="" textlink="">
      <xdr:nvSpPr>
        <xdr:cNvPr id="41" name="Arredondar Retângulo em um Canto Diagonal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SpPr/>
      </xdr:nvSpPr>
      <xdr:spPr bwMode="auto">
        <a:xfrm>
          <a:off x="576421" y="390282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1104342</xdr:colOff>
      <xdr:row>15</xdr:row>
      <xdr:rowOff>179292</xdr:rowOff>
    </xdr:from>
    <xdr:to>
      <xdr:col>0</xdr:col>
      <xdr:colOff>1561969</xdr:colOff>
      <xdr:row>17</xdr:row>
      <xdr:rowOff>72312</xdr:rowOff>
    </xdr:to>
    <xdr:sp macro="" textlink="">
      <xdr:nvSpPr>
        <xdr:cNvPr id="42" name="Arredondar Retângulo em um Canto Diagonal 1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1100-00002A000000}"/>
            </a:ext>
          </a:extLst>
        </xdr:cNvPr>
        <xdr:cNvSpPr/>
      </xdr:nvSpPr>
      <xdr:spPr bwMode="auto">
        <a:xfrm>
          <a:off x="1073862" y="3911187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76200</xdr:colOff>
      <xdr:row>17</xdr:row>
      <xdr:rowOff>119977</xdr:rowOff>
    </xdr:from>
    <xdr:to>
      <xdr:col>0</xdr:col>
      <xdr:colOff>541454</xdr:colOff>
      <xdr:row>19</xdr:row>
      <xdr:rowOff>5377</xdr:rowOff>
    </xdr:to>
    <xdr:sp macro="" textlink="">
      <xdr:nvSpPr>
        <xdr:cNvPr id="43" name="Arredondar Retângulo em um Canto Diagonal 1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SpPr/>
      </xdr:nvSpPr>
      <xdr:spPr bwMode="auto">
        <a:xfrm>
          <a:off x="76200" y="4225252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593379</xdr:colOff>
      <xdr:row>17</xdr:row>
      <xdr:rowOff>109468</xdr:rowOff>
    </xdr:from>
    <xdr:to>
      <xdr:col>0</xdr:col>
      <xdr:colOff>1058633</xdr:colOff>
      <xdr:row>19</xdr:row>
      <xdr:rowOff>2479</xdr:rowOff>
    </xdr:to>
    <xdr:sp macro="" textlink="">
      <xdr:nvSpPr>
        <xdr:cNvPr id="44" name="Arredondar Retângulo em um Canto Diagonal 1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SpPr/>
      </xdr:nvSpPr>
      <xdr:spPr bwMode="auto">
        <a:xfrm>
          <a:off x="578139" y="422236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1103368</xdr:colOff>
      <xdr:row>17</xdr:row>
      <xdr:rowOff>122923</xdr:rowOff>
    </xdr:from>
    <xdr:to>
      <xdr:col>0</xdr:col>
      <xdr:colOff>1560995</xdr:colOff>
      <xdr:row>19</xdr:row>
      <xdr:rowOff>8323</xdr:rowOff>
    </xdr:to>
    <xdr:sp macro="" textlink="">
      <xdr:nvSpPr>
        <xdr:cNvPr id="45" name="Arredondar Retângulo em um Canto Diagonal 1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1100-00002D000000}"/>
            </a:ext>
          </a:extLst>
        </xdr:cNvPr>
        <xdr:cNvSpPr/>
      </xdr:nvSpPr>
      <xdr:spPr bwMode="auto">
        <a:xfrm>
          <a:off x="1072888" y="422819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134618</xdr:colOff>
      <xdr:row>0</xdr:row>
      <xdr:rowOff>602189</xdr:rowOff>
    </xdr:from>
    <xdr:to>
      <xdr:col>17</xdr:col>
      <xdr:colOff>584613</xdr:colOff>
      <xdr:row>1</xdr:row>
      <xdr:rowOff>658103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6074831" y="602189"/>
          <a:ext cx="7871882" cy="984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200"/>
            </a:lnSpc>
          </a:pPr>
          <a:r>
            <a:rPr lang="pt-BR" sz="1200" b="1" i="0" u="none" strike="noStrike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ATENÇÃO!</a:t>
          </a:r>
        </a:p>
        <a:p>
          <a:pPr>
            <a:lnSpc>
              <a:spcPts val="1100"/>
            </a:lnSpc>
          </a:pPr>
          <a:r>
            <a:rPr lang="pt-BR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Esta planilha tem a finalidade de expor</a:t>
          </a:r>
          <a:r>
            <a:rPr lang="pt-BR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 comprometimento de renda futura decorrente de compras parceladas no cartão de  crédito,  inclusive anuidade. Confira todos os lançamentos realizados em"Meio  de Pagamento" como  "PC" parcelamento no cartão e adicione as parcelas  para os meses correspondentes ao número de parcelas.</a:t>
          </a:r>
        </a:p>
        <a:p>
          <a:r>
            <a:rPr lang="pt-BR" sz="900" b="1" u="none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Por exemplo: </a:t>
          </a:r>
          <a:r>
            <a:rPr lang="pt-BR" sz="900" u="none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compra feita em janeiro em 3 parcelas o lançamento deverá ocorrer em fevereiro, março e abril. O objetivo  dessa tabela é acompanhar os lançamentos e o nível de comprometimento futuro da renda.</a:t>
          </a:r>
        </a:p>
        <a:p>
          <a:pPr>
            <a:lnSpc>
              <a:spcPts val="800"/>
            </a:lnSpc>
          </a:pPr>
          <a:endParaRPr lang="pt-BR" sz="900"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lnSpc>
              <a:spcPts val="800"/>
            </a:lnSpc>
          </a:pPr>
          <a:endParaRPr lang="pt-BR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52915</xdr:colOff>
      <xdr:row>0</xdr:row>
      <xdr:rowOff>38099</xdr:rowOff>
    </xdr:from>
    <xdr:to>
      <xdr:col>1</xdr:col>
      <xdr:colOff>14848</xdr:colOff>
      <xdr:row>0</xdr:row>
      <xdr:rowOff>304499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/>
      </xdr:nvSpPr>
      <xdr:spPr bwMode="auto">
        <a:xfrm>
          <a:off x="52915" y="38099"/>
          <a:ext cx="1447833" cy="2664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746760</xdr:colOff>
      <xdr:row>27</xdr:row>
      <xdr:rowOff>152400</xdr:rowOff>
    </xdr:from>
    <xdr:to>
      <xdr:col>15</xdr:col>
      <xdr:colOff>0</xdr:colOff>
      <xdr:row>37</xdr:row>
      <xdr:rowOff>0</xdr:rowOff>
    </xdr:to>
    <xdr:pic>
      <xdr:nvPicPr>
        <xdr:cNvPr id="15129928" name="Imagem 2">
          <a:extLst>
            <a:ext uri="{FF2B5EF4-FFF2-40B4-BE49-F238E27FC236}">
              <a16:creationId xmlns:a16="http://schemas.microsoft.com/office/drawing/2014/main" id="{00000000-0008-0000-0100-000048DDE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9820" y="6042660"/>
          <a:ext cx="981456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0</xdr:row>
      <xdr:rowOff>47625</xdr:rowOff>
    </xdr:from>
    <xdr:to>
      <xdr:col>0</xdr:col>
      <xdr:colOff>1548264</xdr:colOff>
      <xdr:row>0</xdr:row>
      <xdr:rowOff>314025</xdr:rowOff>
    </xdr:to>
    <xdr:sp macro="" textlink="">
      <xdr:nvSpPr>
        <xdr:cNvPr id="23" name="Retângulo: Cantos Arredondados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66675" y="47625"/>
          <a:ext cx="1443600" cy="2664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  <xdr:twoCellAnchor>
    <xdr:from>
      <xdr:col>0</xdr:col>
      <xdr:colOff>80702</xdr:colOff>
      <xdr:row>10</xdr:row>
      <xdr:rowOff>154920</xdr:rowOff>
    </xdr:from>
    <xdr:to>
      <xdr:col>0</xdr:col>
      <xdr:colOff>1562696</xdr:colOff>
      <xdr:row>12</xdr:row>
      <xdr:rowOff>40975</xdr:rowOff>
    </xdr:to>
    <xdr:sp macro="" textlink="">
      <xdr:nvSpPr>
        <xdr:cNvPr id="24" name="Arredondar Retângulo em um Canto Diagonal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 bwMode="auto">
        <a:xfrm flipH="1">
          <a:off x="77527" y="2848590"/>
          <a:ext cx="1440000" cy="2689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69850</xdr:colOff>
      <xdr:row>2</xdr:row>
      <xdr:rowOff>85725</xdr:rowOff>
    </xdr:from>
    <xdr:to>
      <xdr:col>0</xdr:col>
      <xdr:colOff>1546860</xdr:colOff>
      <xdr:row>3</xdr:row>
      <xdr:rowOff>153448</xdr:rowOff>
    </xdr:to>
    <xdr:sp macro="" textlink="">
      <xdr:nvSpPr>
        <xdr:cNvPr id="37" name="Arredondar Retângulo em um Canto Diagonal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 bwMode="auto">
        <a:xfrm>
          <a:off x="66675" y="1238250"/>
          <a:ext cx="1440000" cy="278475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79204</xdr:colOff>
      <xdr:row>8</xdr:row>
      <xdr:rowOff>173969</xdr:rowOff>
    </xdr:from>
    <xdr:to>
      <xdr:col>0</xdr:col>
      <xdr:colOff>1551648</xdr:colOff>
      <xdr:row>10</xdr:row>
      <xdr:rowOff>79183</xdr:rowOff>
    </xdr:to>
    <xdr:sp macro="" textlink="">
      <xdr:nvSpPr>
        <xdr:cNvPr id="38" name="Arredondar Retângulo em um Canto Diagonal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 bwMode="auto">
        <a:xfrm>
          <a:off x="76029" y="2486639"/>
          <a:ext cx="1440000" cy="27847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72225</xdr:colOff>
      <xdr:row>4</xdr:row>
      <xdr:rowOff>17948</xdr:rowOff>
    </xdr:from>
    <xdr:to>
      <xdr:col>0</xdr:col>
      <xdr:colOff>1540093</xdr:colOff>
      <xdr:row>5</xdr:row>
      <xdr:rowOff>98188</xdr:rowOff>
    </xdr:to>
    <xdr:sp macro="" textlink="">
      <xdr:nvSpPr>
        <xdr:cNvPr id="39" name="Arredondar Retângulo em um Canto Diagonal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 bwMode="auto">
        <a:xfrm>
          <a:off x="69050" y="1551473"/>
          <a:ext cx="1440000" cy="27847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70455</xdr:colOff>
      <xdr:row>7</xdr:row>
      <xdr:rowOff>69320</xdr:rowOff>
    </xdr:from>
    <xdr:to>
      <xdr:col>0</xdr:col>
      <xdr:colOff>1547465</xdr:colOff>
      <xdr:row>8</xdr:row>
      <xdr:rowOff>140295</xdr:rowOff>
    </xdr:to>
    <xdr:sp macro="" textlink="">
      <xdr:nvSpPr>
        <xdr:cNvPr id="40" name="Arredondar Retângulo em um Canto Diagonal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 bwMode="auto">
        <a:xfrm>
          <a:off x="67280" y="2174345"/>
          <a:ext cx="1440000" cy="27847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72226</xdr:colOff>
      <xdr:row>5</xdr:row>
      <xdr:rowOff>138057</xdr:rowOff>
    </xdr:from>
    <xdr:to>
      <xdr:col>0</xdr:col>
      <xdr:colOff>1540094</xdr:colOff>
      <xdr:row>7</xdr:row>
      <xdr:rowOff>33474</xdr:rowOff>
    </xdr:to>
    <xdr:sp macro="" textlink="">
      <xdr:nvSpPr>
        <xdr:cNvPr id="41" name="Arredondar Retângulo em um Canto Diagonal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 bwMode="auto">
        <a:xfrm>
          <a:off x="69051" y="1869702"/>
          <a:ext cx="1440000" cy="268950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xdr:twoCellAnchor>
    <xdr:from>
      <xdr:col>0</xdr:col>
      <xdr:colOff>598704</xdr:colOff>
      <xdr:row>12</xdr:row>
      <xdr:rowOff>99611</xdr:rowOff>
    </xdr:from>
    <xdr:to>
      <xdr:col>0</xdr:col>
      <xdr:colOff>1071980</xdr:colOff>
      <xdr:row>13</xdr:row>
      <xdr:rowOff>165986</xdr:rowOff>
    </xdr:to>
    <xdr:sp macro="" textlink="">
      <xdr:nvSpPr>
        <xdr:cNvPr id="22" name="Arredondar Retângulo em um Canto Diagonal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591084" y="3176186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1111651</xdr:colOff>
      <xdr:row>12</xdr:row>
      <xdr:rowOff>95250</xdr:rowOff>
    </xdr:from>
    <xdr:to>
      <xdr:col>0</xdr:col>
      <xdr:colOff>1576651</xdr:colOff>
      <xdr:row>13</xdr:row>
      <xdr:rowOff>161625</xdr:rowOff>
    </xdr:to>
    <xdr:sp macro="" textlink="">
      <xdr:nvSpPr>
        <xdr:cNvPr id="42" name="Arredondar Retângulo em um Canto Diagonal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 bwMode="auto">
        <a:xfrm>
          <a:off x="1088791" y="3171825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96966</xdr:colOff>
      <xdr:row>12</xdr:row>
      <xdr:rowOff>100503</xdr:rowOff>
    </xdr:from>
    <xdr:to>
      <xdr:col>0</xdr:col>
      <xdr:colOff>554466</xdr:colOff>
      <xdr:row>13</xdr:row>
      <xdr:rowOff>159321</xdr:rowOff>
    </xdr:to>
    <xdr:sp macro="" textlink="">
      <xdr:nvSpPr>
        <xdr:cNvPr id="43" name="Arredondar Retângulo em um Canto Diagonal 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 bwMode="auto">
        <a:xfrm>
          <a:off x="89346" y="317707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98046</xdr:colOff>
      <xdr:row>14</xdr:row>
      <xdr:rowOff>17338</xdr:rowOff>
    </xdr:from>
    <xdr:to>
      <xdr:col>0</xdr:col>
      <xdr:colOff>555546</xdr:colOff>
      <xdr:row>15</xdr:row>
      <xdr:rowOff>93238</xdr:rowOff>
    </xdr:to>
    <xdr:sp macro="" textlink="">
      <xdr:nvSpPr>
        <xdr:cNvPr id="44" name="Arredondar Retângulo em um Canto Diagonal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 bwMode="auto">
        <a:xfrm>
          <a:off x="90426" y="348443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600068</xdr:colOff>
      <xdr:row>14</xdr:row>
      <xdr:rowOff>13139</xdr:rowOff>
    </xdr:from>
    <xdr:to>
      <xdr:col>0</xdr:col>
      <xdr:colOff>1073344</xdr:colOff>
      <xdr:row>15</xdr:row>
      <xdr:rowOff>89039</xdr:rowOff>
    </xdr:to>
    <xdr:sp macro="" textlink="">
      <xdr:nvSpPr>
        <xdr:cNvPr id="45" name="Arredondar Retângulo em um Canto Diagonal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 bwMode="auto">
        <a:xfrm>
          <a:off x="592448" y="3480239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1112750</xdr:colOff>
      <xdr:row>14</xdr:row>
      <xdr:rowOff>21013</xdr:rowOff>
    </xdr:from>
    <xdr:to>
      <xdr:col>0</xdr:col>
      <xdr:colOff>1577750</xdr:colOff>
      <xdr:row>15</xdr:row>
      <xdr:rowOff>98129</xdr:rowOff>
    </xdr:to>
    <xdr:sp macro="" textlink="">
      <xdr:nvSpPr>
        <xdr:cNvPr id="46" name="Arredondar Retângulo em um Canto Diagonal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 bwMode="auto">
        <a:xfrm>
          <a:off x="1089890" y="3488113"/>
          <a:ext cx="450000" cy="267616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593566</xdr:colOff>
      <xdr:row>15</xdr:row>
      <xdr:rowOff>140453</xdr:rowOff>
    </xdr:from>
    <xdr:to>
      <xdr:col>0</xdr:col>
      <xdr:colOff>1066842</xdr:colOff>
      <xdr:row>17</xdr:row>
      <xdr:rowOff>25853</xdr:rowOff>
    </xdr:to>
    <xdr:sp macro="" textlink="">
      <xdr:nvSpPr>
        <xdr:cNvPr id="47" name="Arredondar Retângulo em um Canto Diagonal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 bwMode="auto">
        <a:xfrm>
          <a:off x="585946" y="379805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1106247</xdr:colOff>
      <xdr:row>15</xdr:row>
      <xdr:rowOff>148812</xdr:rowOff>
    </xdr:from>
    <xdr:to>
      <xdr:col>0</xdr:col>
      <xdr:colOff>1579523</xdr:colOff>
      <xdr:row>17</xdr:row>
      <xdr:rowOff>34212</xdr:rowOff>
    </xdr:to>
    <xdr:sp macro="" textlink="">
      <xdr:nvSpPr>
        <xdr:cNvPr id="48" name="Arredondar Retângulo em um Canto Diagonal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 bwMode="auto">
        <a:xfrm>
          <a:off x="1083387" y="3806412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93345</xdr:colOff>
      <xdr:row>17</xdr:row>
      <xdr:rowOff>81877</xdr:rowOff>
    </xdr:from>
    <xdr:to>
      <xdr:col>0</xdr:col>
      <xdr:colOff>550972</xdr:colOff>
      <xdr:row>18</xdr:row>
      <xdr:rowOff>157777</xdr:rowOff>
    </xdr:to>
    <xdr:sp macro="" textlink="">
      <xdr:nvSpPr>
        <xdr:cNvPr id="49" name="Arredondar Retângulo em um Canto Diagonal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 bwMode="auto">
        <a:xfrm>
          <a:off x="85725" y="4120477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595284</xdr:colOff>
      <xdr:row>17</xdr:row>
      <xdr:rowOff>78988</xdr:rowOff>
    </xdr:from>
    <xdr:to>
      <xdr:col>0</xdr:col>
      <xdr:colOff>1068560</xdr:colOff>
      <xdr:row>18</xdr:row>
      <xdr:rowOff>154888</xdr:rowOff>
    </xdr:to>
    <xdr:sp macro="" textlink="">
      <xdr:nvSpPr>
        <xdr:cNvPr id="50" name="Arredondar Retângulo em um Canto Diagonal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 bwMode="auto">
        <a:xfrm>
          <a:off x="587664" y="411758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1105273</xdr:colOff>
      <xdr:row>17</xdr:row>
      <xdr:rowOff>84823</xdr:rowOff>
    </xdr:from>
    <xdr:to>
      <xdr:col>0</xdr:col>
      <xdr:colOff>1578549</xdr:colOff>
      <xdr:row>18</xdr:row>
      <xdr:rowOff>160723</xdr:rowOff>
    </xdr:to>
    <xdr:sp macro="" textlink="">
      <xdr:nvSpPr>
        <xdr:cNvPr id="51" name="Arredondar Retângulo em um Canto Diagonal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 bwMode="auto">
        <a:xfrm>
          <a:off x="1082413" y="412342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93345</xdr:colOff>
      <xdr:row>15</xdr:row>
      <xdr:rowOff>152400</xdr:rowOff>
    </xdr:from>
    <xdr:to>
      <xdr:col>0</xdr:col>
      <xdr:colOff>550972</xdr:colOff>
      <xdr:row>17</xdr:row>
      <xdr:rowOff>37800</xdr:rowOff>
    </xdr:to>
    <xdr:sp macro="" textlink="">
      <xdr:nvSpPr>
        <xdr:cNvPr id="52" name="Arredondar Retângulo em um Canto Diagonal 14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 bwMode="auto">
        <a:xfrm>
          <a:off x="85725" y="3810000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32</xdr:row>
      <xdr:rowOff>7620</xdr:rowOff>
    </xdr:from>
    <xdr:to>
      <xdr:col>8</xdr:col>
      <xdr:colOff>45720</xdr:colOff>
      <xdr:row>46</xdr:row>
      <xdr:rowOff>106680</xdr:rowOff>
    </xdr:to>
    <xdr:graphicFrame macro="">
      <xdr:nvGraphicFramePr>
        <xdr:cNvPr id="11684232" name="Gráfico 1">
          <a:extLst>
            <a:ext uri="{FF2B5EF4-FFF2-40B4-BE49-F238E27FC236}">
              <a16:creationId xmlns:a16="http://schemas.microsoft.com/office/drawing/2014/main" id="{00000000-0008-0000-1300-00008849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40531</xdr:colOff>
      <xdr:row>0</xdr:row>
      <xdr:rowOff>40531</xdr:rowOff>
    </xdr:from>
    <xdr:to>
      <xdr:col>2</xdr:col>
      <xdr:colOff>404986</xdr:colOff>
      <xdr:row>0</xdr:row>
      <xdr:rowOff>306931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 bwMode="auto">
        <a:xfrm>
          <a:off x="40531" y="40531"/>
          <a:ext cx="1443600" cy="2664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31752</xdr:colOff>
      <xdr:row>0</xdr:row>
      <xdr:rowOff>23814</xdr:rowOff>
    </xdr:from>
    <xdr:to>
      <xdr:col>1</xdr:col>
      <xdr:colOff>1133700</xdr:colOff>
      <xdr:row>0</xdr:row>
      <xdr:rowOff>242889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 bwMode="auto">
        <a:xfrm>
          <a:off x="31752" y="23814"/>
          <a:ext cx="1214436" cy="219075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206376</xdr:colOff>
      <xdr:row>0</xdr:row>
      <xdr:rowOff>142875</xdr:rowOff>
    </xdr:from>
    <xdr:to>
      <xdr:col>17</xdr:col>
      <xdr:colOff>854838</xdr:colOff>
      <xdr:row>2</xdr:row>
      <xdr:rowOff>228601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 txBox="1"/>
      </xdr:nvSpPr>
      <xdr:spPr>
        <a:xfrm>
          <a:off x="8029576" y="142875"/>
          <a:ext cx="4333874" cy="1076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lang="pt-BR" sz="1000" b="1" i="0" u="none" strike="noStrike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LEMBRETE!</a:t>
          </a:r>
          <a:br>
            <a:rPr lang="pt-BR" sz="1000" b="1" i="0" u="none" strike="noStrike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lang="pt-BR" sz="1000" b="1" i="0" u="none" strike="noStrike">
            <a:solidFill>
              <a:srgbClr val="FF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>
            <a:lnSpc>
              <a:spcPts val="1100"/>
            </a:lnSpc>
          </a:pPr>
          <a:r>
            <a:rPr lang="pt-BR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Mesmo que você não</a:t>
          </a:r>
          <a:r>
            <a:rPr lang="pt-BR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tenha o dinheiro agora realizar os seus projetos e fazer a sua reserva de emergencia, coloque-os aqui e dimensione com base na sua renda o quanto precisaria juntar para alcançar o seu objetivo. Faça uma simulação realista, os campos a baixo são exemplos que você pode alterar. </a:t>
          </a:r>
          <a:endParaRPr lang="pt-BR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28575</xdr:colOff>
      <xdr:row>0</xdr:row>
      <xdr:rowOff>28575</xdr:rowOff>
    </xdr:from>
    <xdr:to>
      <xdr:col>2</xdr:col>
      <xdr:colOff>750750</xdr:colOff>
      <xdr:row>0</xdr:row>
      <xdr:rowOff>240096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 bwMode="auto">
        <a:xfrm>
          <a:off x="28575" y="28575"/>
          <a:ext cx="1461225" cy="219075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55244</xdr:rowOff>
    </xdr:from>
    <xdr:to>
      <xdr:col>1</xdr:col>
      <xdr:colOff>1414914</xdr:colOff>
      <xdr:row>0</xdr:row>
      <xdr:rowOff>314033</xdr:rowOff>
    </xdr:to>
    <xdr:sp macro="" textlink="">
      <xdr:nvSpPr>
        <xdr:cNvPr id="12" name="Retângulo: Cantos Arredondados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SpPr/>
      </xdr:nvSpPr>
      <xdr:spPr bwMode="auto">
        <a:xfrm>
          <a:off x="47625" y="47624"/>
          <a:ext cx="1443600" cy="2664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1158240</xdr:colOff>
      <xdr:row>22</xdr:row>
      <xdr:rowOff>190500</xdr:rowOff>
    </xdr:from>
    <xdr:to>
      <xdr:col>4</xdr:col>
      <xdr:colOff>38100</xdr:colOff>
      <xdr:row>34</xdr:row>
      <xdr:rowOff>335280</xdr:rowOff>
    </xdr:to>
    <xdr:pic>
      <xdr:nvPicPr>
        <xdr:cNvPr id="15149107" name="Imagem 2">
          <a:extLst>
            <a:ext uri="{FF2B5EF4-FFF2-40B4-BE49-F238E27FC236}">
              <a16:creationId xmlns:a16="http://schemas.microsoft.com/office/drawing/2014/main" id="{00000000-0008-0000-1700-00003328E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10104120"/>
          <a:ext cx="5204460" cy="480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2430780</xdr:colOff>
      <xdr:row>43</xdr:row>
      <xdr:rowOff>45720</xdr:rowOff>
    </xdr:from>
    <xdr:to>
      <xdr:col>6</xdr:col>
      <xdr:colOff>411480</xdr:colOff>
      <xdr:row>57</xdr:row>
      <xdr:rowOff>68580</xdr:rowOff>
    </xdr:to>
    <xdr:pic>
      <xdr:nvPicPr>
        <xdr:cNvPr id="15149108" name="Imagem 4">
          <a:extLst>
            <a:ext uri="{FF2B5EF4-FFF2-40B4-BE49-F238E27FC236}">
              <a16:creationId xmlns:a16="http://schemas.microsoft.com/office/drawing/2014/main" id="{00000000-0008-0000-1700-00003428E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080" y="18813780"/>
          <a:ext cx="5554980" cy="2583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47624</xdr:colOff>
      <xdr:row>0</xdr:row>
      <xdr:rowOff>55244</xdr:rowOff>
    </xdr:from>
    <xdr:to>
      <xdr:col>1</xdr:col>
      <xdr:colOff>1422511</xdr:colOff>
      <xdr:row>0</xdr:row>
      <xdr:rowOff>314033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 bwMode="auto">
        <a:xfrm>
          <a:off x="47624" y="47624"/>
          <a:ext cx="1443600" cy="2664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23" name="Retângulo: Cantos Arredondado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42" name="Arredondar Retângulo em um Canto Diagonal 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 flipH="1">
          <a:off x="81037" y="2973919"/>
          <a:ext cx="1440000" cy="2689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43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575635" y="3449616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58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 bwMode="auto">
        <a:xfrm>
          <a:off x="1073342" y="3445255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63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 bwMode="auto">
        <a:xfrm>
          <a:off x="73897" y="345050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64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 bwMode="auto">
        <a:xfrm>
          <a:off x="74977" y="375786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65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 bwMode="auto">
        <a:xfrm>
          <a:off x="576999" y="3753669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66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 bwMode="auto">
        <a:xfrm>
          <a:off x="1074441" y="3761543"/>
          <a:ext cx="450000" cy="267616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67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 bwMode="auto">
        <a:xfrm>
          <a:off x="78529" y="407557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68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570497" y="407148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69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1067938" y="4079842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70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 bwMode="auto">
        <a:xfrm>
          <a:off x="70276" y="4393907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71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 bwMode="auto">
        <a:xfrm>
          <a:off x="572215" y="4391018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72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 bwMode="auto">
        <a:xfrm>
          <a:off x="1066964" y="4396853"/>
          <a:ext cx="450000" cy="266400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73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 bwMode="auto">
        <a:xfrm>
          <a:off x="70185" y="1363579"/>
          <a:ext cx="1440000" cy="278475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74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79539" y="2611968"/>
          <a:ext cx="1440000" cy="27847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75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 bwMode="auto">
        <a:xfrm>
          <a:off x="72560" y="1676802"/>
          <a:ext cx="1440000" cy="27847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76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 bwMode="auto">
        <a:xfrm>
          <a:off x="70790" y="2299674"/>
          <a:ext cx="1440000" cy="27847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77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 bwMode="auto">
        <a:xfrm>
          <a:off x="72561" y="1995031"/>
          <a:ext cx="1440000" cy="268950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7</xdr:col>
          <xdr:colOff>822960</xdr:colOff>
          <xdr:row>6</xdr:row>
          <xdr:rowOff>0</xdr:rowOff>
        </xdr:to>
        <xdr:sp macro="" textlink="">
          <xdr:nvSpPr>
            <xdr:cNvPr id="11649938" name="Drop Down 1938" hidden="1">
              <a:extLst>
                <a:ext uri="{63B3BB69-23CF-44E3-9099-C40C66FF867C}">
                  <a14:compatExt spid="_x0000_s11649938"/>
                </a:ext>
                <a:ext uri="{FF2B5EF4-FFF2-40B4-BE49-F238E27FC236}">
                  <a16:creationId xmlns:a16="http://schemas.microsoft.com/office/drawing/2014/main" id="{00000000-0008-0000-0200-000092C3B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078301" name="Drop Down 3421" hidden="1">
              <a:extLst>
                <a:ext uri="{63B3BB69-23CF-44E3-9099-C40C66FF867C}">
                  <a14:compatExt spid="_x0000_s14078301"/>
                </a:ext>
                <a:ext uri="{FF2B5EF4-FFF2-40B4-BE49-F238E27FC236}">
                  <a16:creationId xmlns:a16="http://schemas.microsoft.com/office/drawing/2014/main" id="{00000000-0008-0000-0200-00005DD1D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103" name="Retângulo: Cantos Arredondados 10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104" name="Arredondar Retângulo em um Canto Diagonal 2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105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106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107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108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109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110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111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112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113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114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115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116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117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118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119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120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121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39766" name="Drop Down 3606" hidden="1">
              <a:extLst>
                <a:ext uri="{63B3BB69-23CF-44E3-9099-C40C66FF867C}">
                  <a14:compatExt spid="_x0000_s12639766"/>
                </a:ext>
                <a:ext uri="{FF2B5EF4-FFF2-40B4-BE49-F238E27FC236}">
                  <a16:creationId xmlns:a16="http://schemas.microsoft.com/office/drawing/2014/main" id="{00000000-0008-0000-0300-000016DEC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3557577" name="Drop Down 4937" hidden="1">
              <a:extLst>
                <a:ext uri="{63B3BB69-23CF-44E3-9099-C40C66FF867C}">
                  <a14:compatExt spid="_x0000_s13557577"/>
                </a:ext>
                <a:ext uri="{FF2B5EF4-FFF2-40B4-BE49-F238E27FC236}">
                  <a16:creationId xmlns:a16="http://schemas.microsoft.com/office/drawing/2014/main" id="{00000000-0008-0000-0300-000049DFC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61" name="Retângulo: Cantos Arredondados 6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62" name="Arredondar Retângulo em um Canto Diagonal 2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63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64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65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66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67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68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69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70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71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72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73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74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75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76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77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78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79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7620</xdr:colOff>
          <xdr:row>6</xdr:row>
          <xdr:rowOff>0</xdr:rowOff>
        </xdr:to>
        <xdr:sp macro="" textlink="">
          <xdr:nvSpPr>
            <xdr:cNvPr id="12845151" name="Drop Down 3167" hidden="1">
              <a:extLst>
                <a:ext uri="{63B3BB69-23CF-44E3-9099-C40C66FF867C}">
                  <a14:compatExt spid="_x0000_s12845151"/>
                </a:ext>
                <a:ext uri="{FF2B5EF4-FFF2-40B4-BE49-F238E27FC236}">
                  <a16:creationId xmlns:a16="http://schemas.microsoft.com/office/drawing/2014/main" id="{00000000-0008-0000-0400-00005F00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079378" name="Drop Down 4498" hidden="1">
              <a:extLst>
                <a:ext uri="{63B3BB69-23CF-44E3-9099-C40C66FF867C}">
                  <a14:compatExt spid="_x0000_s14079378"/>
                </a:ext>
                <a:ext uri="{FF2B5EF4-FFF2-40B4-BE49-F238E27FC236}">
                  <a16:creationId xmlns:a16="http://schemas.microsoft.com/office/drawing/2014/main" id="{00000000-0008-0000-0400-000092D5D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33" name="Retângulo: Cantos Arredondados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34" name="Arredondar Retângulo em um Canto Diagonal 2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35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36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37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38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39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40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41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42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43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44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45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46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47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48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49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50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51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22860</xdr:colOff>
          <xdr:row>6</xdr:row>
          <xdr:rowOff>7620</xdr:rowOff>
        </xdr:to>
        <xdr:sp macro="" textlink="">
          <xdr:nvSpPr>
            <xdr:cNvPr id="12846174" name="Drop Down 3166" hidden="1">
              <a:extLst>
                <a:ext uri="{63B3BB69-23CF-44E3-9099-C40C66FF867C}">
                  <a14:compatExt spid="_x0000_s12846174"/>
                </a:ext>
                <a:ext uri="{FF2B5EF4-FFF2-40B4-BE49-F238E27FC236}">
                  <a16:creationId xmlns:a16="http://schemas.microsoft.com/office/drawing/2014/main" id="{00000000-0008-0000-0500-00005E04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102910" name="Drop Down 4478" hidden="1">
              <a:extLst>
                <a:ext uri="{63B3BB69-23CF-44E3-9099-C40C66FF867C}">
                  <a14:compatExt spid="_x0000_s14102910"/>
                </a:ext>
                <a:ext uri="{FF2B5EF4-FFF2-40B4-BE49-F238E27FC236}">
                  <a16:creationId xmlns:a16="http://schemas.microsoft.com/office/drawing/2014/main" id="{00000000-0008-0000-0500-00007E31D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23" name="Retângulo: Cantos Arredondado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34" name="Arredondar Retângulo em um Canto Diagonal 2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35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36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37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38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39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40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41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42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43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44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45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46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47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48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49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50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51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22860</xdr:colOff>
          <xdr:row>6</xdr:row>
          <xdr:rowOff>7620</xdr:rowOff>
        </xdr:to>
        <xdr:sp macro="" textlink="">
          <xdr:nvSpPr>
            <xdr:cNvPr id="12847198" name="Drop Down 4190" hidden="1">
              <a:extLst>
                <a:ext uri="{63B3BB69-23CF-44E3-9099-C40C66FF867C}">
                  <a14:compatExt spid="_x0000_s12847198"/>
                </a:ext>
                <a:ext uri="{FF2B5EF4-FFF2-40B4-BE49-F238E27FC236}">
                  <a16:creationId xmlns:a16="http://schemas.microsoft.com/office/drawing/2014/main" id="{00000000-0008-0000-0600-00005E08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103934" name="Drop Down 5502" hidden="1">
              <a:extLst>
                <a:ext uri="{63B3BB69-23CF-44E3-9099-C40C66FF867C}">
                  <a14:compatExt spid="_x0000_s14103934"/>
                </a:ext>
                <a:ext uri="{FF2B5EF4-FFF2-40B4-BE49-F238E27FC236}">
                  <a16:creationId xmlns:a16="http://schemas.microsoft.com/office/drawing/2014/main" id="{00000000-0008-0000-0600-00007E35D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38" name="Retângulo: Cantos Arredondados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39" name="Arredondar Retângulo em um Canto Diagonal 2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40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41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42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43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44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45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46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47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48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49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50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51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52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53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62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63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64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22860</xdr:colOff>
          <xdr:row>6</xdr:row>
          <xdr:rowOff>7620</xdr:rowOff>
        </xdr:to>
        <xdr:sp macro="" textlink="">
          <xdr:nvSpPr>
            <xdr:cNvPr id="12848222" name="Drop Down 4190" hidden="1">
              <a:extLst>
                <a:ext uri="{63B3BB69-23CF-44E3-9099-C40C66FF867C}">
                  <a14:compatExt spid="_x0000_s12848222"/>
                </a:ext>
                <a:ext uri="{FF2B5EF4-FFF2-40B4-BE49-F238E27FC236}">
                  <a16:creationId xmlns:a16="http://schemas.microsoft.com/office/drawing/2014/main" id="{00000000-0008-0000-0700-00005E0C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104958" name="Drop Down 5502" hidden="1">
              <a:extLst>
                <a:ext uri="{63B3BB69-23CF-44E3-9099-C40C66FF867C}">
                  <a14:compatExt spid="_x0000_s14104958"/>
                </a:ext>
                <a:ext uri="{FF2B5EF4-FFF2-40B4-BE49-F238E27FC236}">
                  <a16:creationId xmlns:a16="http://schemas.microsoft.com/office/drawing/2014/main" id="{00000000-0008-0000-0700-00007E39D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31748</xdr:colOff>
      <xdr:row>0</xdr:row>
      <xdr:rowOff>52915</xdr:rowOff>
    </xdr:from>
    <xdr:to>
      <xdr:col>0</xdr:col>
      <xdr:colOff>1580355</xdr:colOff>
      <xdr:row>0</xdr:row>
      <xdr:rowOff>348699</xdr:rowOff>
    </xdr:to>
    <xdr:sp macro="" textlink="">
      <xdr:nvSpPr>
        <xdr:cNvPr id="23" name="Retângulo: Cantos Arredondado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 bwMode="auto">
        <a:xfrm>
          <a:off x="31748" y="52915"/>
          <a:ext cx="1502835" cy="288000"/>
        </a:xfrm>
        <a:prstGeom prst="roundRect">
          <a:avLst>
            <a:gd name="adj" fmla="val 0"/>
          </a:avLst>
        </a:prstGeom>
        <a:solidFill>
          <a:srgbClr val="8860DE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 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0</xdr:col>
      <xdr:colOff>91832</xdr:colOff>
      <xdr:row>9</xdr:row>
      <xdr:rowOff>146498</xdr:rowOff>
    </xdr:from>
    <xdr:to>
      <xdr:col>0</xdr:col>
      <xdr:colOff>1566387</xdr:colOff>
      <xdr:row>11</xdr:row>
      <xdr:rowOff>34448</xdr:rowOff>
    </xdr:to>
    <xdr:sp macro="" textlink="">
      <xdr:nvSpPr>
        <xdr:cNvPr id="24" name="Arredondar Retângulo em um Canto Diagonal 2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 bwMode="auto">
        <a:xfrm flipH="1">
          <a:off x="84212" y="3032573"/>
          <a:ext cx="1443994" cy="307050"/>
        </a:xfrm>
        <a:prstGeom prst="round2DiagRect">
          <a:avLst/>
        </a:prstGeom>
        <a:solidFill>
          <a:srgbClr val="004568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590875</xdr:colOff>
      <xdr:row>11</xdr:row>
      <xdr:rowOff>126449</xdr:rowOff>
    </xdr:from>
    <xdr:to>
      <xdr:col>0</xdr:col>
      <xdr:colOff>1055875</xdr:colOff>
      <xdr:row>12</xdr:row>
      <xdr:rowOff>181183</xdr:rowOff>
    </xdr:to>
    <xdr:sp macro="" textlink="">
      <xdr:nvSpPr>
        <xdr:cNvPr id="25" name="Arredondar Retângulo em um Canto Diagonal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 bwMode="auto">
        <a:xfrm>
          <a:off x="575635" y="3431624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Fev</a:t>
          </a:r>
        </a:p>
      </xdr:txBody>
    </xdr:sp>
    <xdr:clientData/>
  </xdr:twoCellAnchor>
  <xdr:twoCellAnchor>
    <xdr:from>
      <xdr:col>0</xdr:col>
      <xdr:colOff>1103822</xdr:colOff>
      <xdr:row>11</xdr:row>
      <xdr:rowOff>122088</xdr:rowOff>
    </xdr:from>
    <xdr:to>
      <xdr:col>0</xdr:col>
      <xdr:colOff>1561449</xdr:colOff>
      <xdr:row>12</xdr:row>
      <xdr:rowOff>176822</xdr:rowOff>
    </xdr:to>
    <xdr:sp macro="" textlink="">
      <xdr:nvSpPr>
        <xdr:cNvPr id="26" name="Arredondar Retângulo em um Canto Diagonal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 bwMode="auto">
        <a:xfrm>
          <a:off x="1073342" y="3427263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Mar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73897</xdr:colOff>
      <xdr:row>11</xdr:row>
      <xdr:rowOff>127341</xdr:rowOff>
    </xdr:from>
    <xdr:to>
      <xdr:col>0</xdr:col>
      <xdr:colOff>539151</xdr:colOff>
      <xdr:row>12</xdr:row>
      <xdr:rowOff>182075</xdr:rowOff>
    </xdr:to>
    <xdr:sp macro="" textlink="">
      <xdr:nvSpPr>
        <xdr:cNvPr id="27" name="Arredondar Retângulo em um Canto Diagonal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 bwMode="auto">
        <a:xfrm>
          <a:off x="73897" y="3432516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Jan</a:t>
          </a:r>
        </a:p>
      </xdr:txBody>
    </xdr:sp>
    <xdr:clientData/>
  </xdr:twoCellAnchor>
  <xdr:twoCellAnchor>
    <xdr:from>
      <xdr:col>0</xdr:col>
      <xdr:colOff>74977</xdr:colOff>
      <xdr:row>13</xdr:row>
      <xdr:rowOff>11368</xdr:rowOff>
    </xdr:from>
    <xdr:to>
      <xdr:col>0</xdr:col>
      <xdr:colOff>540231</xdr:colOff>
      <xdr:row>14</xdr:row>
      <xdr:rowOff>66101</xdr:rowOff>
    </xdr:to>
    <xdr:sp macro="" textlink="">
      <xdr:nvSpPr>
        <xdr:cNvPr id="28" name="Arredondar Retângulo em um Canto Diagonal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 bwMode="auto">
        <a:xfrm>
          <a:off x="74977" y="37356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Abr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592239</xdr:colOff>
      <xdr:row>13</xdr:row>
      <xdr:rowOff>7169</xdr:rowOff>
    </xdr:from>
    <xdr:to>
      <xdr:col>0</xdr:col>
      <xdr:colOff>1057493</xdr:colOff>
      <xdr:row>14</xdr:row>
      <xdr:rowOff>69718</xdr:rowOff>
    </xdr:to>
    <xdr:sp macro="" textlink="">
      <xdr:nvSpPr>
        <xdr:cNvPr id="29" name="Arredondar Retângulo em um Canto Diagonal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 bwMode="auto">
        <a:xfrm>
          <a:off x="576999" y="3731444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Mai</a:t>
          </a:r>
        </a:p>
      </xdr:txBody>
    </xdr:sp>
    <xdr:clientData/>
  </xdr:twoCellAnchor>
  <xdr:twoCellAnchor>
    <xdr:from>
      <xdr:col>0</xdr:col>
      <xdr:colOff>1104921</xdr:colOff>
      <xdr:row>13</xdr:row>
      <xdr:rowOff>7423</xdr:rowOff>
    </xdr:from>
    <xdr:to>
      <xdr:col>0</xdr:col>
      <xdr:colOff>1562548</xdr:colOff>
      <xdr:row>14</xdr:row>
      <xdr:rowOff>71225</xdr:rowOff>
    </xdr:to>
    <xdr:sp macro="" textlink="">
      <xdr:nvSpPr>
        <xdr:cNvPr id="30" name="Arredondar Retângulo em um Canto Diagon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 bwMode="auto">
        <a:xfrm>
          <a:off x="1074441" y="3739318"/>
          <a:ext cx="450000" cy="265499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Jun</a:t>
          </a:r>
        </a:p>
      </xdr:txBody>
    </xdr:sp>
    <xdr:clientData/>
  </xdr:twoCellAnchor>
  <xdr:twoCellAnchor>
    <xdr:from>
      <xdr:col>0</xdr:col>
      <xdr:colOff>78529</xdr:colOff>
      <xdr:row>14</xdr:row>
      <xdr:rowOff>117406</xdr:rowOff>
    </xdr:from>
    <xdr:to>
      <xdr:col>0</xdr:col>
      <xdr:colOff>543783</xdr:colOff>
      <xdr:row>15</xdr:row>
      <xdr:rowOff>164554</xdr:rowOff>
    </xdr:to>
    <xdr:sp macro="" textlink="">
      <xdr:nvSpPr>
        <xdr:cNvPr id="31" name="Arredondar Retângulo em um Canto Diagonal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 bwMode="auto">
        <a:xfrm>
          <a:off x="78529" y="405123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Jul</a:t>
          </a:r>
        </a:p>
      </xdr:txBody>
    </xdr:sp>
    <xdr:clientData/>
  </xdr:twoCellAnchor>
  <xdr:twoCellAnchor>
    <xdr:from>
      <xdr:col>0</xdr:col>
      <xdr:colOff>585737</xdr:colOff>
      <xdr:row>14</xdr:row>
      <xdr:rowOff>113316</xdr:rowOff>
    </xdr:from>
    <xdr:to>
      <xdr:col>0</xdr:col>
      <xdr:colOff>1043364</xdr:colOff>
      <xdr:row>15</xdr:row>
      <xdr:rowOff>160464</xdr:rowOff>
    </xdr:to>
    <xdr:sp macro="" textlink="">
      <xdr:nvSpPr>
        <xdr:cNvPr id="32" name="Arredondar Retângulo em um Canto Diagonal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 bwMode="auto">
        <a:xfrm>
          <a:off x="570497" y="4047141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Ago</a:t>
          </a:r>
        </a:p>
      </xdr:txBody>
    </xdr:sp>
    <xdr:clientData/>
  </xdr:twoCellAnchor>
  <xdr:twoCellAnchor>
    <xdr:from>
      <xdr:col>0</xdr:col>
      <xdr:colOff>1098418</xdr:colOff>
      <xdr:row>14</xdr:row>
      <xdr:rowOff>121675</xdr:rowOff>
    </xdr:from>
    <xdr:to>
      <xdr:col>0</xdr:col>
      <xdr:colOff>1556045</xdr:colOff>
      <xdr:row>15</xdr:row>
      <xdr:rowOff>176409</xdr:rowOff>
    </xdr:to>
    <xdr:sp macro="" textlink="">
      <xdr:nvSpPr>
        <xdr:cNvPr id="34" name="Arredondar Retângulo em um Canto Diagon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 bwMode="auto">
        <a:xfrm>
          <a:off x="1067938" y="4055500"/>
          <a:ext cx="450000" cy="264284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Set</a:t>
          </a:r>
        </a:p>
      </xdr:txBody>
    </xdr:sp>
    <xdr:clientData/>
  </xdr:twoCellAnchor>
  <xdr:twoCellAnchor>
    <xdr:from>
      <xdr:col>0</xdr:col>
      <xdr:colOff>70276</xdr:colOff>
      <xdr:row>16</xdr:row>
      <xdr:rowOff>12407</xdr:rowOff>
    </xdr:from>
    <xdr:to>
      <xdr:col>0</xdr:col>
      <xdr:colOff>535276</xdr:colOff>
      <xdr:row>17</xdr:row>
      <xdr:rowOff>67140</xdr:rowOff>
    </xdr:to>
    <xdr:sp macro="" textlink="">
      <xdr:nvSpPr>
        <xdr:cNvPr id="35" name="Arredondar Retângulo em um Canto Diagonal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 bwMode="auto">
        <a:xfrm>
          <a:off x="70276" y="4365332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Out</a:t>
          </a:r>
        </a:p>
        <a:p>
          <a:pPr algn="ctr">
            <a:lnSpc>
              <a:spcPts val="10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587455</xdr:colOff>
      <xdr:row>16</xdr:row>
      <xdr:rowOff>9518</xdr:rowOff>
    </xdr:from>
    <xdr:to>
      <xdr:col>0</xdr:col>
      <xdr:colOff>1045082</xdr:colOff>
      <xdr:row>17</xdr:row>
      <xdr:rowOff>64251</xdr:rowOff>
    </xdr:to>
    <xdr:sp macro="" textlink="">
      <xdr:nvSpPr>
        <xdr:cNvPr id="36" name="Arredondar Retângulo em um Canto Diagonal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 bwMode="auto">
        <a:xfrm>
          <a:off x="572215" y="4362443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Nov</a:t>
          </a:r>
        </a:p>
        <a:p>
          <a:pPr algn="ctr">
            <a:lnSpc>
              <a:spcPts val="1200"/>
            </a:lnSpc>
          </a:pP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1097444</xdr:colOff>
      <xdr:row>16</xdr:row>
      <xdr:rowOff>7733</xdr:rowOff>
    </xdr:from>
    <xdr:to>
      <xdr:col>0</xdr:col>
      <xdr:colOff>1555071</xdr:colOff>
      <xdr:row>17</xdr:row>
      <xdr:rowOff>70282</xdr:rowOff>
    </xdr:to>
    <xdr:sp macro="" textlink="">
      <xdr:nvSpPr>
        <xdr:cNvPr id="37" name="Arredondar Retângulo em um Canto Diagonal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 bwMode="auto">
        <a:xfrm>
          <a:off x="1066964" y="4368278"/>
          <a:ext cx="450000" cy="264283"/>
        </a:xfrm>
        <a:prstGeom prst="round2DiagRect">
          <a:avLst/>
        </a:prstGeom>
        <a:solidFill>
          <a:schemeClr val="bg1">
            <a:lumMod val="85000"/>
          </a:schemeClr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Dez</a:t>
          </a:r>
        </a:p>
      </xdr:txBody>
    </xdr:sp>
    <xdr:clientData/>
  </xdr:twoCellAnchor>
  <xdr:twoCellAnchor>
    <xdr:from>
      <xdr:col>0</xdr:col>
      <xdr:colOff>73360</xdr:colOff>
      <xdr:row>2</xdr:row>
      <xdr:rowOff>70184</xdr:rowOff>
    </xdr:from>
    <xdr:to>
      <xdr:col>0</xdr:col>
      <xdr:colOff>1553441</xdr:colOff>
      <xdr:row>3</xdr:row>
      <xdr:rowOff>37843</xdr:rowOff>
    </xdr:to>
    <xdr:sp macro="" textlink="">
      <xdr:nvSpPr>
        <xdr:cNvPr id="38" name="Arredondar Retângulo em um Canto Diagonal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 bwMode="auto">
        <a:xfrm>
          <a:off x="73360" y="1365584"/>
          <a:ext cx="1441935" cy="281984"/>
        </a:xfrm>
        <a:prstGeom prst="round2DiagRect">
          <a:avLst>
            <a:gd name="adj1" fmla="val 16667"/>
            <a:gd name="adj2" fmla="val 0"/>
          </a:avLst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</a:t>
          </a:r>
        </a:p>
      </xdr:txBody>
    </xdr:sp>
    <xdr:clientData/>
  </xdr:twoCellAnchor>
  <xdr:twoCellAnchor>
    <xdr:from>
      <xdr:col>0</xdr:col>
      <xdr:colOff>90334</xdr:colOff>
      <xdr:row>7</xdr:row>
      <xdr:rowOff>178247</xdr:rowOff>
    </xdr:from>
    <xdr:to>
      <xdr:col>0</xdr:col>
      <xdr:colOff>1563120</xdr:colOff>
      <xdr:row>9</xdr:row>
      <xdr:rowOff>63283</xdr:rowOff>
    </xdr:to>
    <xdr:sp macro="" textlink="">
      <xdr:nvSpPr>
        <xdr:cNvPr id="39" name="Arredondar Retângulo em um Canto Diagonal 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 bwMode="auto">
        <a:xfrm>
          <a:off x="82714" y="2645222"/>
          <a:ext cx="1442262" cy="304136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0</xdr:col>
      <xdr:colOff>75735</xdr:colOff>
      <xdr:row>3</xdr:row>
      <xdr:rowOff>72591</xdr:rowOff>
    </xdr:from>
    <xdr:to>
      <xdr:col>0</xdr:col>
      <xdr:colOff>1548179</xdr:colOff>
      <xdr:row>4</xdr:row>
      <xdr:rowOff>150540</xdr:rowOff>
    </xdr:to>
    <xdr:sp macro="" textlink="">
      <xdr:nvSpPr>
        <xdr:cNvPr id="40" name="Arredondar Retângulo em um Canto Diagonal 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 bwMode="auto">
        <a:xfrm>
          <a:off x="75735" y="1682316"/>
          <a:ext cx="1434494" cy="277974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PREVISTO</a:t>
          </a:r>
        </a:p>
      </xdr:txBody>
    </xdr:sp>
    <xdr:clientData/>
  </xdr:twoCellAnchor>
  <xdr:twoCellAnchor>
    <xdr:from>
      <xdr:col>0</xdr:col>
      <xdr:colOff>73965</xdr:colOff>
      <xdr:row>6</xdr:row>
      <xdr:rowOff>56453</xdr:rowOff>
    </xdr:from>
    <xdr:to>
      <xdr:col>0</xdr:col>
      <xdr:colOff>1554046</xdr:colOff>
      <xdr:row>7</xdr:row>
      <xdr:rowOff>144428</xdr:rowOff>
    </xdr:to>
    <xdr:sp macro="" textlink="">
      <xdr:nvSpPr>
        <xdr:cNvPr id="41" name="Arredondar Retângulo em um Canto Diagonal 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 bwMode="auto">
        <a:xfrm>
          <a:off x="73965" y="2313878"/>
          <a:ext cx="1441935" cy="29752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 X PREVISTO</a:t>
          </a:r>
          <a:endParaRPr lang="pt-B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75736</xdr:colOff>
      <xdr:row>4</xdr:row>
      <xdr:rowOff>190294</xdr:rowOff>
    </xdr:from>
    <xdr:to>
      <xdr:col>0</xdr:col>
      <xdr:colOff>1548180</xdr:colOff>
      <xdr:row>6</xdr:row>
      <xdr:rowOff>13242</xdr:rowOff>
    </xdr:to>
    <xdr:sp macro="" textlink="">
      <xdr:nvSpPr>
        <xdr:cNvPr id="42" name="Arredondar Retângulo em um Canto Diagonal 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 bwMode="auto">
        <a:xfrm>
          <a:off x="75736" y="2000044"/>
          <a:ext cx="1434494" cy="278365"/>
        </a:xfrm>
        <a:prstGeom prst="round2DiagRect">
          <a:avLst/>
        </a:prstGeom>
        <a:solidFill>
          <a:srgbClr val="4DC082"/>
        </a:solidFill>
        <a:ln w="12700"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9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198120</xdr:rowOff>
        </xdr:from>
        <xdr:to>
          <xdr:col>8</xdr:col>
          <xdr:colOff>22860</xdr:colOff>
          <xdr:row>6</xdr:row>
          <xdr:rowOff>7620</xdr:rowOff>
        </xdr:to>
        <xdr:sp macro="" textlink="">
          <xdr:nvSpPr>
            <xdr:cNvPr id="12849246" name="Drop Down 4190" hidden="1">
              <a:extLst>
                <a:ext uri="{63B3BB69-23CF-44E3-9099-C40C66FF867C}">
                  <a14:compatExt spid="_x0000_s12849246"/>
                </a:ext>
                <a:ext uri="{FF2B5EF4-FFF2-40B4-BE49-F238E27FC236}">
                  <a16:creationId xmlns:a16="http://schemas.microsoft.com/office/drawing/2014/main" id="{00000000-0008-0000-0800-00005E10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1615440</xdr:colOff>
          <xdr:row>4</xdr:row>
          <xdr:rowOff>220980</xdr:rowOff>
        </xdr:from>
        <xdr:to>
          <xdr:col>3</xdr:col>
          <xdr:colOff>45720</xdr:colOff>
          <xdr:row>6</xdr:row>
          <xdr:rowOff>7620</xdr:rowOff>
        </xdr:to>
        <xdr:sp macro="" textlink="">
          <xdr:nvSpPr>
            <xdr:cNvPr id="14105982" name="Drop Down 5502" hidden="1">
              <a:extLst>
                <a:ext uri="{63B3BB69-23CF-44E3-9099-C40C66FF867C}">
                  <a14:compatExt spid="_x0000_s14105982"/>
                </a:ext>
                <a:ext uri="{FF2B5EF4-FFF2-40B4-BE49-F238E27FC236}">
                  <a16:creationId xmlns:a16="http://schemas.microsoft.com/office/drawing/2014/main" id="{00000000-0008-0000-0800-00007E3DD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Relationship Id="rId4" Type="http://schemas.openxmlformats.org/officeDocument/2006/relationships/ctrlProp" Target="../ctrlProps/ctrlProp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7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Relationship Id="rId4" Type="http://schemas.openxmlformats.org/officeDocument/2006/relationships/ctrlProp" Target="../ctrlProps/ctrlProp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9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Relationship Id="rId4" Type="http://schemas.openxmlformats.org/officeDocument/2006/relationships/ctrlProp" Target="../ctrlProps/ctrlProp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Relationship Id="rId4" Type="http://schemas.openxmlformats.org/officeDocument/2006/relationships/ctrlProp" Target="../ctrlProps/ctrlProp2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3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Relationship Id="rId4" Type="http://schemas.openxmlformats.org/officeDocument/2006/relationships/ctrlProp" Target="../ctrlProps/ctrlProp2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Relationship Id="rId4" Type="http://schemas.openxmlformats.org/officeDocument/2006/relationships/ctrlProp" Target="../ctrlProps/ctrlProp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Relationship Id="rId4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8">
    <pageSetUpPr fitToPage="1"/>
  </sheetPr>
  <dimension ref="A1:R26"/>
  <sheetViews>
    <sheetView showGridLines="0" showRowColHeaders="0" tabSelected="1" zoomScale="105" zoomScaleNormal="105" workbookViewId="0"/>
  </sheetViews>
  <sheetFormatPr defaultColWidth="0" defaultRowHeight="13.8" zeroHeight="1" x14ac:dyDescent="0.25"/>
  <cols>
    <col min="1" max="1" width="23.6640625" style="45" customWidth="1"/>
    <col min="2" max="10" width="11" style="45" customWidth="1"/>
    <col min="11" max="11" width="9.44140625" style="45" customWidth="1"/>
    <col min="12" max="13" width="14.6640625" style="45" customWidth="1"/>
    <col min="14" max="14" width="15.44140625" style="45" customWidth="1"/>
    <col min="15" max="15" width="14.6640625" style="45" customWidth="1"/>
    <col min="16" max="16" width="1.109375" style="45" customWidth="1"/>
    <col min="17" max="18" width="19.88671875" style="45" hidden="1" customWidth="1"/>
    <col min="19" max="16384" width="0" style="45" hidden="1"/>
  </cols>
  <sheetData>
    <row r="1" spans="3:5" x14ac:dyDescent="0.25"/>
    <row r="2" spans="3:5" x14ac:dyDescent="0.25"/>
    <row r="3" spans="3:5" x14ac:dyDescent="0.25"/>
    <row r="4" spans="3:5" x14ac:dyDescent="0.25"/>
    <row r="5" spans="3:5" x14ac:dyDescent="0.25"/>
    <row r="6" spans="3:5" x14ac:dyDescent="0.25"/>
    <row r="7" spans="3:5" x14ac:dyDescent="0.25"/>
    <row r="8" spans="3:5" x14ac:dyDescent="0.25">
      <c r="E8" s="49"/>
    </row>
    <row r="9" spans="3:5" x14ac:dyDescent="0.25"/>
    <row r="10" spans="3:5" x14ac:dyDescent="0.25">
      <c r="C10" s="46"/>
    </row>
    <row r="11" spans="3:5" x14ac:dyDescent="0.25"/>
    <row r="12" spans="3:5" x14ac:dyDescent="0.25"/>
    <row r="13" spans="3:5" x14ac:dyDescent="0.25">
      <c r="D13" s="47"/>
    </row>
    <row r="14" spans="3:5" x14ac:dyDescent="0.25"/>
    <row r="15" spans="3:5" x14ac:dyDescent="0.25"/>
    <row r="16" spans="3:5" x14ac:dyDescent="0.25"/>
    <row r="17" spans="1:1" x14ac:dyDescent="0.25"/>
    <row r="18" spans="1:1" x14ac:dyDescent="0.25"/>
    <row r="19" spans="1:1" x14ac:dyDescent="0.25"/>
    <row r="20" spans="1:1" x14ac:dyDescent="0.25"/>
    <row r="21" spans="1:1" x14ac:dyDescent="0.25"/>
    <row r="22" spans="1:1" x14ac:dyDescent="0.25"/>
    <row r="23" spans="1:1" x14ac:dyDescent="0.25"/>
    <row r="24" spans="1:1" x14ac:dyDescent="0.25"/>
    <row r="25" spans="1:1" x14ac:dyDescent="0.25">
      <c r="A25" s="48">
        <f ca="1">TODAY()</f>
        <v>45829</v>
      </c>
    </row>
    <row r="26" spans="1:1" x14ac:dyDescent="0.25"/>
  </sheetData>
  <pageMargins left="0.51181102362204722" right="0.51181102362204722" top="0.78740157480314965" bottom="0.78740157480314965" header="0.31496062992125984" footer="0.31496062992125984"/>
  <pageSetup paperSize="9" scale="73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1">
    <pageSetUpPr fitToPage="1"/>
  </sheetPr>
  <dimension ref="A1:IV238"/>
  <sheetViews>
    <sheetView showGridLines="0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14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 selectUnlockedCells="1"/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7:F100" name="Lançamentos_1_2_2_5"/>
    <protectedRange password="C0D7" sqref="H97:I100" name="Lançamentos_1_2_1_2_4"/>
    <protectedRange password="C0D7" sqref="G97:G100" name="Lançamentos_1_1_3_4"/>
    <protectedRange password="C117" sqref="D97:D100" name="Código_1_1_2_4"/>
    <protectedRange password="C0D7" sqref="E93:F96" name="Lançamentos_1_2_2_1_4"/>
    <protectedRange password="C0D7" sqref="H93:I96 I18:I66 I67:I70 I71:I92" name="Lançamentos_1_2_1_2_2_5"/>
    <protectedRange password="C0D7" sqref="G93:G96" name="Lançamentos_1_1_3_2_6"/>
    <protectedRange password="C117" sqref="D93:D96" name="Código_1_1_2_2_5"/>
    <protectedRange password="C0D7" sqref="E67:F92" name="Lançamentos_1_2_2_1_1"/>
    <protectedRange password="C0D7" sqref="H71:H92" name="Lançamentos_1_2_1_2_2_1"/>
    <protectedRange password="C0D7" sqref="G71:G92" name="Lançamentos_1_1_3_2_1"/>
    <protectedRange password="C117" sqref="D67:D92" name="Código_1_1_2_2_1"/>
    <protectedRange password="C0D7" sqref="E11:F66" name="Lançamentos_1_2_2_1_4_1_1"/>
    <protectedRange password="C0D7" sqref="G10:G70" name="Lançamentos_1_1_3_2_6_1_1"/>
    <protectedRange password="C117" sqref="D14 D16 D18 D20 D23 D25:D66" name="Código_1_1_2_2_5_1_1"/>
    <protectedRange password="C0D7" sqref="G7:G9" name="Lançamentos_1_1_3_2_6_1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honeticPr fontId="18" type="noConversion"/>
  <pageMargins left="0.24027777777777778" right="0.24027777777777778" top="0.25" bottom="0.19027777777777777" header="0.51180555555555551" footer="0.51180555555555551"/>
  <pageSetup paperSize="9" scale="6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50270" r:id="rId3" name="Drop Down 4190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22860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7006" r:id="rId4" name="Drop Down 5502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2">
    <pageSetUpPr fitToPage="1"/>
  </sheetPr>
  <dimension ref="A1:IV238"/>
  <sheetViews>
    <sheetView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15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 selectUnlockedCells="1"/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7:F100" name="Lançamentos_1_2_2_5"/>
    <protectedRange password="C0D7" sqref="H97:I100" name="Lançamentos_1_2_1_2_4"/>
    <protectedRange password="C0D7" sqref="G97:G100" name="Lançamentos_1_1_3_4"/>
    <protectedRange password="C117" sqref="D97:D100" name="Código_1_1_2_4"/>
    <protectedRange password="C0D7" sqref="E93:F96" name="Lançamentos_1_2_2_1_4"/>
    <protectedRange password="C0D7" sqref="H93:I96 I18:I70 I71:I92" name="Lançamentos_1_2_1_2_2_5"/>
    <protectedRange password="C0D7" sqref="G93:G96" name="Lançamentos_1_1_3_2_6"/>
    <protectedRange password="C117" sqref="D93:D96" name="Código_1_1_2_2_5"/>
    <protectedRange password="C0D7" sqref="E67:F92" name="Lançamentos_1_2_2_1_1"/>
    <protectedRange password="C0D7" sqref="H71:H92" name="Lançamentos_1_2_1_2_2_1"/>
    <protectedRange password="C0D7" sqref="G71:G92" name="Lançamentos_1_1_3_2_1"/>
    <protectedRange password="C117" sqref="D67:D92" name="Código_1_1_2_2_1"/>
    <protectedRange password="C0D7" sqref="E11:F66" name="Lançamentos_1_2_2_1_4_1_1"/>
    <protectedRange password="C0D7" sqref="G10:G70" name="Lançamentos_1_1_3_2_6_1_1"/>
    <protectedRange password="C117" sqref="D14 D16 D18 D20 D23 D25:D66" name="Código_1_1_2_2_5_1_1"/>
    <protectedRange password="C0D7" sqref="G7:G9" name="Lançamentos_1_1_3_2_6_1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honeticPr fontId="18" type="noConversion"/>
  <pageMargins left="0.24027777777777778" right="0.24027777777777778" top="0.22013888888888888" bottom="0.2" header="0.51180555555555551" footer="0.51180555555555551"/>
  <pageSetup paperSize="9" scale="6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51294" r:id="rId3" name="Drop Down 4190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22860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8030" r:id="rId4" name="Drop Down 5502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3">
    <pageSetUpPr fitToPage="1"/>
  </sheetPr>
  <dimension ref="A1:IV238"/>
  <sheetViews>
    <sheetView showGridLines="0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16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 selectUnlockedCells="1"/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7:F100" name="Lançamentos_1_2_2_5"/>
    <protectedRange password="C0D7" sqref="H97:I100" name="Lançamentos_1_2_1_2_4"/>
    <protectedRange password="C0D7" sqref="G97:G100" name="Lançamentos_1_1_3_4"/>
    <protectedRange password="C117" sqref="D97:D100" name="Código_1_1_2_4"/>
    <protectedRange password="C0D7" sqref="E93:F96" name="Lançamentos_1_2_2_1_4"/>
    <protectedRange password="C0D7" sqref="H93:I96 I18:I66 I67:I70 I71:I92" name="Lançamentos_1_2_1_2_2_5"/>
    <protectedRange password="C0D7" sqref="G93:G96" name="Lançamentos_1_1_3_2_6"/>
    <protectedRange password="C117" sqref="D93:D96" name="Código_1_1_2_2_5"/>
    <protectedRange password="C0D7" sqref="E67:F92" name="Lançamentos_1_2_2_1_1"/>
    <protectedRange password="C0D7" sqref="H71:H92" name="Lançamentos_1_2_1_2_2_1"/>
    <protectedRange password="C0D7" sqref="G71:G92" name="Lançamentos_1_1_3_2_1"/>
    <protectedRange password="C117" sqref="D67:D92" name="Código_1_1_2_2_1"/>
    <protectedRange password="C0D7" sqref="E11:F66" name="Lançamentos_1_2_2_1_4_1_1"/>
    <protectedRange password="C0D7" sqref="G10:G70" name="Lançamentos_1_1_3_2_6_1_1"/>
    <protectedRange password="C117" sqref="D14 D16 D18 D20 D23 D25:D66" name="Código_1_1_2_2_5_1_1"/>
    <protectedRange password="C0D7" sqref="G7:G9" name="Lançamentos_1_1_3_2_6_1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honeticPr fontId="18" type="noConversion"/>
  <pageMargins left="0.24027777777777778" right="0.24027777777777778" top="0.30972222222222223" bottom="0.2298611111111111" header="0.51180555555555551" footer="0.51180555555555551"/>
  <pageSetup paperSize="9" scale="68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52320" r:id="rId3" name="Drop Down 3168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22860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9056" r:id="rId4" name="Drop Down 4480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4">
    <pageSetUpPr fitToPage="1"/>
  </sheetPr>
  <dimension ref="A1:IV238"/>
  <sheetViews>
    <sheetView showGridLines="0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10" sqref="I10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17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>Receita</v>
      </c>
      <c r="C7" s="214" t="str">
        <f>IF(IF(ISERROR(VLOOKUP(D7,'Plano de contas'!$B$3:$C$66,2,FALSE)),"",VLOOKUP(D7,'Plano de contas'!$B$3:$C$66,2,FALSE))=D7,"",VLOOKUP(D7,('Plano de contas'!$B$2:$D$66),3,FALSE))</f>
        <v>Salário  / Adiantamento /  Renda Autônomo</v>
      </c>
      <c r="D7" s="220" t="s">
        <v>381</v>
      </c>
      <c r="E7" s="221"/>
      <c r="F7" s="222"/>
      <c r="G7" s="223">
        <v>1000</v>
      </c>
      <c r="H7" s="232" t="s">
        <v>382</v>
      </c>
      <c r="I7" s="252"/>
      <c r="J7" s="355">
        <f>IF(H7="",(""),IF(H7="DP",(J6+G7),IF(H7="DB",(J6-G7),IF(H7="IV",(J6-G7),IF(H7="CH",(J6-G7),IF(H7="SQ",(J6-G7),J6))))))</f>
        <v>1000</v>
      </c>
      <c r="K7" s="355">
        <f>IF(H7="",(""),IF(H7="SQ",(K6+G7),IF(H7="RD",(K6+G7),IF(H7="DI",(K6-G7),K6))))</f>
        <v>0</v>
      </c>
      <c r="L7" s="355">
        <f>IF(H7="",(""),IF(H7="CC",(L6+G7),IF(H7="PC",(L6+G7),L6)))</f>
        <v>0</v>
      </c>
      <c r="M7" s="356">
        <f>IF(H7="",(""),IF(H7="IV",(M6+G7),M6))</f>
        <v>0</v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>Alimentação</v>
      </c>
      <c r="C8" s="215" t="str">
        <f>IF(IF(ISERROR(VLOOKUP(D8,'Plano de contas'!$B$3:$C$66,2,FALSE)),"",VLOOKUP(D8,'Plano de contas'!$B$3:$C$66,2,FALSE))=D8,"",VLOOKUP(D8,('Plano de contas'!$B$2:$D$66),3,FALSE))</f>
        <v>Supermercado</v>
      </c>
      <c r="D8" s="224" t="s">
        <v>383</v>
      </c>
      <c r="E8" s="225"/>
      <c r="F8" s="226"/>
      <c r="G8" s="227">
        <v>500</v>
      </c>
      <c r="H8" s="228" t="s">
        <v>384</v>
      </c>
      <c r="I8" s="253"/>
      <c r="J8" s="355">
        <f t="shared" ref="J8:J71" si="0">IF(H8="",(""),IF(H8="DP",(J7+G8),IF(H8="DB",(J7-G8),IF(H8="IV",(J7-G8),IF(H8="CH",(J7-G8),IF(H8="SQ",(J7-G8),J7))))))</f>
        <v>500</v>
      </c>
      <c r="K8" s="355">
        <f t="shared" ref="K8:K71" si="1">IF(H8="",(""),IF(H8="SQ",(K7+G8),IF(H8="RD",(K7+G8),IF(H8="DI",(K7-G8),K7))))</f>
        <v>0</v>
      </c>
      <c r="L8" s="355">
        <f t="shared" ref="L8:L71" si="2">IF(H8="",(""),IF(H8="CC",(L7+G8),IF(H8="PC",(L7+G8),L7)))</f>
        <v>0</v>
      </c>
      <c r="M8" s="356">
        <f t="shared" ref="M8:M71" si="3">IF(H8="",(""),IF(H8="IV",(M7+G8),M7))</f>
        <v>0</v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>Moradia</v>
      </c>
      <c r="C9" s="215" t="str">
        <f>IF(IF(ISERROR(VLOOKUP(D9,'Plano de contas'!$B$3:$C$66,2,FALSE)),"",VLOOKUP(D9,'Plano de contas'!$B$3:$C$66,2,FALSE))=D9,"",VLOOKUP(D9,('Plano de contas'!$B$2:$D$66),3,FALSE))</f>
        <v>Condomínio</v>
      </c>
      <c r="D9" s="224" t="s">
        <v>385</v>
      </c>
      <c r="E9" s="225"/>
      <c r="F9" s="226"/>
      <c r="G9" s="227">
        <v>500</v>
      </c>
      <c r="H9" s="228" t="s">
        <v>384</v>
      </c>
      <c r="I9" s="253"/>
      <c r="J9" s="355">
        <f t="shared" si="0"/>
        <v>0</v>
      </c>
      <c r="K9" s="355">
        <f t="shared" si="1"/>
        <v>0</v>
      </c>
      <c r="L9" s="355">
        <f t="shared" si="2"/>
        <v>0</v>
      </c>
      <c r="M9" s="356">
        <f t="shared" si="3"/>
        <v>0</v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>Educação</v>
      </c>
      <c r="C10" s="215" t="str">
        <f>IF(IF(ISERROR(VLOOKUP(D10,'Plano de contas'!$B$3:$C$66,2,FALSE)),"",VLOOKUP(D10,'Plano de contas'!$B$3:$C$66,2,FALSE))=D10,"",VLOOKUP(D10,('Plano de contas'!$B$2:$D$66),3,FALSE))</f>
        <v>Material Escolar</v>
      </c>
      <c r="D10" s="224" t="s">
        <v>386</v>
      </c>
      <c r="E10" s="225"/>
      <c r="F10" s="226"/>
      <c r="G10" s="227">
        <v>200</v>
      </c>
      <c r="H10" s="228" t="s">
        <v>387</v>
      </c>
      <c r="I10" s="253"/>
      <c r="J10" s="355">
        <f t="shared" si="0"/>
        <v>0</v>
      </c>
      <c r="K10" s="355">
        <f t="shared" si="1"/>
        <v>0</v>
      </c>
      <c r="L10" s="355">
        <f t="shared" si="2"/>
        <v>200</v>
      </c>
      <c r="M10" s="356">
        <f t="shared" si="3"/>
        <v>0</v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 selectUnlockedCells="1"/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7:F100" name="Lançamentos_1_2_2_5"/>
    <protectedRange password="C0D7" sqref="H97:I100" name="Lançamentos_1_2_1_2_4"/>
    <protectedRange password="C0D7" sqref="G97:G100" name="Lançamentos_1_1_3_4"/>
    <protectedRange password="C117" sqref="D97:D100" name="Código_1_1_2_4"/>
    <protectedRange password="C0D7" sqref="E93:F96" name="Lançamentos_1_2_2_1_4"/>
    <protectedRange password="C0D7" sqref="H93:I96 I18:I92" name="Lançamentos_1_2_1_2_2_5"/>
    <protectedRange password="C0D7" sqref="G93:G96" name="Lançamentos_1_1_3_2_6"/>
    <protectedRange password="C117" sqref="D93:D96" name="Código_1_1_2_2_5"/>
    <protectedRange password="C0D7" sqref="E67:F92" name="Lançamentos_1_2_2_1_1"/>
    <protectedRange password="C0D7" sqref="H71:H92" name="Lançamentos_1_2_1_2_2_1"/>
    <protectedRange password="C0D7" sqref="G71:G92" name="Lançamentos_1_1_3_2_1"/>
    <protectedRange password="C117" sqref="D67:D92" name="Código_1_1_2_2_1"/>
    <protectedRange password="C0D7" sqref="E11:F66" name="Lançamentos_1_2_2_1_4_1_1"/>
    <protectedRange password="C0D7" sqref="G10:G70" name="Lançamentos_1_1_3_2_6_1_1"/>
    <protectedRange password="C117" sqref="D14 D16 D18 D20 D23 D25:D66" name="Código_1_1_2_2_5_1_1"/>
    <protectedRange password="C0D7" sqref="G7:G9" name="Lançamentos_1_1_3_2_6_1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honeticPr fontId="18" type="noConversion"/>
  <pageMargins left="0.25" right="0.24027777777777778" top="0.25" bottom="0.2298611111111111" header="0.51180555555555551" footer="0.51180555555555551"/>
  <pageSetup paperSize="9" scale="6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53344" r:id="rId3" name="Drop Down 4192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22860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0080" r:id="rId4" name="Drop Down 5504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5">
    <pageSetUpPr fitToPage="1"/>
  </sheetPr>
  <dimension ref="A1:IV238"/>
  <sheetViews>
    <sheetView showGridLines="0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18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9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3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/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7:F100" name="Lançamentos_1_2_2_5"/>
    <protectedRange password="C0D7" sqref="H97:I100" name="Lançamentos_1_2_1_2_4"/>
    <protectedRange password="C0D7" sqref="G97:G100" name="Lançamentos_1_1_3_4"/>
    <protectedRange password="C117" sqref="D97:D100" name="Código_1_1_2_4"/>
    <protectedRange password="C0D7" sqref="E11:F66 E71:F96" name="Lançamentos_1_2_2_1_4"/>
    <protectedRange password="C0D7" sqref="H18:I66 H71:I96 I67:I70" name="Lançamentos_1_2_1_2_2_5"/>
    <protectedRange password="C0D7" sqref="G10:G66 G71:G96" name="Lançamentos_1_1_3_2_6"/>
    <protectedRange password="C117" sqref="D14 D16 D18 D20 D23 D25:D66 D71:D96" name="Código_1_1_2_2_5"/>
    <protectedRange password="C0D7" sqref="E67:F70" name="Lançamentos_1_2_2_1"/>
    <protectedRange password="C0D7" sqref="H67:H70" name="Lançamentos_1_2_1_2_2"/>
    <protectedRange password="C0D7" sqref="G67:G70" name="Lançamentos_1_1_3_2"/>
    <protectedRange password="C117" sqref="D67:D70" name="Código_1_1_2_2"/>
    <protectedRange password="C0D7" sqref="G7:G9" name="Lançamentos_1_1_3_2_6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honeticPr fontId="18" type="noConversion"/>
  <pageMargins left="0.25" right="0.27013888888888887" top="0.2298611111111111" bottom="0.32013888888888886" header="0.51180555555555551" footer="0.51180555555555551"/>
  <pageSetup paperSize="9" scale="68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54369" r:id="rId3" name="Drop Down 4193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22860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1105" r:id="rId4" name="Drop Down 5505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60960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3">
    <pageSetUpPr fitToPage="1"/>
  </sheetPr>
  <dimension ref="A1:Q123"/>
  <sheetViews>
    <sheetView showGridLines="0" zoomScale="95" zoomScaleNormal="95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defaultColWidth="11.44140625" defaultRowHeight="13.8" x14ac:dyDescent="0.25"/>
  <cols>
    <col min="1" max="1" width="0.88671875" style="46" customWidth="1"/>
    <col min="2" max="2" width="46.44140625" style="46" customWidth="1"/>
    <col min="3" max="14" width="11.44140625" style="46" customWidth="1"/>
    <col min="15" max="15" width="11.88671875" style="54" customWidth="1"/>
    <col min="16" max="16" width="1" style="46" customWidth="1"/>
    <col min="17" max="17" width="9.44140625" style="46" customWidth="1"/>
    <col min="18" max="16384" width="11.44140625" style="46"/>
  </cols>
  <sheetData>
    <row r="1" spans="1:16" s="130" customFormat="1" ht="72.75" customHeight="1" x14ac:dyDescent="0.7">
      <c r="A1" s="407" t="s">
        <v>21</v>
      </c>
      <c r="B1" s="407"/>
      <c r="C1" s="407" t="s">
        <v>318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</row>
    <row r="2" spans="1:16" ht="31.5" customHeight="1" x14ac:dyDescent="0.25">
      <c r="B2" s="139">
        <f>+'Como usar a planilha'!L3</f>
        <v>2025</v>
      </c>
      <c r="C2" s="408" t="s">
        <v>132</v>
      </c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</row>
    <row r="3" spans="1:16" s="64" customFormat="1" ht="22.5" customHeight="1" x14ac:dyDescent="0.3">
      <c r="A3" s="84"/>
      <c r="B3" s="83" t="str">
        <f>+'Plano de contas'!C3</f>
        <v>Receita</v>
      </c>
      <c r="C3" s="85" t="s">
        <v>7</v>
      </c>
      <c r="D3" s="85" t="s">
        <v>8</v>
      </c>
      <c r="E3" s="85" t="s">
        <v>9</v>
      </c>
      <c r="F3" s="85" t="s">
        <v>10</v>
      </c>
      <c r="G3" s="85" t="s">
        <v>11</v>
      </c>
      <c r="H3" s="85" t="s">
        <v>12</v>
      </c>
      <c r="I3" s="85" t="s">
        <v>13</v>
      </c>
      <c r="J3" s="85" t="s">
        <v>14</v>
      </c>
      <c r="K3" s="85" t="s">
        <v>15</v>
      </c>
      <c r="L3" s="85" t="s">
        <v>16</v>
      </c>
      <c r="M3" s="85" t="s">
        <v>17</v>
      </c>
      <c r="N3" s="85" t="s">
        <v>18</v>
      </c>
      <c r="O3" s="85" t="s">
        <v>116</v>
      </c>
      <c r="P3" s="84"/>
    </row>
    <row r="4" spans="1:16" s="64" customFormat="1" ht="18" customHeight="1" x14ac:dyDescent="0.3">
      <c r="A4" s="87"/>
      <c r="B4" s="88" t="str">
        <f>+'Plano de contas'!D3</f>
        <v>Salário  / Adiantamento /  Renda Autônomo</v>
      </c>
      <c r="C4" s="89">
        <f>SUMIF(Jan!$D$7:$D$201,"R1",(Jan!$G$7:$G$201))</f>
        <v>0</v>
      </c>
      <c r="D4" s="89">
        <f>SUMIF(Fev!$D$7:$D$201,"R1",(Fev!$G$7:$G$201))</f>
        <v>0</v>
      </c>
      <c r="E4" s="89">
        <f>SUMIF(Mar!$D$7:$D$201,"R1",(Mar!$G$7:$G$201))</f>
        <v>0</v>
      </c>
      <c r="F4" s="89">
        <f>SUMIF(Abr!$D$7:$D$201,"R1",(Abr!$G$7:$G$201))</f>
        <v>0</v>
      </c>
      <c r="G4" s="89">
        <f>SUMIF(Mai!$D$7:$D$201,"R1",(Mai!$G$7:$G$201))</f>
        <v>0</v>
      </c>
      <c r="H4" s="89">
        <f ca="1">SUMIF(Jun!$D$7:$D$2010,"R1",(Jun!$G$7:$G$201))</f>
        <v>0</v>
      </c>
      <c r="I4" s="89">
        <f>SUMIF(Jul!$D$7:$D$201,"R1",(Jul!$G$7:$G$201))</f>
        <v>0</v>
      </c>
      <c r="J4" s="89">
        <f>SUMIF(Ago!$D$7:$D$201,"R1",(Ago!$G$7:$G$201))</f>
        <v>0</v>
      </c>
      <c r="K4" s="89">
        <f>SUMIF(Set!$D$7:$D$201,"R1",(Set!$G$7:$G$201))</f>
        <v>0</v>
      </c>
      <c r="L4" s="89">
        <f>SUMIF(Out!$D$7:$D$201,"R1",(Out!$G$7:$G$201))</f>
        <v>0</v>
      </c>
      <c r="M4" s="89">
        <f>SUMIF(Nov!$D$7:$D$201,"R1",(Nov!$G$7:$G$201))</f>
        <v>1000</v>
      </c>
      <c r="N4" s="89">
        <f>SUMIF(Dez!$D$7:$D$201,"R1",(Dez!$G$7:$G$201))</f>
        <v>0</v>
      </c>
      <c r="O4" s="90">
        <f t="shared" ref="O4:O9" ca="1" si="0">SUM(C4:N4)</f>
        <v>1000</v>
      </c>
      <c r="P4" s="87"/>
    </row>
    <row r="5" spans="1:16" s="64" customFormat="1" ht="18" customHeight="1" x14ac:dyDescent="0.3">
      <c r="A5" s="87"/>
      <c r="B5" s="88" t="str">
        <f>+'Plano de contas'!D4</f>
        <v>Férias</v>
      </c>
      <c r="C5" s="89">
        <f>SUMIF(Jan!$D$7:$D$201,"R2",(Jan!$G$7:$G$201))</f>
        <v>0</v>
      </c>
      <c r="D5" s="89">
        <f>SUMIF(Fev!$D$7:$D$201,"R2",(Fev!$G$7:$G$201))</f>
        <v>0</v>
      </c>
      <c r="E5" s="89">
        <f>SUMIF(Mar!$D$7:$D$201,"R2",(Mar!$G$7:$G$201))</f>
        <v>0</v>
      </c>
      <c r="F5" s="89">
        <f>SUMIF(Abr!$D$7:$D$201,"R2",(Abr!$G$7:$G$201))</f>
        <v>0</v>
      </c>
      <c r="G5" s="89">
        <f>SUMIF(Mai!$D$7:$D$201,"R2",(Mai!$G$7:$G$201))</f>
        <v>0</v>
      </c>
      <c r="H5" s="89">
        <f ca="1">SUMIF(Jun!$D$7:$D$2010,"R2",(Jun!$G$7:$G$201))</f>
        <v>0</v>
      </c>
      <c r="I5" s="89">
        <f>SUMIF(Jul!$D$7:$D$201,"R2",(Jul!$G$7:$G$201))</f>
        <v>0</v>
      </c>
      <c r="J5" s="89">
        <f>SUMIF(Ago!$D$7:$D$201,"R2",(Ago!$G$7:$G$201))</f>
        <v>0</v>
      </c>
      <c r="K5" s="89">
        <f>SUMIF(Set!$D$7:$D$201,"R2",(Set!$G$7:$G$201))</f>
        <v>0</v>
      </c>
      <c r="L5" s="89">
        <f>SUMIF(Out!$D$7:$D$201,"R2",(Out!$G$7:$G$201))</f>
        <v>0</v>
      </c>
      <c r="M5" s="89">
        <f>SUMIF(Nov!$D$7:$D$201,"R2",(Nov!$G$7:$G$201))</f>
        <v>0</v>
      </c>
      <c r="N5" s="89">
        <f>SUMIF(Dez!$D$7:$D$201,"R2",(Dez!$G$7:$G$201))</f>
        <v>0</v>
      </c>
      <c r="O5" s="90">
        <f t="shared" ca="1" si="0"/>
        <v>0</v>
      </c>
      <c r="P5" s="87"/>
    </row>
    <row r="6" spans="1:16" s="64" customFormat="1" ht="18" customHeight="1" x14ac:dyDescent="0.3">
      <c r="A6" s="87"/>
      <c r="B6" s="88" t="str">
        <f>+'Plano de contas'!D5</f>
        <v>13º salário</v>
      </c>
      <c r="C6" s="89">
        <f>SUMIF(Jan!$D$7:$D$201,"R3",(Jan!$G$7:$G$201))</f>
        <v>0</v>
      </c>
      <c r="D6" s="89">
        <f>SUMIF(Fev!$D$7:$D$201,"R3",(Fev!$G$7:$G$201))</f>
        <v>0</v>
      </c>
      <c r="E6" s="89">
        <f>SUMIF(Mar!$D$7:$D$201,"R3",(Mar!$G$7:$G$201))</f>
        <v>0</v>
      </c>
      <c r="F6" s="89">
        <f>SUMIF(Abr!$D$7:$D$201,"R3",(Abr!$G$7:$G$201))</f>
        <v>0</v>
      </c>
      <c r="G6" s="89">
        <f>SUMIF(Mai!$D$7:$D$201,"R3",(Mai!$G$7:$G$201))</f>
        <v>0</v>
      </c>
      <c r="H6" s="89">
        <f ca="1">SUMIF(Jun!$D$7:$D$2010,"R3",(Jun!$G$7:$G$201))</f>
        <v>0</v>
      </c>
      <c r="I6" s="89">
        <f>SUMIF(Jul!$D$7:$D$201,"R3",(Jul!$G$7:$G$201))</f>
        <v>0</v>
      </c>
      <c r="J6" s="89">
        <f>SUMIF(Ago!$D$7:$D$201,"R3",(Ago!$G$7:$G$201))</f>
        <v>0</v>
      </c>
      <c r="K6" s="89">
        <f>SUMIF(Set!$D$7:$D$201,"R3",(Set!$G$7:$G$201))</f>
        <v>0</v>
      </c>
      <c r="L6" s="89">
        <f>SUMIF(Out!$D$7:$D$201,"R3",(Out!$G$7:$G$201))</f>
        <v>0</v>
      </c>
      <c r="M6" s="89">
        <f>SUMIF(Nov!$D$7:$D$201,"R3",(Nov!$G$7:$G$201))</f>
        <v>0</v>
      </c>
      <c r="N6" s="89">
        <f>SUMIF(Dez!$D$7:$D$201,"R3",(Dez!$G$7:$G$201))</f>
        <v>0</v>
      </c>
      <c r="O6" s="90">
        <f t="shared" ca="1" si="0"/>
        <v>0</v>
      </c>
      <c r="P6" s="87"/>
    </row>
    <row r="7" spans="1:16" s="64" customFormat="1" ht="18" customHeight="1" x14ac:dyDescent="0.3">
      <c r="A7" s="87"/>
      <c r="B7" s="88" t="str">
        <f>+'Plano de contas'!D6</f>
        <v>Aposentadoria</v>
      </c>
      <c r="C7" s="89">
        <f>SUMIF(Jan!$D$7:$D$201,"R4",(Jan!$G$7:$G$201))</f>
        <v>0</v>
      </c>
      <c r="D7" s="89">
        <f>SUMIF(Fev!$D$7:$D$201,"R4",(Fev!$G$7:$G$201))</f>
        <v>0</v>
      </c>
      <c r="E7" s="89">
        <f>SUMIF(Mar!$D$7:$D$201,"R4",(Mar!$G$7:$G$201))</f>
        <v>0</v>
      </c>
      <c r="F7" s="89">
        <f>SUMIF(Abr!$D$7:$D$201,"R4",(Abr!$G$7:$G$201))</f>
        <v>0</v>
      </c>
      <c r="G7" s="89">
        <f>SUMIF(Mai!$D$7:$D$201,"R4",(Mai!$G$7:$G$201))</f>
        <v>0</v>
      </c>
      <c r="H7" s="89">
        <f ca="1">SUMIF(Jun!$D$7:$D$2010,"R4",(Jun!$G$7:$G$201))</f>
        <v>0</v>
      </c>
      <c r="I7" s="89">
        <f>SUMIF(Jul!$D$7:$D$201,"R4",(Jul!$G$7:$G$201))</f>
        <v>0</v>
      </c>
      <c r="J7" s="89">
        <f>SUMIF(Ago!$D$7:$D$201,"R4",(Ago!$G$7:$G$201))</f>
        <v>0</v>
      </c>
      <c r="K7" s="89">
        <f>SUMIF(Set!$D$7:$D$201,"R4",(Set!$G$7:$G$201))</f>
        <v>0</v>
      </c>
      <c r="L7" s="89">
        <f>SUMIF(Out!$D$7:$D$201,"R4",(Out!$G$7:$G$201))</f>
        <v>0</v>
      </c>
      <c r="M7" s="89">
        <f>SUMIF(Nov!$D$7:$D$201,"R4",(Nov!$G$7:$G$201))</f>
        <v>0</v>
      </c>
      <c r="N7" s="89">
        <f>SUMIF(Dez!$D$7:$D$201,"R4",(Dez!$G$7:$G$201))</f>
        <v>0</v>
      </c>
      <c r="O7" s="90">
        <f t="shared" ca="1" si="0"/>
        <v>0</v>
      </c>
      <c r="P7" s="87"/>
    </row>
    <row r="8" spans="1:16" s="64" customFormat="1" ht="18" customHeight="1" x14ac:dyDescent="0.3">
      <c r="A8" s="87"/>
      <c r="B8" s="88" t="str">
        <f>+'Plano de contas'!D7</f>
        <v>Receita extra (aluguel, restituição IR)</v>
      </c>
      <c r="C8" s="89">
        <f>SUMIF(Jan!$D$7:$D$201,"R5",(Jan!$G$7:$G$201))</f>
        <v>0</v>
      </c>
      <c r="D8" s="89">
        <f>SUMIF(Fev!$D$7:$D$201,"R5",(Fev!$G$7:$G$201))</f>
        <v>0</v>
      </c>
      <c r="E8" s="89">
        <f>SUMIF(Mar!$D$7:$D$201,"R5",(Mar!$G$7:$G$201))</f>
        <v>0</v>
      </c>
      <c r="F8" s="89">
        <f>SUMIF(Abr!$D$7:$D$201,"R5",(Abr!$G$7:$G$201))</f>
        <v>0</v>
      </c>
      <c r="G8" s="89">
        <f>SUMIF(Mai!$D$7:$D$201,"R5",(Mai!$G$7:$G$201))</f>
        <v>0</v>
      </c>
      <c r="H8" s="89">
        <f ca="1">SUMIF(Jun!$D$7:$D$2010,"R5",(Jun!$G$7:$G$201))</f>
        <v>0</v>
      </c>
      <c r="I8" s="89">
        <f>SUMIF(Jul!$D$7:$D$201,"R5",(Jul!$G$7:$G$201))</f>
        <v>0</v>
      </c>
      <c r="J8" s="89">
        <f>SUMIF(Ago!$D$7:$D$201,"R5",(Ago!$G$7:$G$201))</f>
        <v>0</v>
      </c>
      <c r="K8" s="89">
        <f>SUMIF(Set!$D$7:$D$201,"R5",(Set!$G$7:$G$201))</f>
        <v>0</v>
      </c>
      <c r="L8" s="89">
        <f>SUMIF(Out!$D$7:$D$201,"R5",(Out!$G$7:$G$201))</f>
        <v>0</v>
      </c>
      <c r="M8" s="89">
        <f>SUMIF(Nov!$D$7:$D$201,"R5",(Nov!$G$7:$G$201))</f>
        <v>0</v>
      </c>
      <c r="N8" s="89">
        <f>SUMIF(Dez!$D$7:$D$201,"R5",(Dez!$G$7:$G$201))</f>
        <v>0</v>
      </c>
      <c r="O8" s="90">
        <f t="shared" ca="1" si="0"/>
        <v>0</v>
      </c>
      <c r="P8" s="87"/>
    </row>
    <row r="9" spans="1:16" s="64" customFormat="1" ht="18" customHeight="1" x14ac:dyDescent="0.3">
      <c r="A9" s="87"/>
      <c r="B9" s="135" t="str">
        <f>+'Plano de contas'!D8</f>
        <v>Outras Receitas</v>
      </c>
      <c r="C9" s="89">
        <f>SUMIF(Jan!$D$7:$D$201,"R6",(Jan!$G$7:$G$201))</f>
        <v>0</v>
      </c>
      <c r="D9" s="89">
        <f>SUMIF(Fev!$D$7:$D$201,"R6",(Fev!$G$7:$G$201))</f>
        <v>0</v>
      </c>
      <c r="E9" s="89">
        <f>SUMIF(Mar!$D$7:$D$201,"R6",(Mar!$G$7:$G$201))</f>
        <v>0</v>
      </c>
      <c r="F9" s="89">
        <f>SUMIF(Abr!$D$7:$D$201,"R6",(Abr!$G$7:$G$201))</f>
        <v>0</v>
      </c>
      <c r="G9" s="89">
        <f>SUMIF(Mai!$D$7:$D$201,"R6",(Mai!$G$7:$G$201))</f>
        <v>0</v>
      </c>
      <c r="H9" s="89">
        <f ca="1">SUMIF(Jun!$D$7:$D$2010,"R6",(Jun!$G$7:$G$201))</f>
        <v>0</v>
      </c>
      <c r="I9" s="89">
        <f>SUMIF(Jul!$D$7:$D$201,"R6",(Jul!$G$7:$G$201))</f>
        <v>0</v>
      </c>
      <c r="J9" s="89">
        <f>SUMIF(Ago!$D$7:$D$201,"R6",(Ago!$G$7:$G$201))</f>
        <v>0</v>
      </c>
      <c r="K9" s="89">
        <f>SUMIF(Set!$D$7:$D$201,"R6",(Set!$G$7:$G$201))</f>
        <v>0</v>
      </c>
      <c r="L9" s="89">
        <f>SUMIF(Out!$D$7:$D$201,"R6",(Out!$G$7:$G$201))</f>
        <v>0</v>
      </c>
      <c r="M9" s="89">
        <f>SUMIF(Nov!$D$7:$D$201,"R6",(Nov!$G$7:$G$201))</f>
        <v>0</v>
      </c>
      <c r="N9" s="89">
        <f>SUMIF(Dez!$D$7:$D$201,"R6",(Dez!$G$7:$G$201))</f>
        <v>0</v>
      </c>
      <c r="O9" s="90">
        <f t="shared" ca="1" si="0"/>
        <v>0</v>
      </c>
      <c r="P9" s="87"/>
    </row>
    <row r="10" spans="1:16" s="64" customFormat="1" ht="18" customHeight="1" x14ac:dyDescent="0.3">
      <c r="A10" s="87"/>
      <c r="B10" s="84" t="s">
        <v>5</v>
      </c>
      <c r="C10" s="92">
        <f>SUM(C4:C9)</f>
        <v>0</v>
      </c>
      <c r="D10" s="92">
        <f t="shared" ref="D10:N10" si="1">SUM(D4:D9)</f>
        <v>0</v>
      </c>
      <c r="E10" s="92">
        <f t="shared" si="1"/>
        <v>0</v>
      </c>
      <c r="F10" s="92">
        <f t="shared" si="1"/>
        <v>0</v>
      </c>
      <c r="G10" s="92">
        <f t="shared" si="1"/>
        <v>0</v>
      </c>
      <c r="H10" s="92">
        <f t="shared" ca="1" si="1"/>
        <v>0</v>
      </c>
      <c r="I10" s="92">
        <f t="shared" si="1"/>
        <v>0</v>
      </c>
      <c r="J10" s="92">
        <f t="shared" si="1"/>
        <v>0</v>
      </c>
      <c r="K10" s="92">
        <f t="shared" si="1"/>
        <v>0</v>
      </c>
      <c r="L10" s="92">
        <f t="shared" si="1"/>
        <v>0</v>
      </c>
      <c r="M10" s="92">
        <f t="shared" si="1"/>
        <v>1000</v>
      </c>
      <c r="N10" s="92">
        <f t="shared" si="1"/>
        <v>0</v>
      </c>
      <c r="O10" s="93">
        <f ca="1">SUM(O4:O9)</f>
        <v>1000</v>
      </c>
      <c r="P10" s="87"/>
    </row>
    <row r="11" spans="1:16" ht="4.5" customHeight="1" x14ac:dyDescent="0.25"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6"/>
    </row>
    <row r="12" spans="1:16" s="64" customFormat="1" ht="24" customHeight="1" x14ac:dyDescent="0.3">
      <c r="A12" s="96"/>
      <c r="B12" s="95" t="str">
        <f>+'Plano de contas'!F9</f>
        <v>Despesa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 t="s">
        <v>116</v>
      </c>
      <c r="P12" s="96"/>
    </row>
    <row r="13" spans="1:16" s="64" customFormat="1" ht="18" customHeight="1" x14ac:dyDescent="0.3">
      <c r="A13" s="96"/>
      <c r="B13" s="97" t="str">
        <f>+'Plano de contas'!C9</f>
        <v>Alimentação</v>
      </c>
      <c r="C13" s="98">
        <f>SUM(C14:C18)</f>
        <v>0</v>
      </c>
      <c r="D13" s="98">
        <f t="shared" ref="D13:N13" si="2">SUM(D14:D18)</f>
        <v>0</v>
      </c>
      <c r="E13" s="98">
        <f t="shared" si="2"/>
        <v>0</v>
      </c>
      <c r="F13" s="98">
        <f t="shared" si="2"/>
        <v>0</v>
      </c>
      <c r="G13" s="98">
        <f t="shared" si="2"/>
        <v>0</v>
      </c>
      <c r="H13" s="98">
        <f t="shared" si="2"/>
        <v>0</v>
      </c>
      <c r="I13" s="98">
        <f t="shared" si="2"/>
        <v>0</v>
      </c>
      <c r="J13" s="98">
        <f t="shared" si="2"/>
        <v>0</v>
      </c>
      <c r="K13" s="98">
        <f t="shared" si="2"/>
        <v>0</v>
      </c>
      <c r="L13" s="98">
        <f t="shared" si="2"/>
        <v>0</v>
      </c>
      <c r="M13" s="98">
        <f t="shared" si="2"/>
        <v>500</v>
      </c>
      <c r="N13" s="98">
        <f t="shared" si="2"/>
        <v>0</v>
      </c>
      <c r="O13" s="99">
        <f>SUM(O14:O18)</f>
        <v>500</v>
      </c>
      <c r="P13" s="96"/>
    </row>
    <row r="14" spans="1:16" s="64" customFormat="1" ht="18" customHeight="1" x14ac:dyDescent="0.3">
      <c r="A14" s="96"/>
      <c r="B14" s="88" t="str">
        <f>+'Plano de contas'!D9</f>
        <v>Supermercado</v>
      </c>
      <c r="C14" s="89">
        <f>SUMIF(Jan!$D$7:$D$201,"A1",(Jan!$G$7:$G$201))</f>
        <v>0</v>
      </c>
      <c r="D14" s="89">
        <f>SUMIF(Fev!$D$7:$D$201,"A1",(Fev!$G$7:$G$201))</f>
        <v>0</v>
      </c>
      <c r="E14" s="89">
        <f>SUMIF(Mar!$D$7:$D$201,"A1",(Mar!$G$7:$G$201))</f>
        <v>0</v>
      </c>
      <c r="F14" s="89">
        <f>SUMIF(Abr!$D$7:$D$201,"A1",(Abr!$G$7:$G$201))</f>
        <v>0</v>
      </c>
      <c r="G14" s="89">
        <f>SUMIF(Mai!$D$7:$D$201,"A1",(Mai!$G$7:$G$201))</f>
        <v>0</v>
      </c>
      <c r="H14" s="89">
        <f>SUMIF(Jun!$D$7:$D$201,"A1",(Jun!$G$7:$G$201))</f>
        <v>0</v>
      </c>
      <c r="I14" s="89">
        <f>SUMIF(Jul!$D$7:$D$201,"A1",(Jul!$G$7:$G$201))</f>
        <v>0</v>
      </c>
      <c r="J14" s="89">
        <f>SUMIF(Ago!$D$7:$D$201,"A1",(Ago!$G$7:$G$201))</f>
        <v>0</v>
      </c>
      <c r="K14" s="89">
        <f>SUMIF(Set!$D$7:$D$201,"A1",(Set!$G$7:$G$201))</f>
        <v>0</v>
      </c>
      <c r="L14" s="89">
        <f>SUMIF(Out!$D$7:$D$201,"A1",(Out!$G$7:$G$201))</f>
        <v>0</v>
      </c>
      <c r="M14" s="89">
        <f>SUMIF(Nov!$D$7:$D$201,"A1",(Nov!$G$7:$G$201))</f>
        <v>500</v>
      </c>
      <c r="N14" s="89">
        <f>SUMIF(Dez!$D$7:$D$201,"A1",(Dez!$G$7:$G$201))</f>
        <v>0</v>
      </c>
      <c r="O14" s="100">
        <f>SUM(C14:N14)</f>
        <v>500</v>
      </c>
      <c r="P14" s="96"/>
    </row>
    <row r="15" spans="1:16" s="64" customFormat="1" ht="18" customHeight="1" x14ac:dyDescent="0.3">
      <c r="A15" s="96"/>
      <c r="B15" s="88" t="str">
        <f>+'Plano de contas'!D10</f>
        <v>Feira  / Sacolão</v>
      </c>
      <c r="C15" s="89">
        <f>SUMIF(Jan!$D$7:$D$201,"A2",(Jan!$G$7:$G$201))</f>
        <v>0</v>
      </c>
      <c r="D15" s="89">
        <f>SUMIF(Fev!$D$7:$D$201,"A2",(Fev!$G$7:$G$201))</f>
        <v>0</v>
      </c>
      <c r="E15" s="89">
        <f>SUMIF(Mar!$D$7:$D$201,"A2",(Mar!$G$7:$G$201))</f>
        <v>0</v>
      </c>
      <c r="F15" s="89">
        <f>SUMIF(Abr!$D$7:$D$201,"A2",(Abr!$G$7:$G$201))</f>
        <v>0</v>
      </c>
      <c r="G15" s="89">
        <f>SUMIF(Mai!$D$7:$D$201,"A2",(Mai!$G$7:$G$201))</f>
        <v>0</v>
      </c>
      <c r="H15" s="89">
        <f>SUMIF(Jun!$D$7:$D$201,"A2",(Jun!$G$7:$G$201))</f>
        <v>0</v>
      </c>
      <c r="I15" s="89">
        <f>SUMIF(Jul!$D$7:$D$201,"A2",(Jul!$G$7:$G$201))</f>
        <v>0</v>
      </c>
      <c r="J15" s="89">
        <f>SUMIF(Ago!$D$7:$D$201,"A2",(Ago!$G$7:$G$201))</f>
        <v>0</v>
      </c>
      <c r="K15" s="89">
        <f>SUMIF(Set!$D$7:$D$201,"A2",(Set!$G$7:$G$201))</f>
        <v>0</v>
      </c>
      <c r="L15" s="89">
        <f>SUMIF(Out!$D$7:$D$201,"A2",(Out!$G$7:$G$201))</f>
        <v>0</v>
      </c>
      <c r="M15" s="89">
        <f>SUMIF(Nov!$D$7:$D$201,"A2",(Nov!$G$7:$G$201))</f>
        <v>0</v>
      </c>
      <c r="N15" s="89">
        <f>SUMIF(Dez!$D$7:$D$201,"A2",(Dez!$G$7:$G$201))</f>
        <v>0</v>
      </c>
      <c r="O15" s="100">
        <f>SUM(C15:N15)</f>
        <v>0</v>
      </c>
      <c r="P15" s="96"/>
    </row>
    <row r="16" spans="1:16" s="64" customFormat="1" ht="18" customHeight="1" x14ac:dyDescent="0.3">
      <c r="A16" s="96"/>
      <c r="B16" s="88" t="str">
        <f>+'Plano de contas'!D11</f>
        <v>Padaria</v>
      </c>
      <c r="C16" s="89">
        <f>SUMIF(Jan!$D$7:$D$201,"A3",(Jan!$G$7:$G$201))</f>
        <v>0</v>
      </c>
      <c r="D16" s="89">
        <f>SUMIF(Fev!$D$7:$D$201,"A3",(Fev!$G$7:$G$201))</f>
        <v>0</v>
      </c>
      <c r="E16" s="89">
        <f>SUMIF(Mar!$D$7:$D$201,"A3",(Mar!$G$7:$G$201))</f>
        <v>0</v>
      </c>
      <c r="F16" s="89">
        <f>SUMIF(Abr!$D$7:$D$201,"A3",(Abr!$G$7:$G$201))</f>
        <v>0</v>
      </c>
      <c r="G16" s="89">
        <f>SUMIF(Mai!$D$7:$D$201,"A3",(Mai!$G$7:$G$201))</f>
        <v>0</v>
      </c>
      <c r="H16" s="89">
        <f>SUMIF(Jun!$D$7:$D$201,"A3",(Jun!$G$7:$G$201))</f>
        <v>0</v>
      </c>
      <c r="I16" s="89">
        <f>SUMIF(Jul!$D$7:$D$201,"A3",(Jul!$G$7:$G$201))</f>
        <v>0</v>
      </c>
      <c r="J16" s="89">
        <f>SUMIF(Ago!$D$7:$D$201,"A3",(Ago!$G$7:$G$201))</f>
        <v>0</v>
      </c>
      <c r="K16" s="89">
        <f>SUMIF(Set!$D$7:$D$201,"A3",(Set!$G$7:$G$201))</f>
        <v>0</v>
      </c>
      <c r="L16" s="89">
        <f>SUMIF(Out!$D$7:$D$201,"A3",(Out!$G$7:$G$201))</f>
        <v>0</v>
      </c>
      <c r="M16" s="89">
        <f>SUMIF(Nov!$D$7:$D$201,"A3",(Nov!$G$7:$G$201))</f>
        <v>0</v>
      </c>
      <c r="N16" s="89">
        <f>SUMIF(Dez!$D$7:$D$201,"A3",(Dez!$G$7:$G$201))</f>
        <v>0</v>
      </c>
      <c r="O16" s="100">
        <f>SUM(C16:N16)</f>
        <v>0</v>
      </c>
      <c r="P16" s="96"/>
    </row>
    <row r="17" spans="1:16" s="64" customFormat="1" ht="18" customHeight="1" x14ac:dyDescent="0.3">
      <c r="A17" s="96"/>
      <c r="B17" s="88" t="str">
        <f>+'Plano de contas'!D12</f>
        <v>Refeição fora de casa</v>
      </c>
      <c r="C17" s="89">
        <f>SUMIF(Jan!$D$7:$D$201,"A4",(Jan!$G$7:$G$201))</f>
        <v>0</v>
      </c>
      <c r="D17" s="89">
        <f>SUMIF(Fev!$D$7:$D$201,"A4",(Fev!$G$7:$G$201))</f>
        <v>0</v>
      </c>
      <c r="E17" s="89">
        <f>SUMIF(Mar!$D$7:$D$201,"A4",(Mar!$G$7:$G$201))</f>
        <v>0</v>
      </c>
      <c r="F17" s="89">
        <f>SUMIF(Abr!$D$7:$D$201,"A4",(Abr!$G$7:$G$201))</f>
        <v>0</v>
      </c>
      <c r="G17" s="89">
        <f>SUMIF(Mai!$D$7:$D$201,"A4",(Mai!$G$7:$G$201))</f>
        <v>0</v>
      </c>
      <c r="H17" s="89">
        <f>SUMIF(Jun!$D$7:$D$201,"A4",(Jun!$G$7:$G$201))</f>
        <v>0</v>
      </c>
      <c r="I17" s="89">
        <f>SUMIF(Jul!$D$7:$D$201,"A4",(Jul!$G$7:$G$201))</f>
        <v>0</v>
      </c>
      <c r="J17" s="89">
        <f>SUMIF(Ago!$D$7:$D$201,"A4",(Ago!$G$7:$G$201))</f>
        <v>0</v>
      </c>
      <c r="K17" s="89">
        <f>SUMIF(Set!$D$7:$D$201,"A4",(Set!$G$7:$G$201))</f>
        <v>0</v>
      </c>
      <c r="L17" s="89">
        <f>SUMIF(Out!$D$7:$D$201,"A4",(Out!$G$7:$G$201))</f>
        <v>0</v>
      </c>
      <c r="M17" s="89">
        <f>SUMIF(Nov!$D$7:$D$201,"A4",(Nov!$G$7:$G$201))</f>
        <v>0</v>
      </c>
      <c r="N17" s="89">
        <f>SUMIF(Dez!$D$7:$D$201,"A4",(Dez!$G$7:$G$201))</f>
        <v>0</v>
      </c>
      <c r="O17" s="100">
        <f>SUM(C17:N17)</f>
        <v>0</v>
      </c>
      <c r="P17" s="96"/>
    </row>
    <row r="18" spans="1:16" s="64" customFormat="1" ht="18" customHeight="1" x14ac:dyDescent="0.3">
      <c r="A18" s="96"/>
      <c r="B18" s="88" t="str">
        <f>+'Plano de contas'!D13</f>
        <v>Outros (café, água, sorvetes, etc)</v>
      </c>
      <c r="C18" s="89">
        <f>SUMIF(Jan!$D$7:$D$201,"A5",(Jan!$G$7:$G$201))</f>
        <v>0</v>
      </c>
      <c r="D18" s="89">
        <f>SUMIF(Fev!$D$7:$D$201,"A5",(Fev!$G$7:$G$201))</f>
        <v>0</v>
      </c>
      <c r="E18" s="89">
        <f>SUMIF(Mar!$D$7:$D$201,"A5",(Mar!$G$7:$G$201))</f>
        <v>0</v>
      </c>
      <c r="F18" s="89">
        <f>SUMIF(Abr!$D$7:$D$201,"A5",(Abr!$G$7:$G$201))</f>
        <v>0</v>
      </c>
      <c r="G18" s="89">
        <f>SUMIF(Mai!$D$7:$D$201,"A5",(Mai!$G$7:$G$201))</f>
        <v>0</v>
      </c>
      <c r="H18" s="89">
        <f>SUMIF(Jun!$D$7:$D$201,"A5",(Jun!$G$7:$G$201))</f>
        <v>0</v>
      </c>
      <c r="I18" s="89">
        <f>SUMIF(Jul!$D$7:$D$201,"A5",(Jul!$G$7:$G$201))</f>
        <v>0</v>
      </c>
      <c r="J18" s="89">
        <f>SUMIF(Ago!$D$7:$D$201,"A5",(Ago!$G$7:$G$201))</f>
        <v>0</v>
      </c>
      <c r="K18" s="89">
        <f>SUMIF(Set!$D$7:$D$201,"A5",(Set!$G$7:$G$201))</f>
        <v>0</v>
      </c>
      <c r="L18" s="89">
        <f>SUMIF(Out!$D$7:$D$201,"A5",(Out!$G$7:$G$201))</f>
        <v>0</v>
      </c>
      <c r="M18" s="89">
        <f>SUMIF(Nov!$D$7:$D$201,"A5",(Nov!$G$7:$G$201))</f>
        <v>0</v>
      </c>
      <c r="N18" s="89">
        <f>SUMIF(Dez!$D$7:$D$201,"A5",(Dez!$G$7:$G$201))</f>
        <v>0</v>
      </c>
      <c r="O18" s="100">
        <f>SUM(C18:N18)</f>
        <v>0</v>
      </c>
      <c r="P18" s="96"/>
    </row>
    <row r="19" spans="1:16" s="64" customFormat="1" ht="24" customHeight="1" x14ac:dyDescent="0.3">
      <c r="A19" s="96"/>
      <c r="B19" s="97" t="str">
        <f>+'Plano de contas'!C14</f>
        <v>Moradia</v>
      </c>
      <c r="C19" s="98">
        <f>SUM(C20:C31)</f>
        <v>0</v>
      </c>
      <c r="D19" s="98">
        <f t="shared" ref="D19:O19" si="3">SUM(D20:D31)</f>
        <v>0</v>
      </c>
      <c r="E19" s="98">
        <f t="shared" si="3"/>
        <v>0</v>
      </c>
      <c r="F19" s="98">
        <f t="shared" si="3"/>
        <v>0</v>
      </c>
      <c r="G19" s="98">
        <f t="shared" si="3"/>
        <v>0</v>
      </c>
      <c r="H19" s="98">
        <f t="shared" ca="1" si="3"/>
        <v>0</v>
      </c>
      <c r="I19" s="98">
        <f t="shared" si="3"/>
        <v>0</v>
      </c>
      <c r="J19" s="98">
        <f t="shared" si="3"/>
        <v>0</v>
      </c>
      <c r="K19" s="98">
        <f t="shared" si="3"/>
        <v>0</v>
      </c>
      <c r="L19" s="98">
        <f t="shared" si="3"/>
        <v>0</v>
      </c>
      <c r="M19" s="98">
        <f t="shared" si="3"/>
        <v>500</v>
      </c>
      <c r="N19" s="98">
        <f t="shared" si="3"/>
        <v>0</v>
      </c>
      <c r="O19" s="98">
        <f t="shared" ca="1" si="3"/>
        <v>500</v>
      </c>
      <c r="P19" s="96"/>
    </row>
    <row r="20" spans="1:16" s="64" customFormat="1" ht="18" customHeight="1" x14ac:dyDescent="0.3">
      <c r="A20" s="96"/>
      <c r="B20" s="88" t="str">
        <f>+'Plano de contas'!D14</f>
        <v>Prestação /Aluguel de imóvel</v>
      </c>
      <c r="C20" s="89">
        <f>SUMIF(Jan!$D$7:$D$201,"M1",(Jan!$G$7:$G$201))</f>
        <v>0</v>
      </c>
      <c r="D20" s="89">
        <f>SUMIF(Fev!$D$7:$D$201,"m1",(Fev!$G$7:$G$201))</f>
        <v>0</v>
      </c>
      <c r="E20" s="89">
        <f>SUMIF(Mar!$D$7:$D$201,"m1",(Mar!$G$7:$G$201))</f>
        <v>0</v>
      </c>
      <c r="F20" s="89">
        <f>SUMIF(Abr!$D$7:$D$201,"m1",(Abr!G$7:$G$201))</f>
        <v>0</v>
      </c>
      <c r="G20" s="89">
        <f>SUMIF(Mai!$D$7:$D$201,"m1",(Mai!$G$7:$G$201))</f>
        <v>0</v>
      </c>
      <c r="H20" s="89">
        <f>SUMIF(Jun!$D$7:$D$201,"M1",(Jun!$G$7:$G$201))</f>
        <v>0</v>
      </c>
      <c r="I20" s="89">
        <f>SUMIF(Jul!$D$7:$D$201,"M1",(Jul!$G$7:$G$201))</f>
        <v>0</v>
      </c>
      <c r="J20" s="89">
        <f>SUMIF(Ago!$D$7:$D$201,"M1",(Ago!$G$7:$G$201))</f>
        <v>0</v>
      </c>
      <c r="K20" s="89">
        <f>SUMIF(Set!$D$7:$D$201,"M1",(Set!$G$7:$G$201))</f>
        <v>0</v>
      </c>
      <c r="L20" s="89">
        <f>SUMIF(Out!$D$7:$D$201,"M1",(Out!$G$7:$G$201))</f>
        <v>0</v>
      </c>
      <c r="M20" s="89">
        <f>SUMIF(Nov!$D$7:$D$201,"M1",(Nov!$G$7:$G$201))</f>
        <v>0</v>
      </c>
      <c r="N20" s="89">
        <f>SUMIF(Dez!$D$7:$D$201,"M1",(Dez!$G$7:$G$201))</f>
        <v>0</v>
      </c>
      <c r="O20" s="100">
        <f>SUM(C20:N20)</f>
        <v>0</v>
      </c>
      <c r="P20" s="96"/>
    </row>
    <row r="21" spans="1:16" s="64" customFormat="1" ht="18" customHeight="1" x14ac:dyDescent="0.3">
      <c r="A21" s="96"/>
      <c r="B21" s="88" t="str">
        <f>+'Plano de contas'!D15</f>
        <v>Condomínio</v>
      </c>
      <c r="C21" s="89">
        <f>SUMIF(Jan!$D$7:$D$201,"M2",(Jan!$G$7:$G$201))</f>
        <v>0</v>
      </c>
      <c r="D21" s="89">
        <f>SUMIF(Fev!$D$7:$D$201,"m2",(Fev!$G$7:$G$201))</f>
        <v>0</v>
      </c>
      <c r="E21" s="89">
        <f>SUMIF(Mar!$D$7:$D$201,"m2",(Mar!$G$7:$G$201))</f>
        <v>0</v>
      </c>
      <c r="F21" s="89">
        <f>SUMIF(Abr!$D$7:$D$201,"m2",(Abr!G$7:$G$201))</f>
        <v>0</v>
      </c>
      <c r="G21" s="89">
        <f>SUMIF(Mai!$D$7:$D$201,"m2",(Mai!$G$7:$G$201))</f>
        <v>0</v>
      </c>
      <c r="H21" s="89">
        <f ca="1">SUMIF(Jun!$D$7:$D$207,"M2",(Jun!$G$7:$G$201))</f>
        <v>0</v>
      </c>
      <c r="I21" s="89">
        <f>SUMIF(Jul!$D$7:$D$201,"M2",(Jul!$G$7:$G$201))</f>
        <v>0</v>
      </c>
      <c r="J21" s="89">
        <f>SUMIF(Ago!$D$7:$D$201,"M2",(Ago!$G$7:$G$201))</f>
        <v>0</v>
      </c>
      <c r="K21" s="89">
        <f>SUMIF(Set!$D$7:$D$201,"M2",(Set!$G$7:$G$201))</f>
        <v>0</v>
      </c>
      <c r="L21" s="89">
        <f>SUMIF(Out!$D$7:$D$201,"M2",(Out!$G$7:$G$201))</f>
        <v>0</v>
      </c>
      <c r="M21" s="89">
        <f>SUMIF(Nov!$D$7:$D$201,"M2",(Nov!$G$7:$G$201))</f>
        <v>500</v>
      </c>
      <c r="N21" s="89">
        <f>SUMIF(Dez!$D$7:$D$201,"M2",(Dez!$G$7:$G$201))</f>
        <v>0</v>
      </c>
      <c r="O21" s="90">
        <f t="shared" ref="O21:O31" ca="1" si="4">SUM(C21:N21)</f>
        <v>500</v>
      </c>
      <c r="P21" s="96"/>
    </row>
    <row r="22" spans="1:16" s="64" customFormat="1" ht="18" customHeight="1" x14ac:dyDescent="0.3">
      <c r="A22" s="96"/>
      <c r="B22" s="88" t="str">
        <f>+'Plano de contas'!D16</f>
        <v>Consumo de água</v>
      </c>
      <c r="C22" s="89">
        <f>SUMIF(Jan!$D$7:$D$201,"M3",(Jan!$G$7:$G$201))</f>
        <v>0</v>
      </c>
      <c r="D22" s="89">
        <f>SUMIF(Fev!$D$7:$D$201,"m3",(Fev!$G$7:$G$201))</f>
        <v>0</v>
      </c>
      <c r="E22" s="89">
        <f>SUMIF(Mar!$D$7:$D$201,"m3",(Mar!$G$7:$G$201))</f>
        <v>0</v>
      </c>
      <c r="F22" s="89">
        <f>SUMIF(Abr!$D$7:$D$201,"m3",(Abr!G$7:$G$201))</f>
        <v>0</v>
      </c>
      <c r="G22" s="89">
        <f>SUMIF(Mai!$D$7:$D$201,"m3",(Mai!$G$7:$G$201))</f>
        <v>0</v>
      </c>
      <c r="H22" s="89">
        <f ca="1">SUMIF(Jun!$D$7:$D$207,"M3",(Jun!$G$7:$G$201))</f>
        <v>0</v>
      </c>
      <c r="I22" s="89">
        <f>SUMIF(Jul!$D$7:$D$201,"M3",(Jul!$G$7:$G$201))</f>
        <v>0</v>
      </c>
      <c r="J22" s="89">
        <f>SUMIF(Ago!$D$7:$D$201,"M3",(Ago!$G$7:$G$201))</f>
        <v>0</v>
      </c>
      <c r="K22" s="89">
        <f>SUMIF(Set!$D$7:$D$201,"M3",(Set!$G$7:$G$201))</f>
        <v>0</v>
      </c>
      <c r="L22" s="89">
        <f>SUMIF(Out!$D$7:$D$201,"M3",(Out!$G$7:$G$201))</f>
        <v>0</v>
      </c>
      <c r="M22" s="89">
        <f>SUMIF(Nov!$D$7:$D$201,"M3",(Nov!$G$7:$G$201))</f>
        <v>0</v>
      </c>
      <c r="N22" s="89">
        <f>SUMIF(Dez!$D$7:$D$201,"M3",(Dez!$G$7:$G$201))</f>
        <v>0</v>
      </c>
      <c r="O22" s="90">
        <f t="shared" ca="1" si="4"/>
        <v>0</v>
      </c>
      <c r="P22" s="96"/>
    </row>
    <row r="23" spans="1:16" s="64" customFormat="1" ht="18" customHeight="1" x14ac:dyDescent="0.3">
      <c r="A23" s="96"/>
      <c r="B23" s="88" t="str">
        <f>+'Plano de contas'!D17</f>
        <v>Serviço de limpeza( diarista ou mensalista)</v>
      </c>
      <c r="C23" s="89">
        <f>SUMIF(Jan!$D$7:$D$201,"M4",(Jan!$G$7:$G$201))</f>
        <v>0</v>
      </c>
      <c r="D23" s="89">
        <f>SUMIF(Fev!$D$7:$D$201,"m4",(Fev!$G$7:$G$201))</f>
        <v>0</v>
      </c>
      <c r="E23" s="89">
        <f>SUMIF(Mar!$D$7:$D$201,"m4",(Mar!$G$7:$G$201))</f>
        <v>0</v>
      </c>
      <c r="F23" s="89">
        <f>SUMIF(Abr!$D$7:$D$201,"m4",(Abr!G$7:$G$201))</f>
        <v>0</v>
      </c>
      <c r="G23" s="89">
        <f>SUMIF(Mai!$D$7:$D$201,"m4",(Mai!$G$7:$G$201))</f>
        <v>0</v>
      </c>
      <c r="H23" s="89">
        <f ca="1">SUMIF(Jun!$D$7:$D$207,"M4",(Jun!$G$7:$G$201))</f>
        <v>0</v>
      </c>
      <c r="I23" s="89">
        <f>SUMIF(Jul!$D$7:$D$201,"M4",(Jul!$G$7:$G$201))</f>
        <v>0</v>
      </c>
      <c r="J23" s="89">
        <f>SUMIF(Ago!$D$7:$D$201,"M4",(Ago!$G$7:$G$201))</f>
        <v>0</v>
      </c>
      <c r="K23" s="89">
        <f>SUMIF(Set!$D$7:$D$201,"M4",(Set!$G$7:$G$201))</f>
        <v>0</v>
      </c>
      <c r="L23" s="89">
        <f>SUMIF(Out!$D$7:$D$201,"M4",(Out!$G$7:$G$201))</f>
        <v>0</v>
      </c>
      <c r="M23" s="89">
        <f>SUMIF(Nov!$D$6:$D$200,"M4",(Nov!$G$6:$G$200))</f>
        <v>0</v>
      </c>
      <c r="N23" s="89">
        <f>SUMIF(Dez!$D$7:$D$201,"M4",(Dez!$G$7:$G$201))</f>
        <v>0</v>
      </c>
      <c r="O23" s="90">
        <f t="shared" ca="1" si="4"/>
        <v>0</v>
      </c>
      <c r="P23" s="96"/>
    </row>
    <row r="24" spans="1:16" s="64" customFormat="1" ht="18" customHeight="1" x14ac:dyDescent="0.3">
      <c r="A24" s="96"/>
      <c r="B24" s="88" t="str">
        <f>+'Plano de contas'!D18</f>
        <v>Energia Elétrica</v>
      </c>
      <c r="C24" s="89">
        <f>SUMIF(Jan!$D$7:$D$201,"M5",(Jan!$G$7:$G$201))</f>
        <v>0</v>
      </c>
      <c r="D24" s="89">
        <f>SUMIF(Fev!$D$7:$D$201,"m5",(Fev!$G$7:$G$201))</f>
        <v>0</v>
      </c>
      <c r="E24" s="89">
        <f>SUMIF(Mar!$D$7:$D$201,"m5",(Mar!$G$7:$G$201))</f>
        <v>0</v>
      </c>
      <c r="F24" s="89">
        <f>SUMIF(Abr!$D$7:$D$201,"m5",(Abr!G$7:$G$201))</f>
        <v>0</v>
      </c>
      <c r="G24" s="89">
        <f>SUMIF(Mai!$D$7:$D$201,"m5",(Mai!$G$7:$G$201))</f>
        <v>0</v>
      </c>
      <c r="H24" s="89">
        <f ca="1">SUMIF(Jun!$D$7:$D$207,"M5",(Jun!$G$7:$G$201))</f>
        <v>0</v>
      </c>
      <c r="I24" s="89">
        <f>SUMIF(Jul!$D$7:$D$201,"M5",(Jul!$G$7:$G$201))</f>
        <v>0</v>
      </c>
      <c r="J24" s="89">
        <f>SUMIF(Ago!$D$7:$D$201,"M5",(Ago!$G$7:$G$201))</f>
        <v>0</v>
      </c>
      <c r="K24" s="89">
        <f>SUMIF(Set!$D$7:$D$201,"M5",(Set!$G$7:$G$201))</f>
        <v>0</v>
      </c>
      <c r="L24" s="89">
        <f>SUMIF(Out!$D$7:$D$201,"M5",(Out!$G$7:$G$201))</f>
        <v>0</v>
      </c>
      <c r="M24" s="89">
        <f>SUMIF(Nov!$D$6:$D$200,"M5",(Nov!$G$6:$G$200))</f>
        <v>0</v>
      </c>
      <c r="N24" s="89">
        <f>SUMIF(Dez!$D$7:$D$201,"M5",(Dez!$G$7:$G$201))</f>
        <v>0</v>
      </c>
      <c r="O24" s="90">
        <f t="shared" ca="1" si="4"/>
        <v>0</v>
      </c>
      <c r="P24" s="96"/>
    </row>
    <row r="25" spans="1:16" s="64" customFormat="1" ht="18" customHeight="1" x14ac:dyDescent="0.3">
      <c r="A25" s="96"/>
      <c r="B25" s="88" t="str">
        <f>+'Plano de contas'!D19</f>
        <v>Gás</v>
      </c>
      <c r="C25" s="89">
        <f>SUMIF(Jan!$D$7:$D$201,"M6",(Jan!$G$7:$G$201))</f>
        <v>0</v>
      </c>
      <c r="D25" s="89">
        <f>SUMIF(Fev!$D$7:$D$201,"m6",(Fev!$G$7:$G$201))</f>
        <v>0</v>
      </c>
      <c r="E25" s="89">
        <f>SUMIF(Mar!$D$7:$D$201,"m6",(Mar!$G$7:$G$201))</f>
        <v>0</v>
      </c>
      <c r="F25" s="89">
        <f>SUMIF(Abr!$D$7:$D$201,"m6",(Abr!G$7:$G$201))</f>
        <v>0</v>
      </c>
      <c r="G25" s="89">
        <f>SUMIF(Mai!$D$7:$D$201,"m6",(Mai!$G$7:$G$201))</f>
        <v>0</v>
      </c>
      <c r="H25" s="89">
        <f ca="1">SUMIF(Jun!$D$7:$D$207,"M6",(Jun!$G$7:$G$201))</f>
        <v>0</v>
      </c>
      <c r="I25" s="89">
        <f>SUMIF(Jul!$D$7:$D$201,"M6",(Jul!$G$7:$G$201))</f>
        <v>0</v>
      </c>
      <c r="J25" s="89">
        <f>SUMIF(Ago!$D$7:$D$201,"M6",(Ago!$G$7:$G$201))</f>
        <v>0</v>
      </c>
      <c r="K25" s="89">
        <f>SUMIF(Set!$D$7:$D$201,"M6",(Set!$G$7:$G$201))</f>
        <v>0</v>
      </c>
      <c r="L25" s="89">
        <f>SUMIF(Out!$D$7:$D$201,"M6",(Out!$G$7:$G$201))</f>
        <v>0</v>
      </c>
      <c r="M25" s="89">
        <f>SUMIF(Nov!$D$6:$D$200,"M6",(Nov!$G$6:$G$200))</f>
        <v>0</v>
      </c>
      <c r="N25" s="89">
        <f>SUMIF(Dez!$D$7:$D$201,"M6",(Dez!$G$7:$G$201))</f>
        <v>0</v>
      </c>
      <c r="O25" s="90">
        <f t="shared" ca="1" si="4"/>
        <v>0</v>
      </c>
      <c r="P25" s="96"/>
    </row>
    <row r="26" spans="1:16" s="64" customFormat="1" ht="18" customHeight="1" x14ac:dyDescent="0.3">
      <c r="A26" s="96"/>
      <c r="B26" s="88" t="str">
        <f>+'Plano de contas'!D20</f>
        <v>IPTU</v>
      </c>
      <c r="C26" s="89">
        <f>SUMIF(Jan!$D$7:$D$201,"M7",(Jan!$G$7:$G$201))</f>
        <v>0</v>
      </c>
      <c r="D26" s="89">
        <f>SUMIF(Fev!$D$7:$D$201,"m7",(Fev!$G$7:$G$201))</f>
        <v>0</v>
      </c>
      <c r="E26" s="89">
        <f>SUMIF(Mar!$D$7:$D$201,"m7",(Mar!$G$7:$G$201))</f>
        <v>0</v>
      </c>
      <c r="F26" s="89">
        <f>SUMIF(Abr!$D$7:$D$201,"m7",(Abr!G$7:$G$201))</f>
        <v>0</v>
      </c>
      <c r="G26" s="89">
        <f>SUMIF(Mai!$D$7:$D$201,"m7",(Mai!$G$7:$G$201))</f>
        <v>0</v>
      </c>
      <c r="H26" s="89">
        <f ca="1">SUMIF(Jun!$D$7:$D$207,"M7",(Jun!$G$7:$G$201))</f>
        <v>0</v>
      </c>
      <c r="I26" s="89">
        <f>SUMIF(Jul!$D$7:$D$201,"M7",(Jul!$G$7:$G$201))</f>
        <v>0</v>
      </c>
      <c r="J26" s="89">
        <f>SUMIF(Ago!$D$7:$D$201,"M7",(Ago!$G$7:$G$201))</f>
        <v>0</v>
      </c>
      <c r="K26" s="89">
        <f>SUMIF(Set!$D$7:$D$201,"M7",(Set!$G$7:$G$201))</f>
        <v>0</v>
      </c>
      <c r="L26" s="89">
        <f>SUMIF(Out!$D$7:$D$201,"M7",(Out!$G$7:$G$201))</f>
        <v>0</v>
      </c>
      <c r="M26" s="89">
        <f>SUMIF(Nov!$D$6:$D$200,"M7",(Nov!$G$6:$G$200))</f>
        <v>0</v>
      </c>
      <c r="N26" s="89">
        <f>SUMIF(Dez!$D$7:$D$201,"M7",(Dez!$G$7:$G$201))</f>
        <v>0</v>
      </c>
      <c r="O26" s="90">
        <f t="shared" ca="1" si="4"/>
        <v>0</v>
      </c>
      <c r="P26" s="96"/>
    </row>
    <row r="27" spans="1:16" s="64" customFormat="1" ht="18" customHeight="1" x14ac:dyDescent="0.3">
      <c r="A27" s="96"/>
      <c r="B27" s="88" t="str">
        <f>+'Plano de contas'!D21</f>
        <v>Decoração da casa</v>
      </c>
      <c r="C27" s="89">
        <f>SUMIF(Jan!$D$7:$D$201,"M8",(Jan!$G$7:$G$201))</f>
        <v>0</v>
      </c>
      <c r="D27" s="89">
        <f>SUMIF(Fev!$D$7:$D$201,"m8",(Fev!$G$7:$G$201))</f>
        <v>0</v>
      </c>
      <c r="E27" s="89">
        <f>SUMIF(Mar!$D$7:$D$201,"m8",(Mar!$G$7:$G$201))</f>
        <v>0</v>
      </c>
      <c r="F27" s="89">
        <f>SUMIF(Abr!$D$7:$D$201,"m8",(Abr!G$7:$G$201))</f>
        <v>0</v>
      </c>
      <c r="G27" s="89">
        <f>SUMIF(Mai!$D$7:$D$201,"m8",(Mai!$G$7:$G$201))</f>
        <v>0</v>
      </c>
      <c r="H27" s="89">
        <f ca="1">SUMIF(Jun!$D$7:$D$207,"M8",(Jun!$G$7:$G$201))</f>
        <v>0</v>
      </c>
      <c r="I27" s="89">
        <f>SUMIF(Jul!$D$7:$D$201,"M8",(Jul!$G$7:$G$201))</f>
        <v>0</v>
      </c>
      <c r="J27" s="89">
        <f>SUMIF(Ago!$D$7:$D$201,"M8",(Ago!$G$7:$G$201))</f>
        <v>0</v>
      </c>
      <c r="K27" s="89">
        <f>SUMIF(Set!$D$7:$D$201,"M8",(Set!$G$7:$G$201))</f>
        <v>0</v>
      </c>
      <c r="L27" s="89">
        <f>SUMIF(Out!$D$7:$D$201,"M8",(Out!$G$7:$G$201))</f>
        <v>0</v>
      </c>
      <c r="M27" s="89">
        <f>SUMIF(Nov!$D$6:$D$200,"M8",(Nov!$G$6:$G$200))</f>
        <v>0</v>
      </c>
      <c r="N27" s="89">
        <f>SUMIF(Dez!$D$7:$D$201,"M8",(Dez!$G$7:$G$201))</f>
        <v>0</v>
      </c>
      <c r="O27" s="90">
        <f t="shared" ca="1" si="4"/>
        <v>0</v>
      </c>
      <c r="P27" s="96"/>
    </row>
    <row r="28" spans="1:16" s="64" customFormat="1" ht="18" customHeight="1" x14ac:dyDescent="0.3">
      <c r="A28" s="96"/>
      <c r="B28" s="88" t="str">
        <f>+'Plano de contas'!D22</f>
        <v>Manutenção / Reforma da casa</v>
      </c>
      <c r="C28" s="89">
        <f>SUMIF(Jan!$D$7:$D$201,"M9",(Jan!$G$7:$G$201))</f>
        <v>0</v>
      </c>
      <c r="D28" s="89">
        <f>SUMIF(Fev!$D$7:$D$201,"m9",(Fev!$G$7:$G$201))</f>
        <v>0</v>
      </c>
      <c r="E28" s="89">
        <f>SUMIF(Mar!$D$7:$D$201,"m9",(Mar!$G$7:$G$201))</f>
        <v>0</v>
      </c>
      <c r="F28" s="89">
        <f>SUMIF(Abr!$D$7:$D$201,"m9",(Abr!G$7:$G$201))</f>
        <v>0</v>
      </c>
      <c r="G28" s="89">
        <f>SUMIF(Mai!$D$7:$D$201,"m9",(Mai!$G$7:$G$201))</f>
        <v>0</v>
      </c>
      <c r="H28" s="89">
        <f ca="1">SUMIF(Jun!$D$7:$D$207,"M9",(Jun!$G$7:$G$201))</f>
        <v>0</v>
      </c>
      <c r="I28" s="89">
        <f>SUMIF(Jul!$D$7:$D$201,"M9",(Jul!$G$7:$G$201))</f>
        <v>0</v>
      </c>
      <c r="J28" s="89">
        <f>SUMIF(Ago!$D$7:$D$201,"M9",(Ago!$G$7:$G$201))</f>
        <v>0</v>
      </c>
      <c r="K28" s="89">
        <f>SUMIF(Set!$D$7:$D$201,"M9",(Set!$G$7:$G$201))</f>
        <v>0</v>
      </c>
      <c r="L28" s="89">
        <f>SUMIF(Out!$D$7:$D$201,"M9",(Out!$G$7:$G$201))</f>
        <v>0</v>
      </c>
      <c r="M28" s="89">
        <f>SUMIF(Nov!$D$6:$D$200,"M9",(Nov!$G$6:$G$200))</f>
        <v>0</v>
      </c>
      <c r="N28" s="89">
        <f>SUMIF(Dez!$D$7:$D$201,"M9",(Dez!$G$7:$G$201))</f>
        <v>0</v>
      </c>
      <c r="O28" s="90">
        <f t="shared" ca="1" si="4"/>
        <v>0</v>
      </c>
      <c r="P28" s="96"/>
    </row>
    <row r="29" spans="1:16" s="64" customFormat="1" ht="18" customHeight="1" x14ac:dyDescent="0.3">
      <c r="A29" s="96"/>
      <c r="B29" s="88" t="str">
        <f>+'Plano de contas'!D23</f>
        <v>Celular</v>
      </c>
      <c r="C29" s="89">
        <f>SUMIF(Jan!$D$7:$D$201,"M10",(Jan!$G$7:$G$201))</f>
        <v>0</v>
      </c>
      <c r="D29" s="89">
        <f>SUMIF(Fev!$D$7:$D$201,"m10",(Fev!$G$7:$G$201))</f>
        <v>0</v>
      </c>
      <c r="E29" s="89">
        <f>SUMIF(Mar!$D$7:$D$201,"m10",(Mar!$G$7:$G$201))</f>
        <v>0</v>
      </c>
      <c r="F29" s="89">
        <f>SUMIF(Abr!$D$7:$D$201,"m10",(Abr!G$7:$G$201))</f>
        <v>0</v>
      </c>
      <c r="G29" s="89">
        <f>SUMIF(Mai!$D$7:$D$201,"m10",(Mai!$G$7:$G$201))</f>
        <v>0</v>
      </c>
      <c r="H29" s="89">
        <f ca="1">SUMIF(Jun!$D$7:$D$207,"M10",(Jun!$G$7:$G$201))</f>
        <v>0</v>
      </c>
      <c r="I29" s="89">
        <f>SUMIF(Jul!$D$7:$D$201,"M10",(Jul!$G$7:$G$201))</f>
        <v>0</v>
      </c>
      <c r="J29" s="89">
        <f>SUMIF(Ago!$D$7:$D$201,"M10",(Ago!$G$7:$G$201))</f>
        <v>0</v>
      </c>
      <c r="K29" s="89">
        <f>SUMIF(Set!$D$7:$D$201,"M10",(Set!$G$7:$G$201))</f>
        <v>0</v>
      </c>
      <c r="L29" s="89">
        <f>SUMIF(Out!$D$7:$D$201,"M10",(Out!$G$7:$G$201))</f>
        <v>0</v>
      </c>
      <c r="M29" s="89">
        <f>SUMIF(Nov!$D$6:$D$200,"M10",(Nov!$G$6:$G$200))</f>
        <v>0</v>
      </c>
      <c r="N29" s="89">
        <f>SUMIF(Dez!$D$7:$D$201,"M10",(Dez!$G$7:$G$201))</f>
        <v>0</v>
      </c>
      <c r="O29" s="90">
        <f t="shared" ca="1" si="4"/>
        <v>0</v>
      </c>
      <c r="P29" s="96"/>
    </row>
    <row r="30" spans="1:16" s="64" customFormat="1" ht="18" customHeight="1" x14ac:dyDescent="0.3">
      <c r="A30" s="96"/>
      <c r="B30" s="88" t="str">
        <f>+'Plano de contas'!D24</f>
        <v>Telefone fixo</v>
      </c>
      <c r="C30" s="89">
        <f>SUMIF(Jan!$D$7:$D$201,"M11",(Jan!$G$7:$G$201))</f>
        <v>0</v>
      </c>
      <c r="D30" s="89">
        <f>SUMIF(Fev!$D$7:$D$201,"m11",(Fev!$G$7:$G$201))</f>
        <v>0</v>
      </c>
      <c r="E30" s="89">
        <f>SUMIF(Mar!$D$7:$D$201,"m11",(Mar!$G$7:$G$201))</f>
        <v>0</v>
      </c>
      <c r="F30" s="89">
        <f>SUMIF(Abr!$D$7:$D$201,"m11",(Abr!G$7:$G$201))</f>
        <v>0</v>
      </c>
      <c r="G30" s="89">
        <f>SUMIF(Mai!$D$7:$D$201,"m11",(Mai!$G$7:$G$201))</f>
        <v>0</v>
      </c>
      <c r="H30" s="89">
        <f ca="1">SUMIF(Jun!$D$7:$D$207,"M11",(Jun!$G$7:$G$201))</f>
        <v>0</v>
      </c>
      <c r="I30" s="89">
        <f>SUMIF(Jul!$D$7:$D$201,"M11",(Jul!$G$7:$G$201))</f>
        <v>0</v>
      </c>
      <c r="J30" s="89">
        <f>SUMIF(Ago!$D$7:$D$201,"M11",(Ago!$G$7:$G$201))</f>
        <v>0</v>
      </c>
      <c r="K30" s="89">
        <f>SUMIF(Set!$D$7:$D$201,"M11",(Set!$G$7:$G$201))</f>
        <v>0</v>
      </c>
      <c r="L30" s="89">
        <f>SUMIF(Out!$D$7:$D$201,"M11",(Out!$G$7:$G$201))</f>
        <v>0</v>
      </c>
      <c r="M30" s="89">
        <f>SUMIF(Nov!$D$6:$D$200,"M11",(Nov!$G$6:$G$200))</f>
        <v>0</v>
      </c>
      <c r="N30" s="89">
        <f>SUMIF(Dez!$D$7:$D$201,"M11",(Dez!$G$7:$G$201))</f>
        <v>0</v>
      </c>
      <c r="O30" s="90">
        <f t="shared" ca="1" si="4"/>
        <v>0</v>
      </c>
      <c r="P30" s="96"/>
    </row>
    <row r="31" spans="1:16" s="64" customFormat="1" ht="18" customHeight="1" x14ac:dyDescent="0.3">
      <c r="A31" s="96"/>
      <c r="B31" s="88" t="str">
        <f>+'Plano de contas'!D25</f>
        <v>Internet / TV a cabo</v>
      </c>
      <c r="C31" s="89">
        <f>SUMIF(Jan!$D$7:$D$201,"M12",(Jan!$G$7:$G$201))</f>
        <v>0</v>
      </c>
      <c r="D31" s="89">
        <f>SUMIF(Fev!$D$7:$D$201,"m12",(Fev!$G$7:$G$201))</f>
        <v>0</v>
      </c>
      <c r="E31" s="89">
        <f>SUMIF(Mar!$D$7:$D$201,"m12",(Mar!$G$7:$G$201))</f>
        <v>0</v>
      </c>
      <c r="F31" s="89">
        <f>SUMIF(Abr!$D$7:$D$201,"m12",(Abr!G$7:$G$201))</f>
        <v>0</v>
      </c>
      <c r="G31" s="89">
        <f>SUMIF(Mai!$D$6:$D$200,"m12",(Mai!$G$6:$G$200))</f>
        <v>0</v>
      </c>
      <c r="H31" s="89">
        <f ca="1">SUMIF(Jun!$D$7:$D$207,"M12",(Jun!$G$7:$G$201))</f>
        <v>0</v>
      </c>
      <c r="I31" s="89">
        <f>SUMIF(Jul!$D$7:$D$201,"M12",(Jul!$G$7:$G$201))</f>
        <v>0</v>
      </c>
      <c r="J31" s="89">
        <f>SUMIF(Ago!$D$7:$D$201,"M12",(Ago!$G$7:$G$201))</f>
        <v>0</v>
      </c>
      <c r="K31" s="89">
        <f>SUMIF(Set!$D$7:$D$201,"M12",(Set!$G$7:$G$201))</f>
        <v>0</v>
      </c>
      <c r="L31" s="89">
        <f>SUMIF(Out!$D$7:$D$201,"M12",(Out!$G$7:$G$201))</f>
        <v>0</v>
      </c>
      <c r="M31" s="89">
        <f>SUMIF(Nov!$D$6:$D$200,"M12",(Nov!$G$6:$G$200))</f>
        <v>0</v>
      </c>
      <c r="N31" s="89">
        <f>SUMIF(Dez!$D$7:$D$201,"M12",(Dez!$G$7:$G$201))</f>
        <v>0</v>
      </c>
      <c r="O31" s="90">
        <f t="shared" ca="1" si="4"/>
        <v>0</v>
      </c>
      <c r="P31" s="96"/>
    </row>
    <row r="32" spans="1:16" s="64" customFormat="1" ht="24" customHeight="1" x14ac:dyDescent="0.3">
      <c r="A32" s="96"/>
      <c r="B32" s="97" t="str">
        <f>+'Plano de contas'!C26</f>
        <v>Educação</v>
      </c>
      <c r="C32" s="98">
        <f>SUM(C33:C36)</f>
        <v>0</v>
      </c>
      <c r="D32" s="98">
        <f t="shared" ref="D32:N32" si="5">SUM(D33:D36)</f>
        <v>0</v>
      </c>
      <c r="E32" s="98">
        <f t="shared" si="5"/>
        <v>0</v>
      </c>
      <c r="F32" s="98">
        <f t="shared" si="5"/>
        <v>0</v>
      </c>
      <c r="G32" s="98">
        <f t="shared" si="5"/>
        <v>0</v>
      </c>
      <c r="H32" s="98">
        <f t="shared" si="5"/>
        <v>0</v>
      </c>
      <c r="I32" s="98">
        <f t="shared" si="5"/>
        <v>0</v>
      </c>
      <c r="J32" s="98">
        <f t="shared" si="5"/>
        <v>0</v>
      </c>
      <c r="K32" s="98">
        <f t="shared" si="5"/>
        <v>0</v>
      </c>
      <c r="L32" s="98">
        <f t="shared" si="5"/>
        <v>0</v>
      </c>
      <c r="M32" s="98">
        <f t="shared" si="5"/>
        <v>200</v>
      </c>
      <c r="N32" s="98">
        <f t="shared" si="5"/>
        <v>0</v>
      </c>
      <c r="O32" s="99">
        <f>SUM(O33:O36)</f>
        <v>200</v>
      </c>
      <c r="P32" s="96"/>
    </row>
    <row r="33" spans="1:16" s="64" customFormat="1" ht="18" customHeight="1" x14ac:dyDescent="0.3">
      <c r="A33" s="96"/>
      <c r="B33" s="88" t="str">
        <f>+'Plano de contas'!D26</f>
        <v xml:space="preserve">Matricula Escolar/ Mensalidade </v>
      </c>
      <c r="C33" s="89">
        <f>SUMIF(Jan!$D$7:$D$201,"E1",(Jan!$G$7:$G$201))</f>
        <v>0</v>
      </c>
      <c r="D33" s="89">
        <f>SUMIF(Fev!$D$7:$D$201,"E1",(Fev!$G$7:$G$201))</f>
        <v>0</v>
      </c>
      <c r="E33" s="89">
        <f>SUMIF(Mar!$D$7:$D$201,"E1",(Mar!$G$7:$G$201))</f>
        <v>0</v>
      </c>
      <c r="F33" s="89">
        <f>SUMIF(Abr!$D$7:$D$201,"E1",(Abr!G$7:$G$201))</f>
        <v>0</v>
      </c>
      <c r="G33" s="89">
        <f>SUMIF(Mai!$D$7:$D$201,"E1",(Mai!$G$7:$G$201))</f>
        <v>0</v>
      </c>
      <c r="H33" s="89">
        <f>SUMIF(Jun!$D$7:$D$201,"E1",(Jun!$G$7:$G$201))</f>
        <v>0</v>
      </c>
      <c r="I33" s="89">
        <f>SUMIF(Jul!$D$7:$D$201,"E1",(Jul!$G$7:$G$201))</f>
        <v>0</v>
      </c>
      <c r="J33" s="89">
        <f>SUMIF(Ago!$D$7:$D$201,"E1",(Ago!$G$7:$G$201))</f>
        <v>0</v>
      </c>
      <c r="K33" s="89">
        <f>SUMIF(Set!$D$7:$D$201,"E1",(Set!$G$7:$G$201))</f>
        <v>0</v>
      </c>
      <c r="L33" s="89">
        <f>SUMIF(Out!$D$7:$D$201,"E1",(Out!$G$7:$G$201))</f>
        <v>0</v>
      </c>
      <c r="M33" s="89">
        <f>SUMIF(Nov!$D$7:$D$201,"E1",(Nov!$G$7:$G$201))</f>
        <v>0</v>
      </c>
      <c r="N33" s="89">
        <f>SUMIF(Dez!$D$7:$D$201,"E1",(Dez!$G$7:$G$201))</f>
        <v>0</v>
      </c>
      <c r="O33" s="90">
        <f>SUM(C33:N33)</f>
        <v>0</v>
      </c>
      <c r="P33" s="96"/>
    </row>
    <row r="34" spans="1:16" s="64" customFormat="1" ht="18" customHeight="1" x14ac:dyDescent="0.3">
      <c r="A34" s="96"/>
      <c r="B34" s="88" t="str">
        <f>+'Plano de contas'!D27</f>
        <v>Material Escolar</v>
      </c>
      <c r="C34" s="89">
        <f>SUMIF(Jan!$D$7:$D$201,"E2",(Jan!$G$7:$G$201))</f>
        <v>0</v>
      </c>
      <c r="D34" s="89">
        <f>SUMIF(Fev!$D$7:$D$201,"E2",(Fev!$G$7:$G$201))</f>
        <v>0</v>
      </c>
      <c r="E34" s="89">
        <f>SUMIF(Mar!$D$7:$D$201,"E2",(Mar!$G$7:$G$201))</f>
        <v>0</v>
      </c>
      <c r="F34" s="89">
        <f>SUMIF(Abr!$D$7:$D$201,"E2",(Abr!G$7:$G$201))</f>
        <v>0</v>
      </c>
      <c r="G34" s="89">
        <f>SUMIF(Mai!$D$7:$D$201,"E2",(Mai!$G$7:$G$201))</f>
        <v>0</v>
      </c>
      <c r="H34" s="89">
        <f>SUMIF(Jun!$D$7:$D$201,"E2",(Jun!$G$7:$G$201))</f>
        <v>0</v>
      </c>
      <c r="I34" s="89">
        <f>SUMIF(Jul!$D$7:$D$201,"E2",(Jul!$G$7:$G$201))</f>
        <v>0</v>
      </c>
      <c r="J34" s="89">
        <f>SUMIF(Ago!$D$7:$D$201,"E2",(Ago!$G$7:$G$201))</f>
        <v>0</v>
      </c>
      <c r="K34" s="89">
        <f>SUMIF(Set!$D$7:$D$201,"E2",(Set!$G$7:$G$201))</f>
        <v>0</v>
      </c>
      <c r="L34" s="89">
        <f>SUMIF(Out!$D$7:$D$201,"E2",(Out!$G$7:$G$201))</f>
        <v>0</v>
      </c>
      <c r="M34" s="89">
        <f>SUMIF(Nov!$D$7:$D$201,"E2",(Nov!$G$7:$G$201))</f>
        <v>200</v>
      </c>
      <c r="N34" s="89">
        <f>SUMIF(Dez!$D$7:$D$201,"E2",(Dez!$G$7:$G$201))</f>
        <v>0</v>
      </c>
      <c r="O34" s="90">
        <f>SUM(C34:N34)</f>
        <v>200</v>
      </c>
      <c r="P34" s="96"/>
    </row>
    <row r="35" spans="1:16" s="64" customFormat="1" ht="18" customHeight="1" x14ac:dyDescent="0.3">
      <c r="A35" s="96"/>
      <c r="B35" s="88" t="str">
        <f>+'Plano de contas'!D28</f>
        <v>Outros cursos</v>
      </c>
      <c r="C35" s="89">
        <f>SUMIF(Jan!$D$7:$D$201,"E3",(Jan!$G$7:$G$201))</f>
        <v>0</v>
      </c>
      <c r="D35" s="89">
        <f>SUMIF(Fev!$D$7:$D$201,"E3",(Fev!$G$7:$G$201))</f>
        <v>0</v>
      </c>
      <c r="E35" s="89">
        <f>SUMIF(Mar!$D$7:$D$201,"E3",(Mar!$G$7:$G$201))</f>
        <v>0</v>
      </c>
      <c r="F35" s="89">
        <f>SUMIF(Abr!$D$7:$D$201,"E3",(Abr!G$7:$G$201))</f>
        <v>0</v>
      </c>
      <c r="G35" s="89">
        <f>SUMIF(Mai!$D$7:$D$201,"E3",(Mai!$G$7:$G$201))</f>
        <v>0</v>
      </c>
      <c r="H35" s="89">
        <f>SUMIF(Jun!$D$7:$D$201,"E3",(Jun!$G$7:$G$201))</f>
        <v>0</v>
      </c>
      <c r="I35" s="89">
        <f>SUMIF(Jul!$D$7:$D$201,"E3",(Jul!$G$7:$G$201))</f>
        <v>0</v>
      </c>
      <c r="J35" s="89">
        <f>SUMIF(Ago!$D$7:$D$201,"E3",(Ago!$G$7:$G$201))</f>
        <v>0</v>
      </c>
      <c r="K35" s="89">
        <f>SUMIF(Set!$D$7:$D$201,"E3",(Set!$G$7:$G$201))</f>
        <v>0</v>
      </c>
      <c r="L35" s="89">
        <f>SUMIF(Out!$D$7:$D$201,"E3",(Out!$G$7:$G$201))</f>
        <v>0</v>
      </c>
      <c r="M35" s="89">
        <f>SUMIF(Nov!$D$7:$D$201,"E3",(Nov!$G$7:$G$201))</f>
        <v>0</v>
      </c>
      <c r="N35" s="89">
        <f>SUMIF(Dez!$D$7:$D$201,"E3",(Dez!$G$7:$G$201))</f>
        <v>0</v>
      </c>
      <c r="O35" s="90">
        <f>SUM(C35:N35)</f>
        <v>0</v>
      </c>
      <c r="P35" s="96"/>
    </row>
    <row r="36" spans="1:16" s="64" customFormat="1" ht="18" customHeight="1" x14ac:dyDescent="0.3">
      <c r="A36" s="96"/>
      <c r="B36" s="88" t="str">
        <f>+'Plano de contas'!D29</f>
        <v>Transporte escolar</v>
      </c>
      <c r="C36" s="89">
        <f>SUMIF(Jan!$D$7:$D$201,"E4",(Jan!$G$7:$G$201))</f>
        <v>0</v>
      </c>
      <c r="D36" s="89">
        <f>SUMIF(Fev!$D$7:$D$201,"E4",(Fev!$G$7:$G$201))</f>
        <v>0</v>
      </c>
      <c r="E36" s="89">
        <f>SUMIF(Mar!$D$7:$D$201,"E4",(Mar!$G$7:$G$201))</f>
        <v>0</v>
      </c>
      <c r="F36" s="89">
        <f>SUMIF(Abr!$D$7:$D$201,"E4",(Abr!G$7:$G$201))</f>
        <v>0</v>
      </c>
      <c r="G36" s="89">
        <f>SUMIF(Mai!$D$7:$D$201,"E4",(Mai!$G$7:$G$201))</f>
        <v>0</v>
      </c>
      <c r="H36" s="89">
        <f>SUMIF(Jun!$D$7:$D$201,"E4",(Jun!$G$7:$G$201))</f>
        <v>0</v>
      </c>
      <c r="I36" s="89">
        <f>SUMIF(Jul!$D$7:$D$201,"E4",(Jul!$G$7:$G$201))</f>
        <v>0</v>
      </c>
      <c r="J36" s="89">
        <f>SUMIF(Ago!$D$7:$D$201,"E4",(Ago!$G$7:$G$201))</f>
        <v>0</v>
      </c>
      <c r="K36" s="89">
        <f>SUMIF(Set!$D$7:$D$201,"E4",(Set!$G$7:$G$201))</f>
        <v>0</v>
      </c>
      <c r="L36" s="89">
        <f>SUMIF(Out!$D$7:$D$201,"E4",(Out!$G$7:$G$201))</f>
        <v>0</v>
      </c>
      <c r="M36" s="89">
        <f>SUMIF(Nov!$D$7:$D$201,"E4",(Nov!$G$7:$G$201))</f>
        <v>0</v>
      </c>
      <c r="N36" s="89">
        <f>SUMIF(Dez!$D$7:$D$201,"E4",(Dez!$G$7:$G$201))</f>
        <v>0</v>
      </c>
      <c r="O36" s="90">
        <f>SUM(C36:N36)</f>
        <v>0</v>
      </c>
      <c r="P36" s="96"/>
    </row>
    <row r="37" spans="1:16" s="64" customFormat="1" ht="24" customHeight="1" x14ac:dyDescent="0.3">
      <c r="A37" s="96"/>
      <c r="B37" s="97" t="str">
        <f>+'Plano de contas'!C30</f>
        <v>Animais</v>
      </c>
      <c r="C37" s="98">
        <f>SUM(C38:C41)</f>
        <v>0</v>
      </c>
      <c r="D37" s="98">
        <f t="shared" ref="D37:N37" si="6">SUM(D38:D41)</f>
        <v>0</v>
      </c>
      <c r="E37" s="98">
        <f t="shared" si="6"/>
        <v>0</v>
      </c>
      <c r="F37" s="98">
        <f t="shared" si="6"/>
        <v>0</v>
      </c>
      <c r="G37" s="98">
        <f t="shared" si="6"/>
        <v>0</v>
      </c>
      <c r="H37" s="98">
        <f t="shared" si="6"/>
        <v>0</v>
      </c>
      <c r="I37" s="98">
        <f t="shared" si="6"/>
        <v>0</v>
      </c>
      <c r="J37" s="98">
        <f t="shared" ca="1" si="6"/>
        <v>0</v>
      </c>
      <c r="K37" s="98">
        <f t="shared" si="6"/>
        <v>0</v>
      </c>
      <c r="L37" s="98">
        <f t="shared" si="6"/>
        <v>0</v>
      </c>
      <c r="M37" s="98">
        <f t="shared" si="6"/>
        <v>0</v>
      </c>
      <c r="N37" s="98">
        <f t="shared" si="6"/>
        <v>0</v>
      </c>
      <c r="O37" s="99">
        <f ca="1">SUM(O38:O41)</f>
        <v>0</v>
      </c>
      <c r="P37" s="96"/>
    </row>
    <row r="38" spans="1:16" s="64" customFormat="1" ht="18" customHeight="1" x14ac:dyDescent="0.3">
      <c r="A38" s="96"/>
      <c r="B38" s="88" t="str">
        <f>+'Plano de contas'!D30</f>
        <v xml:space="preserve">Ração </v>
      </c>
      <c r="C38" s="89">
        <f>SUMIF(Jan!$D$7:$D$201,"c1",(Jan!$G$7:$G$201))</f>
        <v>0</v>
      </c>
      <c r="D38" s="89">
        <f>SUMIF(Fev!$D$7:$D$201,"c1",(Fev!$G$7:$G$201))</f>
        <v>0</v>
      </c>
      <c r="E38" s="89">
        <f>SUMIF(Mar!$D$7:$D$201,"C1",(Mar!$G$7:$G$201))</f>
        <v>0</v>
      </c>
      <c r="F38" s="89">
        <f>SUMIF(Abr!$D$7:$D$201,"C1",(Abr!G$7:$G$201))</f>
        <v>0</v>
      </c>
      <c r="G38" s="89">
        <f>SUMIF(Mai!$D$7:$D$201,"C1",(Mai!$G$7:$G$201))</f>
        <v>0</v>
      </c>
      <c r="H38" s="89">
        <f>SUMIF(Jun!$D$7:$D$201,"C1",(Jun!$G$7:$G$201))</f>
        <v>0</v>
      </c>
      <c r="I38" s="89">
        <f>SUMIF(Jul!$D$7:$D$201,"C1",(Jul!$G$7:$G$201))</f>
        <v>0</v>
      </c>
      <c r="J38" s="89">
        <f ca="1">SUMIF(Ago!$D$1:$D$201,"C1",(Ago!$G$7:$G$201))</f>
        <v>0</v>
      </c>
      <c r="K38" s="89">
        <f>SUMIF(Set!$D$7:$D$201,"C1",(Set!$G$7:$G$201))</f>
        <v>0</v>
      </c>
      <c r="L38" s="89">
        <f>SUMIF(Out!$D$7:$D$201,"C1",(Out!$G$7:$G$201))</f>
        <v>0</v>
      </c>
      <c r="M38" s="89">
        <f>SUMIF(Nov!$D$7:$D$201,"C1",(Nov!$G$7:$G$201))</f>
        <v>0</v>
      </c>
      <c r="N38" s="89">
        <f>SUMIF(Dez!$D$7:$D$201,"C1",(Dez!$G$7:$G$201))</f>
        <v>0</v>
      </c>
      <c r="O38" s="90">
        <f ca="1">SUM(C38:N38)</f>
        <v>0</v>
      </c>
      <c r="P38" s="96"/>
    </row>
    <row r="39" spans="1:16" s="64" customFormat="1" ht="18" customHeight="1" x14ac:dyDescent="0.3">
      <c r="A39" s="96"/>
      <c r="B39" s="88" t="str">
        <f>+'Plano de contas'!D31</f>
        <v>Banho / Tosa</v>
      </c>
      <c r="C39" s="89">
        <f>SUMIF(Jan!$D$7:$D$201,"c2",(Jan!$G$7:$G$201))</f>
        <v>0</v>
      </c>
      <c r="D39" s="89">
        <f>SUMIF(Fev!$D$7:$D$201,"c2",(Fev!$G$7:$G$201))</f>
        <v>0</v>
      </c>
      <c r="E39" s="89">
        <f>SUMIF(Mar!$D$7:$D$201,"C2",(Mar!$G$7:$G$201))</f>
        <v>0</v>
      </c>
      <c r="F39" s="89">
        <f>SUMIF(Abr!$D$7:$D$201,"C2",(Abr!G$7:$G$201))</f>
        <v>0</v>
      </c>
      <c r="G39" s="89">
        <f>SUMIF(Mai!$D$7:$D$201,"C2",(Mai!$G$7:$G$201))</f>
        <v>0</v>
      </c>
      <c r="H39" s="89">
        <f>SUMIF(Jun!$D$7:$D$201,"C2",(Jun!$G$7:$G$201))</f>
        <v>0</v>
      </c>
      <c r="I39" s="89">
        <f>SUMIF(Jul!$D$7:$D$201,"C2",(Jul!$G$7:$G$201))</f>
        <v>0</v>
      </c>
      <c r="J39" s="89">
        <f ca="1">SUMIF(Ago!$D$1:$D$201,"C2",(Ago!$G$7:$G$201))</f>
        <v>0</v>
      </c>
      <c r="K39" s="89">
        <f>SUMIF(Set!$D$7:$D$201,"C2",(Set!$G$7:$G$201))</f>
        <v>0</v>
      </c>
      <c r="L39" s="89">
        <f>SUMIF(Out!$D$7:$D$201,"C2",(Out!$G$7:$G$201))</f>
        <v>0</v>
      </c>
      <c r="M39" s="89">
        <f>SUMIF(Nov!$D$7:$D$201,"C2",(Nov!$G$7:$G$201))</f>
        <v>0</v>
      </c>
      <c r="N39" s="89">
        <f>SUMIF(Dez!$D$7:$D$201,"C2",(Dez!$G$7:$G$201))</f>
        <v>0</v>
      </c>
      <c r="O39" s="90">
        <f ca="1">SUM(C39:N39)</f>
        <v>0</v>
      </c>
      <c r="P39" s="96"/>
    </row>
    <row r="40" spans="1:16" s="64" customFormat="1" ht="18" customHeight="1" x14ac:dyDescent="0.3">
      <c r="A40" s="96"/>
      <c r="B40" s="88" t="str">
        <f>+'Plano de contas'!D32</f>
        <v>Veterinário / medicamento</v>
      </c>
      <c r="C40" s="89">
        <f>SUMIF(Jan!$D$7:$D$201,"c3",(Jan!$G$7:$G$201))</f>
        <v>0</v>
      </c>
      <c r="D40" s="89">
        <f>SUMIF(Fev!$D$7:$D$201,"c3",(Fev!$G$7:$G$201))</f>
        <v>0</v>
      </c>
      <c r="E40" s="89">
        <f>SUMIF(Mar!$D$7:$D$201,"C3",(Mar!$G$7:$G$201))</f>
        <v>0</v>
      </c>
      <c r="F40" s="89">
        <f>SUMIF(Abr!$D$7:$D$201,"C3",(Abr!G$7:$G$201))</f>
        <v>0</v>
      </c>
      <c r="G40" s="89">
        <f>SUMIF(Mai!$D$7:$D$201,"C3",(Mai!$G$7:$G$201))</f>
        <v>0</v>
      </c>
      <c r="H40" s="89">
        <f>SUMIF(Jun!$D$7:$D$201,"C3",(Jun!$G$7:$G$201))</f>
        <v>0</v>
      </c>
      <c r="I40" s="89">
        <f>SUMIF(Jul!$D$7:$D$201,"C3",(Jul!$G$7:$G$201))</f>
        <v>0</v>
      </c>
      <c r="J40" s="89">
        <f ca="1">SUMIF(Ago!$D$1:$D$201,"C3",(Ago!$G$7:$G$201))</f>
        <v>0</v>
      </c>
      <c r="K40" s="89">
        <f>SUMIF(Set!$D$7:$D$201,"C3",(Set!$G$7:$G$201))</f>
        <v>0</v>
      </c>
      <c r="L40" s="89">
        <f>SUMIF(Out!$D$7:$D$201,"C3",(Out!$G$7:$G$201))</f>
        <v>0</v>
      </c>
      <c r="M40" s="89">
        <f>SUMIF(Nov!$D$7:$D$201,"C3",(Nov!$G$7:$G$201))</f>
        <v>0</v>
      </c>
      <c r="N40" s="89">
        <f>SUMIF(Dez!$D$7:$D$201,"C3",(Dez!$G$7:$G$201))</f>
        <v>0</v>
      </c>
      <c r="O40" s="90">
        <f ca="1">SUM(C40:N40)</f>
        <v>0</v>
      </c>
      <c r="P40" s="96"/>
    </row>
    <row r="41" spans="1:16" s="64" customFormat="1" ht="18" customHeight="1" x14ac:dyDescent="0.3">
      <c r="A41" s="96"/>
      <c r="B41" s="88" t="str">
        <f>+'Plano de contas'!D33</f>
        <v>Outros (acessórios, brinquedos, hotel, dog walker)</v>
      </c>
      <c r="C41" s="89">
        <f>SUMIF(Jan!$D$7:$D$201,"c4",(Jan!$G$7:$G$201))</f>
        <v>0</v>
      </c>
      <c r="D41" s="89">
        <f>SUMIF(Fev!$D$7:$D$201,"c4",(Fev!$G$7:$G$201))</f>
        <v>0</v>
      </c>
      <c r="E41" s="89">
        <f>SUMIF(Mar!$D$7:$D$201,"C4",(Mar!$G$7:$G$201))</f>
        <v>0</v>
      </c>
      <c r="F41" s="89">
        <f>SUMIF(Abr!$D$7:$D$201,"C4",(Abr!G$7:$G$201))</f>
        <v>0</v>
      </c>
      <c r="G41" s="89">
        <f>SUMIF(Mai!$D$7:$D$201,"C4",(Mai!$G$7:$G$201))</f>
        <v>0</v>
      </c>
      <c r="H41" s="89">
        <f>SUMIF(Jun!$D$7:$D$201,"C4",(Jun!$G$7:$G$201))</f>
        <v>0</v>
      </c>
      <c r="I41" s="89">
        <f>SUMIF(Jul!$D$7:$D$201,"C4",(Jul!$G$7:$G$201))</f>
        <v>0</v>
      </c>
      <c r="J41" s="89">
        <f ca="1">SUMIF(Ago!$D$1:$D$201,"C4",(Ago!$G$7:$G$201))</f>
        <v>0</v>
      </c>
      <c r="K41" s="89">
        <f>SUMIF(Set!$D$7:$D$201,"C4",(Set!$G$7:$G$201))</f>
        <v>0</v>
      </c>
      <c r="L41" s="89">
        <f>SUMIF(Out!$D$7:$D$201,"C4",(Out!$G$7:$G$201))</f>
        <v>0</v>
      </c>
      <c r="M41" s="89">
        <f>SUMIF(Nov!$D$7:$D$201,"C4",(Nov!$G$7:$G$201))</f>
        <v>0</v>
      </c>
      <c r="N41" s="89">
        <f>SUMIF(Dez!$D$7:$D$201,"C4",(Dez!$G$7:$G$201))</f>
        <v>0</v>
      </c>
      <c r="O41" s="90">
        <f ca="1">SUM(C41:N41)</f>
        <v>0</v>
      </c>
      <c r="P41" s="96"/>
    </row>
    <row r="42" spans="1:16" s="64" customFormat="1" ht="24" customHeight="1" x14ac:dyDescent="0.3">
      <c r="A42" s="96"/>
      <c r="B42" s="97" t="str">
        <f>+'Plano de contas'!C34</f>
        <v>Saúde</v>
      </c>
      <c r="C42" s="98">
        <f>SUM(C43:C48)</f>
        <v>0</v>
      </c>
      <c r="D42" s="98">
        <f t="shared" ref="D42:N42" ca="1" si="7">SUM(D43:D48)</f>
        <v>0</v>
      </c>
      <c r="E42" s="98">
        <f t="shared" si="7"/>
        <v>0</v>
      </c>
      <c r="F42" s="98">
        <f t="shared" si="7"/>
        <v>0</v>
      </c>
      <c r="G42" s="98">
        <f t="shared" si="7"/>
        <v>0</v>
      </c>
      <c r="H42" s="98">
        <f t="shared" si="7"/>
        <v>0</v>
      </c>
      <c r="I42" s="98">
        <f t="shared" si="7"/>
        <v>0</v>
      </c>
      <c r="J42" s="98">
        <f t="shared" si="7"/>
        <v>0</v>
      </c>
      <c r="K42" s="98">
        <f t="shared" si="7"/>
        <v>0</v>
      </c>
      <c r="L42" s="98">
        <f t="shared" si="7"/>
        <v>0</v>
      </c>
      <c r="M42" s="98">
        <f t="shared" si="7"/>
        <v>0</v>
      </c>
      <c r="N42" s="98">
        <f t="shared" si="7"/>
        <v>0</v>
      </c>
      <c r="O42" s="99">
        <f ca="1">SUM(O43:O48)</f>
        <v>0</v>
      </c>
      <c r="P42" s="96"/>
    </row>
    <row r="43" spans="1:16" s="64" customFormat="1" ht="18" customHeight="1" x14ac:dyDescent="0.3">
      <c r="A43" s="96"/>
      <c r="B43" s="88" t="str">
        <f>+'Plano de contas'!D34</f>
        <v>Plano de saúde</v>
      </c>
      <c r="C43" s="89">
        <f>SUMIF(Jan!$D$7:$D$201,"s1",(Jan!$G$7:$G$201))</f>
        <v>0</v>
      </c>
      <c r="D43" s="89">
        <f ca="1">SUMIF(Fev!$D$7:$D$207,"s1",(Fev!$G$7:$G$201))</f>
        <v>0</v>
      </c>
      <c r="E43" s="89">
        <f>SUMIF(Mar!$D$7:$D$201,"S1",(Mar!$G$7:$G$201))</f>
        <v>0</v>
      </c>
      <c r="F43" s="89">
        <f>SUMIF(Abr!$D$7:$D$201,"S1",(Abr!G$7:$G$201))</f>
        <v>0</v>
      </c>
      <c r="G43" s="89">
        <f>SUMIF(Mai!$D$7:$D$201,"S1",(Mai!$G$7:$G$201))</f>
        <v>0</v>
      </c>
      <c r="H43" s="89">
        <f>SUMIF(Jun!$D$7:$D$201,"S1",(Jun!$G$7:$G$201))</f>
        <v>0</v>
      </c>
      <c r="I43" s="89">
        <f>SUMIF(Jul!$D$7:$D$201,"S1",(Jul!$G$7:$G$201))</f>
        <v>0</v>
      </c>
      <c r="J43" s="89">
        <f>SUMIF(Ago!$D$7:$D$201,"S1",(Ago!$G$7:$G$201))</f>
        <v>0</v>
      </c>
      <c r="K43" s="89">
        <f>SUMIF(Set!$D$7:$D$201,"S1",(Set!$G$7:$G$201))</f>
        <v>0</v>
      </c>
      <c r="L43" s="89">
        <f>SUMIF(Out!$D$7:$D$201,"S1",(Out!$G$7:$G$201))</f>
        <v>0</v>
      </c>
      <c r="M43" s="89">
        <f>SUMIF(Nov!$D$7:$D$201,"S1",(Nov!$G$7:$G$201))</f>
        <v>0</v>
      </c>
      <c r="N43" s="89">
        <f>SUMIF(Dez!$D$7:$D$201,"S1",(Dez!$G$7:$G$201))</f>
        <v>0</v>
      </c>
      <c r="O43" s="90">
        <f t="shared" ref="O43:O48" ca="1" si="8">SUM(C43:N43)</f>
        <v>0</v>
      </c>
      <c r="P43" s="96"/>
    </row>
    <row r="44" spans="1:16" s="64" customFormat="1" ht="18" customHeight="1" x14ac:dyDescent="0.3">
      <c r="A44" s="96"/>
      <c r="B44" s="88" t="str">
        <f>+'Plano de contas'!D35</f>
        <v>Medicamentos</v>
      </c>
      <c r="C44" s="353">
        <f>SUMIF(Jan!$D$7:$D$201,"s2",(Jan!$G$7:$G$201))</f>
        <v>0</v>
      </c>
      <c r="D44" s="353">
        <f ca="1">SUMIF(Fev!$D$7:$D$207,"s2",(Fev!$G$7:$G$201))</f>
        <v>0</v>
      </c>
      <c r="E44" s="353">
        <f>SUMIF(Mar!$D$7:$D$201,"S2",(Mar!$G$7:$G$201))</f>
        <v>0</v>
      </c>
      <c r="F44" s="353">
        <f>SUMIF(Abr!$D$7:$D$201,"S2",(Abr!G$7:$G$201))</f>
        <v>0</v>
      </c>
      <c r="G44" s="353">
        <f>SUMIF(Mai!$D$7:$D$201,"S2",(Mai!$G$7:$G$201))</f>
        <v>0</v>
      </c>
      <c r="H44" s="353">
        <f>SUMIF(Jun!$D$7:$D$201,"S2",(Jun!$G$7:$G$201))</f>
        <v>0</v>
      </c>
      <c r="I44" s="353">
        <f>SUMIF(Jul!$D$7:$D$201,"S2",(Jul!$G$7:$G$201))</f>
        <v>0</v>
      </c>
      <c r="J44" s="353">
        <f>SUMIF(Ago!$D$7:$D$201,"S2",(Ago!$G$7:$G$201))</f>
        <v>0</v>
      </c>
      <c r="K44" s="353">
        <f>SUMIF(Set!$D$7:$D$201,"S2",(Set!$G$7:$G$201))</f>
        <v>0</v>
      </c>
      <c r="L44" s="353">
        <f>SUMIF(Out!$D$7:$D$201,"S2",(Out!$G$7:$G$201))</f>
        <v>0</v>
      </c>
      <c r="M44" s="353">
        <f>SUMIF(Nov!$D$7:$D$201,"S2",(Nov!$G$7:$G$201))</f>
        <v>0</v>
      </c>
      <c r="N44" s="353">
        <f>SUMIF(Dez!$D$7:$D$201,"S2",(Dez!$G$7:$G$201))</f>
        <v>0</v>
      </c>
      <c r="O44" s="90">
        <f t="shared" ca="1" si="8"/>
        <v>0</v>
      </c>
      <c r="P44" s="96"/>
    </row>
    <row r="45" spans="1:16" s="64" customFormat="1" ht="18" customHeight="1" x14ac:dyDescent="0.3">
      <c r="A45" s="96"/>
      <c r="B45" s="88" t="str">
        <f>+'Plano de contas'!D36</f>
        <v>Dentista</v>
      </c>
      <c r="C45" s="353">
        <f>SUMIF(Jan!$D$7:$D$201,"s3",(Jan!$G$7:$G$201))</f>
        <v>0</v>
      </c>
      <c r="D45" s="353">
        <f ca="1">SUMIF(Fev!$D$7:$D$207,"s3",(Fev!$G$7:$G$201))</f>
        <v>0</v>
      </c>
      <c r="E45" s="353">
        <f>SUMIF(Mar!$D$7:$D$201,"S3",(Mar!$G$7:$G$201))</f>
        <v>0</v>
      </c>
      <c r="F45" s="353">
        <f>SUMIF(Abr!$D$7:$D$201,"S3",(Abr!G$7:$G$201))</f>
        <v>0</v>
      </c>
      <c r="G45" s="353">
        <f>SUMIF(Mai!$D$7:$D$201,"S3",(Mai!$G$7:$G$201))</f>
        <v>0</v>
      </c>
      <c r="H45" s="353">
        <f>SUMIF(Jun!$D$7:$D$201,"S3",(Jun!$G$7:$G$201))</f>
        <v>0</v>
      </c>
      <c r="I45" s="353">
        <f>SUMIF(Jul!$D$7:$D$201,"S3",(Jul!$G$7:$G$201))</f>
        <v>0</v>
      </c>
      <c r="J45" s="353">
        <f>SUMIF(Ago!$D$7:$D$201,"S3",(Ago!$G$7:$G$201))</f>
        <v>0</v>
      </c>
      <c r="K45" s="353">
        <f>SUMIF(Set!$D$7:$D$201,"S3",(Set!$G$7:$G$201))</f>
        <v>0</v>
      </c>
      <c r="L45" s="353">
        <f>SUMIF(Out!$D$7:$D$201,"S3",(Out!$G$7:$G$201))</f>
        <v>0</v>
      </c>
      <c r="M45" s="353">
        <f>SUMIF(Nov!$D$7:$D$201,"S3",(Nov!$G$7:$G$201))</f>
        <v>0</v>
      </c>
      <c r="N45" s="353">
        <f>SUMIF(Dez!$D$7:$D$201,"S3",(Dez!$G$7:$G$201))</f>
        <v>0</v>
      </c>
      <c r="O45" s="90">
        <f t="shared" ca="1" si="8"/>
        <v>0</v>
      </c>
      <c r="P45" s="96"/>
    </row>
    <row r="46" spans="1:16" s="64" customFormat="1" ht="18" customHeight="1" x14ac:dyDescent="0.3">
      <c r="A46" s="96"/>
      <c r="B46" s="88" t="str">
        <f>+'Plano de contas'!D37</f>
        <v>Terapia / Psicólogo  / Acupuntura</v>
      </c>
      <c r="C46" s="353">
        <f>SUMIF(Jan!$D$7:$D$201,"s4",(Jan!$G$7:$G$201))</f>
        <v>0</v>
      </c>
      <c r="D46" s="353">
        <f ca="1">SUMIF(Fev!$D$7:$D$207,"s4",(Fev!$G$7:$G$201))</f>
        <v>0</v>
      </c>
      <c r="E46" s="353">
        <f>SUMIF(Mar!$D$7:$D$201,"S4",(Mar!$G$7:$G$201))</f>
        <v>0</v>
      </c>
      <c r="F46" s="353">
        <f>SUMIF(Abr!$D$7:$D$201,"S4",(Abr!G$7:$G$201))</f>
        <v>0</v>
      </c>
      <c r="G46" s="353">
        <f>SUMIF(Mai!$D$7:$D$201,"S4",(Mai!$G$7:$G$201))</f>
        <v>0</v>
      </c>
      <c r="H46" s="353">
        <f>SUMIF(Jun!$D$7:$D$201,"S4",(Jun!$G$7:$G$201))</f>
        <v>0</v>
      </c>
      <c r="I46" s="353">
        <f>SUMIF(Jul!$D$7:$D$201,"S4",(Jul!$G$7:$G$201))</f>
        <v>0</v>
      </c>
      <c r="J46" s="353">
        <f>SUMIF(Ago!$D$7:$D$201,"S4",(Ago!$G$7:$G$201))</f>
        <v>0</v>
      </c>
      <c r="K46" s="353">
        <f>SUMIF(Set!$D$7:$D$201,"S4",(Set!$G$7:$G$201))</f>
        <v>0</v>
      </c>
      <c r="L46" s="353">
        <f>SUMIF(Out!$D$7:$D$201,"S4",(Out!$G$7:$G$201))</f>
        <v>0</v>
      </c>
      <c r="M46" s="353">
        <f>SUMIF(Nov!$D$7:$D$201,"S4",(Nov!$G$7:$G$201))</f>
        <v>0</v>
      </c>
      <c r="N46" s="353">
        <f>SUMIF(Dez!$D$7:$D$201,"S4",(Dez!$G$7:$G$201))</f>
        <v>0</v>
      </c>
      <c r="O46" s="90">
        <f t="shared" ca="1" si="8"/>
        <v>0</v>
      </c>
      <c r="P46" s="96"/>
    </row>
    <row r="47" spans="1:16" s="64" customFormat="1" ht="18" customHeight="1" x14ac:dyDescent="0.3">
      <c r="A47" s="96"/>
      <c r="B47" s="88" t="str">
        <f>+'Plano de contas'!D38</f>
        <v>Médicos/Exames fora do plano de saúde</v>
      </c>
      <c r="C47" s="353">
        <f>SUMIF(Jan!$D$7:$D$201,"s5",(Jan!$G$7:$G$201))</f>
        <v>0</v>
      </c>
      <c r="D47" s="353">
        <f ca="1">SUMIF(Fev!$D$7:$D$207,"s5",(Fev!$G$7:$G$201))</f>
        <v>0</v>
      </c>
      <c r="E47" s="353">
        <f>SUMIF(Mar!$D$7:$D$201,"S5",(Mar!$G$7:$G$201))</f>
        <v>0</v>
      </c>
      <c r="F47" s="353">
        <f>SUMIF(Abr!$D$7:$D$201,"S5",(Abr!G$7:$G$201))</f>
        <v>0</v>
      </c>
      <c r="G47" s="353">
        <f>SUMIF(Mai!$D$7:$D$201,"S5",(Mai!$G$7:$G$201))</f>
        <v>0</v>
      </c>
      <c r="H47" s="353">
        <f>SUMIF(Jun!$D$7:$D$201,"S5",(Jun!$G$7:$G$201))</f>
        <v>0</v>
      </c>
      <c r="I47" s="353">
        <f>SUMIF(Jul!$D$7:$D$201,"S5",(Jul!$G$7:$G$201))</f>
        <v>0</v>
      </c>
      <c r="J47" s="353">
        <f>SUMIF(Ago!$D$7:$D$201,"S5",(Ago!$G$7:$G$201))</f>
        <v>0</v>
      </c>
      <c r="K47" s="353">
        <f>SUMIF(Set!$D$7:$D$201,"S5",(Set!$G$7:$G$201))</f>
        <v>0</v>
      </c>
      <c r="L47" s="353">
        <f>SUMIF(Out!$D$7:$D$201,"S5",(Out!$G$7:$G$201))</f>
        <v>0</v>
      </c>
      <c r="M47" s="353">
        <f>SUMIF(Nov!$D$7:$D$201,"S5",(Nov!$G$7:$G$201))</f>
        <v>0</v>
      </c>
      <c r="N47" s="353">
        <f>SUMIF(Dez!$D$7:$D$201,"S5",(Dez!$G$7:$G$201))</f>
        <v>0</v>
      </c>
      <c r="O47" s="90">
        <f t="shared" ca="1" si="8"/>
        <v>0</v>
      </c>
      <c r="P47" s="96"/>
    </row>
    <row r="48" spans="1:16" s="64" customFormat="1" ht="18" customHeight="1" x14ac:dyDescent="0.3">
      <c r="A48" s="96"/>
      <c r="B48" s="88" t="str">
        <f>+'Plano de contas'!D39</f>
        <v>Academia / Tratamento Estético</v>
      </c>
      <c r="C48" s="353">
        <f>SUMIF(Jan!$D$7:$D$201,"s6",(Jan!$G$7:$G$201))</f>
        <v>0</v>
      </c>
      <c r="D48" s="353">
        <f ca="1">SUMIF(Fev!$D$7:$D$207,"s6",(Fev!$G$7:$G$201))</f>
        <v>0</v>
      </c>
      <c r="E48" s="353">
        <f>SUMIF(Mar!$D$7:$D$201,"S6",(Mar!$G$7:$G$201))</f>
        <v>0</v>
      </c>
      <c r="F48" s="353">
        <f>SUMIF(Abr!$D$7:$D$201,"S6",(Abr!G$7:$G$201))</f>
        <v>0</v>
      </c>
      <c r="G48" s="353">
        <f>SUMIF(Mai!$D$7:$D$201,"S6",(Mai!$G$7:$G$201))</f>
        <v>0</v>
      </c>
      <c r="H48" s="353">
        <f>SUMIF(Jun!$D$7:$D$201,"S6",(Jun!$G$7:$G$201))</f>
        <v>0</v>
      </c>
      <c r="I48" s="353">
        <f>SUMIF(Jul!$D$7:$D$201,"S6",(Jul!$G$7:$G$201))</f>
        <v>0</v>
      </c>
      <c r="J48" s="353">
        <f>SUMIF(Ago!$D$7:$D$201,"S6",(Ago!$G$7:$G$201))</f>
        <v>0</v>
      </c>
      <c r="K48" s="353">
        <f>SUMIF(Set!$D$7:$D$201,"S6",(Set!$G$7:$G$201))</f>
        <v>0</v>
      </c>
      <c r="L48" s="353">
        <f>SUMIF(Out!$D$7:$D$201,"S6",(Out!$G$7:$G$201))</f>
        <v>0</v>
      </c>
      <c r="M48" s="353">
        <f>SUMIF(Nov!$D$7:$D$201,"S6",(Nov!$G$7:$G$201))</f>
        <v>0</v>
      </c>
      <c r="N48" s="353">
        <f>SUMIF(Dez!$D$7:$D$201,"S6",(Dez!$G$7:$G$201))</f>
        <v>0</v>
      </c>
      <c r="O48" s="90">
        <f t="shared" ca="1" si="8"/>
        <v>0</v>
      </c>
      <c r="P48" s="96"/>
    </row>
    <row r="49" spans="1:16" s="64" customFormat="1" ht="24" customHeight="1" x14ac:dyDescent="0.3">
      <c r="A49" s="96"/>
      <c r="B49" s="97" t="str">
        <f>+'Plano de contas'!C40</f>
        <v>Transporte</v>
      </c>
      <c r="C49" s="98">
        <f>SUM(C50:C58)</f>
        <v>0</v>
      </c>
      <c r="D49" s="98">
        <f t="shared" ref="D49:N49" si="9">SUM(D50:D58)</f>
        <v>0</v>
      </c>
      <c r="E49" s="98">
        <f t="shared" si="9"/>
        <v>0</v>
      </c>
      <c r="F49" s="98">
        <f t="shared" si="9"/>
        <v>0</v>
      </c>
      <c r="G49" s="98">
        <f t="shared" si="9"/>
        <v>0</v>
      </c>
      <c r="H49" s="98">
        <f t="shared" si="9"/>
        <v>0</v>
      </c>
      <c r="I49" s="98">
        <f t="shared" si="9"/>
        <v>0</v>
      </c>
      <c r="J49" s="98">
        <f t="shared" si="9"/>
        <v>0</v>
      </c>
      <c r="K49" s="98">
        <f t="shared" si="9"/>
        <v>0</v>
      </c>
      <c r="L49" s="98">
        <f t="shared" si="9"/>
        <v>0</v>
      </c>
      <c r="M49" s="98">
        <f t="shared" si="9"/>
        <v>0</v>
      </c>
      <c r="N49" s="98">
        <f t="shared" si="9"/>
        <v>0</v>
      </c>
      <c r="O49" s="99">
        <f>SUM(O50:O58)</f>
        <v>0</v>
      </c>
      <c r="P49" s="96"/>
    </row>
    <row r="50" spans="1:16" s="64" customFormat="1" ht="18" customHeight="1" x14ac:dyDescent="0.3">
      <c r="A50" s="96"/>
      <c r="B50" s="88" t="str">
        <f>+'Plano de contas'!D40</f>
        <v>Ônibus / Metrô</v>
      </c>
      <c r="C50" s="89">
        <f>SUMIF(Jan!$D$7:$D$201,"t1",(Jan!$G$7:$G$201))</f>
        <v>0</v>
      </c>
      <c r="D50" s="89">
        <f>SUMIF(Fev!$D$7:$D$201,"t1",(Fev!$G$7:$G$201))</f>
        <v>0</v>
      </c>
      <c r="E50" s="89">
        <f>SUMIF(Mar!$D$7:$D$201,"t1",(Mar!$G$7:$G$201))</f>
        <v>0</v>
      </c>
      <c r="F50" s="89">
        <f>SUMIF(Abr!$D$7:$D$201,"t1",(Abr!$G$7:$G$201))</f>
        <v>0</v>
      </c>
      <c r="G50" s="89">
        <f>SUMIF(Mai!$D$7:$D$201,"t1",(Mai!$G$7:$G$201))</f>
        <v>0</v>
      </c>
      <c r="H50" s="89">
        <f>SUMIF(Jun!$D$7:$D$201,"t1",(Jun!$G$7:$G$201))</f>
        <v>0</v>
      </c>
      <c r="I50" s="89">
        <f>SUMIF(Jul!$D$7:$D$201,"t1",(Jul!$G$7:$G$201))</f>
        <v>0</v>
      </c>
      <c r="J50" s="89">
        <f>SUMIF(Ago!$D$7:$D$201,"t1",(Ago!$G$7:$G$201))</f>
        <v>0</v>
      </c>
      <c r="K50" s="89">
        <f>SUMIF(Set!$D$7:$D$201,"t1",(Set!$G$7:$G$201))</f>
        <v>0</v>
      </c>
      <c r="L50" s="89">
        <f>SUMIF(Out!$D$7:$D$201,"t1",(Out!$G$7:$G$201))</f>
        <v>0</v>
      </c>
      <c r="M50" s="89">
        <f>SUMIF(Nov!$D$7:$D$201,"t1",(Nov!$G$7:$G$201))</f>
        <v>0</v>
      </c>
      <c r="N50" s="89">
        <f>SUMIF(Dez!$D$7:$D$201,"t1",(Dez!$G$7:$G$201))</f>
        <v>0</v>
      </c>
      <c r="O50" s="90">
        <f t="shared" ref="O50:O58" si="10">SUM(C50:N50)</f>
        <v>0</v>
      </c>
      <c r="P50" s="96"/>
    </row>
    <row r="51" spans="1:16" s="64" customFormat="1" ht="18" customHeight="1" x14ac:dyDescent="0.3">
      <c r="A51" s="96"/>
      <c r="B51" s="88" t="str">
        <f>+'Plano de contas'!D41</f>
        <v>Taxi</v>
      </c>
      <c r="C51" s="354">
        <f>SUMIF(Jan!$D$7:$D$201,"t2",(Jan!$G$7:$G$201))</f>
        <v>0</v>
      </c>
      <c r="D51" s="354">
        <f>SUMIF(Fev!$D$7:$D$201,"t2",(Fev!$G$7:$G$201))</f>
        <v>0</v>
      </c>
      <c r="E51" s="354">
        <f>SUMIF(Mar!$D$7:$D$201,"t2",(Mar!$G$7:$G$201))</f>
        <v>0</v>
      </c>
      <c r="F51" s="354">
        <f>SUMIF(Abr!$D$7:$D$201,"t2",(Abr!$G$7:$G$201))</f>
        <v>0</v>
      </c>
      <c r="G51" s="354">
        <f>SUMIF(Mai!$D$7:$D$201,"t2",(Mai!$G$7:$G$201))</f>
        <v>0</v>
      </c>
      <c r="H51" s="354">
        <f>SUMIF(Jun!$D$7:$D$201,"t2",(Jun!$G$7:$G$201))</f>
        <v>0</v>
      </c>
      <c r="I51" s="354">
        <f>SUMIF(Jul!$D$7:$D$201,"t2",(Jul!$G$7:$G$201))</f>
        <v>0</v>
      </c>
      <c r="J51" s="354">
        <f>SUMIF(Ago!$D$7:$D$201,"t2",(Ago!$G$7:$G$201))</f>
        <v>0</v>
      </c>
      <c r="K51" s="354">
        <f>SUMIF(Set!$D$7:$D$201,"t2",(Set!$G$7:$G$201))</f>
        <v>0</v>
      </c>
      <c r="L51" s="354">
        <f>SUMIF(Out!$D$7:$D$201,"t2",(Out!$G$7:$G$201))</f>
        <v>0</v>
      </c>
      <c r="M51" s="354">
        <f>SUMIF(Nov!$D$7:$D$201,"t2",(Nov!$G$7:$G$201))</f>
        <v>0</v>
      </c>
      <c r="N51" s="354">
        <f>SUMIF(Dez!$D$7:$D$201,"t2",(Dez!$G$7:$G$201))</f>
        <v>0</v>
      </c>
      <c r="O51" s="90">
        <f>SUM(C51:N51)</f>
        <v>0</v>
      </c>
      <c r="P51" s="96"/>
    </row>
    <row r="52" spans="1:16" s="64" customFormat="1" ht="18" customHeight="1" x14ac:dyDescent="0.3">
      <c r="A52" s="96"/>
      <c r="B52" s="88" t="str">
        <f>+'Plano de contas'!D42</f>
        <v>Combustível</v>
      </c>
      <c r="C52" s="354">
        <f>SUMIF(Jan!$D$7:$D$201,"t3",(Jan!$G$7:$G$201))</f>
        <v>0</v>
      </c>
      <c r="D52" s="354">
        <f>SUMIF(Fev!$D$7:$D$201,"t3",(Fev!$G$7:$G$201))</f>
        <v>0</v>
      </c>
      <c r="E52" s="354">
        <f>SUMIF(Mar!$D$7:$D$201,"t3",(Mar!$G$7:$G$201))</f>
        <v>0</v>
      </c>
      <c r="F52" s="354">
        <f>SUMIF(Abr!$D$7:$D$201,"t3",(Abr!$G$7:$G$201))</f>
        <v>0</v>
      </c>
      <c r="G52" s="354">
        <f>SUMIF(Mai!$D$7:$D$201,"t3",(Mai!$G$7:$G$201))</f>
        <v>0</v>
      </c>
      <c r="H52" s="354">
        <f>SUMIF(Jun!$D$7:$D$201,"t3",(Jun!$G$7:$G$201))</f>
        <v>0</v>
      </c>
      <c r="I52" s="354">
        <f>SUMIF(Jul!$D$7:$D$201,"t3",(Jul!$G$7:$G$201))</f>
        <v>0</v>
      </c>
      <c r="J52" s="354">
        <f>SUMIF(Ago!$D$7:$D$201,"t3",(Ago!$G$7:$G$201))</f>
        <v>0</v>
      </c>
      <c r="K52" s="354">
        <f>SUMIF(Set!$D$7:$D$201,"t3",(Set!$G$7:$G$201))</f>
        <v>0</v>
      </c>
      <c r="L52" s="354">
        <f>SUMIF(Out!$D$7:$D$201,"t3",(Out!$G$7:$G$201))</f>
        <v>0</v>
      </c>
      <c r="M52" s="354">
        <f>SUMIF(Nov!$D$7:$D$201,"t3",(Nov!$G$7:$G$201))</f>
        <v>0</v>
      </c>
      <c r="N52" s="354">
        <f>SUMIF(Dez!$D$7:$D$201,"t3",(Dez!$G$7:$G$201))</f>
        <v>0</v>
      </c>
      <c r="O52" s="90">
        <f t="shared" si="10"/>
        <v>0</v>
      </c>
      <c r="P52" s="96"/>
    </row>
    <row r="53" spans="1:16" s="64" customFormat="1" ht="18" customHeight="1" x14ac:dyDescent="0.3">
      <c r="A53" s="96"/>
      <c r="B53" s="88" t="str">
        <f>+'Plano de contas'!D43</f>
        <v>Estacionamento</v>
      </c>
      <c r="C53" s="354">
        <f>SUMIF(Jan!$D$7:$D$201,"t4",(Jan!$G$7:$G$201))</f>
        <v>0</v>
      </c>
      <c r="D53" s="354">
        <f>SUMIF(Fev!$D$7:$D$201,"t4",(Fev!$G$7:$G$201))</f>
        <v>0</v>
      </c>
      <c r="E53" s="354">
        <f>SUMIF(Mar!$D$7:$D$201,"t4",(Mar!$G$7:$G$201))</f>
        <v>0</v>
      </c>
      <c r="F53" s="354">
        <f>SUMIF(Abr!$D$7:$D$201,"t4",(Abr!$G$7:$G$201))</f>
        <v>0</v>
      </c>
      <c r="G53" s="354">
        <f>SUMIF(Mai!$D$7:$D$201,"t4",(Mai!$G$7:$G$201))</f>
        <v>0</v>
      </c>
      <c r="H53" s="354">
        <f>SUMIF(Jun!$D$7:$D$201,"t4",(Jun!$G$7:$G$201))</f>
        <v>0</v>
      </c>
      <c r="I53" s="354">
        <f>SUMIF(Jul!$D$7:$D$201,"t4",(Jul!$G$7:$G$201))</f>
        <v>0</v>
      </c>
      <c r="J53" s="354">
        <f>SUMIF(Ago!$D$7:$D$201,"t4",(Ago!$G$7:$G$201))</f>
        <v>0</v>
      </c>
      <c r="K53" s="354">
        <f>SUMIF(Set!$D$7:$D$201,"t4",(Set!$G$7:$G$201))</f>
        <v>0</v>
      </c>
      <c r="L53" s="354">
        <f>SUMIF(Out!$D$7:$D$201,"t4",(Out!$G$7:$G$201))</f>
        <v>0</v>
      </c>
      <c r="M53" s="354">
        <f>SUMIF(Nov!$D$7:$D$201,"t4",(Nov!$G$7:$G$201))</f>
        <v>0</v>
      </c>
      <c r="N53" s="354">
        <f>SUMIF(Dez!$D$7:$D$201,"t4",(Dez!$G$7:$G$201))</f>
        <v>0</v>
      </c>
      <c r="O53" s="90">
        <f t="shared" si="10"/>
        <v>0</v>
      </c>
      <c r="P53" s="96"/>
    </row>
    <row r="54" spans="1:16" s="64" customFormat="1" ht="18" customHeight="1" x14ac:dyDescent="0.3">
      <c r="A54" s="96"/>
      <c r="B54" s="88" t="str">
        <f>+'Plano de contas'!D44</f>
        <v>Seguro Auto</v>
      </c>
      <c r="C54" s="354">
        <f>SUMIF(Jan!$D$7:$D$201,"t5",(Jan!$G$7:$G$201))</f>
        <v>0</v>
      </c>
      <c r="D54" s="354">
        <f>SUMIF(Fev!$D$7:$D$201,"t5",(Fev!$G$7:$G$201))</f>
        <v>0</v>
      </c>
      <c r="E54" s="354">
        <f>SUMIF(Mar!$D$7:$D$201,"t5",(Mar!$G$7:$G$201))</f>
        <v>0</v>
      </c>
      <c r="F54" s="354">
        <f>SUMIF(Abr!$D$7:$D$201,"t5",(Abr!$G$7:$G$201))</f>
        <v>0</v>
      </c>
      <c r="G54" s="354">
        <f>SUMIF(Mai!$D$7:$D$201,"t5",(Mai!$G$7:$G$201))</f>
        <v>0</v>
      </c>
      <c r="H54" s="354">
        <f>SUMIF(Jun!$D$7:$D$201,"t5",(Jun!$G$7:$G$201))</f>
        <v>0</v>
      </c>
      <c r="I54" s="354">
        <f>SUMIF(Jul!$D$7:$D$201,"t5",(Jul!$G$7:$G$201))</f>
        <v>0</v>
      </c>
      <c r="J54" s="354">
        <f>SUMIF(Ago!$D$7:$D$201,"t5",(Ago!$G$7:$G$201))</f>
        <v>0</v>
      </c>
      <c r="K54" s="354">
        <f>SUMIF(Set!$D$7:$D$201,"t5",(Set!$G$7:$G$201))</f>
        <v>0</v>
      </c>
      <c r="L54" s="354">
        <f>SUMIF(Out!$D$7:$D$201,"t5",(Out!$G$7:$G$201))</f>
        <v>0</v>
      </c>
      <c r="M54" s="354">
        <f>SUMIF(Nov!$D$7:$D$201,"t5",(Nov!$G$7:$G$201))</f>
        <v>0</v>
      </c>
      <c r="N54" s="354">
        <f>SUMIF(Dez!$D$7:$D$201,"t5",(Dez!$G$7:$G$201))</f>
        <v>0</v>
      </c>
      <c r="O54" s="90">
        <f t="shared" si="10"/>
        <v>0</v>
      </c>
      <c r="P54" s="96"/>
    </row>
    <row r="55" spans="1:16" s="64" customFormat="1" ht="18" customHeight="1" x14ac:dyDescent="0.3">
      <c r="A55" s="96"/>
      <c r="B55" s="88" t="str">
        <f>+'Plano de contas'!D45</f>
        <v>Manutenção / Lavagem / Troca de óleo</v>
      </c>
      <c r="C55" s="354">
        <f>SUMIF(Jan!$D$7:$D$201,"t6",(Jan!$G$7:$G$201))</f>
        <v>0</v>
      </c>
      <c r="D55" s="354">
        <f>SUMIF(Fev!$D$7:$D$201,"t6",(Fev!$G$7:$G$201))</f>
        <v>0</v>
      </c>
      <c r="E55" s="354">
        <f>SUMIF(Mar!$D$7:$D$201,"t6",(Mar!$G$7:$G$201))</f>
        <v>0</v>
      </c>
      <c r="F55" s="354">
        <f>SUMIF(Abr!$D$7:$D$201,"t6",(Abr!$G$7:$G$201))</f>
        <v>0</v>
      </c>
      <c r="G55" s="354">
        <f>SUMIF(Mai!$D$7:$D$201,"t6",(Mai!$G$7:$G$201))</f>
        <v>0</v>
      </c>
      <c r="H55" s="354">
        <f>SUMIF(Jun!$D$7:$D$201,"t6",(Jun!$G$7:$G$201))</f>
        <v>0</v>
      </c>
      <c r="I55" s="354">
        <f>SUMIF(Jul!$D$7:$D$201,"t6",(Jul!$G$7:$G$201))</f>
        <v>0</v>
      </c>
      <c r="J55" s="354">
        <f>SUMIF(Ago!$D$7:$D$201,"t6",(Ago!$G$7:$G$201))</f>
        <v>0</v>
      </c>
      <c r="K55" s="354">
        <f>SUMIF(Set!$D$7:$D$201,"t6",(Set!$G$7:$G$201))</f>
        <v>0</v>
      </c>
      <c r="L55" s="354">
        <f>SUMIF(Out!$D$7:$D$201,"t6",(Out!$G$7:$G$201))</f>
        <v>0</v>
      </c>
      <c r="M55" s="354">
        <f>SUMIF(Nov!$D$7:$D$201,"t6",(Nov!$G$7:$G$201))</f>
        <v>0</v>
      </c>
      <c r="N55" s="354">
        <f>SUMIF(Dez!$D$7:$D$201,"t6",(Dez!$G$7:$G$201))</f>
        <v>0</v>
      </c>
      <c r="O55" s="90">
        <f t="shared" si="10"/>
        <v>0</v>
      </c>
      <c r="P55" s="96"/>
    </row>
    <row r="56" spans="1:16" s="64" customFormat="1" ht="18" customHeight="1" x14ac:dyDescent="0.3">
      <c r="A56" s="96"/>
      <c r="B56" s="88" t="str">
        <f>+'Plano de contas'!D46</f>
        <v>Licenciamento</v>
      </c>
      <c r="C56" s="354">
        <f>SUMIF(Jan!$D$7:$D$201,"t7",(Jan!$G$7:$G$201))</f>
        <v>0</v>
      </c>
      <c r="D56" s="354">
        <f>SUMIF(Fev!$D$7:$D$201,"t7",(Fev!$G$7:$G$201))</f>
        <v>0</v>
      </c>
      <c r="E56" s="354">
        <f>SUMIF(Mar!$D$7:$D$201,"t7",(Mar!$G$7:$G$201))</f>
        <v>0</v>
      </c>
      <c r="F56" s="354">
        <f>SUMIF(Abr!$D$7:$D$201,"t7",(Abr!$G$7:$G$201))</f>
        <v>0</v>
      </c>
      <c r="G56" s="354">
        <f>SUMIF(Mai!$D$7:$D$201,"t7",(Mai!$G$7:$G$201))</f>
        <v>0</v>
      </c>
      <c r="H56" s="354">
        <f>SUMIF(Jun!$D$7:$D$201,"t7",(Jun!$G$7:$G$201))</f>
        <v>0</v>
      </c>
      <c r="I56" s="354">
        <f>SUMIF(Jul!$D$7:$D$201,"t7",(Jul!$G$7:$G$201))</f>
        <v>0</v>
      </c>
      <c r="J56" s="354">
        <f>SUMIF(Ago!$D$7:$D$201,"t7",(Ago!$G$7:$G$201))</f>
        <v>0</v>
      </c>
      <c r="K56" s="354">
        <f>SUMIF(Set!$D$7:$D$201,"t7",(Set!$G$7:$G$201))</f>
        <v>0</v>
      </c>
      <c r="L56" s="354">
        <f>SUMIF(Out!$D$7:$D$201,"t7",(Out!$G$7:$G$201))</f>
        <v>0</v>
      </c>
      <c r="M56" s="354">
        <f>SUMIF(Nov!$D$7:$D$201,"t7",(Nov!$G$7:$G$201))</f>
        <v>0</v>
      </c>
      <c r="N56" s="354">
        <f>SUMIF(Dez!$D$7:$D$201,"t7",(Dez!$G$7:$G$201))</f>
        <v>0</v>
      </c>
      <c r="O56" s="90">
        <f t="shared" si="10"/>
        <v>0</v>
      </c>
      <c r="P56" s="96"/>
    </row>
    <row r="57" spans="1:16" s="64" customFormat="1" ht="18" customHeight="1" x14ac:dyDescent="0.3">
      <c r="A57" s="96"/>
      <c r="B57" s="88" t="str">
        <f>+'Plano de contas'!D47</f>
        <v>Pedágio</v>
      </c>
      <c r="C57" s="354">
        <f>SUMIF(Jan!$D$7:$D$201,"t8",(Jan!$G$7:$G$201))</f>
        <v>0</v>
      </c>
      <c r="D57" s="354">
        <f>SUMIF(Fev!$D$7:$D$201,"t8",(Fev!$G$7:$G$201))</f>
        <v>0</v>
      </c>
      <c r="E57" s="354">
        <f>SUMIF(Mar!$D$7:$D$201,"t8",(Mar!$G$7:$G$201))</f>
        <v>0</v>
      </c>
      <c r="F57" s="354">
        <f>SUMIF(Abr!$D$7:$D$201,"t8",(Abr!$G$7:$G$201))</f>
        <v>0</v>
      </c>
      <c r="G57" s="354">
        <f>SUMIF(Mai!$D$7:$D$201,"t8",(Mai!$G$7:$G$201))</f>
        <v>0</v>
      </c>
      <c r="H57" s="354">
        <f>SUMIF(Jun!$D$7:$D$201,"t8",(Jun!$G$7:$G$201))</f>
        <v>0</v>
      </c>
      <c r="I57" s="354">
        <f>SUMIF(Jul!$D$7:$D$201,"t8",(Jul!$G$7:$G$201))</f>
        <v>0</v>
      </c>
      <c r="J57" s="354">
        <f>SUMIF(Ago!$D$7:$D$201,"t8",(Ago!$G$7:$G$201))</f>
        <v>0</v>
      </c>
      <c r="K57" s="354">
        <f>SUMIF(Set!$D$7:$D$201,"t8",(Set!$G$7:$G$201))</f>
        <v>0</v>
      </c>
      <c r="L57" s="354">
        <f>SUMIF(Out!$D$7:$D$201,"t8",(Out!$G$7:$G$201))</f>
        <v>0</v>
      </c>
      <c r="M57" s="354">
        <f>SUMIF(Nov!$D$7:$D$201,"t8",(Nov!$G$7:$G$201))</f>
        <v>0</v>
      </c>
      <c r="N57" s="354">
        <f>SUMIF(Dez!$D$7:$D$201,"t8",(Dez!$G$7:$G$201))</f>
        <v>0</v>
      </c>
      <c r="O57" s="90">
        <f t="shared" si="10"/>
        <v>0</v>
      </c>
      <c r="P57" s="96"/>
    </row>
    <row r="58" spans="1:16" s="64" customFormat="1" ht="18" customHeight="1" x14ac:dyDescent="0.3">
      <c r="A58" s="96"/>
      <c r="B58" s="88" t="str">
        <f>+'Plano de contas'!D48</f>
        <v>IPVA</v>
      </c>
      <c r="C58" s="354">
        <f>SUMIF(Jan!$D$7:$D$201,"t9",(Jan!$G$7:$G$201))</f>
        <v>0</v>
      </c>
      <c r="D58" s="354">
        <f>SUMIF(Fev!$D$7:$D$201,"t9",(Fev!$G$7:$G$201))</f>
        <v>0</v>
      </c>
      <c r="E58" s="354">
        <f>SUMIF(Mar!$D$7:$D$201,"t9",(Mar!$G$7:$G$201))</f>
        <v>0</v>
      </c>
      <c r="F58" s="354">
        <f>SUMIF(Abr!$D$7:$D$201,"t9",(Abr!$G$7:$G$201))</f>
        <v>0</v>
      </c>
      <c r="G58" s="354">
        <f>SUMIF(Mai!$D$7:$D$201,"t9",(Mai!$G$7:$G$201))</f>
        <v>0</v>
      </c>
      <c r="H58" s="354">
        <f>SUMIF(Jun!$D$7:$D$201,"t9",(Jun!$G$7:$G$201))</f>
        <v>0</v>
      </c>
      <c r="I58" s="354">
        <f>SUMIF(Jul!$D$7:$D$201,"t9",(Jul!$G$7:$G$201))</f>
        <v>0</v>
      </c>
      <c r="J58" s="354">
        <f>SUMIF(Ago!$D$7:$D$201,"t9",(Ago!$G$7:$G$201))</f>
        <v>0</v>
      </c>
      <c r="K58" s="354">
        <f>SUMIF(Set!$D$7:$D$201,"t9",(Set!$G$7:$G$201))</f>
        <v>0</v>
      </c>
      <c r="L58" s="354">
        <f>SUMIF(Out!$D$7:$D$201,"t9",(Out!$G$7:$G$201))</f>
        <v>0</v>
      </c>
      <c r="M58" s="354">
        <f>SUMIF(Nov!$D$7:$D$201,"t9",(Nov!$G$7:$G$201))</f>
        <v>0</v>
      </c>
      <c r="N58" s="354">
        <f>SUMIF(Dez!$D$7:$D$201,"t9",(Dez!$G$7:$G$201))</f>
        <v>0</v>
      </c>
      <c r="O58" s="90">
        <f t="shared" si="10"/>
        <v>0</v>
      </c>
      <c r="P58" s="96"/>
    </row>
    <row r="59" spans="1:16" s="64" customFormat="1" ht="24" customHeight="1" x14ac:dyDescent="0.3">
      <c r="A59" s="96"/>
      <c r="B59" s="97" t="str">
        <f>+'Plano de contas'!C49</f>
        <v>Pessoais</v>
      </c>
      <c r="C59" s="98">
        <f>SUM(C60:C63)</f>
        <v>0</v>
      </c>
      <c r="D59" s="98">
        <f t="shared" ref="D59:N59" si="11">SUM(D60:D63)</f>
        <v>0</v>
      </c>
      <c r="E59" s="98">
        <f t="shared" si="11"/>
        <v>0</v>
      </c>
      <c r="F59" s="98">
        <f t="shared" si="11"/>
        <v>0</v>
      </c>
      <c r="G59" s="98">
        <f t="shared" si="11"/>
        <v>0</v>
      </c>
      <c r="H59" s="98">
        <f t="shared" si="11"/>
        <v>0</v>
      </c>
      <c r="I59" s="98">
        <f t="shared" si="11"/>
        <v>0</v>
      </c>
      <c r="J59" s="98">
        <f t="shared" si="11"/>
        <v>0</v>
      </c>
      <c r="K59" s="98">
        <f t="shared" si="11"/>
        <v>0</v>
      </c>
      <c r="L59" s="98">
        <f t="shared" si="11"/>
        <v>0</v>
      </c>
      <c r="M59" s="98">
        <f t="shared" si="11"/>
        <v>0</v>
      </c>
      <c r="N59" s="98">
        <f t="shared" si="11"/>
        <v>0</v>
      </c>
      <c r="O59" s="99">
        <f>SUM(O60:O63)</f>
        <v>0</v>
      </c>
      <c r="P59" s="96"/>
    </row>
    <row r="60" spans="1:16" s="64" customFormat="1" ht="18" customHeight="1" x14ac:dyDescent="0.3">
      <c r="A60" s="96"/>
      <c r="B60" s="88" t="str">
        <f>+'Plano de contas'!D49</f>
        <v>Vestuário / Calçados / Acessórios</v>
      </c>
      <c r="C60" s="89">
        <f>SUMIF(Jan!$D$7:$D$201,"p1",(Jan!$G$7:$G$201))</f>
        <v>0</v>
      </c>
      <c r="D60" s="89">
        <f>SUMIF(Fev!$D$7:$D$201,"p1",(Fev!$G$7:$G$201))</f>
        <v>0</v>
      </c>
      <c r="E60" s="89">
        <f>SUMIF(Mar!$D$7:$D$201,"P1",(Mar!$G$7:$G$201))</f>
        <v>0</v>
      </c>
      <c r="F60" s="89">
        <f>SUMIF(Abr!$D$7:$D$201,"P1",(Abr!G$7:$G$201))</f>
        <v>0</v>
      </c>
      <c r="G60" s="89">
        <f>SUMIF(Mai!$D$7:$D$201,"P1",(Mai!$G$7:$G$201))</f>
        <v>0</v>
      </c>
      <c r="H60" s="89">
        <f>SUMIF(Jun!$D$7:$D$201,"P1",(Jun!$G$7:$G$201))</f>
        <v>0</v>
      </c>
      <c r="I60" s="89">
        <f>SUMIF(Jul!$D$7:$D$201,"P1",(Jul!$G$7:$G$201))</f>
        <v>0</v>
      </c>
      <c r="J60" s="89">
        <f>SUMIF(Ago!$D$7:$D$201,"P1",(Ago!$G$7:$G$201))</f>
        <v>0</v>
      </c>
      <c r="K60" s="89">
        <f>SUMIF(Set!$D$7:$D$201,"P1",(Set!$G$7:$G$201))</f>
        <v>0</v>
      </c>
      <c r="L60" s="89">
        <f>SUMIF(Out!$D$7:$D$201,"P1",(Out!$G$7:$G$201))</f>
        <v>0</v>
      </c>
      <c r="M60" s="89">
        <f>SUMIF(Nov!$D$7:$D$201,"P1",(Nov!$G$7:$G$201))</f>
        <v>0</v>
      </c>
      <c r="N60" s="89">
        <f>SUMIF(Dez!$D$7:$D$201,"P1",(Dez!$G$7:$G$201))</f>
        <v>0</v>
      </c>
      <c r="O60" s="90">
        <f>SUM(C60:N60)</f>
        <v>0</v>
      </c>
      <c r="P60" s="96"/>
    </row>
    <row r="61" spans="1:16" s="64" customFormat="1" ht="18" customHeight="1" x14ac:dyDescent="0.3">
      <c r="A61" s="96"/>
      <c r="B61" s="88" t="str">
        <f>+'Plano de contas'!D50</f>
        <v>Cabeleireiro / Manicure / Higiene pessoal</v>
      </c>
      <c r="C61" s="89">
        <f>SUMIF(Jan!$D$7:$D$201,"p2",(Jan!$G$7:$G$201))</f>
        <v>0</v>
      </c>
      <c r="D61" s="89">
        <f>SUMIF(Fev!$D$7:$D$201,"p2",(Fev!$G$7:$G$201))</f>
        <v>0</v>
      </c>
      <c r="E61" s="89">
        <f>SUMIF(Mar!$D$7:$D$201,"P2",(Mar!$G$7:$G$201))</f>
        <v>0</v>
      </c>
      <c r="F61" s="89">
        <f>SUMIF(Abr!$D$7:$D$201,"P2",(Abr!G$7:$G$201))</f>
        <v>0</v>
      </c>
      <c r="G61" s="89">
        <f>SUMIF(Mai!$D$7:$D$201,"P2",(Mai!$G$7:$G$201))</f>
        <v>0</v>
      </c>
      <c r="H61" s="89">
        <f>SUMIF(Jun!$D$7:$D$201,"P2",(Jun!$G$7:$G$201))</f>
        <v>0</v>
      </c>
      <c r="I61" s="89">
        <f>SUMIF(Jul!$D$7:$D$201,"P2",(Jul!$G$7:$G$201))</f>
        <v>0</v>
      </c>
      <c r="J61" s="89">
        <f>SUMIF(Ago!$D$7:$D$201,"P2",(Ago!$G$7:$G$201))</f>
        <v>0</v>
      </c>
      <c r="K61" s="89">
        <f>SUMIF(Set!$D$7:$D$201,"P2",(Set!$G$7:$G$201))</f>
        <v>0</v>
      </c>
      <c r="L61" s="89">
        <f>SUMIF(Out!$D$7:$D$201,"P2",(Out!$G$7:$G$201))</f>
        <v>0</v>
      </c>
      <c r="M61" s="89">
        <f>SUMIF(Nov!$D$7:$D$201,"P2",(Nov!$G$7:$G$201))</f>
        <v>0</v>
      </c>
      <c r="N61" s="89">
        <f>SUMIF(Dez!$D$7:$D$201,"P2",(Dez!$G$7:$G$201))</f>
        <v>0</v>
      </c>
      <c r="O61" s="90">
        <f>SUM(C61:N61)</f>
        <v>0</v>
      </c>
      <c r="P61" s="96"/>
    </row>
    <row r="62" spans="1:16" s="64" customFormat="1" ht="18" customHeight="1" x14ac:dyDescent="0.3">
      <c r="A62" s="96"/>
      <c r="B62" s="88" t="str">
        <f>+'Plano de contas'!D51</f>
        <v xml:space="preserve">Presentes </v>
      </c>
      <c r="C62" s="89">
        <f>SUMIF(Jan!$D$7:$D$201,"p3",(Jan!$G$7:$G$201))</f>
        <v>0</v>
      </c>
      <c r="D62" s="89">
        <f>SUMIF(Fev!$D$7:$D$201,"p3",(Fev!$G$7:$G$201))</f>
        <v>0</v>
      </c>
      <c r="E62" s="89">
        <f>SUMIF(Mar!$D$7:$D$201,"P3",(Mar!$G$7:$G$201))</f>
        <v>0</v>
      </c>
      <c r="F62" s="89">
        <f>SUMIF(Abr!$D$7:$D$201,"P3",(Abr!G$7:$G$201))</f>
        <v>0</v>
      </c>
      <c r="G62" s="89">
        <f>SUMIF(Mai!$D$7:$D$201,"P3",(Mai!$G$7:$G$201))</f>
        <v>0</v>
      </c>
      <c r="H62" s="89">
        <f>SUMIF(Jun!$D$7:$D$201,"P3",(Jun!$G$7:$G$201))</f>
        <v>0</v>
      </c>
      <c r="I62" s="89">
        <f>SUMIF(Jul!$D$7:$D$201,"P3",(Jul!$G$7:$G$201))</f>
        <v>0</v>
      </c>
      <c r="J62" s="89">
        <f>SUMIF(Ago!$D$7:$D$201,"P3",(Ago!$G$7:$G$201))</f>
        <v>0</v>
      </c>
      <c r="K62" s="89">
        <f>SUMIF(Set!$D$7:$D$201,"P3",(Set!$G$7:$G$201))</f>
        <v>0</v>
      </c>
      <c r="L62" s="89">
        <f>SUMIF(Out!$D$7:$D$201,"P3",(Out!$G$7:$G$201))</f>
        <v>0</v>
      </c>
      <c r="M62" s="89">
        <f>SUMIF(Nov!$D$7:$D$201,"P3",(Nov!$G$7:$G$201))</f>
        <v>0</v>
      </c>
      <c r="N62" s="89">
        <f>SUMIF(Dez!$D$7:$D$201,"P3",(Dez!$G$7:$G$201))</f>
        <v>0</v>
      </c>
      <c r="O62" s="90">
        <f>SUM(C62:N62)</f>
        <v>0</v>
      </c>
      <c r="P62" s="96"/>
    </row>
    <row r="63" spans="1:16" s="64" customFormat="1" ht="18" customHeight="1" x14ac:dyDescent="0.3">
      <c r="A63" s="96"/>
      <c r="B63" s="88" t="str">
        <f>+'Plano de contas'!D52</f>
        <v xml:space="preserve">Outros  </v>
      </c>
      <c r="C63" s="89">
        <f>SUMIF(Jan!$D$7:$D$201,"p4",(Jan!$G$7:$G$201))</f>
        <v>0</v>
      </c>
      <c r="D63" s="89">
        <f>SUMIF(Fev!$D$7:$D$201,"p4",(Fev!$G$7:$G$201))</f>
        <v>0</v>
      </c>
      <c r="E63" s="89">
        <f>SUMIF(Mar!$D$7:$D$201,"P4",(Mar!$G$7:$G$201))</f>
        <v>0</v>
      </c>
      <c r="F63" s="89">
        <f>SUMIF(Abr!$D$7:$D$201,"P4",(Abr!G$7:$G$201))</f>
        <v>0</v>
      </c>
      <c r="G63" s="89">
        <f>SUMIF(Mai!$D$7:$D$201,"P4",(Mai!$G$7:$G$201))</f>
        <v>0</v>
      </c>
      <c r="H63" s="89">
        <f>SUMIF(Jun!$D$7:$D$201,"P4",(Jun!$G$7:$G$201))</f>
        <v>0</v>
      </c>
      <c r="I63" s="89">
        <f>SUMIF(Jul!$D$7:$D$201,"P4",(Jul!$G$7:$G$201))</f>
        <v>0</v>
      </c>
      <c r="J63" s="89">
        <f>SUMIF(Ago!$D$7:$D$201,"P4",(Ago!$G$7:$G$201))</f>
        <v>0</v>
      </c>
      <c r="K63" s="89">
        <f>SUMIF(Set!$D$7:$D$201,"P4",(Set!$G$7:$G$201))</f>
        <v>0</v>
      </c>
      <c r="L63" s="89">
        <f>SUMIF(Out!$D$7:$D$201,"P4",(Out!$G$7:$G$201))</f>
        <v>0</v>
      </c>
      <c r="M63" s="89">
        <f>SUMIF(Nov!$D$7:$D$201,"P4",(Nov!$G$7:$G$201))</f>
        <v>0</v>
      </c>
      <c r="N63" s="89">
        <f>SUMIF(Dez!$D$7:$D$201,"P4",(Dez!$G$7:$G$201))</f>
        <v>0</v>
      </c>
      <c r="O63" s="90">
        <f>SUM(C63:N63)</f>
        <v>0</v>
      </c>
      <c r="P63" s="96"/>
    </row>
    <row r="64" spans="1:16" s="64" customFormat="1" ht="24" customHeight="1" x14ac:dyDescent="0.3">
      <c r="A64" s="96"/>
      <c r="B64" s="97" t="str">
        <f>+'Plano de contas'!C53</f>
        <v>Lazer</v>
      </c>
      <c r="C64" s="98">
        <f>SUM(C65:C69)</f>
        <v>0</v>
      </c>
      <c r="D64" s="98">
        <f t="shared" ref="D64:N64" si="12">SUM(D65:D69)</f>
        <v>0</v>
      </c>
      <c r="E64" s="98">
        <f t="shared" si="12"/>
        <v>0</v>
      </c>
      <c r="F64" s="98">
        <f t="shared" si="12"/>
        <v>0</v>
      </c>
      <c r="G64" s="98">
        <f t="shared" si="12"/>
        <v>0</v>
      </c>
      <c r="H64" s="98">
        <f t="shared" si="12"/>
        <v>0</v>
      </c>
      <c r="I64" s="98">
        <f t="shared" si="12"/>
        <v>0</v>
      </c>
      <c r="J64" s="98">
        <f t="shared" si="12"/>
        <v>0</v>
      </c>
      <c r="K64" s="98">
        <f t="shared" si="12"/>
        <v>0</v>
      </c>
      <c r="L64" s="98">
        <f t="shared" si="12"/>
        <v>0</v>
      </c>
      <c r="M64" s="98">
        <f t="shared" si="12"/>
        <v>0</v>
      </c>
      <c r="N64" s="98">
        <f t="shared" si="12"/>
        <v>0</v>
      </c>
      <c r="O64" s="99">
        <f>SUM(O65:O69)</f>
        <v>0</v>
      </c>
      <c r="P64" s="96"/>
    </row>
    <row r="65" spans="1:17" s="64" customFormat="1" ht="24" customHeight="1" x14ac:dyDescent="0.3">
      <c r="A65" s="96"/>
      <c r="B65" s="88" t="str">
        <f>+'Plano de contas'!D53</f>
        <v>Cinema / Teatro / Shows</v>
      </c>
      <c r="C65" s="89">
        <f>SUMIF(Jan!$D$7:$D$201,"l1",(Jan!$G$7:$G$201))</f>
        <v>0</v>
      </c>
      <c r="D65" s="89">
        <f>SUMIF(Fev!$D$7:$D$201,"l1",(Fev!$G$7:$G$201))</f>
        <v>0</v>
      </c>
      <c r="E65" s="89">
        <f>SUMIF(Mar!$D$7:$D$201,"L1",(Mar!$G$7:$G$201))</f>
        <v>0</v>
      </c>
      <c r="F65" s="89">
        <f>SUMIF(Abr!$D$7:$D$201,"L1",(Abr!G$7:$G$201))</f>
        <v>0</v>
      </c>
      <c r="G65" s="89">
        <f>SUMIF(Mai!$D$7:$D$201,"L1",(Mai!$G$7:$G$201))</f>
        <v>0</v>
      </c>
      <c r="H65" s="89">
        <f>SUMIF(Jun!$D$7:$D$201,"L1",(Jun!$G$7:$G$201))</f>
        <v>0</v>
      </c>
      <c r="I65" s="89">
        <f>SUMIF(Jul!$D$7:$D$201,"L1",(Jul!$G$7:$G$201))</f>
        <v>0</v>
      </c>
      <c r="J65" s="89">
        <f>SUMIF(Ago!$D$7:$D$201,"L1",(Ago!$G$7:$G$201))</f>
        <v>0</v>
      </c>
      <c r="K65" s="89">
        <f>SUMIF(Set!$D$7:$D$201,"L1",(Set!$G$7:$G$201))</f>
        <v>0</v>
      </c>
      <c r="L65" s="89">
        <f>SUMIF(Out!$D$7:$D$201,"L1",(Out!$G$7:$G$201))</f>
        <v>0</v>
      </c>
      <c r="M65" s="89">
        <f>SUMIF(Nov!$D$7:$D$201,"L1",(Nov!$G$7:$G$201))</f>
        <v>0</v>
      </c>
      <c r="N65" s="89">
        <f>SUMIF(Dez!$D$7:$D$201,"L1",(Dez!$G$7:$G$201))</f>
        <v>0</v>
      </c>
      <c r="O65" s="90">
        <f>SUM(C65:N65)</f>
        <v>0</v>
      </c>
      <c r="P65" s="96"/>
    </row>
    <row r="66" spans="1:17" s="64" customFormat="1" ht="24" customHeight="1" x14ac:dyDescent="0.3">
      <c r="A66" s="96"/>
      <c r="B66" s="88" t="str">
        <f>+'Plano de contas'!D54</f>
        <v xml:space="preserve">Livros / Revistas / Cd´s </v>
      </c>
      <c r="C66" s="89">
        <f>SUMIF(Jan!$D$7:$D$201,"l2",(Jan!$G$7:$G$201))</f>
        <v>0</v>
      </c>
      <c r="D66" s="89">
        <f>SUMIF(Fev!$D$7:$D$201,"l2",(Fev!$G$7:$G$201))</f>
        <v>0</v>
      </c>
      <c r="E66" s="89">
        <f>SUMIF(Mar!$D$7:$D$201,"L2",(Mar!$G$7:$G$201))</f>
        <v>0</v>
      </c>
      <c r="F66" s="89">
        <f>SUMIF(Abr!$D$7:$D$201,"L2",(Abr!G$7:$G$201))</f>
        <v>0</v>
      </c>
      <c r="G66" s="89">
        <f>SUMIF(Mai!$D$7:$D$201,"L2",(Mai!$G$7:$G$201))</f>
        <v>0</v>
      </c>
      <c r="H66" s="89">
        <f>SUMIF(Jun!$D$7:$D$201,"L2",(Jun!$G$7:$G$201))</f>
        <v>0</v>
      </c>
      <c r="I66" s="89">
        <f>SUMIF(Jul!$D$7:$D$201,"L2",(Jul!$G$7:$G$201))</f>
        <v>0</v>
      </c>
      <c r="J66" s="89">
        <f>SUMIF(Ago!$D$7:$D$201,"L2",(Ago!$G$7:$G$201))</f>
        <v>0</v>
      </c>
      <c r="K66" s="89">
        <f>SUMIF(Set!$D$7:$D$201,"L2",(Set!$G$7:$G$201))</f>
        <v>0</v>
      </c>
      <c r="L66" s="89">
        <f>SUMIF(Out!$D$7:$D$201,"L2",(Out!$G$7:$G$201))</f>
        <v>0</v>
      </c>
      <c r="M66" s="89">
        <f>SUMIF(Nov!$D$7:$D$201,"L2",(Nov!$G$7:$G$201))</f>
        <v>0</v>
      </c>
      <c r="N66" s="89">
        <f>SUMIF(Dez!$D$7:$D$201,"L2",(Dez!$G$7:$G$201))</f>
        <v>0</v>
      </c>
      <c r="O66" s="90">
        <f>SUM(C66:N66)</f>
        <v>0</v>
      </c>
      <c r="P66" s="96"/>
    </row>
    <row r="67" spans="1:17" s="64" customFormat="1" ht="24" customHeight="1" x14ac:dyDescent="0.3">
      <c r="A67" s="96"/>
      <c r="B67" s="88" t="str">
        <f>+'Plano de contas'!D55</f>
        <v>Clube / Parques / Casa Noturna</v>
      </c>
      <c r="C67" s="89">
        <f>SUMIF(Jan!$D$7:$D$201,"l3",(Jan!$G$7:$G$201))</f>
        <v>0</v>
      </c>
      <c r="D67" s="89">
        <f>SUMIF(Fev!$D$7:$D$201,"l3",(Fev!$G$7:$G$201))</f>
        <v>0</v>
      </c>
      <c r="E67" s="89">
        <f>SUMIF(Mar!$D$7:$D$201,"L3",(Mar!$G$7:$G$201))</f>
        <v>0</v>
      </c>
      <c r="F67" s="89">
        <f>SUMIF(Abr!$D$7:$D$201,"L3",(Abr!G$7:$G$201))</f>
        <v>0</v>
      </c>
      <c r="G67" s="89">
        <f>SUMIF(Mai!$D$7:$D$201,"L3",(Mai!$G$7:$G$201))</f>
        <v>0</v>
      </c>
      <c r="H67" s="89">
        <f>SUMIF(Jun!$D$7:$D$201,"L3",(Jun!$G$7:$G$201))</f>
        <v>0</v>
      </c>
      <c r="I67" s="89">
        <f>SUMIF(Jul!$D$7:$D$201,"L3",(Jul!$G$7:$G$201))</f>
        <v>0</v>
      </c>
      <c r="J67" s="89">
        <f>SUMIF(Ago!$D$7:$D$201,"L3",(Ago!$G$7:$G$201))</f>
        <v>0</v>
      </c>
      <c r="K67" s="89">
        <f>SUMIF(Set!$D$7:$D$201,"L3",(Set!$G$7:$G$201))</f>
        <v>0</v>
      </c>
      <c r="L67" s="89">
        <f>SUMIF(Out!$D$7:$D$201,"L3",(Out!$G$7:$G$201))</f>
        <v>0</v>
      </c>
      <c r="M67" s="89">
        <f>SUMIF(Nov!$D$7:$D$201,"L3",(Nov!$G$7:$G$201))</f>
        <v>0</v>
      </c>
      <c r="N67" s="89">
        <f>SUMIF(Dez!$D$7:$D$201,"L3",(Dez!$G$7:$G$201))</f>
        <v>0</v>
      </c>
      <c r="O67" s="90">
        <f>SUM(C67:N67)</f>
        <v>0</v>
      </c>
      <c r="P67" s="96"/>
    </row>
    <row r="68" spans="1:17" s="64" customFormat="1" ht="24" customHeight="1" x14ac:dyDescent="0.3">
      <c r="A68" s="96"/>
      <c r="B68" s="88" t="str">
        <f>+'Plano de contas'!D56</f>
        <v xml:space="preserve">Viagens </v>
      </c>
      <c r="C68" s="89">
        <f>SUMIF(Jan!$D$7:$D$201,"l4",(Jan!$G$7:$G$201))</f>
        <v>0</v>
      </c>
      <c r="D68" s="89">
        <f>SUMIF(Fev!$D$7:$D$201,"l4",(Fev!$G$7:$G$201))</f>
        <v>0</v>
      </c>
      <c r="E68" s="89">
        <f>SUMIF(Mar!$D$7:$D$201,"L4",(Mar!$G$7:$G$201))</f>
        <v>0</v>
      </c>
      <c r="F68" s="89">
        <f>SUMIF(Abr!$D$7:$D$201,"L4",(Abr!G$7:$G$201))</f>
        <v>0</v>
      </c>
      <c r="G68" s="89">
        <f>SUMIF(Mai!$D$7:$D$201,"L4",(Mai!$G$7:$G$201))</f>
        <v>0</v>
      </c>
      <c r="H68" s="89">
        <f>SUMIF(Jun!$D$7:$D$201,"L4",(Jun!$G$7:$G$201))</f>
        <v>0</v>
      </c>
      <c r="I68" s="89">
        <f>SUMIF(Jul!$D$7:$D$201,"L4",(Jul!$G$7:$G$201))</f>
        <v>0</v>
      </c>
      <c r="J68" s="89">
        <f>SUMIF(Ago!$D$7:$D$201,"L4",(Ago!$G$7:$G$201))</f>
        <v>0</v>
      </c>
      <c r="K68" s="89">
        <f>SUMIF(Set!$D$7:$D$201,"L4",(Set!$G$7:$G$201))</f>
        <v>0</v>
      </c>
      <c r="L68" s="89">
        <f>SUMIF(Out!$D$7:$D$201,"L4",(Out!$G$7:$G$201))</f>
        <v>0</v>
      </c>
      <c r="M68" s="89">
        <f>SUMIF(Nov!$D$7:$D$201,"L4",(Nov!$G$7:$G$201))</f>
        <v>0</v>
      </c>
      <c r="N68" s="89">
        <f>SUMIF(Dez!$D$7:$D$201,"L4",(Dez!$G$7:$G$201))</f>
        <v>0</v>
      </c>
      <c r="O68" s="90">
        <f>SUM(C68:N68)</f>
        <v>0</v>
      </c>
      <c r="P68" s="96"/>
    </row>
    <row r="69" spans="1:17" s="64" customFormat="1" ht="24" customHeight="1" x14ac:dyDescent="0.3">
      <c r="A69" s="96"/>
      <c r="B69" s="88" t="str">
        <f>+'Plano de contas'!D57</f>
        <v>Restaurantes / Bares / Festas</v>
      </c>
      <c r="C69" s="89">
        <f>SUMIF(Jan!$D$7:$D$201,"l5",(Jan!$G$7:$G$201))</f>
        <v>0</v>
      </c>
      <c r="D69" s="89">
        <f>SUMIF(Fev!$D$7:$D$201,"l5",(Fev!$G$7:$G$201))</f>
        <v>0</v>
      </c>
      <c r="E69" s="89">
        <f>SUMIF(Mar!$D$7:$D$201,"L5",(Mar!$G$7:$G$201))</f>
        <v>0</v>
      </c>
      <c r="F69" s="89">
        <f>SUMIF(Abr!$D$7:$D$201,"L5",(Abr!G$7:$G$201))</f>
        <v>0</v>
      </c>
      <c r="G69" s="89">
        <f>SUMIF(Mai!$D$7:$D$201,"L5",(Mai!$G$7:$G$201))</f>
        <v>0</v>
      </c>
      <c r="H69" s="89">
        <f>SUMIF(Jun!$D$7:$D$201,"L5",(Jun!$G$7:$G$201))</f>
        <v>0</v>
      </c>
      <c r="I69" s="89">
        <f>SUMIF(Jul!$D$7:$D$201,"L5",(Jul!$G$7:$G$201))</f>
        <v>0</v>
      </c>
      <c r="J69" s="89">
        <f>SUMIF(Ago!$D$7:$D$201,"L5",(Ago!$G$7:$G$201))</f>
        <v>0</v>
      </c>
      <c r="K69" s="89">
        <f>SUMIF(Set!$D$7:$D$201,"L5",(Set!$G$7:$G$201))</f>
        <v>0</v>
      </c>
      <c r="L69" s="89">
        <f>SUMIF(Out!$D$7:$D$201,"L5",(Out!$G$7:$G$201))</f>
        <v>0</v>
      </c>
      <c r="M69" s="89">
        <f>SUMIF(Nov!$D$7:$D$201,"L5",(Nov!$G$7:$G$201))</f>
        <v>0</v>
      </c>
      <c r="N69" s="89">
        <f>SUMIF(Dez!$D$7:$D$201,"L5",(Dez!$G$7:$G$201))</f>
        <v>0</v>
      </c>
      <c r="O69" s="90">
        <f>SUM(C69:N69)</f>
        <v>0</v>
      </c>
      <c r="P69" s="96"/>
    </row>
    <row r="70" spans="1:17" s="64" customFormat="1" ht="24" customHeight="1" x14ac:dyDescent="0.3">
      <c r="A70" s="96"/>
      <c r="B70" s="97" t="str">
        <f>+'Plano de contas'!C58</f>
        <v>Serviços Financeiros</v>
      </c>
      <c r="C70" s="98">
        <f>SUM(C71:C77)</f>
        <v>0</v>
      </c>
      <c r="D70" s="98">
        <f t="shared" ref="D70:N70" si="13">SUM(D71:D77)</f>
        <v>0</v>
      </c>
      <c r="E70" s="98">
        <f t="shared" si="13"/>
        <v>0</v>
      </c>
      <c r="F70" s="98">
        <f t="shared" si="13"/>
        <v>0</v>
      </c>
      <c r="G70" s="98">
        <f t="shared" si="13"/>
        <v>0</v>
      </c>
      <c r="H70" s="98">
        <f t="shared" si="13"/>
        <v>0</v>
      </c>
      <c r="I70" s="98">
        <f t="shared" si="13"/>
        <v>0</v>
      </c>
      <c r="J70" s="98">
        <f t="shared" si="13"/>
        <v>0</v>
      </c>
      <c r="K70" s="98">
        <f t="shared" si="13"/>
        <v>0</v>
      </c>
      <c r="L70" s="98">
        <f t="shared" si="13"/>
        <v>0</v>
      </c>
      <c r="M70" s="98">
        <f t="shared" si="13"/>
        <v>0</v>
      </c>
      <c r="N70" s="98">
        <f t="shared" si="13"/>
        <v>0</v>
      </c>
      <c r="O70" s="99">
        <f>SUM(O71:O77)</f>
        <v>0</v>
      </c>
      <c r="P70" s="96"/>
    </row>
    <row r="71" spans="1:17" s="64" customFormat="1" ht="18" customHeight="1" x14ac:dyDescent="0.3">
      <c r="A71" s="96"/>
      <c r="B71" s="88" t="str">
        <f>+'Plano de contas'!D58</f>
        <v>Empréstimos</v>
      </c>
      <c r="C71" s="89">
        <f>SUMIF(Jan!$D$7:$D$201,"f1",(Jan!$G$7:$G$201))</f>
        <v>0</v>
      </c>
      <c r="D71" s="89">
        <f>SUMIF(Fev!$D$7:$D$201,"f1",(Fev!$G$7:$G$201))</f>
        <v>0</v>
      </c>
      <c r="E71" s="89">
        <f>SUMIF(Mar!$D$7:$D$201,"F1",(Mar!$G$7:$G$201))</f>
        <v>0</v>
      </c>
      <c r="F71" s="89">
        <f>SUMIF(Abr!$D$7:$D$201,"F1",(Abr!G$7:$G$201))</f>
        <v>0</v>
      </c>
      <c r="G71" s="89">
        <f>SUMIF(Mai!$D$7:$D$201,"F1",(Mai!$G$7:$G$201))</f>
        <v>0</v>
      </c>
      <c r="H71" s="89">
        <f>SUMIF(Jun!$D$7:$D$201,"F1",(Jun!$G$7:$G$201))</f>
        <v>0</v>
      </c>
      <c r="I71" s="89">
        <f>SUMIF(Jul!$D$7:$D$201,"F1",(Jul!$G$7:$G$201))</f>
        <v>0</v>
      </c>
      <c r="J71" s="89">
        <f>SUMIF(Ago!$D$7:$D$201,"F1",(Ago!$G$7:$G$201))</f>
        <v>0</v>
      </c>
      <c r="K71" s="89">
        <f>SUMIF(Set!$D$7:$D$201,"F1",(Set!$G$7:$G$201))</f>
        <v>0</v>
      </c>
      <c r="L71" s="89">
        <f>SUMIF(Out!$D$7:$D$201,"F1",(Out!$G$7:$G$201))</f>
        <v>0</v>
      </c>
      <c r="M71" s="89">
        <f>SUMIF(Nov!$D$7:$D$201,"F1",(Nov!$G$7:$G$201))</f>
        <v>0</v>
      </c>
      <c r="N71" s="89">
        <f>SUMIF(Dez!$D$7:$D$201,"F1",(Dez!$G$7:$G$201))</f>
        <v>0</v>
      </c>
      <c r="O71" s="101">
        <f t="shared" ref="O71:O77" si="14">SUM(C71:N71)</f>
        <v>0</v>
      </c>
      <c r="P71" s="96"/>
    </row>
    <row r="72" spans="1:17" s="64" customFormat="1" ht="18" customHeight="1" x14ac:dyDescent="0.3">
      <c r="A72" s="96"/>
      <c r="B72" s="88" t="str">
        <f>+'Plano de contas'!D59</f>
        <v>Seguros (vida/residencial)</v>
      </c>
      <c r="C72" s="89">
        <f>SUMIF(Jan!$D$7:$D$201,"f2",(Jan!$G$7:$G$201))</f>
        <v>0</v>
      </c>
      <c r="D72" s="89">
        <f>SUMIF(Fev!$D$7:$D$201,"f2",(Fev!$G$7:$G$201))</f>
        <v>0</v>
      </c>
      <c r="E72" s="89">
        <f>SUMIF(Mar!$D$7:$D$201,"F2",(Mar!$G$7:$G$201))</f>
        <v>0</v>
      </c>
      <c r="F72" s="89">
        <f>SUMIF(Abr!$D$7:$D$201,"F2",(Abr!G$7:$G$201))</f>
        <v>0</v>
      </c>
      <c r="G72" s="89">
        <f>SUMIF(Mai!$D$7:$D$201,"F2",(Mai!$G$7:$G$201))</f>
        <v>0</v>
      </c>
      <c r="H72" s="89">
        <f>SUMIF(Jun!$D$7:$D$201,"F2",(Jun!$G$7:$G$201))</f>
        <v>0</v>
      </c>
      <c r="I72" s="89">
        <f>SUMIF(Jul!$D$7:$D$201,"F2",(Jul!$G$7:$G$201))</f>
        <v>0</v>
      </c>
      <c r="J72" s="89">
        <f>SUMIF(Ago!$D$7:$D$201,"F2",(Ago!$G$7:$G$201))</f>
        <v>0</v>
      </c>
      <c r="K72" s="89">
        <f>SUMIF(Set!$D$7:$D$201,"F2",(Set!$G$7:$G$201))</f>
        <v>0</v>
      </c>
      <c r="L72" s="89">
        <f>SUMIF(Out!$D$7:$D$201,"F2",(Out!$G$7:$G$201))</f>
        <v>0</v>
      </c>
      <c r="M72" s="89">
        <f>SUMIF(Nov!$D$7:$D$201,"F2",(Nov!$G$7:$G$201))</f>
        <v>0</v>
      </c>
      <c r="N72" s="89">
        <f>SUMIF(Dez!$D$7:$D$201,"F2",(Dez!$G$7:$G$201))</f>
        <v>0</v>
      </c>
      <c r="O72" s="101">
        <f t="shared" si="14"/>
        <v>0</v>
      </c>
      <c r="P72" s="96"/>
    </row>
    <row r="73" spans="1:17" s="64" customFormat="1" ht="18" customHeight="1" x14ac:dyDescent="0.3">
      <c r="A73" s="96"/>
      <c r="B73" s="88" t="str">
        <f>+'Plano de contas'!D60</f>
        <v>Investimentos(Reservas / Poupança/ Outros)</v>
      </c>
      <c r="C73" s="89">
        <f>SUMIF(Jan!$D$7:$D$201,"f3",(Jan!$G$7:$G$201))</f>
        <v>0</v>
      </c>
      <c r="D73" s="89">
        <f>SUMIF(Fev!$D$7:$D$201,"f3",(Fev!$G$7:$G$201))</f>
        <v>0</v>
      </c>
      <c r="E73" s="89">
        <f>SUMIF(Mar!$D$7:$D$201,"F3",(Mar!$G$7:$G$201))</f>
        <v>0</v>
      </c>
      <c r="F73" s="89">
        <f>SUMIF(Abr!$D$7:$D$201,"F3",(Abr!G$7:$G$201))</f>
        <v>0</v>
      </c>
      <c r="G73" s="89">
        <f>SUMIF(Mai!$D$7:$D$201,"F3",(Mai!$G$7:$G$201))</f>
        <v>0</v>
      </c>
      <c r="H73" s="89">
        <f>SUMIF(Jun!$D$7:$D$201,"F3",(Jun!$G$7:$G$201))</f>
        <v>0</v>
      </c>
      <c r="I73" s="89">
        <f>SUMIF(Jul!$D$7:$D$201,"F3",(Jul!$G$7:$G$201))</f>
        <v>0</v>
      </c>
      <c r="J73" s="89">
        <f>SUMIF(Ago!$D$7:$D$201,"F3",(Ago!$G$7:$G$201))</f>
        <v>0</v>
      </c>
      <c r="K73" s="89">
        <f>SUMIF(Set!$D$7:$D$201,"F3",(Set!$G$7:$G$201))</f>
        <v>0</v>
      </c>
      <c r="L73" s="89">
        <f>SUMIF(Out!$D$7:$D$201,"F3",(Out!$G$7:$G$201))</f>
        <v>0</v>
      </c>
      <c r="M73" s="89">
        <f>SUMIF(Nov!$D$7:$D$201,"F3",(Nov!$G$7:$G$201))</f>
        <v>0</v>
      </c>
      <c r="N73" s="89">
        <f>SUMIF(Dez!$D$7:$D$201,"F3",(Dez!$G$7:$G$201))</f>
        <v>0</v>
      </c>
      <c r="O73" s="101">
        <f t="shared" si="14"/>
        <v>0</v>
      </c>
      <c r="P73" s="96"/>
    </row>
    <row r="74" spans="1:17" s="64" customFormat="1" ht="18" customHeight="1" x14ac:dyDescent="0.3">
      <c r="A74" s="96"/>
      <c r="B74" s="88" t="str">
        <f>+'Plano de contas'!D61</f>
        <v>Juros Cheque Especial</v>
      </c>
      <c r="C74" s="89">
        <f>SUMIF(Jan!$D$7:$D$201,"f4",(Jan!$G$7:$G$201))</f>
        <v>0</v>
      </c>
      <c r="D74" s="89">
        <f>SUMIF(Fev!$D$7:$D$201,"f4",(Fev!$G$7:$G$201))</f>
        <v>0</v>
      </c>
      <c r="E74" s="89">
        <f>SUMIF(Mar!$D$7:$D$201,"F4",(Mar!$G$7:$G$201))</f>
        <v>0</v>
      </c>
      <c r="F74" s="89">
        <f>SUMIF(Abr!$D$7:$D$201,"F4",(Abr!G$7:$G$201))</f>
        <v>0</v>
      </c>
      <c r="G74" s="89">
        <f>SUMIF(Mai!$D$7:$D$201,"F4",(Mai!$G$7:$G$201))</f>
        <v>0</v>
      </c>
      <c r="H74" s="89">
        <f>SUMIF(Jun!$D$7:$D$201,"F4",(Jun!$G$7:$G$201))</f>
        <v>0</v>
      </c>
      <c r="I74" s="89">
        <f>SUMIF(Jul!$D$7:$D$201,"F4",(Jul!$G$7:$G$201))</f>
        <v>0</v>
      </c>
      <c r="J74" s="89">
        <f>SUMIF(Ago!$D$7:$D$201,"F4",(Ago!$G$7:$G$201))</f>
        <v>0</v>
      </c>
      <c r="K74" s="89">
        <f>SUMIF(Set!$D$7:$D$201,"F4",(Set!$G$7:$G$201))</f>
        <v>0</v>
      </c>
      <c r="L74" s="89">
        <f>SUMIF(Out!$D$7:$D$201,"F4",(Out!$G$7:$G$201))</f>
        <v>0</v>
      </c>
      <c r="M74" s="89">
        <f>SUMIF(Nov!$D$7:$D$201,"F4",(Nov!$G$7:$G$201))</f>
        <v>0</v>
      </c>
      <c r="N74" s="89">
        <f>SUMIF(Dez!$D$7:$D$201,"F4",(Dez!$G$7:$G$201))</f>
        <v>0</v>
      </c>
      <c r="O74" s="101">
        <f t="shared" si="14"/>
        <v>0</v>
      </c>
      <c r="P74" s="96"/>
    </row>
    <row r="75" spans="1:17" s="64" customFormat="1" ht="18" customHeight="1" x14ac:dyDescent="0.3">
      <c r="A75" s="96"/>
      <c r="B75" s="88" t="str">
        <f>+'Plano de contas'!D62</f>
        <v>Tarifas bancárias</v>
      </c>
      <c r="C75" s="89">
        <f>SUMIF(Jan!$D$7:$D$201,"f5",(Jan!$G$7:$G$201))</f>
        <v>0</v>
      </c>
      <c r="D75" s="89">
        <f>SUMIF(Fev!$D$7:$D$201,"f5",(Fev!$G$7:$G$201))</f>
        <v>0</v>
      </c>
      <c r="E75" s="89">
        <f>SUMIF(Mar!$D$7:$D$201,"F5",(Mar!$G$7:$G$201))</f>
        <v>0</v>
      </c>
      <c r="F75" s="89">
        <f>SUMIF(Abr!$D$7:$D$201,"F5",(Abr!G$7:$G$201))</f>
        <v>0</v>
      </c>
      <c r="G75" s="89">
        <f>SUMIF(Mai!$D$7:$D$201,"F5",(Mai!$G$7:$G$201))</f>
        <v>0</v>
      </c>
      <c r="H75" s="89">
        <f>SUMIF(Jun!$D$7:$D$201,"F5",(Jun!$G$7:$G$201))</f>
        <v>0</v>
      </c>
      <c r="I75" s="89">
        <f>SUMIF(Jul!$D$7:$D$201,"F5",(Jul!$G$7:$G$201))</f>
        <v>0</v>
      </c>
      <c r="J75" s="89">
        <f>SUMIF(Ago!$D$7:$D$201,"F5",(Ago!$G$7:$G$201))</f>
        <v>0</v>
      </c>
      <c r="K75" s="89">
        <f>SUMIF(Set!$D$7:$D$201,"F5",(Set!$G$7:$G$201))</f>
        <v>0</v>
      </c>
      <c r="L75" s="89">
        <f>SUMIF(Out!$D$7:$D$201,"F5",(Out!$G$7:$G$201))</f>
        <v>0</v>
      </c>
      <c r="M75" s="89">
        <f>SUMIF(Nov!$D$7:$D$201,"F5",(Nov!$G$7:$G$201))</f>
        <v>0</v>
      </c>
      <c r="N75" s="89">
        <f>SUMIF(Dez!$D$7:$D$201,"F5",(Dez!$G$7:$G$201))</f>
        <v>0</v>
      </c>
      <c r="O75" s="101">
        <f t="shared" si="14"/>
        <v>0</v>
      </c>
      <c r="P75" s="96"/>
    </row>
    <row r="76" spans="1:17" s="64" customFormat="1" ht="18" customHeight="1" x14ac:dyDescent="0.3">
      <c r="A76" s="96"/>
      <c r="B76" s="88" t="str">
        <f>+'Plano de contas'!D63</f>
        <v>Financiamento de veículo</v>
      </c>
      <c r="C76" s="89">
        <f>SUMIF(Jan!$D$7:$D$201,"f6",(Jan!$G$7:$G$201))</f>
        <v>0</v>
      </c>
      <c r="D76" s="89">
        <f>SUMIF(Fev!$D$7:$D$201,"f6",(Fev!$G$7:$G$201))</f>
        <v>0</v>
      </c>
      <c r="E76" s="89">
        <f>SUMIF(Mar!$D$7:$D$201,"F6",(Mar!$G$7:$G$201))</f>
        <v>0</v>
      </c>
      <c r="F76" s="89">
        <f>SUMIF(Abr!$D$7:$D$201,"F6",(Abr!G$7:$G$201))</f>
        <v>0</v>
      </c>
      <c r="G76" s="89">
        <f>SUMIF(Mai!$D$7:$D$201,"F6",(Mai!$G$7:$G$201))</f>
        <v>0</v>
      </c>
      <c r="H76" s="89">
        <f>SUMIF(Jun!$D$7:$D$201,"F6",(Jun!$G$7:$G$201))</f>
        <v>0</v>
      </c>
      <c r="I76" s="89">
        <f>SUMIF(Jul!$D$7:$D$201,"F6",(Jul!$G$7:$G$201))</f>
        <v>0</v>
      </c>
      <c r="J76" s="89">
        <f>SUMIF(Ago!$D$7:$D$201,"F6",(Ago!$G$7:$G$201))</f>
        <v>0</v>
      </c>
      <c r="K76" s="89">
        <f>SUMIF(Set!$D$7:$D$201,"F6",(Set!$G$7:$G$201))</f>
        <v>0</v>
      </c>
      <c r="L76" s="89">
        <f>SUMIF(Out!$D$7:$D$201,"F6",(Out!$G$7:$G$201))</f>
        <v>0</v>
      </c>
      <c r="M76" s="89">
        <f>SUMIF(Nov!$D$7:$D$201,"F6",(Nov!$G$7:$G$201))</f>
        <v>0</v>
      </c>
      <c r="N76" s="89">
        <f>SUMIF(Dez!$D$7:$D$201,"F6",(Dez!$G$7:$G$201))</f>
        <v>0</v>
      </c>
      <c r="O76" s="101">
        <f t="shared" si="14"/>
        <v>0</v>
      </c>
      <c r="P76" s="96"/>
    </row>
    <row r="77" spans="1:17" s="64" customFormat="1" ht="18" customHeight="1" x14ac:dyDescent="0.3">
      <c r="A77" s="96"/>
      <c r="B77" s="88" t="str">
        <f>+'Plano de contas'!D65</f>
        <v xml:space="preserve">Imposto de Renda a Pagar </v>
      </c>
      <c r="C77" s="89">
        <f>SUMIF(Jan!$D$7:$D$201,"f8",(Jan!$G$7:$G$201))</f>
        <v>0</v>
      </c>
      <c r="D77" s="89">
        <f>SUMIF(Fev!$D$7:$D$201,"f8",(Fev!$G$7:$G$201))</f>
        <v>0</v>
      </c>
      <c r="E77" s="89">
        <f>SUMIF(Mar!$D$7:$D$201,"F8",(Mar!$G$7:$G$201))</f>
        <v>0</v>
      </c>
      <c r="F77" s="89">
        <f>SUMIF(Abr!$D$7:$D$201,"F8",(Abr!G$7:$G$201))</f>
        <v>0</v>
      </c>
      <c r="G77" s="89">
        <f>SUMIF(Mai!$D$7:$D$201,"F8",(Mai!$G$7:$G$201))</f>
        <v>0</v>
      </c>
      <c r="H77" s="89">
        <f>SUMIF(Jun!$D$7:$D$201,"F8",(Jun!$G$7:$G$201))</f>
        <v>0</v>
      </c>
      <c r="I77" s="89">
        <f>SUMIF(Jul!$D$7:$D$201,"F8",(Jul!$G$7:$G$201))</f>
        <v>0</v>
      </c>
      <c r="J77" s="89">
        <f>SUMIF(Ago!$D$7:$D$201,"F8",(Ago!$G$7:$G$201))</f>
        <v>0</v>
      </c>
      <c r="K77" s="89">
        <f>SUMIF(Set!$D$7:$D$201,"F8",(Set!$G$7:$G$201))</f>
        <v>0</v>
      </c>
      <c r="L77" s="89">
        <f>SUMIF(Out!$D$7:$D$201,"F8",(Out!$G$7:$G$201))</f>
        <v>0</v>
      </c>
      <c r="M77" s="89">
        <f>SUMIF(Nov!$D$7:$D$201,"F8",(Nov!$G$7:$G$201))</f>
        <v>0</v>
      </c>
      <c r="N77" s="89">
        <f>SUMIF(Dez!$D$7:$D$201,"F8",(Dez!$G$7:$G$201))</f>
        <v>0</v>
      </c>
      <c r="O77" s="101">
        <f t="shared" si="14"/>
        <v>0</v>
      </c>
      <c r="P77" s="96"/>
    </row>
    <row r="78" spans="1:17" s="105" customFormat="1" ht="23.25" customHeight="1" x14ac:dyDescent="0.3">
      <c r="A78" s="102"/>
      <c r="B78" s="102" t="s">
        <v>24</v>
      </c>
      <c r="C78" s="103">
        <f t="shared" ref="C78:O78" si="15">+C13+C19+C32+C37+C42+C49+C59+C64+C70</f>
        <v>0</v>
      </c>
      <c r="D78" s="103">
        <f t="shared" ca="1" si="15"/>
        <v>0</v>
      </c>
      <c r="E78" s="103">
        <f t="shared" si="15"/>
        <v>0</v>
      </c>
      <c r="F78" s="103">
        <f t="shared" si="15"/>
        <v>0</v>
      </c>
      <c r="G78" s="103">
        <f t="shared" si="15"/>
        <v>0</v>
      </c>
      <c r="H78" s="103">
        <f t="shared" ca="1" si="15"/>
        <v>0</v>
      </c>
      <c r="I78" s="103">
        <f t="shared" si="15"/>
        <v>0</v>
      </c>
      <c r="J78" s="103">
        <f t="shared" ca="1" si="15"/>
        <v>0</v>
      </c>
      <c r="K78" s="103">
        <f t="shared" si="15"/>
        <v>0</v>
      </c>
      <c r="L78" s="103">
        <f t="shared" si="15"/>
        <v>0</v>
      </c>
      <c r="M78" s="103">
        <f t="shared" si="15"/>
        <v>1200</v>
      </c>
      <c r="N78" s="103">
        <f t="shared" si="15"/>
        <v>0</v>
      </c>
      <c r="O78" s="103">
        <f t="shared" ca="1" si="15"/>
        <v>1200</v>
      </c>
      <c r="P78" s="96"/>
      <c r="Q78" s="104"/>
    </row>
    <row r="79" spans="1:17" s="109" customFormat="1" ht="24" customHeight="1" x14ac:dyDescent="0.3">
      <c r="A79" s="102"/>
      <c r="B79" s="106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96"/>
      <c r="Q79" s="108"/>
    </row>
    <row r="80" spans="1:17" s="64" customFormat="1" ht="24" customHeight="1" x14ac:dyDescent="0.3">
      <c r="A80" s="102"/>
      <c r="B80" s="110" t="s">
        <v>94</v>
      </c>
      <c r="C80" s="111">
        <f t="shared" ref="C80:O80" si="16">+C10-C78</f>
        <v>0</v>
      </c>
      <c r="D80" s="111">
        <f t="shared" ca="1" si="16"/>
        <v>0</v>
      </c>
      <c r="E80" s="111">
        <f t="shared" si="16"/>
        <v>0</v>
      </c>
      <c r="F80" s="111">
        <f t="shared" si="16"/>
        <v>0</v>
      </c>
      <c r="G80" s="111">
        <f t="shared" si="16"/>
        <v>0</v>
      </c>
      <c r="H80" s="111">
        <f t="shared" ca="1" si="16"/>
        <v>0</v>
      </c>
      <c r="I80" s="111">
        <f t="shared" si="16"/>
        <v>0</v>
      </c>
      <c r="J80" s="111">
        <f t="shared" ca="1" si="16"/>
        <v>0</v>
      </c>
      <c r="K80" s="111">
        <f t="shared" si="16"/>
        <v>0</v>
      </c>
      <c r="L80" s="111">
        <f t="shared" si="16"/>
        <v>0</v>
      </c>
      <c r="M80" s="111">
        <f t="shared" si="16"/>
        <v>-200</v>
      </c>
      <c r="N80" s="111">
        <f t="shared" si="16"/>
        <v>0</v>
      </c>
      <c r="O80" s="111">
        <f t="shared" ca="1" si="16"/>
        <v>-200</v>
      </c>
      <c r="P80" s="96"/>
    </row>
    <row r="81" spans="1:17" s="64" customFormat="1" ht="24" customHeight="1" x14ac:dyDescent="0.3">
      <c r="A81" s="102"/>
      <c r="O81" s="112"/>
      <c r="P81" s="96"/>
      <c r="Q81" s="113"/>
    </row>
    <row r="82" spans="1:17" s="105" customFormat="1" ht="39" customHeight="1" x14ac:dyDescent="0.3">
      <c r="A82" s="102"/>
      <c r="B82" s="118" t="s">
        <v>98</v>
      </c>
      <c r="C82" s="103">
        <f>+C10-C78</f>
        <v>0</v>
      </c>
      <c r="D82" s="103">
        <f ca="1">+D80+C82</f>
        <v>0</v>
      </c>
      <c r="E82" s="103">
        <f t="shared" ref="E82:N82" ca="1" si="17">+E80+D82</f>
        <v>0</v>
      </c>
      <c r="F82" s="103">
        <f t="shared" ca="1" si="17"/>
        <v>0</v>
      </c>
      <c r="G82" s="103">
        <f t="shared" ca="1" si="17"/>
        <v>0</v>
      </c>
      <c r="H82" s="103">
        <f t="shared" ca="1" si="17"/>
        <v>0</v>
      </c>
      <c r="I82" s="103">
        <f t="shared" ca="1" si="17"/>
        <v>0</v>
      </c>
      <c r="J82" s="103">
        <f t="shared" ca="1" si="17"/>
        <v>0</v>
      </c>
      <c r="K82" s="103">
        <f t="shared" ca="1" si="17"/>
        <v>0</v>
      </c>
      <c r="L82" s="103">
        <f t="shared" ca="1" si="17"/>
        <v>0</v>
      </c>
      <c r="M82" s="103">
        <f t="shared" ca="1" si="17"/>
        <v>-200</v>
      </c>
      <c r="N82" s="103">
        <f t="shared" ca="1" si="17"/>
        <v>-200</v>
      </c>
      <c r="O82" s="103"/>
      <c r="P82" s="96"/>
      <c r="Q82" s="104"/>
    </row>
    <row r="83" spans="1:17" s="78" customFormat="1" x14ac:dyDescent="0.25">
      <c r="A83" s="46"/>
      <c r="B83" s="46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54"/>
      <c r="P83" s="46"/>
      <c r="Q83" s="77"/>
    </row>
    <row r="84" spans="1:17" s="64" customFormat="1" ht="30.75" customHeight="1" x14ac:dyDescent="0.3">
      <c r="B84" s="409" t="s">
        <v>319</v>
      </c>
      <c r="C84" s="409"/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O84" s="409"/>
      <c r="P84" s="409"/>
    </row>
    <row r="85" spans="1:17" s="64" customFormat="1" ht="18" customHeight="1" x14ac:dyDescent="0.3">
      <c r="A85" s="84"/>
      <c r="B85" s="83"/>
      <c r="C85" s="85" t="s">
        <v>7</v>
      </c>
      <c r="D85" s="85" t="s">
        <v>8</v>
      </c>
      <c r="E85" s="85" t="s">
        <v>9</v>
      </c>
      <c r="F85" s="85" t="s">
        <v>10</v>
      </c>
      <c r="G85" s="85" t="s">
        <v>11</v>
      </c>
      <c r="H85" s="85" t="s">
        <v>12</v>
      </c>
      <c r="I85" s="85" t="s">
        <v>13</v>
      </c>
      <c r="J85" s="85" t="s">
        <v>14</v>
      </c>
      <c r="K85" s="85" t="s">
        <v>15</v>
      </c>
      <c r="L85" s="85" t="s">
        <v>16</v>
      </c>
      <c r="M85" s="85" t="s">
        <v>17</v>
      </c>
      <c r="N85" s="85" t="s">
        <v>18</v>
      </c>
      <c r="O85" s="85" t="s">
        <v>116</v>
      </c>
      <c r="P85" s="84"/>
    </row>
    <row r="86" spans="1:17" s="64" customFormat="1" ht="18" customHeight="1" x14ac:dyDescent="0.3">
      <c r="A86" s="87"/>
      <c r="B86" s="123" t="str">
        <f>+B3</f>
        <v>Receita</v>
      </c>
      <c r="C86" s="123">
        <f t="shared" ref="C86:N86" si="18">+C10</f>
        <v>0</v>
      </c>
      <c r="D86" s="123">
        <f t="shared" si="18"/>
        <v>0</v>
      </c>
      <c r="E86" s="123">
        <f t="shared" si="18"/>
        <v>0</v>
      </c>
      <c r="F86" s="123">
        <f t="shared" si="18"/>
        <v>0</v>
      </c>
      <c r="G86" s="123">
        <f t="shared" si="18"/>
        <v>0</v>
      </c>
      <c r="H86" s="123">
        <f t="shared" ca="1" si="18"/>
        <v>0</v>
      </c>
      <c r="I86" s="123">
        <f t="shared" si="18"/>
        <v>0</v>
      </c>
      <c r="J86" s="123">
        <f t="shared" si="18"/>
        <v>0</v>
      </c>
      <c r="K86" s="123">
        <f t="shared" si="18"/>
        <v>0</v>
      </c>
      <c r="L86" s="123">
        <f t="shared" si="18"/>
        <v>0</v>
      </c>
      <c r="M86" s="123">
        <f t="shared" si="18"/>
        <v>1000</v>
      </c>
      <c r="N86" s="123">
        <f t="shared" si="18"/>
        <v>0</v>
      </c>
      <c r="O86" s="124">
        <f ca="1">SUM(C86:N86)</f>
        <v>1000</v>
      </c>
      <c r="P86" s="87"/>
    </row>
    <row r="87" spans="1:17" s="64" customFormat="1" ht="18" customHeight="1" x14ac:dyDescent="0.3">
      <c r="A87" s="87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87"/>
    </row>
    <row r="88" spans="1:17" s="64" customFormat="1" ht="18" customHeight="1" x14ac:dyDescent="0.3">
      <c r="A88" s="87"/>
      <c r="B88" s="128" t="s">
        <v>95</v>
      </c>
      <c r="C88" s="126">
        <f>SUM(C89:C97)</f>
        <v>0</v>
      </c>
      <c r="D88" s="126">
        <f ca="1">SUM(D89:D97)</f>
        <v>0</v>
      </c>
      <c r="E88" s="126">
        <f t="shared" ref="E88:N88" si="19">SUM(E89:E97)</f>
        <v>0</v>
      </c>
      <c r="F88" s="126">
        <f t="shared" si="19"/>
        <v>0</v>
      </c>
      <c r="G88" s="126">
        <f t="shared" si="19"/>
        <v>0</v>
      </c>
      <c r="H88" s="126">
        <f t="shared" ca="1" si="19"/>
        <v>0</v>
      </c>
      <c r="I88" s="126">
        <f t="shared" si="19"/>
        <v>0</v>
      </c>
      <c r="J88" s="126">
        <f t="shared" ca="1" si="19"/>
        <v>0</v>
      </c>
      <c r="K88" s="126">
        <f t="shared" si="19"/>
        <v>0</v>
      </c>
      <c r="L88" s="126">
        <f t="shared" si="19"/>
        <v>0</v>
      </c>
      <c r="M88" s="126">
        <f t="shared" si="19"/>
        <v>1200</v>
      </c>
      <c r="N88" s="126">
        <f t="shared" si="19"/>
        <v>0</v>
      </c>
      <c r="O88" s="124">
        <f ca="1">SUM(O89:O97)</f>
        <v>1200</v>
      </c>
      <c r="P88" s="87"/>
    </row>
    <row r="89" spans="1:17" s="64" customFormat="1" ht="18" customHeight="1" x14ac:dyDescent="0.3">
      <c r="A89" s="96"/>
      <c r="B89" s="89" t="str">
        <f>+B13</f>
        <v>Alimentação</v>
      </c>
      <c r="C89" s="89">
        <f>+C13</f>
        <v>0</v>
      </c>
      <c r="D89" s="89">
        <f t="shared" ref="D89:N89" si="20">+D13</f>
        <v>0</v>
      </c>
      <c r="E89" s="89">
        <f t="shared" si="20"/>
        <v>0</v>
      </c>
      <c r="F89" s="89">
        <f t="shared" si="20"/>
        <v>0</v>
      </c>
      <c r="G89" s="89">
        <f t="shared" si="20"/>
        <v>0</v>
      </c>
      <c r="H89" s="89">
        <f t="shared" si="20"/>
        <v>0</v>
      </c>
      <c r="I89" s="89">
        <f t="shared" si="20"/>
        <v>0</v>
      </c>
      <c r="J89" s="89">
        <f t="shared" si="20"/>
        <v>0</v>
      </c>
      <c r="K89" s="89">
        <f t="shared" si="20"/>
        <v>0</v>
      </c>
      <c r="L89" s="89">
        <f t="shared" si="20"/>
        <v>0</v>
      </c>
      <c r="M89" s="89">
        <f t="shared" si="20"/>
        <v>500</v>
      </c>
      <c r="N89" s="89">
        <f t="shared" si="20"/>
        <v>0</v>
      </c>
      <c r="O89" s="124">
        <f>SUM(C89:N89)</f>
        <v>500</v>
      </c>
      <c r="P89" s="96"/>
    </row>
    <row r="90" spans="1:17" s="64" customFormat="1" ht="18" customHeight="1" x14ac:dyDescent="0.3">
      <c r="A90" s="96"/>
      <c r="B90" s="89" t="str">
        <f>+B19</f>
        <v>Moradia</v>
      </c>
      <c r="C90" s="89">
        <f>+C19</f>
        <v>0</v>
      </c>
      <c r="D90" s="89">
        <f t="shared" ref="D90:N90" si="21">+D19</f>
        <v>0</v>
      </c>
      <c r="E90" s="89">
        <f t="shared" si="21"/>
        <v>0</v>
      </c>
      <c r="F90" s="89">
        <f t="shared" si="21"/>
        <v>0</v>
      </c>
      <c r="G90" s="89">
        <f t="shared" si="21"/>
        <v>0</v>
      </c>
      <c r="H90" s="89">
        <f t="shared" ca="1" si="21"/>
        <v>0</v>
      </c>
      <c r="I90" s="89">
        <f t="shared" si="21"/>
        <v>0</v>
      </c>
      <c r="J90" s="89">
        <f t="shared" si="21"/>
        <v>0</v>
      </c>
      <c r="K90" s="89">
        <f t="shared" si="21"/>
        <v>0</v>
      </c>
      <c r="L90" s="89">
        <f t="shared" si="21"/>
        <v>0</v>
      </c>
      <c r="M90" s="89">
        <f t="shared" si="21"/>
        <v>500</v>
      </c>
      <c r="N90" s="89">
        <f t="shared" si="21"/>
        <v>0</v>
      </c>
      <c r="O90" s="124">
        <f t="shared" ref="O90:O97" ca="1" si="22">SUM(C90:N90)</f>
        <v>500</v>
      </c>
      <c r="P90" s="96"/>
    </row>
    <row r="91" spans="1:17" s="64" customFormat="1" ht="18" customHeight="1" x14ac:dyDescent="0.3">
      <c r="A91" s="96"/>
      <c r="B91" s="89" t="str">
        <f>+B32</f>
        <v>Educação</v>
      </c>
      <c r="C91" s="89">
        <f>+C32</f>
        <v>0</v>
      </c>
      <c r="D91" s="89">
        <f t="shared" ref="D91:N91" si="23">+D32</f>
        <v>0</v>
      </c>
      <c r="E91" s="89">
        <f t="shared" si="23"/>
        <v>0</v>
      </c>
      <c r="F91" s="89">
        <f t="shared" si="23"/>
        <v>0</v>
      </c>
      <c r="G91" s="89">
        <f t="shared" si="23"/>
        <v>0</v>
      </c>
      <c r="H91" s="89">
        <f t="shared" si="23"/>
        <v>0</v>
      </c>
      <c r="I91" s="89">
        <f t="shared" si="23"/>
        <v>0</v>
      </c>
      <c r="J91" s="89">
        <f t="shared" si="23"/>
        <v>0</v>
      </c>
      <c r="K91" s="89">
        <f t="shared" si="23"/>
        <v>0</v>
      </c>
      <c r="L91" s="89">
        <f t="shared" si="23"/>
        <v>0</v>
      </c>
      <c r="M91" s="89">
        <f t="shared" si="23"/>
        <v>200</v>
      </c>
      <c r="N91" s="89">
        <f t="shared" si="23"/>
        <v>0</v>
      </c>
      <c r="O91" s="124">
        <f t="shared" si="22"/>
        <v>200</v>
      </c>
      <c r="P91" s="96"/>
    </row>
    <row r="92" spans="1:17" s="64" customFormat="1" ht="18" customHeight="1" x14ac:dyDescent="0.3">
      <c r="A92" s="96"/>
      <c r="B92" s="89" t="str">
        <f>+B37</f>
        <v>Animais</v>
      </c>
      <c r="C92" s="89">
        <f>+C37</f>
        <v>0</v>
      </c>
      <c r="D92" s="89">
        <f t="shared" ref="D92:N92" si="24">+D37</f>
        <v>0</v>
      </c>
      <c r="E92" s="89">
        <f t="shared" si="24"/>
        <v>0</v>
      </c>
      <c r="F92" s="89">
        <f t="shared" si="24"/>
        <v>0</v>
      </c>
      <c r="G92" s="89">
        <f t="shared" si="24"/>
        <v>0</v>
      </c>
      <c r="H92" s="89">
        <f t="shared" si="24"/>
        <v>0</v>
      </c>
      <c r="I92" s="89">
        <f t="shared" si="24"/>
        <v>0</v>
      </c>
      <c r="J92" s="89">
        <f t="shared" ca="1" si="24"/>
        <v>0</v>
      </c>
      <c r="K92" s="89">
        <f t="shared" si="24"/>
        <v>0</v>
      </c>
      <c r="L92" s="89">
        <f t="shared" si="24"/>
        <v>0</v>
      </c>
      <c r="M92" s="89">
        <f t="shared" si="24"/>
        <v>0</v>
      </c>
      <c r="N92" s="89">
        <f t="shared" si="24"/>
        <v>0</v>
      </c>
      <c r="O92" s="124">
        <f t="shared" ca="1" si="22"/>
        <v>0</v>
      </c>
      <c r="P92" s="96"/>
    </row>
    <row r="93" spans="1:17" s="64" customFormat="1" ht="18" customHeight="1" x14ac:dyDescent="0.3">
      <c r="A93" s="96"/>
      <c r="B93" s="89" t="str">
        <f>+B42</f>
        <v>Saúde</v>
      </c>
      <c r="C93" s="89">
        <f>+C42</f>
        <v>0</v>
      </c>
      <c r="D93" s="89">
        <f t="shared" ref="D93:N93" ca="1" si="25">+D42</f>
        <v>0</v>
      </c>
      <c r="E93" s="89">
        <f t="shared" si="25"/>
        <v>0</v>
      </c>
      <c r="F93" s="89">
        <f t="shared" si="25"/>
        <v>0</v>
      </c>
      <c r="G93" s="89">
        <f t="shared" si="25"/>
        <v>0</v>
      </c>
      <c r="H93" s="89">
        <f t="shared" si="25"/>
        <v>0</v>
      </c>
      <c r="I93" s="89">
        <f t="shared" si="25"/>
        <v>0</v>
      </c>
      <c r="J93" s="89">
        <f t="shared" si="25"/>
        <v>0</v>
      </c>
      <c r="K93" s="89">
        <f t="shared" si="25"/>
        <v>0</v>
      </c>
      <c r="L93" s="89">
        <f t="shared" si="25"/>
        <v>0</v>
      </c>
      <c r="M93" s="89">
        <f t="shared" si="25"/>
        <v>0</v>
      </c>
      <c r="N93" s="89">
        <f t="shared" si="25"/>
        <v>0</v>
      </c>
      <c r="O93" s="124">
        <f t="shared" ca="1" si="22"/>
        <v>0</v>
      </c>
      <c r="P93" s="96"/>
    </row>
    <row r="94" spans="1:17" s="64" customFormat="1" ht="18" customHeight="1" x14ac:dyDescent="0.3">
      <c r="A94" s="96"/>
      <c r="B94" s="89" t="str">
        <f>+B49</f>
        <v>Transporte</v>
      </c>
      <c r="C94" s="89">
        <f>+C49</f>
        <v>0</v>
      </c>
      <c r="D94" s="89">
        <f t="shared" ref="D94:N94" si="26">+D49</f>
        <v>0</v>
      </c>
      <c r="E94" s="89">
        <f t="shared" si="26"/>
        <v>0</v>
      </c>
      <c r="F94" s="89">
        <f t="shared" si="26"/>
        <v>0</v>
      </c>
      <c r="G94" s="89">
        <f t="shared" si="26"/>
        <v>0</v>
      </c>
      <c r="H94" s="89">
        <f t="shared" si="26"/>
        <v>0</v>
      </c>
      <c r="I94" s="89">
        <f t="shared" si="26"/>
        <v>0</v>
      </c>
      <c r="J94" s="89">
        <f t="shared" si="26"/>
        <v>0</v>
      </c>
      <c r="K94" s="89">
        <f t="shared" si="26"/>
        <v>0</v>
      </c>
      <c r="L94" s="89">
        <f t="shared" si="26"/>
        <v>0</v>
      </c>
      <c r="M94" s="89">
        <f t="shared" si="26"/>
        <v>0</v>
      </c>
      <c r="N94" s="89">
        <f t="shared" si="26"/>
        <v>0</v>
      </c>
      <c r="O94" s="124">
        <f t="shared" si="22"/>
        <v>0</v>
      </c>
      <c r="P94" s="96"/>
    </row>
    <row r="95" spans="1:17" s="64" customFormat="1" ht="18" customHeight="1" x14ac:dyDescent="0.3">
      <c r="A95" s="96"/>
      <c r="B95" s="89" t="str">
        <f>+B59</f>
        <v>Pessoais</v>
      </c>
      <c r="C95" s="89">
        <f>+C59</f>
        <v>0</v>
      </c>
      <c r="D95" s="89">
        <f t="shared" ref="D95:N95" si="27">+D59</f>
        <v>0</v>
      </c>
      <c r="E95" s="89">
        <f t="shared" si="27"/>
        <v>0</v>
      </c>
      <c r="F95" s="89">
        <f t="shared" si="27"/>
        <v>0</v>
      </c>
      <c r="G95" s="89">
        <f t="shared" si="27"/>
        <v>0</v>
      </c>
      <c r="H95" s="89">
        <f t="shared" si="27"/>
        <v>0</v>
      </c>
      <c r="I95" s="89">
        <f t="shared" si="27"/>
        <v>0</v>
      </c>
      <c r="J95" s="89">
        <f t="shared" si="27"/>
        <v>0</v>
      </c>
      <c r="K95" s="89">
        <f t="shared" si="27"/>
        <v>0</v>
      </c>
      <c r="L95" s="89">
        <f t="shared" si="27"/>
        <v>0</v>
      </c>
      <c r="M95" s="89">
        <f t="shared" si="27"/>
        <v>0</v>
      </c>
      <c r="N95" s="89">
        <f t="shared" si="27"/>
        <v>0</v>
      </c>
      <c r="O95" s="124">
        <f t="shared" si="22"/>
        <v>0</v>
      </c>
      <c r="P95" s="96"/>
    </row>
    <row r="96" spans="1:17" s="64" customFormat="1" ht="18" customHeight="1" x14ac:dyDescent="0.3">
      <c r="A96" s="96"/>
      <c r="B96" s="89" t="str">
        <f>+B64</f>
        <v>Lazer</v>
      </c>
      <c r="C96" s="89">
        <f>+C64</f>
        <v>0</v>
      </c>
      <c r="D96" s="89">
        <f t="shared" ref="D96:N96" si="28">+D64</f>
        <v>0</v>
      </c>
      <c r="E96" s="89">
        <f t="shared" si="28"/>
        <v>0</v>
      </c>
      <c r="F96" s="89">
        <f t="shared" si="28"/>
        <v>0</v>
      </c>
      <c r="G96" s="89">
        <f t="shared" si="28"/>
        <v>0</v>
      </c>
      <c r="H96" s="89">
        <f t="shared" si="28"/>
        <v>0</v>
      </c>
      <c r="I96" s="89">
        <f t="shared" si="28"/>
        <v>0</v>
      </c>
      <c r="J96" s="89">
        <f t="shared" si="28"/>
        <v>0</v>
      </c>
      <c r="K96" s="89">
        <f t="shared" si="28"/>
        <v>0</v>
      </c>
      <c r="L96" s="89">
        <f t="shared" si="28"/>
        <v>0</v>
      </c>
      <c r="M96" s="89">
        <f t="shared" si="28"/>
        <v>0</v>
      </c>
      <c r="N96" s="89">
        <f t="shared" si="28"/>
        <v>0</v>
      </c>
      <c r="O96" s="124">
        <f t="shared" si="22"/>
        <v>0</v>
      </c>
      <c r="P96" s="96"/>
    </row>
    <row r="97" spans="1:17" s="64" customFormat="1" ht="18" customHeight="1" x14ac:dyDescent="0.3">
      <c r="A97" s="96"/>
      <c r="B97" s="91" t="str">
        <f>+B70</f>
        <v>Serviços Financeiros</v>
      </c>
      <c r="C97" s="91">
        <f>+C70</f>
        <v>0</v>
      </c>
      <c r="D97" s="91">
        <f t="shared" ref="D97:N97" si="29">+D70</f>
        <v>0</v>
      </c>
      <c r="E97" s="91">
        <f t="shared" si="29"/>
        <v>0</v>
      </c>
      <c r="F97" s="91">
        <f t="shared" si="29"/>
        <v>0</v>
      </c>
      <c r="G97" s="91">
        <f t="shared" si="29"/>
        <v>0</v>
      </c>
      <c r="H97" s="91">
        <f t="shared" si="29"/>
        <v>0</v>
      </c>
      <c r="I97" s="91">
        <f t="shared" si="29"/>
        <v>0</v>
      </c>
      <c r="J97" s="91">
        <f t="shared" si="29"/>
        <v>0</v>
      </c>
      <c r="K97" s="91">
        <f t="shared" si="29"/>
        <v>0</v>
      </c>
      <c r="L97" s="91">
        <f t="shared" si="29"/>
        <v>0</v>
      </c>
      <c r="M97" s="91">
        <f t="shared" si="29"/>
        <v>0</v>
      </c>
      <c r="N97" s="91">
        <f t="shared" si="29"/>
        <v>0</v>
      </c>
      <c r="O97" s="127">
        <f t="shared" si="22"/>
        <v>0</v>
      </c>
      <c r="P97" s="96"/>
    </row>
    <row r="98" spans="1:17" s="64" customFormat="1" ht="18" customHeight="1" x14ac:dyDescent="0.3">
      <c r="A98" s="87"/>
      <c r="B98" s="84" t="s">
        <v>94</v>
      </c>
      <c r="C98" s="92">
        <f>+C86-C88</f>
        <v>0</v>
      </c>
      <c r="D98" s="92">
        <f ca="1">+D86-D88</f>
        <v>0</v>
      </c>
      <c r="E98" s="92">
        <f t="shared" ref="E98:N98" si="30">+E86-E88</f>
        <v>0</v>
      </c>
      <c r="F98" s="92">
        <f t="shared" si="30"/>
        <v>0</v>
      </c>
      <c r="G98" s="92">
        <f t="shared" si="30"/>
        <v>0</v>
      </c>
      <c r="H98" s="92">
        <f t="shared" ca="1" si="30"/>
        <v>0</v>
      </c>
      <c r="I98" s="92">
        <f t="shared" si="30"/>
        <v>0</v>
      </c>
      <c r="J98" s="92">
        <f t="shared" ca="1" si="30"/>
        <v>0</v>
      </c>
      <c r="K98" s="92">
        <f t="shared" si="30"/>
        <v>0</v>
      </c>
      <c r="L98" s="92">
        <f t="shared" si="30"/>
        <v>0</v>
      </c>
      <c r="M98" s="92">
        <f t="shared" si="30"/>
        <v>-200</v>
      </c>
      <c r="N98" s="92">
        <f t="shared" si="30"/>
        <v>0</v>
      </c>
      <c r="O98" s="92">
        <f ca="1">+O86-O88</f>
        <v>-200</v>
      </c>
      <c r="P98" s="87"/>
    </row>
    <row r="99" spans="1:17" ht="3" customHeight="1" x14ac:dyDescent="0.3">
      <c r="B99" s="81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1:17" s="138" customFormat="1" ht="39" customHeight="1" x14ac:dyDescent="0.3">
      <c r="A100" s="136"/>
      <c r="B100" s="118" t="s">
        <v>97</v>
      </c>
      <c r="C100" s="103">
        <f>+C98</f>
        <v>0</v>
      </c>
      <c r="D100" s="103">
        <f ca="1">+D98+C100</f>
        <v>0</v>
      </c>
      <c r="E100" s="103">
        <f t="shared" ref="E100:N100" ca="1" si="31">+E98+D100</f>
        <v>0</v>
      </c>
      <c r="F100" s="103">
        <f t="shared" ca="1" si="31"/>
        <v>0</v>
      </c>
      <c r="G100" s="103">
        <f t="shared" ca="1" si="31"/>
        <v>0</v>
      </c>
      <c r="H100" s="103">
        <f t="shared" ca="1" si="31"/>
        <v>0</v>
      </c>
      <c r="I100" s="103">
        <f t="shared" ca="1" si="31"/>
        <v>0</v>
      </c>
      <c r="J100" s="103">
        <f t="shared" ca="1" si="31"/>
        <v>0</v>
      </c>
      <c r="K100" s="103">
        <f t="shared" ca="1" si="31"/>
        <v>0</v>
      </c>
      <c r="L100" s="103">
        <f t="shared" ca="1" si="31"/>
        <v>0</v>
      </c>
      <c r="M100" s="103">
        <f t="shared" ca="1" si="31"/>
        <v>-200</v>
      </c>
      <c r="N100" s="103">
        <f t="shared" ca="1" si="31"/>
        <v>-200</v>
      </c>
      <c r="O100" s="129"/>
      <c r="P100" s="136"/>
      <c r="Q100" s="137"/>
    </row>
    <row r="101" spans="1:17" s="78" customFormat="1" x14ac:dyDescent="0.25">
      <c r="C101" s="131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Q101" s="77"/>
    </row>
    <row r="102" spans="1:17" ht="32.25" customHeight="1" x14ac:dyDescent="0.25">
      <c r="A102" s="409" t="s">
        <v>123</v>
      </c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</row>
    <row r="103" spans="1:17" s="64" customFormat="1" ht="22.5" customHeight="1" x14ac:dyDescent="0.3">
      <c r="A103" s="102"/>
      <c r="B103" s="102" t="s">
        <v>89</v>
      </c>
      <c r="C103" s="85" t="s">
        <v>7</v>
      </c>
      <c r="D103" s="85" t="s">
        <v>8</v>
      </c>
      <c r="E103" s="85" t="s">
        <v>9</v>
      </c>
      <c r="F103" s="85" t="s">
        <v>10</v>
      </c>
      <c r="G103" s="85" t="s">
        <v>11</v>
      </c>
      <c r="H103" s="85" t="s">
        <v>12</v>
      </c>
      <c r="I103" s="85" t="s">
        <v>13</v>
      </c>
      <c r="J103" s="85" t="s">
        <v>14</v>
      </c>
      <c r="K103" s="85" t="s">
        <v>15</v>
      </c>
      <c r="L103" s="85" t="s">
        <v>16</v>
      </c>
      <c r="M103" s="85" t="s">
        <v>17</v>
      </c>
      <c r="N103" s="85" t="s">
        <v>18</v>
      </c>
      <c r="O103" s="85" t="s">
        <v>116</v>
      </c>
      <c r="P103" s="102"/>
      <c r="Q103" s="113"/>
    </row>
    <row r="104" spans="1:17" s="64" customFormat="1" ht="18" customHeight="1" x14ac:dyDescent="0.3">
      <c r="A104" s="102"/>
      <c r="B104" s="143" t="s">
        <v>134</v>
      </c>
      <c r="C104" s="140">
        <f>SUMIF(Jan!H7:H201,"DP",(Jan!G7:G201))+SUMIF(Jan!H7:H201,"RD",(Jan!G7:G201))</f>
        <v>0</v>
      </c>
      <c r="D104" s="140">
        <f>SUMIF(Fev!H7:H201,"DP",(Fev!G7:G201))+SUMIF(Fev!H7:H201,"RD",(Fev!G7:G201))</f>
        <v>0</v>
      </c>
      <c r="E104" s="140">
        <f>SUMIF(Mar!H7:H201,"DP",(Mar!G7:G201))+SUMIF(Mar!H7:H201,"RD",(Mar!G7:G201))</f>
        <v>0</v>
      </c>
      <c r="F104" s="140">
        <f>SUMIF(Abr!H7:H201,"DP",(Abr!G7:G201))+SUMIF(Abr!H7:H201,"RD",(Abr!G7:G201))</f>
        <v>0</v>
      </c>
      <c r="G104" s="140">
        <f>SUMIF(Mai!H7:H201,"DP",(Mai!G7:G201))+SUMIF(Mai!H7:H201,"RD",(Mai!G7:G201))</f>
        <v>0</v>
      </c>
      <c r="H104" s="140">
        <f>SUMIF(Jun!H7:H201,"DP",(Jun!G7:G201))+SUMIF(Jun!H7:H201,"RD",(Jun!G7:G201))</f>
        <v>0</v>
      </c>
      <c r="I104" s="140">
        <f>SUMIF(Jul!H7:H201,"DP",(Jul!G7:G201))+SUMIF(Jul!H7:H201,"RD",(Jul!G7:G201))</f>
        <v>0</v>
      </c>
      <c r="J104" s="140">
        <f>SUMIF(Ago!H7:H201,"DP",(Ago!G7:G201))+SUMIF(Ago!H7:H201,"RD",(Ago!G7:G201))</f>
        <v>0</v>
      </c>
      <c r="K104" s="140">
        <f>SUMIF(Set!H7:H201,"DP",(Set!G7:G201))+SUMIF(Set!H7:H201,"RD",(Set!G7:G201))</f>
        <v>0</v>
      </c>
      <c r="L104" s="140">
        <f>SUMIF(Out!H7:H201,"DP",(Out!G7:G201))+SUMIF(Out!H7:H201,"RD",(Out!G7:G201))</f>
        <v>0</v>
      </c>
      <c r="M104" s="140">
        <f>SUMIF(Nov!H7:H201,"DP",(Nov!G7:G201))+SUMIF(Nov!H7:H201,"RD",(Nov!G7:G201))</f>
        <v>1000</v>
      </c>
      <c r="N104" s="140">
        <f>SUMIF(Dez!H7:H201,"DP",(Dez!G7:G201))+SUMIF(Dez!H7:H201,"RD",(Dez!G7:G201))</f>
        <v>0</v>
      </c>
      <c r="O104" s="141">
        <f t="shared" ref="O104:O110" si="32">SUM(C104:N104)</f>
        <v>1000</v>
      </c>
      <c r="P104" s="102"/>
      <c r="Q104" s="113"/>
    </row>
    <row r="105" spans="1:17" s="64" customFormat="1" ht="18" customHeight="1" x14ac:dyDescent="0.3">
      <c r="A105" s="102"/>
      <c r="B105" s="143" t="s">
        <v>135</v>
      </c>
      <c r="C105" s="142">
        <f>Jan!$J$6</f>
        <v>0</v>
      </c>
      <c r="D105" s="142">
        <f>+Fev!$J$6</f>
        <v>0</v>
      </c>
      <c r="E105" s="142">
        <f>+Mar!$J$6</f>
        <v>0</v>
      </c>
      <c r="F105" s="142">
        <f>+Abr!$J$6</f>
        <v>0</v>
      </c>
      <c r="G105" s="142">
        <f>+Mai!$J$6</f>
        <v>0</v>
      </c>
      <c r="H105" s="142">
        <f>+Jun!$J$6</f>
        <v>0</v>
      </c>
      <c r="I105" s="142">
        <f>+Jul!$J$6</f>
        <v>0</v>
      </c>
      <c r="J105" s="142">
        <f>Ago!$J$6</f>
        <v>0</v>
      </c>
      <c r="K105" s="142">
        <f>+Set!$J$6</f>
        <v>0</v>
      </c>
      <c r="L105" s="142">
        <f>+Out!$J$6</f>
        <v>0</v>
      </c>
      <c r="M105" s="142">
        <f>+Nov!$J$6</f>
        <v>0</v>
      </c>
      <c r="N105" s="142">
        <f>Dez!$J$6</f>
        <v>0</v>
      </c>
      <c r="O105" s="141">
        <f t="shared" si="32"/>
        <v>0</v>
      </c>
      <c r="P105" s="102"/>
      <c r="Q105" s="113"/>
    </row>
    <row r="106" spans="1:17" s="64" customFormat="1" ht="18" customHeight="1" x14ac:dyDescent="0.3">
      <c r="A106" s="102"/>
      <c r="B106" s="143" t="s">
        <v>136</v>
      </c>
      <c r="C106" s="142">
        <f>SUMIF(Jan!$H$7:$H$201,"DB",(Jan!$G$7:$G$201))+SUMIF(Jan!$H$7:$H$201,"TR",(Jan!$G$7:$G$201))</f>
        <v>0</v>
      </c>
      <c r="D106" s="142">
        <f>SUMIF(Fev!$H$7:$H$201,"DB",(Fev!$G$7:$G$201))+SUMIF(Fev!$H$7:$H$201,"TR",(Fev!$G$7:$G$201))</f>
        <v>0</v>
      </c>
      <c r="E106" s="142">
        <f>SUMIF(Mar!$H$7:$H$201,"DB",(Mar!$G$7:$G$201))+SUMIF(Mar!$H$7:$H$201,"TR",(Mar!$G$7:$G$201))</f>
        <v>0</v>
      </c>
      <c r="F106" s="142">
        <f>SUMIF(Abr!$H$7:$H$201,"DB",(Abr!$G$7:$G$201))+SUMIF(Abr!$H$7:$H$201,"TR",(Abr!$G$7:$G$201))</f>
        <v>0</v>
      </c>
      <c r="G106" s="142">
        <f>SUMIF(Mai!$H$7:$H$201,"DB",(Mai!$G$7:$G$201))+SUMIF(Mai!$H$7:$H$201,"TR",(Mai!$G$7:$G$201))</f>
        <v>0</v>
      </c>
      <c r="H106" s="142">
        <f>SUMIF(Jun!$H$7:$H$201,"DB",(Jun!$G$7:$G$201))+SUMIF(Jun!$H$7:$H$201,"TR",(Jun!$G$7:$G$201))</f>
        <v>0</v>
      </c>
      <c r="I106" s="142">
        <f>SUMIF(Jul!$H$7:$H$201,"DB",(Jul!$G$7:$G$201))+SUMIF(Jul!$H$7:$H$201,"TR",(Jul!$G$7:$G$201))</f>
        <v>0</v>
      </c>
      <c r="J106" s="142">
        <f>SUMIF(Ago!$H$7:$H$201,"DB",(Ago!$G$7:$G$201))+SUMIF(Ago!$H$7:$H$201,"TR",(Ago!$G$7:$G$201))</f>
        <v>0</v>
      </c>
      <c r="K106" s="142">
        <f>SUMIF(Set!$H$7:$H$201,"DB",(Set!$G$7:$G$201))+SUMIF(Set!$H$7:$H$201,"TR",(Set!$G$7:$G$201))</f>
        <v>0</v>
      </c>
      <c r="L106" s="142">
        <f>SUMIF(Out!$H$7:$H$201,"DB",(Out!$G$7:$G$201))+SUMIF(Out!$H$7:$H$201,"TR",(Out!$G$7:$G$201))</f>
        <v>0</v>
      </c>
      <c r="M106" s="142">
        <f>SUMIF(Nov!$H$7:$H$201,"DB",(Nov!$G$7:$G$201))+SUMIF(Nov!$H$7:$H$201,"TR",(Nov!$G$7:$G$201))</f>
        <v>1000</v>
      </c>
      <c r="N106" s="142">
        <f>SUMIF(Dez!$H$7:$H$201,"DB",(Dez!$G$7:$G$201))+SUMIF(Dez!$H$7:$H$201,"TR",(Dez!$G$7:$G$201))</f>
        <v>0</v>
      </c>
      <c r="O106" s="141">
        <f t="shared" si="32"/>
        <v>1000</v>
      </c>
      <c r="P106" s="102"/>
      <c r="Q106" s="113"/>
    </row>
    <row r="107" spans="1:17" s="64" customFormat="1" ht="18" customHeight="1" x14ac:dyDescent="0.3">
      <c r="A107" s="102"/>
      <c r="B107" s="375" t="s">
        <v>380</v>
      </c>
      <c r="C107" s="376">
        <f>SUMIF(Jan!$D$7:$D$201,"f7",(Jan!$G$7:$G$201))</f>
        <v>0</v>
      </c>
      <c r="D107" s="376">
        <f>SUMIF(Fev!$D$7:$D$201,"f7",(Fev!$G$7:$G$201))</f>
        <v>0</v>
      </c>
      <c r="E107" s="376">
        <f>SUMIF(Mar!$D$7:$D$201,"f7",(Mar!$G$7:$G$201))</f>
        <v>0</v>
      </c>
      <c r="F107" s="376">
        <f>SUMIF(Abr!$D$7:$D$201,"f7",(Abr!$G$7:$G$201))</f>
        <v>0</v>
      </c>
      <c r="G107" s="376">
        <f>SUMIF(Mai!$D$7:$D$201,"f7",(Mai!$G$7:$G$201))</f>
        <v>0</v>
      </c>
      <c r="H107" s="376">
        <f>SUMIF(Jun!$D$7:$D$201,"f7",(Jun!$G$7:$G$201))</f>
        <v>0</v>
      </c>
      <c r="I107" s="376">
        <f>SUMIF(Jul!$D$7:$D$201,"f7",(Jul!$G$7:$G$201))</f>
        <v>0</v>
      </c>
      <c r="J107" s="376">
        <f>SUMIF(Ago!$D$7:$D$201,"f7",(Ago!$G$7:$G$201))</f>
        <v>0</v>
      </c>
      <c r="K107" s="376">
        <f>SUMIF(Set!$D$7:$D$201,"f7",(Set!$G$7:$G$201))</f>
        <v>0</v>
      </c>
      <c r="L107" s="376">
        <f>SUMIF(Out!$D$7:$D$201,"f7",(Out!$G$7:$G$201))</f>
        <v>0</v>
      </c>
      <c r="M107" s="376">
        <f>SUMIF(Nov!$D$7:$D$201,"f7",(Nov!$G$7:$G$201))</f>
        <v>0</v>
      </c>
      <c r="N107" s="376">
        <f>SUMIF(Dez!$D$7:$D$201,"f7",(Dez!$G$7:$G$201))</f>
        <v>0</v>
      </c>
      <c r="O107" s="124">
        <f t="shared" si="32"/>
        <v>0</v>
      </c>
      <c r="P107" s="102"/>
      <c r="Q107" s="113"/>
    </row>
    <row r="108" spans="1:17" s="64" customFormat="1" ht="18" customHeight="1" x14ac:dyDescent="0.3">
      <c r="A108" s="102"/>
      <c r="B108" s="143" t="s">
        <v>133</v>
      </c>
      <c r="C108" s="142">
        <f>SUMIF(Jan!$H$7:$H$201,"SQ",(Jan!$G$7:$G$201))+SUMIF(Jan!$H$7:$H$201,"RD",(Jan!$G$7:$G$201))</f>
        <v>0</v>
      </c>
      <c r="D108" s="142">
        <f>SUMIF(Fev!$H$7:$H$201,"SQ",(Fev!$G$7:$G$201))+SUMIF(Fev!$H$7:$H$201,"RD",(Fev!$G$7:$G$201))</f>
        <v>0</v>
      </c>
      <c r="E108" s="142">
        <f>SUMIF(Mar!$H$7:$H$201,"SQ",(Mar!$G$7:$G$201))+SUMIF(Mar!$H$7:$H$201,"RD",(Mar!$G$7:$G$201))</f>
        <v>0</v>
      </c>
      <c r="F108" s="142">
        <f>SUMIF(Abr!$H$7:$H$201,"SQ",(Abr!$G$7:$G$201))+SUMIF(Abr!$H$7:$H$201,"RD",(Abr!$G$7:$G$201))</f>
        <v>0</v>
      </c>
      <c r="G108" s="142">
        <f>SUMIF(Mai!$H$7:$H$201,"SQ",(Mai!$G$7:$G$201))+SUMIF(Mai!$H$7:$H$201,"RD",(Mai!$G$7:$G$201))</f>
        <v>0</v>
      </c>
      <c r="H108" s="142">
        <f>SUMIF(Jun!$H$7:$H$201,"SQ",(Jun!$G$7:$G$201))+SUMIF(Jun!$H$7:$H$201,"RD",(Jun!$G$7:$G$201))</f>
        <v>0</v>
      </c>
      <c r="I108" s="142">
        <f>SUMIF(Jul!$H$7:$H$201,"SQ",(Jul!$G$7:$G$201))+SUMIF(Jul!$H$7:$H$201,"RD",(Jul!$G$7:$G$201))</f>
        <v>0</v>
      </c>
      <c r="J108" s="142">
        <f>SUMIF(Ago!$H$7:$H$201,"SQ",(Ago!$G$7:$G$201))+SUMIF(Ago!$H$7:$H$201,"RD",(Ago!$G$7:$G$201))</f>
        <v>0</v>
      </c>
      <c r="K108" s="142">
        <f>SUMIF(Set!$H$7:$H$201,"SQ",(Set!$G$7:$G$201))+SUMIF(Set!$H$7:$H$201,"RD",(Set!$G$7:$G$201))</f>
        <v>0</v>
      </c>
      <c r="L108" s="142">
        <f>SUMIF(Out!$H$7:$H$201,"SQ",(Out!$G$7:$G$201))+SUMIF(Out!$H$7:$H$201,"RD",(Out!$G$7:$G$201))</f>
        <v>0</v>
      </c>
      <c r="M108" s="142">
        <f>SUMIF(Nov!$H$7:$H$201,"SQ",(Nov!$G$7:$G$201))+SUMIF(Nov!$H$7:$H$201,"RD",(Nov!$G$7:$G$201))</f>
        <v>0</v>
      </c>
      <c r="N108" s="142">
        <f>SUMIF(Dez!$H$7:$H$201,"SQ",(Dez!$G$7:$G$201))+SUMIF(Dez!$H$7:$H$201,"RD",(Dez!$G$7:$G$201))</f>
        <v>0</v>
      </c>
      <c r="O108" s="141">
        <f t="shared" si="32"/>
        <v>0</v>
      </c>
      <c r="P108" s="102"/>
      <c r="Q108" s="113"/>
    </row>
    <row r="109" spans="1:17" s="64" customFormat="1" ht="18" customHeight="1" x14ac:dyDescent="0.3">
      <c r="A109" s="102"/>
      <c r="B109" s="143" t="s">
        <v>137</v>
      </c>
      <c r="C109" s="142">
        <f>Jan!$K$6</f>
        <v>0</v>
      </c>
      <c r="D109" s="142">
        <f>Fev!$K$6</f>
        <v>0</v>
      </c>
      <c r="E109" s="142">
        <f>Mar!$K$6</f>
        <v>0</v>
      </c>
      <c r="F109" s="142">
        <f>Abr!$K$6</f>
        <v>0</v>
      </c>
      <c r="G109" s="142">
        <f>Mai!$K$6</f>
        <v>0</v>
      </c>
      <c r="H109" s="142">
        <f>Jun!$K$6</f>
        <v>0</v>
      </c>
      <c r="I109" s="142">
        <f>Jul!$K$6</f>
        <v>0</v>
      </c>
      <c r="J109" s="142">
        <f>Ago!$K$6</f>
        <v>0</v>
      </c>
      <c r="K109" s="142">
        <f>Set!$K$6</f>
        <v>0</v>
      </c>
      <c r="L109" s="142">
        <f>Out!$K$6</f>
        <v>0</v>
      </c>
      <c r="M109" s="142">
        <f>Nov!$K$6</f>
        <v>0</v>
      </c>
      <c r="N109" s="142">
        <f>Dez!$K$6</f>
        <v>0</v>
      </c>
      <c r="O109" s="141">
        <f>SUM(C109:N109)</f>
        <v>0</v>
      </c>
      <c r="P109" s="102"/>
      <c r="Q109" s="113"/>
    </row>
    <row r="110" spans="1:17" s="64" customFormat="1" ht="18" customHeight="1" x14ac:dyDescent="0.3">
      <c r="A110" s="102"/>
      <c r="B110" s="143" t="s">
        <v>138</v>
      </c>
      <c r="C110" s="142">
        <f>SUMIF(Jan!$H$7:$H$201,"DI",(Jan!$G$7:$G$201))</f>
        <v>0</v>
      </c>
      <c r="D110" s="142">
        <f>SUMIF(Fev!$H$7:$H$201,"DI",(Fev!$G$7:$G$201))</f>
        <v>0</v>
      </c>
      <c r="E110" s="142">
        <f>SUMIF(Mar!$H$7:$H$201,"DI",(Mar!$G$7:$G$201))</f>
        <v>0</v>
      </c>
      <c r="F110" s="142">
        <f>SUMIF(Abr!$H$7:$H$201,"DI",(Abr!$G$7:$G$201))</f>
        <v>0</v>
      </c>
      <c r="G110" s="142">
        <f>SUMIF(Mai!$H$7:$H$201,"DI",(Mai!$G$7:$G$201))</f>
        <v>0</v>
      </c>
      <c r="H110" s="142">
        <f>SUMIF(Jun!$H$7:$H$201,"DI",(Jun!$G$7:$G$201))</f>
        <v>0</v>
      </c>
      <c r="I110" s="142">
        <f>SUMIF(Jul!$H$7:$H$201,"DI",(Jul!$G$7:$G$201))</f>
        <v>0</v>
      </c>
      <c r="J110" s="142">
        <f>SUMIF(Ago!$H$7:$H$201,"DI",(Ago!$G$7:$G$201))</f>
        <v>0</v>
      </c>
      <c r="K110" s="142">
        <f>SUMIF(Set!$H$7:$H$201,"DI",(Set!$G$7:$G$201))</f>
        <v>0</v>
      </c>
      <c r="L110" s="142">
        <f>SUMIF(Out!$H$7:$H$201,"DI",(Out!$G$7:$G$201))</f>
        <v>0</v>
      </c>
      <c r="M110" s="142">
        <f>SUMIF(Nov!$H$7:$H$201,"DI",(Nov!$G$7:$G$201))</f>
        <v>0</v>
      </c>
      <c r="N110" s="142">
        <f>SUMIF(Dez!$H$7:$H$201,"DI",(Dez!$G$7:$G$201))</f>
        <v>0</v>
      </c>
      <c r="O110" s="141">
        <f t="shared" si="32"/>
        <v>0</v>
      </c>
      <c r="P110" s="102"/>
      <c r="Q110" s="113"/>
    </row>
    <row r="111" spans="1:17" s="64" customFormat="1" ht="18" customHeight="1" x14ac:dyDescent="0.3">
      <c r="A111" s="102"/>
      <c r="B111" s="143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1"/>
      <c r="P111" s="102"/>
      <c r="Q111" s="113"/>
    </row>
    <row r="112" spans="1:17" s="64" customFormat="1" ht="18" customHeight="1" x14ac:dyDescent="0.3">
      <c r="A112" s="102"/>
      <c r="B112" s="143" t="s">
        <v>139</v>
      </c>
      <c r="C112" s="142">
        <f t="shared" ref="C112:N112" si="33">+C104+C105-C106-C108</f>
        <v>0</v>
      </c>
      <c r="D112" s="142">
        <f t="shared" si="33"/>
        <v>0</v>
      </c>
      <c r="E112" s="142">
        <f t="shared" si="33"/>
        <v>0</v>
      </c>
      <c r="F112" s="142">
        <f t="shared" si="33"/>
        <v>0</v>
      </c>
      <c r="G112" s="142">
        <f t="shared" si="33"/>
        <v>0</v>
      </c>
      <c r="H112" s="142">
        <f t="shared" si="33"/>
        <v>0</v>
      </c>
      <c r="I112" s="142">
        <f t="shared" si="33"/>
        <v>0</v>
      </c>
      <c r="J112" s="142">
        <f t="shared" si="33"/>
        <v>0</v>
      </c>
      <c r="K112" s="142">
        <f t="shared" si="33"/>
        <v>0</v>
      </c>
      <c r="L112" s="142">
        <f t="shared" si="33"/>
        <v>0</v>
      </c>
      <c r="M112" s="142">
        <f t="shared" si="33"/>
        <v>0</v>
      </c>
      <c r="N112" s="142">
        <f t="shared" si="33"/>
        <v>0</v>
      </c>
      <c r="O112" s="141">
        <f>+N112</f>
        <v>0</v>
      </c>
      <c r="P112" s="102"/>
      <c r="Q112" s="113"/>
    </row>
    <row r="113" spans="1:17" s="64" customFormat="1" ht="18" customHeight="1" x14ac:dyDescent="0.3">
      <c r="A113" s="102"/>
      <c r="B113" s="143" t="s">
        <v>141</v>
      </c>
      <c r="C113" s="142">
        <f>(+C108+C109)-C110</f>
        <v>0</v>
      </c>
      <c r="D113" s="142">
        <f t="shared" ref="D113:N113" si="34">+D108-D110</f>
        <v>0</v>
      </c>
      <c r="E113" s="142">
        <f t="shared" si="34"/>
        <v>0</v>
      </c>
      <c r="F113" s="142">
        <f t="shared" si="34"/>
        <v>0</v>
      </c>
      <c r="G113" s="142">
        <f t="shared" si="34"/>
        <v>0</v>
      </c>
      <c r="H113" s="142">
        <f t="shared" si="34"/>
        <v>0</v>
      </c>
      <c r="I113" s="142">
        <f t="shared" si="34"/>
        <v>0</v>
      </c>
      <c r="J113" s="142">
        <f t="shared" si="34"/>
        <v>0</v>
      </c>
      <c r="K113" s="142">
        <f t="shared" si="34"/>
        <v>0</v>
      </c>
      <c r="L113" s="142">
        <f t="shared" si="34"/>
        <v>0</v>
      </c>
      <c r="M113" s="142">
        <f t="shared" si="34"/>
        <v>0</v>
      </c>
      <c r="N113" s="142">
        <f t="shared" si="34"/>
        <v>0</v>
      </c>
      <c r="O113" s="141">
        <f>+N113</f>
        <v>0</v>
      </c>
      <c r="P113" s="102"/>
      <c r="Q113" s="113"/>
    </row>
    <row r="114" spans="1:17" s="64" customFormat="1" ht="23.25" customHeight="1" x14ac:dyDescent="0.3">
      <c r="A114" s="102"/>
      <c r="B114" s="102" t="s">
        <v>140</v>
      </c>
      <c r="C114" s="103">
        <f>+C112+C113</f>
        <v>0</v>
      </c>
      <c r="D114" s="103">
        <f t="shared" ref="D114:N114" si="35">+D112+D113</f>
        <v>0</v>
      </c>
      <c r="E114" s="103">
        <f t="shared" si="35"/>
        <v>0</v>
      </c>
      <c r="F114" s="103">
        <f t="shared" si="35"/>
        <v>0</v>
      </c>
      <c r="G114" s="103">
        <f t="shared" si="35"/>
        <v>0</v>
      </c>
      <c r="H114" s="103">
        <f t="shared" si="35"/>
        <v>0</v>
      </c>
      <c r="I114" s="103">
        <f t="shared" si="35"/>
        <v>0</v>
      </c>
      <c r="J114" s="103">
        <f t="shared" si="35"/>
        <v>0</v>
      </c>
      <c r="K114" s="103">
        <f t="shared" si="35"/>
        <v>0</v>
      </c>
      <c r="L114" s="103">
        <f t="shared" si="35"/>
        <v>0</v>
      </c>
      <c r="M114" s="103">
        <f t="shared" si="35"/>
        <v>0</v>
      </c>
      <c r="N114" s="103">
        <f t="shared" si="35"/>
        <v>0</v>
      </c>
      <c r="O114" s="103">
        <f>+N114</f>
        <v>0</v>
      </c>
      <c r="P114" s="103"/>
      <c r="Q114" s="113"/>
    </row>
    <row r="115" spans="1:17" s="45" customFormat="1" ht="15" customHeight="1" x14ac:dyDescent="0.25">
      <c r="A115" s="79"/>
      <c r="B115" s="79"/>
      <c r="C115" s="132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79"/>
    </row>
    <row r="116" spans="1:17" s="145" customFormat="1" ht="24.75" customHeight="1" x14ac:dyDescent="0.3">
      <c r="A116" s="149"/>
      <c r="B116" s="102" t="s">
        <v>130</v>
      </c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49"/>
      <c r="Q116" s="144"/>
    </row>
    <row r="117" spans="1:17" s="145" customFormat="1" ht="18" customHeight="1" x14ac:dyDescent="0.3">
      <c r="A117" s="149"/>
      <c r="B117" s="143" t="s">
        <v>117</v>
      </c>
      <c r="C117" s="146">
        <f>Jan!$L$6</f>
        <v>0</v>
      </c>
      <c r="D117" s="146">
        <f>SUMIF(Jan!$H$7:$H$201,"CC",(Jan!$G$7:$G$201))+Jan!$L$6</f>
        <v>0</v>
      </c>
      <c r="E117" s="146">
        <f>SUMIF(Fev!$H$6:$H$200,"CC",(Fev!$G$6:$G$200))+Fev!$L$5</f>
        <v>0</v>
      </c>
      <c r="F117" s="146">
        <f>SUMIF(Mar!$H$6:$H$200,"CC",(Mar!$G$6:$G$200))+Mar!$L$5</f>
        <v>0</v>
      </c>
      <c r="G117" s="146">
        <f>SUMIF(Abr!$H$6:$H$200,"CC",(Abr!$G$6:$G$200))+Abr!$L$5</f>
        <v>0</v>
      </c>
      <c r="H117" s="146">
        <f>SUMIF(Mai!$H$6:$H$200,"CC",(Mai!$G$6:$G$200))+Mai!$L$5</f>
        <v>0</v>
      </c>
      <c r="I117" s="146">
        <f>SUMIF(Jun!$H$6:$H$200,"CC",(Jun!$G$6:$G$200))+Jun!$L$5</f>
        <v>0</v>
      </c>
      <c r="J117" s="146">
        <f>SUMIF(Jul!$H$6:$H$200,"CC",(Jul!$G$6:$G$200))+Jul!$L$5</f>
        <v>0</v>
      </c>
      <c r="K117" s="146">
        <f>SUMIF(Ago!$H$6:$H$200,"CC",(Ago!$G$6:$G$200))+Ago!$L$5</f>
        <v>0</v>
      </c>
      <c r="L117" s="146">
        <f>SUMIF(Set!$H$6:$H$200,"CC",(Set!$G$6:$G$200))+Set!$L$5</f>
        <v>0</v>
      </c>
      <c r="M117" s="146">
        <f>SUMIF(Out!$H$6:$H$200,"CC",(Out!$G$6:$G$200))+Out!$L$5</f>
        <v>0</v>
      </c>
      <c r="N117" s="146">
        <f>SUMIF(Nov!$H$6:$H$200,"CC",(Nov!$G$6:$G$200))+Nov!$L$5</f>
        <v>200</v>
      </c>
      <c r="O117" s="147">
        <f>SUM(C117:N117)</f>
        <v>200</v>
      </c>
      <c r="P117" s="149"/>
      <c r="Q117" s="145" t="s">
        <v>119</v>
      </c>
    </row>
    <row r="118" spans="1:17" s="145" customFormat="1" ht="18" customHeight="1" x14ac:dyDescent="0.3">
      <c r="A118" s="149"/>
      <c r="B118" s="143" t="s">
        <v>118</v>
      </c>
      <c r="C118" s="148">
        <v>0</v>
      </c>
      <c r="D118" s="143">
        <f>SUMIF(Jan!$H$7:$H$201,"PC",(Jan!$G$7:$G$201))</f>
        <v>0</v>
      </c>
      <c r="E118" s="143">
        <f>SUMIF(Fev!$H$6:$H$200,"PC",(Fev!$G$6:$G$200))</f>
        <v>0</v>
      </c>
      <c r="F118" s="143">
        <f>SUMIF(Mar!$H$6:$H$200,"PC",(Mar!$G$6:$G$200))</f>
        <v>0</v>
      </c>
      <c r="G118" s="143">
        <f>SUMIF(Abr!$H$6:$H$200,"PC",(Abr!$G$6:$G$200))</f>
        <v>0</v>
      </c>
      <c r="H118" s="143">
        <f>SUMIF(Mai!$H$6:$H$200,"PC",(Mai!$G$6:$G$200))</f>
        <v>0</v>
      </c>
      <c r="I118" s="143">
        <f>SUMIF(Jun!$H$6:$H$200,"PC",(Jun!$G$6:$G$200))</f>
        <v>0</v>
      </c>
      <c r="J118" s="143">
        <f>SUMIF(Jul!$H$6:$H$200,"PC",(Jul!$G$6:$G$200))</f>
        <v>0</v>
      </c>
      <c r="K118" s="143">
        <f>SUMIF(Ago!$H$6:$H$200,"PC",(Ago!$G$6:$G$200))</f>
        <v>0</v>
      </c>
      <c r="L118" s="143">
        <f>SUMIF(Set!$H$6:$H$200,"PC",(Set!$G$6:$G$200))</f>
        <v>0</v>
      </c>
      <c r="M118" s="143">
        <f>SUMIF(Out!$H$6:$H$200,"PC",(Out!$G$6:$G$200))</f>
        <v>0</v>
      </c>
      <c r="N118" s="143">
        <f>SUMIF(Nov!$H$6:$H$200,"PC",(Nov!$G$6:$G$200))</f>
        <v>0</v>
      </c>
      <c r="O118" s="147">
        <f>SUM(C118:N118)</f>
        <v>0</v>
      </c>
      <c r="P118" s="149"/>
      <c r="Q118" s="145" t="s">
        <v>119</v>
      </c>
    </row>
    <row r="119" spans="1:17" s="145" customFormat="1" ht="6.75" customHeight="1" x14ac:dyDescent="0.3">
      <c r="A119" s="149"/>
      <c r="B119" s="149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49"/>
      <c r="Q119" s="144"/>
    </row>
    <row r="120" spans="1:17" x14ac:dyDescent="0.25">
      <c r="B120" s="12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</row>
    <row r="121" spans="1:17" x14ac:dyDescent="0.25">
      <c r="B121" s="12"/>
    </row>
    <row r="122" spans="1:17" x14ac:dyDescent="0.25">
      <c r="B122" s="12"/>
    </row>
    <row r="123" spans="1:17" x14ac:dyDescent="0.25">
      <c r="B123" s="12"/>
    </row>
  </sheetData>
  <sheetProtection formatCells="0" formatColumns="0" formatRows="0" insertColumns="0" insertRows="0" insertHyperlinks="0" deleteColumns="0" deleteRows="0" sort="0" autoFilter="0" pivotTables="0"/>
  <dataConsolidate/>
  <mergeCells count="5">
    <mergeCell ref="A1:B1"/>
    <mergeCell ref="C2:P2"/>
    <mergeCell ref="C1:P1"/>
    <mergeCell ref="B84:P84"/>
    <mergeCell ref="A102:P102"/>
  </mergeCells>
  <phoneticPr fontId="18" type="noConversion"/>
  <pageMargins left="0.23622047244094491" right="0.23622047244094491" top="0.15748031496062992" bottom="0.15748031496062992" header="0.31496062992125984" footer="0.31496062992125984"/>
  <pageSetup paperSize="9" scale="48" firstPageNumber="0" fitToWidth="2" orientation="landscape" horizontalDpi="300" verticalDpi="300"/>
  <headerFooter alignWithMargins="0"/>
  <ignoredErrors>
    <ignoredError sqref="C49 C32 D78 E78:N78 C10:C13 C37 C59 C64 C70" emptyCellReference="1"/>
    <ignoredError sqref="O4:O11 O39:O42 O44:O46 O14:O18 O32:O37 O48:O50 O52:O70 O21:O28" formula="1"/>
    <ignoredError sqref="D10:F12 D42 D64 D32 D37 D49 D59 D70 N37 H37:M37 N32 H32:M32 N10:N13 N42 H42:M42 G10:M13 G42 G32 G37 E37:F37 E32:F32 E42:F42 N49 E49:M49 N70 E70:M70 N59 E59:M59 N64 E64:M64 D13:E13" formula="1" emptyCellReference="1"/>
  </ignoredErrors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6">
    <pageSetUpPr fitToPage="1"/>
  </sheetPr>
  <dimension ref="A1:Q101"/>
  <sheetViews>
    <sheetView showGridLines="0" zoomScale="95" zoomScaleNormal="95" workbookViewId="0">
      <pane xSplit="2" ySplit="3" topLeftCell="C18" activePane="bottomRight" state="frozen"/>
      <selection activeCell="B70" activeCellId="10" sqref="B3:N3 B10:N10 B13:N13 B19:N19 B32:N32 B37:N37 B42:N42 B49:N49 B59:N59 B64:N64 B70:N70"/>
      <selection pane="topRight" activeCell="B70" activeCellId="10" sqref="B3:N3 B10:N10 B13:N13 B19:N19 B32:N32 B37:N37 B42:N42 B49:N49 B59:N59 B64:N64 B70:N70"/>
      <selection pane="bottomLeft" activeCell="B70" activeCellId="10" sqref="B3:N3 B10:N10 B13:N13 B19:N19 B32:N32 B37:N37 B42:N42 B49:N49 B59:N59 B64:N64 B70:N70"/>
      <selection pane="bottomRight" activeCell="C22" sqref="C22"/>
    </sheetView>
  </sheetViews>
  <sheetFormatPr defaultColWidth="0" defaultRowHeight="13.8" x14ac:dyDescent="0.25"/>
  <cols>
    <col min="1" max="1" width="1.109375" style="46" customWidth="1"/>
    <col min="2" max="2" width="41.33203125" style="46" customWidth="1"/>
    <col min="3" max="14" width="11.44140625" style="46" customWidth="1"/>
    <col min="15" max="15" width="13.33203125" style="54" customWidth="1"/>
    <col min="16" max="16" width="1" style="46" customWidth="1"/>
    <col min="17" max="17" width="9.44140625" style="46" hidden="1" customWidth="1"/>
    <col min="18" max="16384" width="0" style="46" hidden="1"/>
  </cols>
  <sheetData>
    <row r="1" spans="1:16" ht="72.75" customHeight="1" x14ac:dyDescent="0.25">
      <c r="A1" s="115"/>
      <c r="B1" s="116" t="s">
        <v>20</v>
      </c>
      <c r="C1" s="407" t="s">
        <v>316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</row>
    <row r="2" spans="1:16" ht="31.5" customHeight="1" x14ac:dyDescent="0.25">
      <c r="B2" s="117">
        <f>+'Como usar a planilha'!L3</f>
        <v>2025</v>
      </c>
      <c r="C2" s="408" t="s">
        <v>314</v>
      </c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74"/>
    </row>
    <row r="3" spans="1:16" s="86" customFormat="1" ht="22.5" customHeight="1" x14ac:dyDescent="0.3">
      <c r="A3" s="84"/>
      <c r="B3" s="83" t="str">
        <f>+'Plano de contas'!C3</f>
        <v>Receita</v>
      </c>
      <c r="C3" s="85" t="s">
        <v>7</v>
      </c>
      <c r="D3" s="85" t="s">
        <v>8</v>
      </c>
      <c r="E3" s="85" t="s">
        <v>9</v>
      </c>
      <c r="F3" s="85" t="s">
        <v>10</v>
      </c>
      <c r="G3" s="85" t="s">
        <v>11</v>
      </c>
      <c r="H3" s="85" t="s">
        <v>12</v>
      </c>
      <c r="I3" s="85" t="s">
        <v>13</v>
      </c>
      <c r="J3" s="85" t="s">
        <v>14</v>
      </c>
      <c r="K3" s="85" t="s">
        <v>15</v>
      </c>
      <c r="L3" s="85" t="s">
        <v>16</v>
      </c>
      <c r="M3" s="85" t="s">
        <v>17</v>
      </c>
      <c r="N3" s="85" t="s">
        <v>18</v>
      </c>
      <c r="O3" s="85" t="s">
        <v>116</v>
      </c>
      <c r="P3" s="84"/>
    </row>
    <row r="4" spans="1:16" s="86" customFormat="1" ht="18" customHeight="1" x14ac:dyDescent="0.3">
      <c r="A4" s="87"/>
      <c r="B4" s="88" t="str">
        <f>+'Plano de contas'!D3</f>
        <v>Salário  / Adiantamento /  Renda Autônomo</v>
      </c>
      <c r="C4" s="89">
        <v>1000</v>
      </c>
      <c r="D4" s="89">
        <v>1000</v>
      </c>
      <c r="E4" s="89">
        <v>1000</v>
      </c>
      <c r="F4" s="89">
        <v>1000</v>
      </c>
      <c r="G4" s="89">
        <v>1000</v>
      </c>
      <c r="H4" s="89">
        <v>1000</v>
      </c>
      <c r="I4" s="89">
        <v>1000</v>
      </c>
      <c r="J4" s="89">
        <v>1000</v>
      </c>
      <c r="K4" s="89">
        <v>1000</v>
      </c>
      <c r="L4" s="89">
        <v>1000</v>
      </c>
      <c r="M4" s="89">
        <v>1000</v>
      </c>
      <c r="N4" s="89">
        <v>1000</v>
      </c>
      <c r="O4" s="90">
        <f t="shared" ref="O4:O9" si="0">SUM(C4:N4)</f>
        <v>12000</v>
      </c>
      <c r="P4" s="87"/>
    </row>
    <row r="5" spans="1:16" s="86" customFormat="1" ht="18" customHeight="1" x14ac:dyDescent="0.3">
      <c r="A5" s="87"/>
      <c r="B5" s="88" t="str">
        <f>+'Plano de contas'!D4</f>
        <v>Férias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90">
        <f t="shared" si="0"/>
        <v>0</v>
      </c>
      <c r="P5" s="87"/>
    </row>
    <row r="6" spans="1:16" s="86" customFormat="1" ht="18" customHeight="1" x14ac:dyDescent="0.3">
      <c r="A6" s="87"/>
      <c r="B6" s="88" t="str">
        <f>+'Plano de contas'!D5</f>
        <v>13º salário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90">
        <f t="shared" si="0"/>
        <v>0</v>
      </c>
      <c r="P6" s="87"/>
    </row>
    <row r="7" spans="1:16" s="86" customFormat="1" ht="18" customHeight="1" x14ac:dyDescent="0.3">
      <c r="A7" s="87"/>
      <c r="B7" s="88" t="str">
        <f>+'Plano de contas'!D6</f>
        <v>Aposentadoria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>
        <f t="shared" si="0"/>
        <v>0</v>
      </c>
      <c r="P7" s="87"/>
    </row>
    <row r="8" spans="1:16" s="86" customFormat="1" ht="18" customHeight="1" x14ac:dyDescent="0.3">
      <c r="A8" s="87"/>
      <c r="B8" s="88" t="str">
        <f>+'Plano de contas'!D7</f>
        <v>Receita extra (aluguel, restituição IR)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>
        <f t="shared" si="0"/>
        <v>0</v>
      </c>
      <c r="P8" s="87"/>
    </row>
    <row r="9" spans="1:16" s="86" customFormat="1" ht="18" customHeight="1" x14ac:dyDescent="0.3">
      <c r="A9" s="87"/>
      <c r="B9" s="88" t="str">
        <f>+'Plano de contas'!D8</f>
        <v>Outras Receitas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0">
        <f t="shared" si="0"/>
        <v>0</v>
      </c>
      <c r="P9" s="87"/>
    </row>
    <row r="10" spans="1:16" s="86" customFormat="1" ht="18" customHeight="1" x14ac:dyDescent="0.3">
      <c r="A10" s="87"/>
      <c r="B10" s="84" t="s">
        <v>5</v>
      </c>
      <c r="C10" s="92">
        <f>SUM(C4:C9)</f>
        <v>1000</v>
      </c>
      <c r="D10" s="92">
        <f t="shared" ref="D10:N10" si="1">SUM(D4:D9)</f>
        <v>1000</v>
      </c>
      <c r="E10" s="92">
        <f t="shared" si="1"/>
        <v>1000</v>
      </c>
      <c r="F10" s="92">
        <f t="shared" si="1"/>
        <v>1000</v>
      </c>
      <c r="G10" s="92">
        <f t="shared" si="1"/>
        <v>1000</v>
      </c>
      <c r="H10" s="92">
        <f t="shared" si="1"/>
        <v>1000</v>
      </c>
      <c r="I10" s="92">
        <f t="shared" si="1"/>
        <v>1000</v>
      </c>
      <c r="J10" s="92">
        <f t="shared" si="1"/>
        <v>1000</v>
      </c>
      <c r="K10" s="92">
        <f t="shared" si="1"/>
        <v>1000</v>
      </c>
      <c r="L10" s="92">
        <f t="shared" si="1"/>
        <v>1000</v>
      </c>
      <c r="M10" s="92">
        <f t="shared" si="1"/>
        <v>1000</v>
      </c>
      <c r="N10" s="92">
        <f t="shared" si="1"/>
        <v>1000</v>
      </c>
      <c r="O10" s="93">
        <f>SUM(O4:O9)</f>
        <v>12000</v>
      </c>
      <c r="P10" s="87"/>
    </row>
    <row r="11" spans="1:16" ht="4.5" customHeight="1" x14ac:dyDescent="0.25"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6"/>
    </row>
    <row r="12" spans="1:16" s="64" customFormat="1" ht="23.25" customHeight="1" x14ac:dyDescent="0.3">
      <c r="A12" s="96"/>
      <c r="B12" s="95" t="s">
        <v>6</v>
      </c>
      <c r="C12" s="85" t="s">
        <v>7</v>
      </c>
      <c r="D12" s="85" t="s">
        <v>8</v>
      </c>
      <c r="E12" s="85" t="s">
        <v>9</v>
      </c>
      <c r="F12" s="85" t="s">
        <v>10</v>
      </c>
      <c r="G12" s="85" t="s">
        <v>11</v>
      </c>
      <c r="H12" s="85" t="s">
        <v>12</v>
      </c>
      <c r="I12" s="85" t="s">
        <v>13</v>
      </c>
      <c r="J12" s="85" t="s">
        <v>14</v>
      </c>
      <c r="K12" s="85" t="s">
        <v>15</v>
      </c>
      <c r="L12" s="85" t="s">
        <v>16</v>
      </c>
      <c r="M12" s="85" t="s">
        <v>17</v>
      </c>
      <c r="N12" s="85" t="s">
        <v>18</v>
      </c>
      <c r="O12" s="85" t="s">
        <v>116</v>
      </c>
      <c r="P12" s="96"/>
    </row>
    <row r="13" spans="1:16" s="64" customFormat="1" ht="18" customHeight="1" x14ac:dyDescent="0.3">
      <c r="A13" s="96"/>
      <c r="B13" s="97" t="str">
        <f>+'Plano de contas'!C9</f>
        <v>Alimentação</v>
      </c>
      <c r="C13" s="98">
        <f>SUM(C14:C18)</f>
        <v>1000</v>
      </c>
      <c r="D13" s="98">
        <f t="shared" ref="D13:N13" si="2">SUM(D14:D18)</f>
        <v>1000</v>
      </c>
      <c r="E13" s="98">
        <f t="shared" si="2"/>
        <v>1000</v>
      </c>
      <c r="F13" s="98">
        <f t="shared" si="2"/>
        <v>1000</v>
      </c>
      <c r="G13" s="98">
        <f t="shared" si="2"/>
        <v>1000</v>
      </c>
      <c r="H13" s="98">
        <f t="shared" si="2"/>
        <v>1000</v>
      </c>
      <c r="I13" s="98">
        <f t="shared" si="2"/>
        <v>1000</v>
      </c>
      <c r="J13" s="98">
        <f t="shared" si="2"/>
        <v>1000</v>
      </c>
      <c r="K13" s="98">
        <f t="shared" si="2"/>
        <v>1000</v>
      </c>
      <c r="L13" s="98">
        <f t="shared" si="2"/>
        <v>1000</v>
      </c>
      <c r="M13" s="98">
        <f t="shared" si="2"/>
        <v>1000</v>
      </c>
      <c r="N13" s="98">
        <f t="shared" si="2"/>
        <v>1000</v>
      </c>
      <c r="O13" s="99">
        <f>SUM(O14:O18)</f>
        <v>12000</v>
      </c>
      <c r="P13" s="96"/>
    </row>
    <row r="14" spans="1:16" s="64" customFormat="1" ht="18" customHeight="1" x14ac:dyDescent="0.3">
      <c r="A14" s="96"/>
      <c r="B14" s="88" t="str">
        <f>+'Plano de contas'!D9</f>
        <v>Supermercado</v>
      </c>
      <c r="C14" s="89">
        <v>1000</v>
      </c>
      <c r="D14" s="89">
        <v>1000</v>
      </c>
      <c r="E14" s="89">
        <v>1000</v>
      </c>
      <c r="F14" s="89">
        <v>1000</v>
      </c>
      <c r="G14" s="89">
        <v>1000</v>
      </c>
      <c r="H14" s="89">
        <v>1000</v>
      </c>
      <c r="I14" s="89">
        <v>1000</v>
      </c>
      <c r="J14" s="89">
        <v>1000</v>
      </c>
      <c r="K14" s="89">
        <v>1000</v>
      </c>
      <c r="L14" s="89">
        <v>1000</v>
      </c>
      <c r="M14" s="89">
        <v>1000</v>
      </c>
      <c r="N14" s="89">
        <v>1000</v>
      </c>
      <c r="O14" s="100">
        <f>SUM(C14:N14)</f>
        <v>12000</v>
      </c>
      <c r="P14" s="96"/>
    </row>
    <row r="15" spans="1:16" s="64" customFormat="1" ht="18" customHeight="1" x14ac:dyDescent="0.3">
      <c r="A15" s="96"/>
      <c r="B15" s="88" t="str">
        <f>+'Plano de contas'!D10</f>
        <v>Feira  / Sacolão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100">
        <f>SUM(C15:N15)</f>
        <v>0</v>
      </c>
      <c r="P15" s="96"/>
    </row>
    <row r="16" spans="1:16" s="64" customFormat="1" ht="18" customHeight="1" x14ac:dyDescent="0.3">
      <c r="A16" s="96"/>
      <c r="B16" s="88" t="str">
        <f>+'Plano de contas'!D11</f>
        <v>Padaria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100">
        <f>SUM(C16:N16)</f>
        <v>0</v>
      </c>
      <c r="P16" s="96"/>
    </row>
    <row r="17" spans="1:16" s="64" customFormat="1" ht="18" customHeight="1" x14ac:dyDescent="0.3">
      <c r="A17" s="96"/>
      <c r="B17" s="88" t="str">
        <f>+'Plano de contas'!D12</f>
        <v>Refeição fora de casa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100">
        <f>SUM(C17:N17)</f>
        <v>0</v>
      </c>
      <c r="P17" s="96"/>
    </row>
    <row r="18" spans="1:16" s="64" customFormat="1" ht="18" customHeight="1" x14ac:dyDescent="0.3">
      <c r="A18" s="96"/>
      <c r="B18" s="88" t="str">
        <f>+'Plano de contas'!D13</f>
        <v>Outros (café, água, sorvetes, etc)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100">
        <f>SUM(C18:N18)</f>
        <v>0</v>
      </c>
      <c r="P18" s="96"/>
    </row>
    <row r="19" spans="1:16" s="64" customFormat="1" ht="18" customHeight="1" x14ac:dyDescent="0.3">
      <c r="A19" s="96"/>
      <c r="B19" s="97" t="str">
        <f>+'Plano de contas'!C14</f>
        <v>Moradia</v>
      </c>
      <c r="C19" s="98">
        <f>SUM(C20:C31)</f>
        <v>500</v>
      </c>
      <c r="D19" s="98">
        <f t="shared" ref="D19:N19" si="3">SUM(D20:D31)</f>
        <v>500</v>
      </c>
      <c r="E19" s="98">
        <f t="shared" si="3"/>
        <v>500</v>
      </c>
      <c r="F19" s="98">
        <f t="shared" si="3"/>
        <v>500</v>
      </c>
      <c r="G19" s="98">
        <f t="shared" si="3"/>
        <v>500</v>
      </c>
      <c r="H19" s="98">
        <f t="shared" si="3"/>
        <v>500</v>
      </c>
      <c r="I19" s="98">
        <f t="shared" si="3"/>
        <v>500</v>
      </c>
      <c r="J19" s="98">
        <f t="shared" si="3"/>
        <v>500</v>
      </c>
      <c r="K19" s="98">
        <f t="shared" si="3"/>
        <v>500</v>
      </c>
      <c r="L19" s="98">
        <f t="shared" si="3"/>
        <v>500</v>
      </c>
      <c r="M19" s="98">
        <f t="shared" si="3"/>
        <v>500</v>
      </c>
      <c r="N19" s="98">
        <f t="shared" si="3"/>
        <v>500</v>
      </c>
      <c r="O19" s="99">
        <f>SUM(O20:O31)</f>
        <v>6000</v>
      </c>
      <c r="P19" s="96"/>
    </row>
    <row r="20" spans="1:16" s="64" customFormat="1" ht="18" customHeight="1" x14ac:dyDescent="0.3">
      <c r="A20" s="96"/>
      <c r="B20" s="88" t="str">
        <f>+'Plano de contas'!D14</f>
        <v>Prestação /Aluguel de imóvel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90">
        <f t="shared" ref="O20:O31" si="4">SUM(C20:N20)</f>
        <v>0</v>
      </c>
      <c r="P20" s="96"/>
    </row>
    <row r="21" spans="1:16" s="64" customFormat="1" ht="18" customHeight="1" x14ac:dyDescent="0.3">
      <c r="A21" s="96"/>
      <c r="B21" s="88" t="str">
        <f>+'Plano de contas'!D15</f>
        <v>Condomínio</v>
      </c>
      <c r="C21" s="89">
        <v>500</v>
      </c>
      <c r="D21" s="89">
        <v>500</v>
      </c>
      <c r="E21" s="89">
        <v>500</v>
      </c>
      <c r="F21" s="89">
        <v>500</v>
      </c>
      <c r="G21" s="89">
        <v>500</v>
      </c>
      <c r="H21" s="89">
        <v>500</v>
      </c>
      <c r="I21" s="89">
        <v>500</v>
      </c>
      <c r="J21" s="89">
        <v>500</v>
      </c>
      <c r="K21" s="89">
        <v>500</v>
      </c>
      <c r="L21" s="89">
        <v>500</v>
      </c>
      <c r="M21" s="89">
        <v>500</v>
      </c>
      <c r="N21" s="89">
        <v>500</v>
      </c>
      <c r="O21" s="90">
        <f t="shared" si="4"/>
        <v>6000</v>
      </c>
      <c r="P21" s="96"/>
    </row>
    <row r="22" spans="1:16" s="64" customFormat="1" ht="18" customHeight="1" x14ac:dyDescent="0.3">
      <c r="A22" s="96"/>
      <c r="B22" s="88" t="str">
        <f>+'Plano de contas'!D16</f>
        <v>Consumo de água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90">
        <f t="shared" si="4"/>
        <v>0</v>
      </c>
      <c r="P22" s="96"/>
    </row>
    <row r="23" spans="1:16" s="64" customFormat="1" ht="18" customHeight="1" x14ac:dyDescent="0.3">
      <c r="A23" s="96"/>
      <c r="B23" s="88" t="str">
        <f>+'Plano de contas'!D17</f>
        <v>Serviço de limpeza( diarista ou mensalista)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90">
        <f t="shared" si="4"/>
        <v>0</v>
      </c>
      <c r="P23" s="96"/>
    </row>
    <row r="24" spans="1:16" s="64" customFormat="1" ht="18" customHeight="1" x14ac:dyDescent="0.3">
      <c r="A24" s="96"/>
      <c r="B24" s="88" t="str">
        <f>+'Plano de contas'!D18</f>
        <v>Energia Elétrica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90">
        <f t="shared" si="4"/>
        <v>0</v>
      </c>
      <c r="P24" s="96"/>
    </row>
    <row r="25" spans="1:16" s="64" customFormat="1" ht="18" customHeight="1" x14ac:dyDescent="0.3">
      <c r="A25" s="96"/>
      <c r="B25" s="88" t="str">
        <f>+'Plano de contas'!D19</f>
        <v>Gás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90">
        <f t="shared" si="4"/>
        <v>0</v>
      </c>
      <c r="P25" s="96"/>
    </row>
    <row r="26" spans="1:16" s="64" customFormat="1" ht="18" customHeight="1" x14ac:dyDescent="0.3">
      <c r="A26" s="96"/>
      <c r="B26" s="88" t="str">
        <f>+'Plano de contas'!D20</f>
        <v>IPTU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90">
        <f t="shared" si="4"/>
        <v>0</v>
      </c>
      <c r="P26" s="96"/>
    </row>
    <row r="27" spans="1:16" s="64" customFormat="1" ht="18" customHeight="1" x14ac:dyDescent="0.3">
      <c r="A27" s="96"/>
      <c r="B27" s="88" t="str">
        <f>+'Plano de contas'!D21</f>
        <v>Decoração da casa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90">
        <f t="shared" si="4"/>
        <v>0</v>
      </c>
      <c r="P27" s="96"/>
    </row>
    <row r="28" spans="1:16" s="64" customFormat="1" ht="18" customHeight="1" x14ac:dyDescent="0.3">
      <c r="A28" s="96"/>
      <c r="B28" s="88" t="str">
        <f>+'Plano de contas'!D22</f>
        <v>Manutenção / Reforma da casa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>
        <f t="shared" si="4"/>
        <v>0</v>
      </c>
      <c r="P28" s="96"/>
    </row>
    <row r="29" spans="1:16" s="64" customFormat="1" ht="18" customHeight="1" x14ac:dyDescent="0.3">
      <c r="A29" s="96"/>
      <c r="B29" s="88" t="str">
        <f>+'Plano de contas'!D23</f>
        <v>Celular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90">
        <f t="shared" si="4"/>
        <v>0</v>
      </c>
      <c r="P29" s="96"/>
    </row>
    <row r="30" spans="1:16" s="64" customFormat="1" ht="18" customHeight="1" x14ac:dyDescent="0.3">
      <c r="A30" s="96"/>
      <c r="B30" s="88" t="str">
        <f>+'Plano de contas'!D24</f>
        <v>Telefone fixo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90">
        <f t="shared" si="4"/>
        <v>0</v>
      </c>
      <c r="P30" s="96"/>
    </row>
    <row r="31" spans="1:16" s="64" customFormat="1" ht="18" customHeight="1" x14ac:dyDescent="0.3">
      <c r="A31" s="96"/>
      <c r="B31" s="88" t="str">
        <f>+'Plano de contas'!D25</f>
        <v>Internet / TV a cabo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90">
        <f t="shared" si="4"/>
        <v>0</v>
      </c>
      <c r="P31" s="96"/>
    </row>
    <row r="32" spans="1:16" s="64" customFormat="1" ht="18" customHeight="1" x14ac:dyDescent="0.3">
      <c r="A32" s="96"/>
      <c r="B32" s="97" t="str">
        <f>+'Plano de contas'!C26</f>
        <v>Educação</v>
      </c>
      <c r="C32" s="98">
        <f>SUM(C33:C36)</f>
        <v>0</v>
      </c>
      <c r="D32" s="98">
        <f t="shared" ref="D32:N32" si="5">SUM(D33:D36)</f>
        <v>0</v>
      </c>
      <c r="E32" s="98">
        <f t="shared" si="5"/>
        <v>0</v>
      </c>
      <c r="F32" s="98">
        <f t="shared" si="5"/>
        <v>0</v>
      </c>
      <c r="G32" s="98">
        <f t="shared" si="5"/>
        <v>0</v>
      </c>
      <c r="H32" s="98">
        <f t="shared" si="5"/>
        <v>0</v>
      </c>
      <c r="I32" s="98">
        <f t="shared" si="5"/>
        <v>0</v>
      </c>
      <c r="J32" s="98">
        <f t="shared" si="5"/>
        <v>0</v>
      </c>
      <c r="K32" s="98">
        <f t="shared" si="5"/>
        <v>0</v>
      </c>
      <c r="L32" s="98">
        <f t="shared" si="5"/>
        <v>0</v>
      </c>
      <c r="M32" s="98">
        <f t="shared" si="5"/>
        <v>0</v>
      </c>
      <c r="N32" s="98">
        <f t="shared" si="5"/>
        <v>0</v>
      </c>
      <c r="O32" s="99">
        <f>SUM(O33:O36)</f>
        <v>0</v>
      </c>
      <c r="P32" s="96"/>
    </row>
    <row r="33" spans="1:16" s="64" customFormat="1" ht="18" customHeight="1" x14ac:dyDescent="0.3">
      <c r="A33" s="96"/>
      <c r="B33" s="88" t="str">
        <f>+'Plano de contas'!D26</f>
        <v xml:space="preserve">Matricula Escolar/ Mensalidade 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90">
        <f>SUM(C33:N33)</f>
        <v>0</v>
      </c>
      <c r="P33" s="96"/>
    </row>
    <row r="34" spans="1:16" s="64" customFormat="1" ht="18" customHeight="1" x14ac:dyDescent="0.3">
      <c r="A34" s="96"/>
      <c r="B34" s="88" t="str">
        <f>+'Plano de contas'!D27</f>
        <v>Material Escolar</v>
      </c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90">
        <f>SUM(C34:N34)</f>
        <v>0</v>
      </c>
      <c r="P34" s="96"/>
    </row>
    <row r="35" spans="1:16" s="64" customFormat="1" ht="18" customHeight="1" x14ac:dyDescent="0.3">
      <c r="A35" s="96"/>
      <c r="B35" s="88" t="str">
        <f>+'Plano de contas'!D28</f>
        <v>Outros cursos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90">
        <f>SUM(C35:N35)</f>
        <v>0</v>
      </c>
      <c r="P35" s="96"/>
    </row>
    <row r="36" spans="1:16" s="64" customFormat="1" ht="18" customHeight="1" x14ac:dyDescent="0.3">
      <c r="A36" s="96"/>
      <c r="B36" s="88" t="str">
        <f>+'Plano de contas'!D29</f>
        <v>Transporte escolar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90">
        <f>SUM(C36:N36)</f>
        <v>0</v>
      </c>
      <c r="P36" s="96"/>
    </row>
    <row r="37" spans="1:16" s="64" customFormat="1" ht="18" customHeight="1" x14ac:dyDescent="0.3">
      <c r="A37" s="96"/>
      <c r="B37" s="97" t="str">
        <f>+'Plano de contas'!C30</f>
        <v>Animais</v>
      </c>
      <c r="C37" s="98">
        <f>SUM(C38:C41)</f>
        <v>0</v>
      </c>
      <c r="D37" s="98">
        <f t="shared" ref="D37:N37" si="6">SUM(D38:D41)</f>
        <v>0</v>
      </c>
      <c r="E37" s="98">
        <f t="shared" si="6"/>
        <v>0</v>
      </c>
      <c r="F37" s="98">
        <f t="shared" si="6"/>
        <v>0</v>
      </c>
      <c r="G37" s="98">
        <f t="shared" si="6"/>
        <v>0</v>
      </c>
      <c r="H37" s="98">
        <f t="shared" si="6"/>
        <v>0</v>
      </c>
      <c r="I37" s="98">
        <f t="shared" si="6"/>
        <v>0</v>
      </c>
      <c r="J37" s="98">
        <f t="shared" si="6"/>
        <v>0</v>
      </c>
      <c r="K37" s="98">
        <f t="shared" si="6"/>
        <v>0</v>
      </c>
      <c r="L37" s="98">
        <f t="shared" si="6"/>
        <v>0</v>
      </c>
      <c r="M37" s="98">
        <f t="shared" si="6"/>
        <v>0</v>
      </c>
      <c r="N37" s="98">
        <f t="shared" si="6"/>
        <v>0</v>
      </c>
      <c r="O37" s="99">
        <f>SUM(O38:O41)</f>
        <v>0</v>
      </c>
      <c r="P37" s="96"/>
    </row>
    <row r="38" spans="1:16" s="64" customFormat="1" ht="18" customHeight="1" x14ac:dyDescent="0.3">
      <c r="A38" s="96"/>
      <c r="B38" s="88" t="str">
        <f>+'Plano de contas'!D30</f>
        <v xml:space="preserve">Ração 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90">
        <f>SUM(C38:N38)</f>
        <v>0</v>
      </c>
      <c r="P38" s="96"/>
    </row>
    <row r="39" spans="1:16" s="64" customFormat="1" ht="18" customHeight="1" x14ac:dyDescent="0.3">
      <c r="A39" s="96"/>
      <c r="B39" s="88" t="str">
        <f>+'Plano de contas'!D31</f>
        <v>Banho / Tosa</v>
      </c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90">
        <f>SUM(C39:N39)</f>
        <v>0</v>
      </c>
      <c r="P39" s="96"/>
    </row>
    <row r="40" spans="1:16" s="64" customFormat="1" ht="18" customHeight="1" x14ac:dyDescent="0.3">
      <c r="A40" s="96"/>
      <c r="B40" s="88" t="str">
        <f>+'Plano de contas'!D32</f>
        <v>Veterinário / medicamento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90">
        <f>SUM(C40:N40)</f>
        <v>0</v>
      </c>
      <c r="P40" s="96"/>
    </row>
    <row r="41" spans="1:16" s="64" customFormat="1" ht="18" customHeight="1" x14ac:dyDescent="0.3">
      <c r="A41" s="96"/>
      <c r="B41" s="88" t="str">
        <f>+'Plano de contas'!D33</f>
        <v>Outros (acessórios, brinquedos, hotel, dog walker)</v>
      </c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90">
        <f>SUM(C41:N41)</f>
        <v>0</v>
      </c>
      <c r="P41" s="96"/>
    </row>
    <row r="42" spans="1:16" s="64" customFormat="1" ht="18" customHeight="1" x14ac:dyDescent="0.3">
      <c r="A42" s="96"/>
      <c r="B42" s="97" t="str">
        <f>+'Plano de contas'!C34</f>
        <v>Saúde</v>
      </c>
      <c r="C42" s="98">
        <f>SUM(C43:C48)</f>
        <v>0</v>
      </c>
      <c r="D42" s="98">
        <f t="shared" ref="D42:N42" si="7">SUM(D43:D48)</f>
        <v>0</v>
      </c>
      <c r="E42" s="98">
        <f t="shared" si="7"/>
        <v>0</v>
      </c>
      <c r="F42" s="98">
        <f t="shared" si="7"/>
        <v>0</v>
      </c>
      <c r="G42" s="98">
        <f t="shared" si="7"/>
        <v>0</v>
      </c>
      <c r="H42" s="98">
        <f t="shared" si="7"/>
        <v>0</v>
      </c>
      <c r="I42" s="98">
        <f t="shared" si="7"/>
        <v>0</v>
      </c>
      <c r="J42" s="98">
        <f t="shared" si="7"/>
        <v>0</v>
      </c>
      <c r="K42" s="98">
        <f t="shared" si="7"/>
        <v>0</v>
      </c>
      <c r="L42" s="98">
        <f t="shared" si="7"/>
        <v>0</v>
      </c>
      <c r="M42" s="98">
        <f t="shared" si="7"/>
        <v>0</v>
      </c>
      <c r="N42" s="98">
        <f t="shared" si="7"/>
        <v>0</v>
      </c>
      <c r="O42" s="99">
        <f>SUM(O43:O48)</f>
        <v>0</v>
      </c>
      <c r="P42" s="96"/>
    </row>
    <row r="43" spans="1:16" s="64" customFormat="1" ht="18" customHeight="1" x14ac:dyDescent="0.3">
      <c r="A43" s="96"/>
      <c r="B43" s="88" t="str">
        <f>+'Plano de contas'!D34</f>
        <v>Plano de saúde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0">
        <f t="shared" ref="O43:O48" si="8">SUM(C43:N43)</f>
        <v>0</v>
      </c>
      <c r="P43" s="96"/>
    </row>
    <row r="44" spans="1:16" s="64" customFormat="1" ht="18" customHeight="1" x14ac:dyDescent="0.3">
      <c r="A44" s="96"/>
      <c r="B44" s="88" t="str">
        <f>+'Plano de contas'!D35</f>
        <v>Medicamentos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>
        <f t="shared" si="8"/>
        <v>0</v>
      </c>
      <c r="P44" s="96"/>
    </row>
    <row r="45" spans="1:16" s="64" customFormat="1" ht="18" customHeight="1" x14ac:dyDescent="0.3">
      <c r="A45" s="96"/>
      <c r="B45" s="88" t="str">
        <f>+'Plano de contas'!D36</f>
        <v>Dentista</v>
      </c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90">
        <f t="shared" si="8"/>
        <v>0</v>
      </c>
      <c r="P45" s="96"/>
    </row>
    <row r="46" spans="1:16" s="64" customFormat="1" ht="18" customHeight="1" x14ac:dyDescent="0.3">
      <c r="A46" s="96"/>
      <c r="B46" s="88" t="str">
        <f>+'Plano de contas'!D37</f>
        <v>Terapia / Psicólogo  / Acupuntura</v>
      </c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90">
        <f t="shared" si="8"/>
        <v>0</v>
      </c>
      <c r="P46" s="96"/>
    </row>
    <row r="47" spans="1:16" s="64" customFormat="1" ht="18" customHeight="1" x14ac:dyDescent="0.3">
      <c r="A47" s="96"/>
      <c r="B47" s="88" t="str">
        <f>+'Plano de contas'!D38</f>
        <v>Médicos/Exames fora do plano de saúde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90">
        <f t="shared" si="8"/>
        <v>0</v>
      </c>
      <c r="P47" s="96"/>
    </row>
    <row r="48" spans="1:16" s="64" customFormat="1" ht="18" customHeight="1" x14ac:dyDescent="0.3">
      <c r="A48" s="96"/>
      <c r="B48" s="88" t="str">
        <f>+'Plano de contas'!D39</f>
        <v>Academia / Tratamento Estético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90">
        <f t="shared" si="8"/>
        <v>0</v>
      </c>
      <c r="P48" s="96"/>
    </row>
    <row r="49" spans="1:16" s="64" customFormat="1" ht="18" customHeight="1" x14ac:dyDescent="0.3">
      <c r="A49" s="96"/>
      <c r="B49" s="97" t="str">
        <f>+'Plano de contas'!C40</f>
        <v>Transporte</v>
      </c>
      <c r="C49" s="98">
        <f>SUM(C50:C58)</f>
        <v>0</v>
      </c>
      <c r="D49" s="98">
        <f t="shared" ref="D49:N49" si="9">SUM(D50:D58)</f>
        <v>0</v>
      </c>
      <c r="E49" s="98">
        <f t="shared" si="9"/>
        <v>0</v>
      </c>
      <c r="F49" s="98">
        <f t="shared" si="9"/>
        <v>0</v>
      </c>
      <c r="G49" s="98">
        <f t="shared" si="9"/>
        <v>0</v>
      </c>
      <c r="H49" s="98">
        <f t="shared" si="9"/>
        <v>0</v>
      </c>
      <c r="I49" s="98">
        <f t="shared" si="9"/>
        <v>0</v>
      </c>
      <c r="J49" s="98">
        <f t="shared" si="9"/>
        <v>0</v>
      </c>
      <c r="K49" s="98">
        <f t="shared" si="9"/>
        <v>0</v>
      </c>
      <c r="L49" s="98">
        <f t="shared" si="9"/>
        <v>0</v>
      </c>
      <c r="M49" s="98">
        <f t="shared" si="9"/>
        <v>0</v>
      </c>
      <c r="N49" s="98">
        <f t="shared" si="9"/>
        <v>0</v>
      </c>
      <c r="O49" s="99">
        <f>SUM(O50:O58)</f>
        <v>0</v>
      </c>
      <c r="P49" s="96"/>
    </row>
    <row r="50" spans="1:16" s="64" customFormat="1" ht="18" customHeight="1" x14ac:dyDescent="0.3">
      <c r="A50" s="96"/>
      <c r="B50" s="88" t="str">
        <f>+'Plano de contas'!D40</f>
        <v>Ônibus / Metrô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90">
        <f t="shared" ref="O50:O58" si="10">SUM(C50:N50)</f>
        <v>0</v>
      </c>
      <c r="P50" s="96"/>
    </row>
    <row r="51" spans="1:16" s="64" customFormat="1" ht="18" customHeight="1" x14ac:dyDescent="0.3">
      <c r="A51" s="96"/>
      <c r="B51" s="88" t="str">
        <f>+'Plano de contas'!D41</f>
        <v>Taxi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90">
        <f t="shared" si="10"/>
        <v>0</v>
      </c>
      <c r="P51" s="96"/>
    </row>
    <row r="52" spans="1:16" s="64" customFormat="1" ht="18" customHeight="1" x14ac:dyDescent="0.3">
      <c r="A52" s="96"/>
      <c r="B52" s="88" t="str">
        <f>+'Plano de contas'!D42</f>
        <v>Combustível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90">
        <f t="shared" si="10"/>
        <v>0</v>
      </c>
      <c r="P52" s="96"/>
    </row>
    <row r="53" spans="1:16" s="64" customFormat="1" ht="18" customHeight="1" x14ac:dyDescent="0.3">
      <c r="A53" s="96"/>
      <c r="B53" s="88" t="str">
        <f>+'Plano de contas'!D43</f>
        <v>Estacionamento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>
        <f t="shared" si="10"/>
        <v>0</v>
      </c>
      <c r="P53" s="96"/>
    </row>
    <row r="54" spans="1:16" s="64" customFormat="1" ht="18" customHeight="1" x14ac:dyDescent="0.3">
      <c r="A54" s="96"/>
      <c r="B54" s="88" t="str">
        <f>+'Plano de contas'!D44</f>
        <v>Seguro Auto</v>
      </c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90">
        <f t="shared" si="10"/>
        <v>0</v>
      </c>
      <c r="P54" s="96"/>
    </row>
    <row r="55" spans="1:16" s="64" customFormat="1" ht="18" customHeight="1" x14ac:dyDescent="0.3">
      <c r="A55" s="96"/>
      <c r="B55" s="88" t="str">
        <f>+'Plano de contas'!D45</f>
        <v>Manutenção / Lavagem / Troca de óleo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90">
        <f t="shared" si="10"/>
        <v>0</v>
      </c>
      <c r="P55" s="96"/>
    </row>
    <row r="56" spans="1:16" s="64" customFormat="1" ht="18" customHeight="1" x14ac:dyDescent="0.3">
      <c r="A56" s="96"/>
      <c r="B56" s="88" t="str">
        <f>+'Plano de contas'!D46</f>
        <v>Licenciamento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90">
        <f t="shared" si="10"/>
        <v>0</v>
      </c>
      <c r="P56" s="96"/>
    </row>
    <row r="57" spans="1:16" s="64" customFormat="1" ht="18" customHeight="1" x14ac:dyDescent="0.3">
      <c r="A57" s="96"/>
      <c r="B57" s="88" t="str">
        <f>+'Plano de contas'!D47</f>
        <v>Pedágio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90">
        <f t="shared" si="10"/>
        <v>0</v>
      </c>
      <c r="P57" s="96"/>
    </row>
    <row r="58" spans="1:16" s="64" customFormat="1" ht="18" customHeight="1" x14ac:dyDescent="0.3">
      <c r="A58" s="96"/>
      <c r="B58" s="88" t="str">
        <f>+'Plano de contas'!D48</f>
        <v>IPVA</v>
      </c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0">
        <f t="shared" si="10"/>
        <v>0</v>
      </c>
      <c r="P58" s="96"/>
    </row>
    <row r="59" spans="1:16" s="64" customFormat="1" ht="18" customHeight="1" x14ac:dyDescent="0.3">
      <c r="A59" s="96"/>
      <c r="B59" s="97" t="str">
        <f>+'Plano de contas'!C49</f>
        <v>Pessoais</v>
      </c>
      <c r="C59" s="98">
        <f>SUM(C60:C63)</f>
        <v>0</v>
      </c>
      <c r="D59" s="98">
        <f t="shared" ref="D59:N59" si="11">SUM(D60:D63)</f>
        <v>0</v>
      </c>
      <c r="E59" s="98">
        <f t="shared" si="11"/>
        <v>0</v>
      </c>
      <c r="F59" s="98">
        <f t="shared" si="11"/>
        <v>0</v>
      </c>
      <c r="G59" s="98">
        <f t="shared" si="11"/>
        <v>0</v>
      </c>
      <c r="H59" s="98">
        <f t="shared" si="11"/>
        <v>0</v>
      </c>
      <c r="I59" s="98">
        <f t="shared" si="11"/>
        <v>0</v>
      </c>
      <c r="J59" s="98">
        <f t="shared" si="11"/>
        <v>0</v>
      </c>
      <c r="K59" s="98">
        <f t="shared" si="11"/>
        <v>0</v>
      </c>
      <c r="L59" s="98">
        <f t="shared" si="11"/>
        <v>0</v>
      </c>
      <c r="M59" s="98">
        <f t="shared" si="11"/>
        <v>0</v>
      </c>
      <c r="N59" s="98">
        <f t="shared" si="11"/>
        <v>0</v>
      </c>
      <c r="O59" s="99">
        <f>SUM(O60:O63)</f>
        <v>0</v>
      </c>
      <c r="P59" s="96"/>
    </row>
    <row r="60" spans="1:16" s="64" customFormat="1" ht="18" customHeight="1" x14ac:dyDescent="0.3">
      <c r="A60" s="96"/>
      <c r="B60" s="88" t="str">
        <f>+'Plano de contas'!D49</f>
        <v>Vestuário / Calçados / Acessórios</v>
      </c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>
        <f>SUM(C60:N60)</f>
        <v>0</v>
      </c>
      <c r="P60" s="96"/>
    </row>
    <row r="61" spans="1:16" s="64" customFormat="1" ht="18" customHeight="1" x14ac:dyDescent="0.3">
      <c r="A61" s="96"/>
      <c r="B61" s="88" t="str">
        <f>+'Plano de contas'!D50</f>
        <v>Cabeleireiro / Manicure / Higiene pessoal</v>
      </c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90">
        <f>SUM(C61:N61)</f>
        <v>0</v>
      </c>
      <c r="P61" s="96"/>
    </row>
    <row r="62" spans="1:16" s="64" customFormat="1" ht="18" customHeight="1" x14ac:dyDescent="0.3">
      <c r="A62" s="96"/>
      <c r="B62" s="88" t="str">
        <f>+'Plano de contas'!D51</f>
        <v xml:space="preserve">Presentes </v>
      </c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90">
        <f>SUM(C62:N62)</f>
        <v>0</v>
      </c>
      <c r="P62" s="96"/>
    </row>
    <row r="63" spans="1:16" s="64" customFormat="1" ht="18" customHeight="1" x14ac:dyDescent="0.3">
      <c r="A63" s="96"/>
      <c r="B63" s="88" t="str">
        <f>+'Plano de contas'!D52</f>
        <v xml:space="preserve">Outros  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90">
        <f>SUM(C63:N63)</f>
        <v>0</v>
      </c>
      <c r="P63" s="96"/>
    </row>
    <row r="64" spans="1:16" s="64" customFormat="1" ht="18" customHeight="1" x14ac:dyDescent="0.3">
      <c r="A64" s="96"/>
      <c r="B64" s="97" t="str">
        <f>+'Plano de contas'!C53</f>
        <v>Lazer</v>
      </c>
      <c r="C64" s="98">
        <f>SUM(C65:C69)</f>
        <v>0</v>
      </c>
      <c r="D64" s="98">
        <f t="shared" ref="D64:N64" si="12">SUM(D65:D69)</f>
        <v>0</v>
      </c>
      <c r="E64" s="98">
        <f t="shared" si="12"/>
        <v>0</v>
      </c>
      <c r="F64" s="98">
        <f t="shared" si="12"/>
        <v>0</v>
      </c>
      <c r="G64" s="98">
        <f t="shared" si="12"/>
        <v>0</v>
      </c>
      <c r="H64" s="98">
        <f t="shared" si="12"/>
        <v>0</v>
      </c>
      <c r="I64" s="98">
        <f t="shared" si="12"/>
        <v>0</v>
      </c>
      <c r="J64" s="98">
        <f t="shared" si="12"/>
        <v>0</v>
      </c>
      <c r="K64" s="98">
        <f t="shared" si="12"/>
        <v>0</v>
      </c>
      <c r="L64" s="98">
        <f t="shared" si="12"/>
        <v>0</v>
      </c>
      <c r="M64" s="98">
        <f t="shared" si="12"/>
        <v>0</v>
      </c>
      <c r="N64" s="98">
        <f t="shared" si="12"/>
        <v>0</v>
      </c>
      <c r="O64" s="99">
        <f>SUM(O65:O69)</f>
        <v>0</v>
      </c>
      <c r="P64" s="96"/>
    </row>
    <row r="65" spans="1:17" s="64" customFormat="1" ht="18" customHeight="1" x14ac:dyDescent="0.3">
      <c r="A65" s="96"/>
      <c r="B65" s="88" t="str">
        <f>+'Plano de contas'!D53</f>
        <v>Cinema / Teatro / Shows</v>
      </c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90">
        <f>SUM(C65:N65)</f>
        <v>0</v>
      </c>
      <c r="P65" s="96"/>
    </row>
    <row r="66" spans="1:17" s="64" customFormat="1" ht="18" customHeight="1" x14ac:dyDescent="0.3">
      <c r="A66" s="96"/>
      <c r="B66" s="88" t="str">
        <f>+'Plano de contas'!D54</f>
        <v xml:space="preserve">Livros / Revistas / Cd´s 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90">
        <f>SUM(C66:N66)</f>
        <v>0</v>
      </c>
      <c r="P66" s="96"/>
    </row>
    <row r="67" spans="1:17" s="64" customFormat="1" ht="18" customHeight="1" x14ac:dyDescent="0.3">
      <c r="A67" s="96"/>
      <c r="B67" s="88" t="str">
        <f>+'Plano de contas'!D55</f>
        <v>Clube / Parques / Casa Noturna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90">
        <f>SUM(C67:N67)</f>
        <v>0</v>
      </c>
      <c r="P67" s="96"/>
    </row>
    <row r="68" spans="1:17" s="64" customFormat="1" ht="18" customHeight="1" x14ac:dyDescent="0.3">
      <c r="A68" s="96"/>
      <c r="B68" s="88" t="str">
        <f>+'Plano de contas'!D56</f>
        <v xml:space="preserve">Viagens </v>
      </c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90">
        <f>SUM(C68:N68)</f>
        <v>0</v>
      </c>
      <c r="P68" s="96"/>
    </row>
    <row r="69" spans="1:17" s="64" customFormat="1" ht="18" customHeight="1" x14ac:dyDescent="0.3">
      <c r="A69" s="96"/>
      <c r="B69" s="88" t="str">
        <f>+'Plano de contas'!D57</f>
        <v>Restaurantes / Bares / Festas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90">
        <f>SUM(C69:N69)</f>
        <v>0</v>
      </c>
      <c r="P69" s="96"/>
    </row>
    <row r="70" spans="1:17" s="64" customFormat="1" ht="18" customHeight="1" x14ac:dyDescent="0.3">
      <c r="A70" s="96"/>
      <c r="B70" s="97" t="str">
        <f>+'Plano de contas'!C58</f>
        <v>Serviços Financeiros</v>
      </c>
      <c r="C70" s="98">
        <f>SUM(C71:C77)</f>
        <v>0</v>
      </c>
      <c r="D70" s="98">
        <f t="shared" ref="D70:N70" si="13">SUM(D71:D77)</f>
        <v>0</v>
      </c>
      <c r="E70" s="98">
        <f t="shared" si="13"/>
        <v>0</v>
      </c>
      <c r="F70" s="98">
        <f t="shared" si="13"/>
        <v>0</v>
      </c>
      <c r="G70" s="98">
        <f t="shared" si="13"/>
        <v>0</v>
      </c>
      <c r="H70" s="98">
        <f t="shared" si="13"/>
        <v>0</v>
      </c>
      <c r="I70" s="98">
        <f t="shared" si="13"/>
        <v>0</v>
      </c>
      <c r="J70" s="98">
        <f t="shared" si="13"/>
        <v>0</v>
      </c>
      <c r="K70" s="98">
        <f t="shared" si="13"/>
        <v>0</v>
      </c>
      <c r="L70" s="98">
        <f t="shared" si="13"/>
        <v>0</v>
      </c>
      <c r="M70" s="98">
        <f t="shared" si="13"/>
        <v>0</v>
      </c>
      <c r="N70" s="98">
        <f t="shared" si="13"/>
        <v>0</v>
      </c>
      <c r="O70" s="98">
        <f>SUM(O71:O77)</f>
        <v>0</v>
      </c>
      <c r="P70" s="96"/>
    </row>
    <row r="71" spans="1:17" s="64" customFormat="1" ht="18" customHeight="1" x14ac:dyDescent="0.3">
      <c r="A71" s="96"/>
      <c r="B71" s="88" t="str">
        <f>+'Plano de contas'!D58</f>
        <v>Empréstimos</v>
      </c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101">
        <f t="shared" ref="O71:O77" si="14">SUM(C71:N71)</f>
        <v>0</v>
      </c>
      <c r="P71" s="96"/>
    </row>
    <row r="72" spans="1:17" s="64" customFormat="1" ht="18" customHeight="1" x14ac:dyDescent="0.3">
      <c r="A72" s="96"/>
      <c r="B72" s="88" t="str">
        <f>+'Plano de contas'!D59</f>
        <v>Seguros (vida/residencial)</v>
      </c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101">
        <f t="shared" si="14"/>
        <v>0</v>
      </c>
      <c r="P72" s="96"/>
    </row>
    <row r="73" spans="1:17" s="64" customFormat="1" ht="18" customHeight="1" x14ac:dyDescent="0.3">
      <c r="A73" s="96"/>
      <c r="B73" s="88" t="str">
        <f>+'Plano de contas'!D60</f>
        <v>Investimentos(Reservas / Poupança/ Outros)</v>
      </c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101">
        <f t="shared" si="14"/>
        <v>0</v>
      </c>
      <c r="P73" s="96"/>
    </row>
    <row r="74" spans="1:17" s="64" customFormat="1" ht="18" customHeight="1" x14ac:dyDescent="0.3">
      <c r="A74" s="96"/>
      <c r="B74" s="88" t="str">
        <f>+'Plano de contas'!D61</f>
        <v>Juros Cheque Especial</v>
      </c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101">
        <f t="shared" si="14"/>
        <v>0</v>
      </c>
      <c r="P74" s="96"/>
    </row>
    <row r="75" spans="1:17" s="64" customFormat="1" ht="18" customHeight="1" x14ac:dyDescent="0.3">
      <c r="A75" s="96"/>
      <c r="B75" s="88" t="str">
        <f>+'Plano de contas'!D62</f>
        <v>Tarifas bancárias</v>
      </c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101">
        <f t="shared" si="14"/>
        <v>0</v>
      </c>
      <c r="P75" s="96"/>
    </row>
    <row r="76" spans="1:17" s="64" customFormat="1" ht="18" customHeight="1" x14ac:dyDescent="0.3">
      <c r="A76" s="96"/>
      <c r="B76" s="88" t="str">
        <f>+'Plano de contas'!D63</f>
        <v>Financiamento de veículo</v>
      </c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101">
        <f t="shared" si="14"/>
        <v>0</v>
      </c>
      <c r="P76" s="96"/>
    </row>
    <row r="77" spans="1:17" s="64" customFormat="1" ht="18" customHeight="1" x14ac:dyDescent="0.3">
      <c r="A77" s="96"/>
      <c r="B77" s="88" t="str">
        <f>+'Plano de contas'!D65</f>
        <v xml:space="preserve">Imposto de Renda a Pagar 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101">
        <f t="shared" si="14"/>
        <v>0</v>
      </c>
      <c r="P77" s="96"/>
    </row>
    <row r="78" spans="1:17" s="105" customFormat="1" ht="39" customHeight="1" x14ac:dyDescent="0.3">
      <c r="A78" s="102"/>
      <c r="B78" s="102" t="s">
        <v>24</v>
      </c>
      <c r="C78" s="103">
        <f>+C13+C19+C32+C37+C42+C49+C59+C64+C70</f>
        <v>1500</v>
      </c>
      <c r="D78" s="103">
        <f t="shared" ref="D78:N78" si="15">+D13+D19+D32+D37+D42+D49+D59+D64+D70</f>
        <v>1500</v>
      </c>
      <c r="E78" s="103">
        <f t="shared" si="15"/>
        <v>1500</v>
      </c>
      <c r="F78" s="103">
        <f t="shared" si="15"/>
        <v>1500</v>
      </c>
      <c r="G78" s="103">
        <f t="shared" si="15"/>
        <v>1500</v>
      </c>
      <c r="H78" s="103">
        <f t="shared" si="15"/>
        <v>1500</v>
      </c>
      <c r="I78" s="103">
        <f t="shared" si="15"/>
        <v>1500</v>
      </c>
      <c r="J78" s="103">
        <f t="shared" si="15"/>
        <v>1500</v>
      </c>
      <c r="K78" s="103">
        <f t="shared" si="15"/>
        <v>1500</v>
      </c>
      <c r="L78" s="103">
        <f t="shared" si="15"/>
        <v>1500</v>
      </c>
      <c r="M78" s="103">
        <f t="shared" si="15"/>
        <v>1500</v>
      </c>
      <c r="N78" s="103">
        <f t="shared" si="15"/>
        <v>1500</v>
      </c>
      <c r="O78" s="103">
        <f>+O13+O19+O32+O37+O42+O49+O59+O64+O70</f>
        <v>18000</v>
      </c>
      <c r="P78" s="96"/>
      <c r="Q78" s="104"/>
    </row>
    <row r="79" spans="1:17" s="109" customFormat="1" ht="18" customHeight="1" x14ac:dyDescent="0.3">
      <c r="A79" s="102"/>
      <c r="B79" s="106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96"/>
      <c r="Q79" s="108"/>
    </row>
    <row r="80" spans="1:17" s="64" customFormat="1" ht="18" customHeight="1" x14ac:dyDescent="0.3">
      <c r="A80" s="102"/>
      <c r="B80" s="110" t="s">
        <v>94</v>
      </c>
      <c r="C80" s="111">
        <f>+C10-C78</f>
        <v>-500</v>
      </c>
      <c r="D80" s="111">
        <f t="shared" ref="D80:N80" si="16">+D10-D78</f>
        <v>-500</v>
      </c>
      <c r="E80" s="111">
        <f t="shared" si="16"/>
        <v>-500</v>
      </c>
      <c r="F80" s="111">
        <f t="shared" si="16"/>
        <v>-500</v>
      </c>
      <c r="G80" s="111">
        <f t="shared" si="16"/>
        <v>-500</v>
      </c>
      <c r="H80" s="111">
        <f t="shared" si="16"/>
        <v>-500</v>
      </c>
      <c r="I80" s="111">
        <f t="shared" si="16"/>
        <v>-500</v>
      </c>
      <c r="J80" s="111">
        <f t="shared" si="16"/>
        <v>-500</v>
      </c>
      <c r="K80" s="111">
        <f t="shared" si="16"/>
        <v>-500</v>
      </c>
      <c r="L80" s="111">
        <f t="shared" si="16"/>
        <v>-500</v>
      </c>
      <c r="M80" s="111">
        <f t="shared" si="16"/>
        <v>-500</v>
      </c>
      <c r="N80" s="111">
        <f t="shared" si="16"/>
        <v>-500</v>
      </c>
      <c r="O80" s="111">
        <f>+O10-O78</f>
        <v>-6000</v>
      </c>
      <c r="P80" s="96"/>
    </row>
    <row r="81" spans="1:17" s="64" customFormat="1" ht="18" customHeight="1" x14ac:dyDescent="0.3">
      <c r="A81" s="102"/>
      <c r="O81" s="112"/>
      <c r="P81" s="96"/>
      <c r="Q81" s="113"/>
    </row>
    <row r="82" spans="1:17" s="105" customFormat="1" ht="39.75" customHeight="1" x14ac:dyDescent="0.3">
      <c r="A82" s="102"/>
      <c r="B82" s="118" t="s">
        <v>98</v>
      </c>
      <c r="C82" s="103">
        <f>+C10-C78</f>
        <v>-500</v>
      </c>
      <c r="D82" s="103">
        <f t="shared" ref="D82:N82" si="17">+D10-D78</f>
        <v>-500</v>
      </c>
      <c r="E82" s="103">
        <f t="shared" si="17"/>
        <v>-500</v>
      </c>
      <c r="F82" s="103">
        <f t="shared" si="17"/>
        <v>-500</v>
      </c>
      <c r="G82" s="103">
        <f t="shared" si="17"/>
        <v>-500</v>
      </c>
      <c r="H82" s="103">
        <f t="shared" si="17"/>
        <v>-500</v>
      </c>
      <c r="I82" s="103">
        <f t="shared" si="17"/>
        <v>-500</v>
      </c>
      <c r="J82" s="103">
        <f t="shared" si="17"/>
        <v>-500</v>
      </c>
      <c r="K82" s="103">
        <f t="shared" si="17"/>
        <v>-500</v>
      </c>
      <c r="L82" s="103">
        <f t="shared" si="17"/>
        <v>-500</v>
      </c>
      <c r="M82" s="103">
        <f t="shared" si="17"/>
        <v>-500</v>
      </c>
      <c r="N82" s="103">
        <f t="shared" si="17"/>
        <v>-500</v>
      </c>
      <c r="O82" s="103"/>
      <c r="P82" s="96"/>
      <c r="Q82" s="104"/>
    </row>
    <row r="83" spans="1:17" x14ac:dyDescent="0.25"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</row>
    <row r="84" spans="1:17" ht="30" customHeight="1" x14ac:dyDescent="0.25">
      <c r="A84" s="410" t="s">
        <v>317</v>
      </c>
      <c r="B84" s="410"/>
      <c r="C84" s="410"/>
      <c r="D84" s="410"/>
      <c r="E84" s="410"/>
      <c r="F84" s="410"/>
      <c r="G84" s="410"/>
      <c r="H84" s="410"/>
      <c r="I84" s="410"/>
      <c r="J84" s="410"/>
      <c r="K84" s="410"/>
      <c r="L84" s="410"/>
      <c r="M84" s="410"/>
      <c r="N84" s="410"/>
      <c r="O84" s="410"/>
      <c r="P84" s="410"/>
    </row>
    <row r="85" spans="1:17" s="59" customFormat="1" ht="23.25" customHeight="1" x14ac:dyDescent="0.3">
      <c r="A85" s="119"/>
      <c r="B85" s="83" t="s">
        <v>96</v>
      </c>
      <c r="C85" s="85" t="s">
        <v>7</v>
      </c>
      <c r="D85" s="85" t="s">
        <v>8</v>
      </c>
      <c r="E85" s="85" t="s">
        <v>9</v>
      </c>
      <c r="F85" s="85" t="s">
        <v>10</v>
      </c>
      <c r="G85" s="85" t="s">
        <v>11</v>
      </c>
      <c r="H85" s="85" t="s">
        <v>12</v>
      </c>
      <c r="I85" s="85" t="s">
        <v>13</v>
      </c>
      <c r="J85" s="85" t="s">
        <v>14</v>
      </c>
      <c r="K85" s="85" t="s">
        <v>15</v>
      </c>
      <c r="L85" s="85" t="s">
        <v>16</v>
      </c>
      <c r="M85" s="85" t="s">
        <v>17</v>
      </c>
      <c r="N85" s="85" t="s">
        <v>18</v>
      </c>
      <c r="O85" s="85" t="s">
        <v>116</v>
      </c>
      <c r="P85" s="119"/>
    </row>
    <row r="86" spans="1:17" s="59" customFormat="1" ht="18" customHeight="1" x14ac:dyDescent="0.3">
      <c r="A86" s="120"/>
      <c r="B86" s="123" t="str">
        <f>+B3</f>
        <v>Receita</v>
      </c>
      <c r="C86" s="123">
        <f>+C10</f>
        <v>1000</v>
      </c>
      <c r="D86" s="123">
        <f t="shared" ref="D86:N86" si="18">+D10</f>
        <v>1000</v>
      </c>
      <c r="E86" s="123">
        <f t="shared" si="18"/>
        <v>1000</v>
      </c>
      <c r="F86" s="123">
        <f t="shared" si="18"/>
        <v>1000</v>
      </c>
      <c r="G86" s="123">
        <f t="shared" si="18"/>
        <v>1000</v>
      </c>
      <c r="H86" s="123">
        <f t="shared" si="18"/>
        <v>1000</v>
      </c>
      <c r="I86" s="123">
        <f t="shared" si="18"/>
        <v>1000</v>
      </c>
      <c r="J86" s="123">
        <f t="shared" si="18"/>
        <v>1000</v>
      </c>
      <c r="K86" s="123">
        <f t="shared" si="18"/>
        <v>1000</v>
      </c>
      <c r="L86" s="123">
        <f t="shared" si="18"/>
        <v>1000</v>
      </c>
      <c r="M86" s="123">
        <f t="shared" si="18"/>
        <v>1000</v>
      </c>
      <c r="N86" s="123">
        <f t="shared" si="18"/>
        <v>1000</v>
      </c>
      <c r="O86" s="124">
        <f>SUM(C86:N86)</f>
        <v>12000</v>
      </c>
      <c r="P86" s="120"/>
    </row>
    <row r="87" spans="1:17" s="59" customFormat="1" ht="18" customHeight="1" x14ac:dyDescent="0.3">
      <c r="A87" s="120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0"/>
    </row>
    <row r="88" spans="1:17" s="59" customFormat="1" ht="18" customHeight="1" x14ac:dyDescent="0.3">
      <c r="A88" s="120"/>
      <c r="B88" s="128" t="s">
        <v>95</v>
      </c>
      <c r="C88" s="126">
        <f>SUM(C89:C97)</f>
        <v>1500</v>
      </c>
      <c r="D88" s="126">
        <f t="shared" ref="D88:N88" si="19">SUM(D89:D97)</f>
        <v>1500</v>
      </c>
      <c r="E88" s="126">
        <f t="shared" si="19"/>
        <v>1500</v>
      </c>
      <c r="F88" s="126">
        <f t="shared" si="19"/>
        <v>1500</v>
      </c>
      <c r="G88" s="126">
        <f t="shared" si="19"/>
        <v>1500</v>
      </c>
      <c r="H88" s="126">
        <f t="shared" si="19"/>
        <v>1500</v>
      </c>
      <c r="I88" s="126">
        <f t="shared" si="19"/>
        <v>1500</v>
      </c>
      <c r="J88" s="126">
        <f t="shared" si="19"/>
        <v>1500</v>
      </c>
      <c r="K88" s="126">
        <f t="shared" si="19"/>
        <v>1500</v>
      </c>
      <c r="L88" s="126">
        <f t="shared" si="19"/>
        <v>1500</v>
      </c>
      <c r="M88" s="126">
        <f t="shared" si="19"/>
        <v>1500</v>
      </c>
      <c r="N88" s="126">
        <f t="shared" si="19"/>
        <v>1500</v>
      </c>
      <c r="O88" s="124">
        <f>SUM(C88:N88)</f>
        <v>18000</v>
      </c>
      <c r="P88" s="120"/>
    </row>
    <row r="89" spans="1:17" s="59" customFormat="1" ht="18" customHeight="1" x14ac:dyDescent="0.3">
      <c r="A89" s="121"/>
      <c r="B89" s="89" t="str">
        <f>+B13</f>
        <v>Alimentação</v>
      </c>
      <c r="C89" s="89">
        <f>+C13</f>
        <v>1000</v>
      </c>
      <c r="D89" s="89">
        <f t="shared" ref="D89:N89" si="20">+D13</f>
        <v>1000</v>
      </c>
      <c r="E89" s="89">
        <f t="shared" si="20"/>
        <v>1000</v>
      </c>
      <c r="F89" s="89">
        <f t="shared" si="20"/>
        <v>1000</v>
      </c>
      <c r="G89" s="89">
        <f t="shared" si="20"/>
        <v>1000</v>
      </c>
      <c r="H89" s="89">
        <f t="shared" si="20"/>
        <v>1000</v>
      </c>
      <c r="I89" s="89">
        <f t="shared" si="20"/>
        <v>1000</v>
      </c>
      <c r="J89" s="89">
        <f t="shared" si="20"/>
        <v>1000</v>
      </c>
      <c r="K89" s="89">
        <f t="shared" si="20"/>
        <v>1000</v>
      </c>
      <c r="L89" s="89">
        <f t="shared" si="20"/>
        <v>1000</v>
      </c>
      <c r="M89" s="89">
        <f t="shared" si="20"/>
        <v>1000</v>
      </c>
      <c r="N89" s="89">
        <f t="shared" si="20"/>
        <v>1000</v>
      </c>
      <c r="O89" s="124">
        <f>SUM(C89:N89)</f>
        <v>12000</v>
      </c>
      <c r="P89" s="121"/>
    </row>
    <row r="90" spans="1:17" s="59" customFormat="1" ht="18" customHeight="1" x14ac:dyDescent="0.3">
      <c r="A90" s="121"/>
      <c r="B90" s="89" t="str">
        <f>+B19</f>
        <v>Moradia</v>
      </c>
      <c r="C90" s="89">
        <f>+C19</f>
        <v>500</v>
      </c>
      <c r="D90" s="89">
        <f t="shared" ref="D90:N90" si="21">+D19</f>
        <v>500</v>
      </c>
      <c r="E90" s="89">
        <f t="shared" si="21"/>
        <v>500</v>
      </c>
      <c r="F90" s="89">
        <f t="shared" si="21"/>
        <v>500</v>
      </c>
      <c r="G90" s="89">
        <f t="shared" si="21"/>
        <v>500</v>
      </c>
      <c r="H90" s="89">
        <f t="shared" si="21"/>
        <v>500</v>
      </c>
      <c r="I90" s="89">
        <f t="shared" si="21"/>
        <v>500</v>
      </c>
      <c r="J90" s="89">
        <f t="shared" si="21"/>
        <v>500</v>
      </c>
      <c r="K90" s="89">
        <f t="shared" si="21"/>
        <v>500</v>
      </c>
      <c r="L90" s="89">
        <f t="shared" si="21"/>
        <v>500</v>
      </c>
      <c r="M90" s="89">
        <f t="shared" si="21"/>
        <v>500</v>
      </c>
      <c r="N90" s="89">
        <f t="shared" si="21"/>
        <v>500</v>
      </c>
      <c r="O90" s="124">
        <f t="shared" ref="O90:O97" si="22">SUM(C90:N90)</f>
        <v>6000</v>
      </c>
      <c r="P90" s="121"/>
    </row>
    <row r="91" spans="1:17" s="59" customFormat="1" ht="18" customHeight="1" x14ac:dyDescent="0.3">
      <c r="A91" s="121"/>
      <c r="B91" s="89" t="str">
        <f>+B32</f>
        <v>Educação</v>
      </c>
      <c r="C91" s="89">
        <f>+C32</f>
        <v>0</v>
      </c>
      <c r="D91" s="89">
        <f t="shared" ref="D91:N91" si="23">+D32</f>
        <v>0</v>
      </c>
      <c r="E91" s="89">
        <f t="shared" si="23"/>
        <v>0</v>
      </c>
      <c r="F91" s="89">
        <f t="shared" si="23"/>
        <v>0</v>
      </c>
      <c r="G91" s="89">
        <f t="shared" si="23"/>
        <v>0</v>
      </c>
      <c r="H91" s="89">
        <f t="shared" si="23"/>
        <v>0</v>
      </c>
      <c r="I91" s="89">
        <f t="shared" si="23"/>
        <v>0</v>
      </c>
      <c r="J91" s="89">
        <f t="shared" si="23"/>
        <v>0</v>
      </c>
      <c r="K91" s="89">
        <f t="shared" si="23"/>
        <v>0</v>
      </c>
      <c r="L91" s="89">
        <f t="shared" si="23"/>
        <v>0</v>
      </c>
      <c r="M91" s="89">
        <f t="shared" si="23"/>
        <v>0</v>
      </c>
      <c r="N91" s="89">
        <f t="shared" si="23"/>
        <v>0</v>
      </c>
      <c r="O91" s="124">
        <f t="shared" si="22"/>
        <v>0</v>
      </c>
      <c r="P91" s="121"/>
    </row>
    <row r="92" spans="1:17" s="59" customFormat="1" ht="18" customHeight="1" x14ac:dyDescent="0.3">
      <c r="A92" s="121"/>
      <c r="B92" s="89" t="str">
        <f>+B37</f>
        <v>Animais</v>
      </c>
      <c r="C92" s="89">
        <f>+C37</f>
        <v>0</v>
      </c>
      <c r="D92" s="89">
        <f t="shared" ref="D92:N92" si="24">+D37</f>
        <v>0</v>
      </c>
      <c r="E92" s="89">
        <f t="shared" si="24"/>
        <v>0</v>
      </c>
      <c r="F92" s="89">
        <f t="shared" si="24"/>
        <v>0</v>
      </c>
      <c r="G92" s="89">
        <f t="shared" si="24"/>
        <v>0</v>
      </c>
      <c r="H92" s="89">
        <f t="shared" si="24"/>
        <v>0</v>
      </c>
      <c r="I92" s="89">
        <f t="shared" si="24"/>
        <v>0</v>
      </c>
      <c r="J92" s="89">
        <f t="shared" si="24"/>
        <v>0</v>
      </c>
      <c r="K92" s="89">
        <f t="shared" si="24"/>
        <v>0</v>
      </c>
      <c r="L92" s="89">
        <f t="shared" si="24"/>
        <v>0</v>
      </c>
      <c r="M92" s="89">
        <f t="shared" si="24"/>
        <v>0</v>
      </c>
      <c r="N92" s="89">
        <f t="shared" si="24"/>
        <v>0</v>
      </c>
      <c r="O92" s="124">
        <f t="shared" si="22"/>
        <v>0</v>
      </c>
      <c r="P92" s="121"/>
    </row>
    <row r="93" spans="1:17" s="59" customFormat="1" ht="18" customHeight="1" x14ac:dyDescent="0.3">
      <c r="A93" s="121"/>
      <c r="B93" s="89" t="str">
        <f>+B42</f>
        <v>Saúde</v>
      </c>
      <c r="C93" s="89">
        <f>+C42</f>
        <v>0</v>
      </c>
      <c r="D93" s="89">
        <f t="shared" ref="D93:N93" si="25">+D42</f>
        <v>0</v>
      </c>
      <c r="E93" s="89">
        <f t="shared" si="25"/>
        <v>0</v>
      </c>
      <c r="F93" s="89">
        <f t="shared" si="25"/>
        <v>0</v>
      </c>
      <c r="G93" s="89">
        <f t="shared" si="25"/>
        <v>0</v>
      </c>
      <c r="H93" s="89">
        <f t="shared" si="25"/>
        <v>0</v>
      </c>
      <c r="I93" s="89">
        <f t="shared" si="25"/>
        <v>0</v>
      </c>
      <c r="J93" s="89">
        <f t="shared" si="25"/>
        <v>0</v>
      </c>
      <c r="K93" s="89">
        <f t="shared" si="25"/>
        <v>0</v>
      </c>
      <c r="L93" s="89">
        <f t="shared" si="25"/>
        <v>0</v>
      </c>
      <c r="M93" s="89">
        <f t="shared" si="25"/>
        <v>0</v>
      </c>
      <c r="N93" s="89">
        <f t="shared" si="25"/>
        <v>0</v>
      </c>
      <c r="O93" s="124">
        <f t="shared" si="22"/>
        <v>0</v>
      </c>
      <c r="P93" s="121"/>
    </row>
    <row r="94" spans="1:17" s="59" customFormat="1" ht="18" customHeight="1" x14ac:dyDescent="0.3">
      <c r="A94" s="121"/>
      <c r="B94" s="89" t="str">
        <f>+B49</f>
        <v>Transporte</v>
      </c>
      <c r="C94" s="89">
        <f>+C49</f>
        <v>0</v>
      </c>
      <c r="D94" s="89">
        <f t="shared" ref="D94:N94" si="26">+D49</f>
        <v>0</v>
      </c>
      <c r="E94" s="89">
        <f t="shared" si="26"/>
        <v>0</v>
      </c>
      <c r="F94" s="89">
        <f t="shared" si="26"/>
        <v>0</v>
      </c>
      <c r="G94" s="89">
        <f t="shared" si="26"/>
        <v>0</v>
      </c>
      <c r="H94" s="89">
        <f t="shared" si="26"/>
        <v>0</v>
      </c>
      <c r="I94" s="89">
        <f t="shared" si="26"/>
        <v>0</v>
      </c>
      <c r="J94" s="89">
        <f t="shared" si="26"/>
        <v>0</v>
      </c>
      <c r="K94" s="89">
        <f t="shared" si="26"/>
        <v>0</v>
      </c>
      <c r="L94" s="89">
        <f t="shared" si="26"/>
        <v>0</v>
      </c>
      <c r="M94" s="89">
        <f t="shared" si="26"/>
        <v>0</v>
      </c>
      <c r="N94" s="89">
        <f t="shared" si="26"/>
        <v>0</v>
      </c>
      <c r="O94" s="124">
        <f t="shared" si="22"/>
        <v>0</v>
      </c>
      <c r="P94" s="121"/>
    </row>
    <row r="95" spans="1:17" s="59" customFormat="1" ht="18" customHeight="1" x14ac:dyDescent="0.3">
      <c r="A95" s="121"/>
      <c r="B95" s="89" t="str">
        <f>+B59</f>
        <v>Pessoais</v>
      </c>
      <c r="C95" s="89">
        <f>+C59</f>
        <v>0</v>
      </c>
      <c r="D95" s="89">
        <f t="shared" ref="D95:N95" si="27">+D59</f>
        <v>0</v>
      </c>
      <c r="E95" s="89">
        <f t="shared" si="27"/>
        <v>0</v>
      </c>
      <c r="F95" s="89">
        <f t="shared" si="27"/>
        <v>0</v>
      </c>
      <c r="G95" s="89">
        <f t="shared" si="27"/>
        <v>0</v>
      </c>
      <c r="H95" s="89">
        <f t="shared" si="27"/>
        <v>0</v>
      </c>
      <c r="I95" s="89">
        <f t="shared" si="27"/>
        <v>0</v>
      </c>
      <c r="J95" s="89">
        <f t="shared" si="27"/>
        <v>0</v>
      </c>
      <c r="K95" s="89">
        <f t="shared" si="27"/>
        <v>0</v>
      </c>
      <c r="L95" s="89">
        <f t="shared" si="27"/>
        <v>0</v>
      </c>
      <c r="M95" s="89">
        <f t="shared" si="27"/>
        <v>0</v>
      </c>
      <c r="N95" s="89">
        <f t="shared" si="27"/>
        <v>0</v>
      </c>
      <c r="O95" s="124">
        <f t="shared" si="22"/>
        <v>0</v>
      </c>
      <c r="P95" s="121"/>
    </row>
    <row r="96" spans="1:17" s="59" customFormat="1" ht="18" customHeight="1" x14ac:dyDescent="0.3">
      <c r="A96" s="121"/>
      <c r="B96" s="89" t="str">
        <f>+B64</f>
        <v>Lazer</v>
      </c>
      <c r="C96" s="89">
        <f>+C64</f>
        <v>0</v>
      </c>
      <c r="D96" s="89">
        <f t="shared" ref="D96:N96" si="28">+D64</f>
        <v>0</v>
      </c>
      <c r="E96" s="89">
        <f t="shared" si="28"/>
        <v>0</v>
      </c>
      <c r="F96" s="89">
        <f t="shared" si="28"/>
        <v>0</v>
      </c>
      <c r="G96" s="89">
        <f t="shared" si="28"/>
        <v>0</v>
      </c>
      <c r="H96" s="89">
        <f t="shared" si="28"/>
        <v>0</v>
      </c>
      <c r="I96" s="89">
        <f t="shared" si="28"/>
        <v>0</v>
      </c>
      <c r="J96" s="89">
        <f t="shared" si="28"/>
        <v>0</v>
      </c>
      <c r="K96" s="89">
        <f t="shared" si="28"/>
        <v>0</v>
      </c>
      <c r="L96" s="89">
        <f t="shared" si="28"/>
        <v>0</v>
      </c>
      <c r="M96" s="89">
        <f t="shared" si="28"/>
        <v>0</v>
      </c>
      <c r="N96" s="89">
        <f t="shared" si="28"/>
        <v>0</v>
      </c>
      <c r="O96" s="124">
        <f t="shared" si="22"/>
        <v>0</v>
      </c>
      <c r="P96" s="121"/>
    </row>
    <row r="97" spans="1:17" s="59" customFormat="1" ht="18" customHeight="1" x14ac:dyDescent="0.3">
      <c r="A97" s="121"/>
      <c r="B97" s="91" t="str">
        <f>+B70</f>
        <v>Serviços Financeiros</v>
      </c>
      <c r="C97" s="91">
        <f>+C70</f>
        <v>0</v>
      </c>
      <c r="D97" s="91">
        <f t="shared" ref="D97:N97" si="29">+D70</f>
        <v>0</v>
      </c>
      <c r="E97" s="91">
        <f t="shared" si="29"/>
        <v>0</v>
      </c>
      <c r="F97" s="91">
        <f t="shared" si="29"/>
        <v>0</v>
      </c>
      <c r="G97" s="91">
        <f t="shared" si="29"/>
        <v>0</v>
      </c>
      <c r="H97" s="91">
        <f t="shared" si="29"/>
        <v>0</v>
      </c>
      <c r="I97" s="91">
        <f t="shared" si="29"/>
        <v>0</v>
      </c>
      <c r="J97" s="91">
        <f t="shared" si="29"/>
        <v>0</v>
      </c>
      <c r="K97" s="91">
        <f t="shared" si="29"/>
        <v>0</v>
      </c>
      <c r="L97" s="91">
        <f t="shared" si="29"/>
        <v>0</v>
      </c>
      <c r="M97" s="91">
        <f t="shared" si="29"/>
        <v>0</v>
      </c>
      <c r="N97" s="91">
        <f t="shared" si="29"/>
        <v>0</v>
      </c>
      <c r="O97" s="127">
        <f t="shared" si="22"/>
        <v>0</v>
      </c>
      <c r="P97" s="121"/>
    </row>
    <row r="98" spans="1:17" s="59" customFormat="1" ht="39" customHeight="1" x14ac:dyDescent="0.3">
      <c r="A98" s="120"/>
      <c r="B98" s="122" t="s">
        <v>94</v>
      </c>
      <c r="C98" s="92">
        <f>+C86-C88</f>
        <v>-500</v>
      </c>
      <c r="D98" s="92">
        <f t="shared" ref="D98:N98" si="30">+D86-D88</f>
        <v>-500</v>
      </c>
      <c r="E98" s="92">
        <f t="shared" si="30"/>
        <v>-500</v>
      </c>
      <c r="F98" s="92">
        <f t="shared" si="30"/>
        <v>-500</v>
      </c>
      <c r="G98" s="92">
        <f t="shared" si="30"/>
        <v>-500</v>
      </c>
      <c r="H98" s="92">
        <f t="shared" si="30"/>
        <v>-500</v>
      </c>
      <c r="I98" s="92">
        <f t="shared" si="30"/>
        <v>-500</v>
      </c>
      <c r="J98" s="92">
        <f t="shared" si="30"/>
        <v>-500</v>
      </c>
      <c r="K98" s="92">
        <f t="shared" si="30"/>
        <v>-500</v>
      </c>
      <c r="L98" s="92">
        <f t="shared" si="30"/>
        <v>-500</v>
      </c>
      <c r="M98" s="92">
        <f t="shared" si="30"/>
        <v>-500</v>
      </c>
      <c r="N98" s="92">
        <f t="shared" si="30"/>
        <v>-500</v>
      </c>
      <c r="O98" s="92">
        <f>+O86-O88</f>
        <v>-6000</v>
      </c>
      <c r="P98" s="120"/>
    </row>
    <row r="99" spans="1:17" ht="3" customHeight="1" x14ac:dyDescent="0.3">
      <c r="B99" s="81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1:17" s="78" customFormat="1" ht="39.75" customHeight="1" x14ac:dyDescent="0.25">
      <c r="A100" s="94"/>
      <c r="B100" s="118" t="s">
        <v>97</v>
      </c>
      <c r="C100" s="129">
        <f>+C98</f>
        <v>-500</v>
      </c>
      <c r="D100" s="129">
        <f t="shared" ref="D100:N100" si="31">+D98+C100</f>
        <v>-1000</v>
      </c>
      <c r="E100" s="129">
        <f t="shared" si="31"/>
        <v>-1500</v>
      </c>
      <c r="F100" s="129">
        <f t="shared" si="31"/>
        <v>-2000</v>
      </c>
      <c r="G100" s="129">
        <f t="shared" si="31"/>
        <v>-2500</v>
      </c>
      <c r="H100" s="129">
        <f t="shared" si="31"/>
        <v>-3000</v>
      </c>
      <c r="I100" s="129">
        <f t="shared" si="31"/>
        <v>-3500</v>
      </c>
      <c r="J100" s="129">
        <f t="shared" si="31"/>
        <v>-4000</v>
      </c>
      <c r="K100" s="129">
        <f t="shared" si="31"/>
        <v>-4500</v>
      </c>
      <c r="L100" s="129">
        <f t="shared" si="31"/>
        <v>-5000</v>
      </c>
      <c r="M100" s="129">
        <f t="shared" si="31"/>
        <v>-5500</v>
      </c>
      <c r="N100" s="129">
        <f t="shared" si="31"/>
        <v>-6000</v>
      </c>
      <c r="O100" s="129"/>
      <c r="P100" s="94"/>
      <c r="Q100" s="77"/>
    </row>
    <row r="101" spans="1:17" s="78" customFormat="1" x14ac:dyDescent="0.25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Q101" s="77"/>
    </row>
  </sheetData>
  <sheetProtection selectLockedCells="1" selectUnlockedCells="1"/>
  <mergeCells count="3">
    <mergeCell ref="C1:P1"/>
    <mergeCell ref="C2:O2"/>
    <mergeCell ref="A84:P84"/>
  </mergeCells>
  <phoneticPr fontId="18" type="noConversion"/>
  <pageMargins left="0.35" right="0.30972222222222223" top="0.4597222222222222" bottom="0.5" header="0.51180555555555551" footer="0.51180555555555551"/>
  <pageSetup paperSize="9" scale="45" firstPageNumber="0" orientation="landscape" horizontalDpi="300" verticalDpi="300"/>
  <headerFooter alignWithMargins="0"/>
  <ignoredErrors>
    <ignoredError sqref="O49 O59:O65" formula="1"/>
    <ignoredError sqref="O20:O28 O33:O36 O38:O41 O43 O68" emptyCellReference="1"/>
    <ignoredError sqref="O32 O37 O42" formula="1" emptyCellReference="1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7"/>
  <dimension ref="A1:P214"/>
  <sheetViews>
    <sheetView showGridLines="0" zoomScale="110" zoomScaleNormal="110" workbookViewId="0">
      <pane xSplit="1" ySplit="1" topLeftCell="B216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13.8" x14ac:dyDescent="0.25"/>
  <cols>
    <col min="1" max="1" width="4" style="46" customWidth="1"/>
    <col min="2" max="2" width="42.6640625" style="46" customWidth="1"/>
    <col min="3" max="4" width="11.33203125" style="46" customWidth="1"/>
    <col min="5" max="5" width="13.44140625" style="46" customWidth="1"/>
    <col min="6" max="6" width="1.44140625" style="46" customWidth="1"/>
    <col min="7" max="7" width="4.6640625" style="46" customWidth="1"/>
    <col min="8" max="8" width="18.44140625" style="46" customWidth="1"/>
    <col min="9" max="16" width="9.109375" style="46" customWidth="1"/>
    <col min="17" max="16384" width="0" style="46" hidden="1"/>
  </cols>
  <sheetData>
    <row r="1" spans="1:16" ht="72.75" customHeight="1" x14ac:dyDescent="0.8">
      <c r="A1" s="151"/>
      <c r="B1" s="407" t="s">
        <v>320</v>
      </c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</row>
    <row r="2" spans="1:16" s="154" customFormat="1" ht="24.6" x14ac:dyDescent="0.4">
      <c r="A2" s="152"/>
      <c r="B2" s="153"/>
      <c r="D2" s="153"/>
      <c r="E2" s="153"/>
      <c r="F2" s="155"/>
      <c r="G2" s="46"/>
    </row>
    <row r="3" spans="1:16" s="154" customFormat="1" ht="24.6" x14ac:dyDescent="0.4">
      <c r="A3" s="176"/>
      <c r="B3" s="177">
        <f>+'Como usar a planilha'!L3</f>
        <v>2025</v>
      </c>
      <c r="C3" s="178"/>
      <c r="D3" s="179" t="s">
        <v>114</v>
      </c>
      <c r="E3" s="180" t="s">
        <v>7</v>
      </c>
      <c r="F3" s="181"/>
      <c r="G3" s="46"/>
    </row>
    <row r="4" spans="1:16" ht="22.5" customHeight="1" x14ac:dyDescent="0.25">
      <c r="A4" s="156"/>
      <c r="B4" s="174" t="s">
        <v>128</v>
      </c>
      <c r="C4" s="175" t="s">
        <v>21</v>
      </c>
      <c r="D4" s="175" t="s">
        <v>20</v>
      </c>
      <c r="E4" s="175" t="s">
        <v>214</v>
      </c>
      <c r="F4" s="156"/>
    </row>
    <row r="5" spans="1:16" x14ac:dyDescent="0.25">
      <c r="A5" s="157"/>
      <c r="B5" s="158" t="str">
        <f>+'Plano de contas'!$C$3</f>
        <v>Receita</v>
      </c>
      <c r="C5" s="159">
        <f>+Real!C86</f>
        <v>0</v>
      </c>
      <c r="D5" s="159">
        <f>+Previsto!C86</f>
        <v>1000</v>
      </c>
      <c r="E5" s="160">
        <f>+C5-D5</f>
        <v>-1000</v>
      </c>
      <c r="F5" s="157"/>
      <c r="I5" s="10"/>
    </row>
    <row r="6" spans="1:16" ht="11.25" customHeight="1" x14ac:dyDescent="0.25">
      <c r="A6" s="157"/>
      <c r="B6" s="167"/>
      <c r="C6" s="168"/>
      <c r="D6" s="168"/>
      <c r="E6" s="169"/>
      <c r="F6" s="168"/>
    </row>
    <row r="7" spans="1:16" x14ac:dyDescent="0.25">
      <c r="A7" s="157"/>
      <c r="B7" s="161" t="s">
        <v>95</v>
      </c>
      <c r="C7" s="162">
        <f>SUM(C8:C16)</f>
        <v>0</v>
      </c>
      <c r="D7" s="162">
        <f>SUM(D8:D16)</f>
        <v>1500</v>
      </c>
      <c r="E7" s="163">
        <f>+D7-C7</f>
        <v>1500</v>
      </c>
      <c r="F7" s="157"/>
    </row>
    <row r="8" spans="1:16" x14ac:dyDescent="0.25">
      <c r="A8" s="157"/>
      <c r="B8" s="164" t="str">
        <f>+'Plano de contas'!$C$9</f>
        <v>Alimentação</v>
      </c>
      <c r="C8" s="165">
        <f>+Real!C89</f>
        <v>0</v>
      </c>
      <c r="D8" s="159">
        <f>+Previsto!C89</f>
        <v>1000</v>
      </c>
      <c r="E8" s="160">
        <f>+D8-C8</f>
        <v>1000</v>
      </c>
      <c r="F8" s="157"/>
    </row>
    <row r="9" spans="1:16" x14ac:dyDescent="0.25">
      <c r="A9" s="157"/>
      <c r="B9" s="164" t="str">
        <f>+'Plano de contas'!$C$14</f>
        <v>Moradia</v>
      </c>
      <c r="C9" s="159">
        <f>+Real!C90</f>
        <v>0</v>
      </c>
      <c r="D9" s="159">
        <f>+Previsto!C90</f>
        <v>500</v>
      </c>
      <c r="E9" s="160">
        <f t="shared" ref="E9:E16" si="0">+D9-C9</f>
        <v>500</v>
      </c>
      <c r="F9" s="157"/>
    </row>
    <row r="10" spans="1:16" x14ac:dyDescent="0.25">
      <c r="A10" s="157"/>
      <c r="B10" s="164" t="str">
        <f>+'Plano de contas'!$C$26</f>
        <v>Educação</v>
      </c>
      <c r="C10" s="159">
        <f>+Real!C91</f>
        <v>0</v>
      </c>
      <c r="D10" s="159">
        <f>+Previsto!C91</f>
        <v>0</v>
      </c>
      <c r="E10" s="160">
        <f t="shared" si="0"/>
        <v>0</v>
      </c>
      <c r="F10" s="157"/>
    </row>
    <row r="11" spans="1:16" x14ac:dyDescent="0.25">
      <c r="A11" s="157"/>
      <c r="B11" s="164" t="str">
        <f>+'Plano de contas'!$C$30</f>
        <v>Animais</v>
      </c>
      <c r="C11" s="159">
        <f>+Real!C92</f>
        <v>0</v>
      </c>
      <c r="D11" s="159">
        <f>+Previsto!C92</f>
        <v>0</v>
      </c>
      <c r="E11" s="160">
        <f t="shared" si="0"/>
        <v>0</v>
      </c>
      <c r="F11" s="157"/>
    </row>
    <row r="12" spans="1:16" x14ac:dyDescent="0.25">
      <c r="A12" s="157"/>
      <c r="B12" s="164" t="str">
        <f>+'Plano de contas'!$C$34</f>
        <v>Saúde</v>
      </c>
      <c r="C12" s="159">
        <f>+Real!C93</f>
        <v>0</v>
      </c>
      <c r="D12" s="159">
        <f>+Previsto!C93</f>
        <v>0</v>
      </c>
      <c r="E12" s="160">
        <f t="shared" si="0"/>
        <v>0</v>
      </c>
      <c r="F12" s="157"/>
    </row>
    <row r="13" spans="1:16" x14ac:dyDescent="0.25">
      <c r="A13" s="157"/>
      <c r="B13" s="164" t="str">
        <f>+'Plano de contas'!$C$40</f>
        <v>Transporte</v>
      </c>
      <c r="C13" s="159">
        <f>+Real!C94</f>
        <v>0</v>
      </c>
      <c r="D13" s="159">
        <f>+Previsto!C94</f>
        <v>0</v>
      </c>
      <c r="E13" s="160">
        <f t="shared" si="0"/>
        <v>0</v>
      </c>
      <c r="F13" s="157"/>
    </row>
    <row r="14" spans="1:16" x14ac:dyDescent="0.25">
      <c r="A14" s="157"/>
      <c r="B14" s="164" t="str">
        <f>+'Plano de contas'!$C$49</f>
        <v>Pessoais</v>
      </c>
      <c r="C14" s="159">
        <f>+Real!C95</f>
        <v>0</v>
      </c>
      <c r="D14" s="159">
        <f>+Previsto!C95</f>
        <v>0</v>
      </c>
      <c r="E14" s="160">
        <f t="shared" si="0"/>
        <v>0</v>
      </c>
      <c r="F14" s="157"/>
    </row>
    <row r="15" spans="1:16" x14ac:dyDescent="0.25">
      <c r="A15" s="157"/>
      <c r="B15" s="164" t="str">
        <f>+'Plano de contas'!$C$53</f>
        <v>Lazer</v>
      </c>
      <c r="C15" s="159">
        <f>+Real!C96</f>
        <v>0</v>
      </c>
      <c r="D15" s="159">
        <f>+Previsto!C96</f>
        <v>0</v>
      </c>
      <c r="E15" s="160">
        <f t="shared" si="0"/>
        <v>0</v>
      </c>
      <c r="F15" s="157"/>
    </row>
    <row r="16" spans="1:16" x14ac:dyDescent="0.25">
      <c r="A16" s="157"/>
      <c r="B16" s="166" t="str">
        <f>+'Plano de contas'!$C$58</f>
        <v>Serviços Financeiros</v>
      </c>
      <c r="C16" s="159">
        <f>+Real!C97</f>
        <v>0</v>
      </c>
      <c r="D16" s="159">
        <f>+Previsto!C97</f>
        <v>0</v>
      </c>
      <c r="E16" s="160">
        <f t="shared" si="0"/>
        <v>0</v>
      </c>
      <c r="F16" s="157"/>
    </row>
    <row r="17" spans="1:6" ht="22.5" customHeight="1" x14ac:dyDescent="0.25">
      <c r="A17" s="157"/>
      <c r="B17" s="156" t="s">
        <v>94</v>
      </c>
      <c r="C17" s="170">
        <f>+C5-C7</f>
        <v>0</v>
      </c>
      <c r="D17" s="170">
        <f>+D5-D7</f>
        <v>-500</v>
      </c>
      <c r="E17" s="171">
        <f>+C17-D17</f>
        <v>500</v>
      </c>
      <c r="F17" s="157"/>
    </row>
    <row r="19" spans="1:6" ht="25.5" customHeight="1" x14ac:dyDescent="0.25">
      <c r="A19" s="172"/>
      <c r="B19" s="182" t="s">
        <v>131</v>
      </c>
      <c r="C19" s="183"/>
      <c r="D19" s="184" t="s">
        <v>19</v>
      </c>
      <c r="E19" s="185" t="s">
        <v>8</v>
      </c>
      <c r="F19" s="173"/>
    </row>
    <row r="20" spans="1:6" ht="22.5" customHeight="1" x14ac:dyDescent="0.25">
      <c r="A20" s="186"/>
      <c r="B20" s="174" t="s">
        <v>96</v>
      </c>
      <c r="C20" s="175" t="s">
        <v>21</v>
      </c>
      <c r="D20" s="175" t="s">
        <v>20</v>
      </c>
      <c r="E20" s="175" t="s">
        <v>129</v>
      </c>
      <c r="F20" s="187"/>
    </row>
    <row r="21" spans="1:6" x14ac:dyDescent="0.25">
      <c r="A21" s="188"/>
      <c r="B21" s="158" t="str">
        <f>+'Plano de contas'!$C$3</f>
        <v>Receita</v>
      </c>
      <c r="C21" s="165">
        <f>+Real!D86</f>
        <v>0</v>
      </c>
      <c r="D21" s="165">
        <f>+Previsto!D86</f>
        <v>1000</v>
      </c>
      <c r="E21" s="160">
        <f>+C21-D21</f>
        <v>-1000</v>
      </c>
      <c r="F21" s="188"/>
    </row>
    <row r="22" spans="1:6" x14ac:dyDescent="0.25">
      <c r="A22" s="188"/>
      <c r="B22" s="167"/>
      <c r="C22" s="168"/>
      <c r="D22" s="168"/>
      <c r="E22" s="169"/>
      <c r="F22" s="189"/>
    </row>
    <row r="23" spans="1:6" s="59" customFormat="1" x14ac:dyDescent="0.3">
      <c r="A23" s="120"/>
      <c r="B23" s="161" t="s">
        <v>95</v>
      </c>
      <c r="C23" s="162">
        <f ca="1">SUM(C24:C32)</f>
        <v>0</v>
      </c>
      <c r="D23" s="162">
        <f>SUM(D24:D32)</f>
        <v>1500</v>
      </c>
      <c r="E23" s="163">
        <f ca="1">+D23-C23</f>
        <v>1500</v>
      </c>
      <c r="F23" s="120"/>
    </row>
    <row r="24" spans="1:6" s="59" customFormat="1" x14ac:dyDescent="0.3">
      <c r="A24" s="120"/>
      <c r="B24" s="164" t="str">
        <f>+'Plano de contas'!$C$9</f>
        <v>Alimentação</v>
      </c>
      <c r="C24" s="159">
        <f>+Real!D89</f>
        <v>0</v>
      </c>
      <c r="D24" s="159">
        <f>+Previsto!D89</f>
        <v>1000</v>
      </c>
      <c r="E24" s="160">
        <f>+D24-C24</f>
        <v>1000</v>
      </c>
      <c r="F24" s="120"/>
    </row>
    <row r="25" spans="1:6" s="59" customFormat="1" x14ac:dyDescent="0.3">
      <c r="A25" s="120"/>
      <c r="B25" s="164" t="str">
        <f>+'Plano de contas'!$C$14</f>
        <v>Moradia</v>
      </c>
      <c r="C25" s="159">
        <f>+Real!D90</f>
        <v>0</v>
      </c>
      <c r="D25" s="159">
        <f>+Previsto!D90</f>
        <v>500</v>
      </c>
      <c r="E25" s="160">
        <f t="shared" ref="E25:E32" si="1">+D25-C25</f>
        <v>500</v>
      </c>
      <c r="F25" s="120"/>
    </row>
    <row r="26" spans="1:6" s="59" customFormat="1" x14ac:dyDescent="0.3">
      <c r="A26" s="120"/>
      <c r="B26" s="164" t="str">
        <f>+'Plano de contas'!$C$26</f>
        <v>Educação</v>
      </c>
      <c r="C26" s="159">
        <f>+Real!D91</f>
        <v>0</v>
      </c>
      <c r="D26" s="159">
        <f>+Previsto!D91</f>
        <v>0</v>
      </c>
      <c r="E26" s="160">
        <f t="shared" si="1"/>
        <v>0</v>
      </c>
      <c r="F26" s="120"/>
    </row>
    <row r="27" spans="1:6" s="59" customFormat="1" x14ac:dyDescent="0.3">
      <c r="A27" s="120"/>
      <c r="B27" s="164" t="str">
        <f>+'Plano de contas'!$C$30</f>
        <v>Animais</v>
      </c>
      <c r="C27" s="159">
        <f>+Real!D92</f>
        <v>0</v>
      </c>
      <c r="D27" s="159">
        <f>+Previsto!D92</f>
        <v>0</v>
      </c>
      <c r="E27" s="160">
        <f t="shared" si="1"/>
        <v>0</v>
      </c>
      <c r="F27" s="120"/>
    </row>
    <row r="28" spans="1:6" s="59" customFormat="1" x14ac:dyDescent="0.3">
      <c r="A28" s="120"/>
      <c r="B28" s="164" t="str">
        <f>+'Plano de contas'!$C$34</f>
        <v>Saúde</v>
      </c>
      <c r="C28" s="159">
        <f ca="1">+Real!D93</f>
        <v>0</v>
      </c>
      <c r="D28" s="159">
        <f>+Previsto!D93</f>
        <v>0</v>
      </c>
      <c r="E28" s="160">
        <f t="shared" ca="1" si="1"/>
        <v>0</v>
      </c>
      <c r="F28" s="120"/>
    </row>
    <row r="29" spans="1:6" s="59" customFormat="1" x14ac:dyDescent="0.3">
      <c r="A29" s="120"/>
      <c r="B29" s="164" t="str">
        <f>+'Plano de contas'!$C$40</f>
        <v>Transporte</v>
      </c>
      <c r="C29" s="159">
        <f>+Real!D94</f>
        <v>0</v>
      </c>
      <c r="D29" s="159">
        <f>+Previsto!D94</f>
        <v>0</v>
      </c>
      <c r="E29" s="160">
        <f t="shared" si="1"/>
        <v>0</v>
      </c>
      <c r="F29" s="120"/>
    </row>
    <row r="30" spans="1:6" s="59" customFormat="1" x14ac:dyDescent="0.3">
      <c r="A30" s="120"/>
      <c r="B30" s="164" t="str">
        <f>+'Plano de contas'!$C$49</f>
        <v>Pessoais</v>
      </c>
      <c r="C30" s="159">
        <f>+Real!D95</f>
        <v>0</v>
      </c>
      <c r="D30" s="159">
        <f>+Previsto!D95</f>
        <v>0</v>
      </c>
      <c r="E30" s="160">
        <f t="shared" si="1"/>
        <v>0</v>
      </c>
      <c r="F30" s="120"/>
    </row>
    <row r="31" spans="1:6" s="59" customFormat="1" x14ac:dyDescent="0.3">
      <c r="A31" s="120"/>
      <c r="B31" s="164" t="str">
        <f>+'Plano de contas'!$C$53</f>
        <v>Lazer</v>
      </c>
      <c r="C31" s="159">
        <f>+Real!D96</f>
        <v>0</v>
      </c>
      <c r="D31" s="159">
        <f>+Previsto!D96</f>
        <v>0</v>
      </c>
      <c r="E31" s="160">
        <f t="shared" si="1"/>
        <v>0</v>
      </c>
      <c r="F31" s="120"/>
    </row>
    <row r="32" spans="1:6" s="59" customFormat="1" x14ac:dyDescent="0.3">
      <c r="A32" s="120"/>
      <c r="B32" s="166" t="str">
        <f>+'Plano de contas'!$C$58</f>
        <v>Serviços Financeiros</v>
      </c>
      <c r="C32" s="159">
        <f>+Real!D97</f>
        <v>0</v>
      </c>
      <c r="D32" s="159">
        <f>+Previsto!D97</f>
        <v>0</v>
      </c>
      <c r="E32" s="160">
        <f t="shared" si="1"/>
        <v>0</v>
      </c>
      <c r="F32" s="120"/>
    </row>
    <row r="33" spans="1:6" ht="22.5" customHeight="1" x14ac:dyDescent="0.25">
      <c r="A33" s="188"/>
      <c r="B33" s="187" t="s">
        <v>94</v>
      </c>
      <c r="C33" s="190">
        <f ca="1">+C21-C23</f>
        <v>0</v>
      </c>
      <c r="D33" s="190">
        <f>+D21-D23</f>
        <v>-500</v>
      </c>
      <c r="E33" s="191">
        <f ca="1">+C33-D33</f>
        <v>500</v>
      </c>
      <c r="F33" s="188"/>
    </row>
    <row r="35" spans="1:6" ht="25.5" customHeight="1" x14ac:dyDescent="0.25">
      <c r="A35" s="145"/>
      <c r="B35" s="182" t="s">
        <v>131</v>
      </c>
      <c r="C35" s="183"/>
      <c r="D35" s="184" t="s">
        <v>19</v>
      </c>
      <c r="E35" s="185" t="s">
        <v>9</v>
      </c>
      <c r="F35" s="183"/>
    </row>
    <row r="36" spans="1:6" ht="22.5" customHeight="1" x14ac:dyDescent="0.25">
      <c r="A36" s="187"/>
      <c r="B36" s="174" t="s">
        <v>96</v>
      </c>
      <c r="C36" s="175" t="s">
        <v>21</v>
      </c>
      <c r="D36" s="175" t="s">
        <v>20</v>
      </c>
      <c r="E36" s="175" t="s">
        <v>129</v>
      </c>
      <c r="F36" s="187"/>
    </row>
    <row r="37" spans="1:6" x14ac:dyDescent="0.25">
      <c r="A37" s="157"/>
      <c r="B37" s="158" t="str">
        <f>+'Plano de contas'!$C$3</f>
        <v>Receita</v>
      </c>
      <c r="C37" s="165">
        <f>+Real!E86</f>
        <v>0</v>
      </c>
      <c r="D37" s="165">
        <f>+Previsto!E86</f>
        <v>1000</v>
      </c>
      <c r="E37" s="160">
        <f>+C37-D37</f>
        <v>-1000</v>
      </c>
      <c r="F37" s="157"/>
    </row>
    <row r="38" spans="1:6" x14ac:dyDescent="0.25">
      <c r="A38" s="157"/>
      <c r="B38" s="167"/>
      <c r="C38" s="168"/>
      <c r="D38" s="168"/>
      <c r="E38" s="169"/>
      <c r="F38" s="168"/>
    </row>
    <row r="39" spans="1:6" x14ac:dyDescent="0.25">
      <c r="A39" s="157"/>
      <c r="B39" s="161" t="s">
        <v>95</v>
      </c>
      <c r="C39" s="193">
        <f>SUM(C40:C48)</f>
        <v>0</v>
      </c>
      <c r="D39" s="193">
        <f>SUM(D40:D48)</f>
        <v>1500</v>
      </c>
      <c r="E39" s="163">
        <f>+D39-C39</f>
        <v>1500</v>
      </c>
      <c r="F39" s="157"/>
    </row>
    <row r="40" spans="1:6" x14ac:dyDescent="0.25">
      <c r="A40" s="157"/>
      <c r="B40" s="164" t="str">
        <f>+'Plano de contas'!$C$9</f>
        <v>Alimentação</v>
      </c>
      <c r="C40" s="194">
        <f>+Real!E89</f>
        <v>0</v>
      </c>
      <c r="D40" s="194">
        <f>+Previsto!E89</f>
        <v>1000</v>
      </c>
      <c r="E40" s="160">
        <f>+D40-C40</f>
        <v>1000</v>
      </c>
      <c r="F40" s="157"/>
    </row>
    <row r="41" spans="1:6" x14ac:dyDescent="0.25">
      <c r="A41" s="157"/>
      <c r="B41" s="164" t="str">
        <f>+'Plano de contas'!$C$14</f>
        <v>Moradia</v>
      </c>
      <c r="C41" s="194">
        <f>+Real!E90</f>
        <v>0</v>
      </c>
      <c r="D41" s="194">
        <f>+Previsto!E90</f>
        <v>500</v>
      </c>
      <c r="E41" s="160">
        <f t="shared" ref="E41:E48" si="2">+D41-C41</f>
        <v>500</v>
      </c>
      <c r="F41" s="157"/>
    </row>
    <row r="42" spans="1:6" x14ac:dyDescent="0.25">
      <c r="A42" s="157"/>
      <c r="B42" s="164" t="str">
        <f>+'Plano de contas'!$C$26</f>
        <v>Educação</v>
      </c>
      <c r="C42" s="194">
        <f>+Real!E91</f>
        <v>0</v>
      </c>
      <c r="D42" s="194">
        <f>+Previsto!E91</f>
        <v>0</v>
      </c>
      <c r="E42" s="160">
        <f t="shared" si="2"/>
        <v>0</v>
      </c>
      <c r="F42" s="157"/>
    </row>
    <row r="43" spans="1:6" x14ac:dyDescent="0.25">
      <c r="A43" s="157"/>
      <c r="B43" s="164" t="str">
        <f>+'Plano de contas'!$C$30</f>
        <v>Animais</v>
      </c>
      <c r="C43" s="194">
        <f>+Real!E92</f>
        <v>0</v>
      </c>
      <c r="D43" s="194">
        <f>+Previsto!E92</f>
        <v>0</v>
      </c>
      <c r="E43" s="160">
        <f t="shared" si="2"/>
        <v>0</v>
      </c>
      <c r="F43" s="157"/>
    </row>
    <row r="44" spans="1:6" x14ac:dyDescent="0.25">
      <c r="A44" s="157"/>
      <c r="B44" s="164" t="str">
        <f>+'Plano de contas'!$C$34</f>
        <v>Saúde</v>
      </c>
      <c r="C44" s="194">
        <f>+Real!E93</f>
        <v>0</v>
      </c>
      <c r="D44" s="194">
        <f>+Previsto!E93</f>
        <v>0</v>
      </c>
      <c r="E44" s="160">
        <f t="shared" si="2"/>
        <v>0</v>
      </c>
      <c r="F44" s="157"/>
    </row>
    <row r="45" spans="1:6" x14ac:dyDescent="0.25">
      <c r="A45" s="157"/>
      <c r="B45" s="164" t="str">
        <f>+'Plano de contas'!$C$40</f>
        <v>Transporte</v>
      </c>
      <c r="C45" s="194">
        <f>+Real!E94</f>
        <v>0</v>
      </c>
      <c r="D45" s="194">
        <f>+Previsto!E94</f>
        <v>0</v>
      </c>
      <c r="E45" s="160">
        <f t="shared" si="2"/>
        <v>0</v>
      </c>
      <c r="F45" s="157"/>
    </row>
    <row r="46" spans="1:6" x14ac:dyDescent="0.25">
      <c r="A46" s="157"/>
      <c r="B46" s="164" t="str">
        <f>+'Plano de contas'!$C$49</f>
        <v>Pessoais</v>
      </c>
      <c r="C46" s="194">
        <f>+Real!E95</f>
        <v>0</v>
      </c>
      <c r="D46" s="194">
        <f>+Previsto!E95</f>
        <v>0</v>
      </c>
      <c r="E46" s="160">
        <f t="shared" si="2"/>
        <v>0</v>
      </c>
      <c r="F46" s="157"/>
    </row>
    <row r="47" spans="1:6" x14ac:dyDescent="0.25">
      <c r="A47" s="157"/>
      <c r="B47" s="164" t="str">
        <f>+'Plano de contas'!$C$53</f>
        <v>Lazer</v>
      </c>
      <c r="C47" s="194">
        <f>+Real!E96</f>
        <v>0</v>
      </c>
      <c r="D47" s="194">
        <f>+Previsto!E96</f>
        <v>0</v>
      </c>
      <c r="E47" s="160">
        <f t="shared" si="2"/>
        <v>0</v>
      </c>
      <c r="F47" s="157"/>
    </row>
    <row r="48" spans="1:6" x14ac:dyDescent="0.25">
      <c r="A48" s="157"/>
      <c r="B48" s="166" t="str">
        <f>+'Plano de contas'!$C$58</f>
        <v>Serviços Financeiros</v>
      </c>
      <c r="C48" s="194">
        <f>+Real!E97</f>
        <v>0</v>
      </c>
      <c r="D48" s="194">
        <f>+Previsto!E97</f>
        <v>0</v>
      </c>
      <c r="E48" s="160">
        <f t="shared" si="2"/>
        <v>0</v>
      </c>
      <c r="F48" s="157"/>
    </row>
    <row r="49" spans="1:6" ht="22.5" customHeight="1" x14ac:dyDescent="0.25">
      <c r="A49" s="157"/>
      <c r="B49" s="187" t="s">
        <v>94</v>
      </c>
      <c r="C49" s="190">
        <f>+C37-C39</f>
        <v>0</v>
      </c>
      <c r="D49" s="190">
        <f>+D37-D39</f>
        <v>-500</v>
      </c>
      <c r="E49" s="191">
        <f>+C49-D49</f>
        <v>500</v>
      </c>
      <c r="F49" s="157"/>
    </row>
    <row r="50" spans="1:6" x14ac:dyDescent="0.25">
      <c r="A50" s="145"/>
      <c r="B50" s="145"/>
      <c r="C50" s="145"/>
      <c r="D50" s="145"/>
      <c r="E50" s="145"/>
      <c r="F50" s="145"/>
    </row>
    <row r="51" spans="1:6" ht="22.5" customHeight="1" x14ac:dyDescent="0.25">
      <c r="A51" s="145"/>
      <c r="B51" s="182" t="s">
        <v>131</v>
      </c>
      <c r="C51" s="183"/>
      <c r="D51" s="184" t="s">
        <v>19</v>
      </c>
      <c r="E51" s="185" t="s">
        <v>10</v>
      </c>
      <c r="F51" s="183"/>
    </row>
    <row r="52" spans="1:6" ht="22.5" customHeight="1" x14ac:dyDescent="0.25">
      <c r="A52" s="187"/>
      <c r="B52" s="174" t="s">
        <v>96</v>
      </c>
      <c r="C52" s="175" t="s">
        <v>21</v>
      </c>
      <c r="D52" s="175" t="s">
        <v>20</v>
      </c>
      <c r="E52" s="175" t="s">
        <v>129</v>
      </c>
      <c r="F52" s="187"/>
    </row>
    <row r="53" spans="1:6" x14ac:dyDescent="0.25">
      <c r="A53" s="157"/>
      <c r="B53" s="158" t="str">
        <f>+'Plano de contas'!$C$3</f>
        <v>Receita</v>
      </c>
      <c r="C53" s="194">
        <f>+Real!F86</f>
        <v>0</v>
      </c>
      <c r="D53" s="165">
        <f>+Previsto!F86</f>
        <v>1000</v>
      </c>
      <c r="E53" s="160">
        <f>+C53-D53</f>
        <v>-1000</v>
      </c>
      <c r="F53" s="157"/>
    </row>
    <row r="54" spans="1:6" x14ac:dyDescent="0.25">
      <c r="A54" s="157"/>
      <c r="B54" s="167"/>
      <c r="C54" s="168"/>
      <c r="D54" s="168"/>
      <c r="E54" s="169"/>
      <c r="F54" s="168"/>
    </row>
    <row r="55" spans="1:6" x14ac:dyDescent="0.25">
      <c r="A55" s="157"/>
      <c r="B55" s="161" t="s">
        <v>95</v>
      </c>
      <c r="C55" s="193">
        <f>SUM(C56:C64)</f>
        <v>0</v>
      </c>
      <c r="D55" s="193">
        <f>SUM(D56:D64)</f>
        <v>1500</v>
      </c>
      <c r="E55" s="163">
        <f>+D55-C55</f>
        <v>1500</v>
      </c>
      <c r="F55" s="157"/>
    </row>
    <row r="56" spans="1:6" x14ac:dyDescent="0.25">
      <c r="A56" s="157"/>
      <c r="B56" s="164" t="str">
        <f>+'Plano de contas'!$C$9</f>
        <v>Alimentação</v>
      </c>
      <c r="C56" s="194">
        <f>+Real!F89</f>
        <v>0</v>
      </c>
      <c r="D56" s="194">
        <f>+Previsto!F89</f>
        <v>1000</v>
      </c>
      <c r="E56" s="160">
        <f>+D56-C56</f>
        <v>1000</v>
      </c>
      <c r="F56" s="157"/>
    </row>
    <row r="57" spans="1:6" x14ac:dyDescent="0.25">
      <c r="A57" s="157"/>
      <c r="B57" s="164" t="str">
        <f>+'Plano de contas'!$C$14</f>
        <v>Moradia</v>
      </c>
      <c r="C57" s="194">
        <f>+Real!F90</f>
        <v>0</v>
      </c>
      <c r="D57" s="194">
        <f>+Previsto!F90</f>
        <v>500</v>
      </c>
      <c r="E57" s="160">
        <f t="shared" ref="E57:E64" si="3">+D57-C57</f>
        <v>500</v>
      </c>
      <c r="F57" s="157"/>
    </row>
    <row r="58" spans="1:6" x14ac:dyDescent="0.25">
      <c r="A58" s="157"/>
      <c r="B58" s="164" t="str">
        <f>+'Plano de contas'!$C$26</f>
        <v>Educação</v>
      </c>
      <c r="C58" s="194">
        <f>+Real!F91</f>
        <v>0</v>
      </c>
      <c r="D58" s="194">
        <f>+Previsto!F91</f>
        <v>0</v>
      </c>
      <c r="E58" s="160">
        <f t="shared" si="3"/>
        <v>0</v>
      </c>
      <c r="F58" s="157"/>
    </row>
    <row r="59" spans="1:6" x14ac:dyDescent="0.25">
      <c r="A59" s="157"/>
      <c r="B59" s="164" t="str">
        <f>+'Plano de contas'!$C$30</f>
        <v>Animais</v>
      </c>
      <c r="C59" s="194">
        <f>+Real!F92</f>
        <v>0</v>
      </c>
      <c r="D59" s="194">
        <f>+Previsto!F92</f>
        <v>0</v>
      </c>
      <c r="E59" s="160">
        <f t="shared" si="3"/>
        <v>0</v>
      </c>
      <c r="F59" s="157"/>
    </row>
    <row r="60" spans="1:6" x14ac:dyDescent="0.25">
      <c r="A60" s="157"/>
      <c r="B60" s="164" t="str">
        <f>+'Plano de contas'!$C$34</f>
        <v>Saúde</v>
      </c>
      <c r="C60" s="194">
        <f>+Real!F93</f>
        <v>0</v>
      </c>
      <c r="D60" s="194">
        <f>+Previsto!F93</f>
        <v>0</v>
      </c>
      <c r="E60" s="160">
        <f t="shared" si="3"/>
        <v>0</v>
      </c>
      <c r="F60" s="157"/>
    </row>
    <row r="61" spans="1:6" x14ac:dyDescent="0.25">
      <c r="A61" s="157"/>
      <c r="B61" s="164" t="str">
        <f>+'Plano de contas'!$C$40</f>
        <v>Transporte</v>
      </c>
      <c r="C61" s="194">
        <f>+Real!F94</f>
        <v>0</v>
      </c>
      <c r="D61" s="194">
        <f>+Previsto!F94</f>
        <v>0</v>
      </c>
      <c r="E61" s="160">
        <f t="shared" si="3"/>
        <v>0</v>
      </c>
      <c r="F61" s="157"/>
    </row>
    <row r="62" spans="1:6" x14ac:dyDescent="0.25">
      <c r="A62" s="157"/>
      <c r="B62" s="164" t="str">
        <f>+'Plano de contas'!$C$49</f>
        <v>Pessoais</v>
      </c>
      <c r="C62" s="194">
        <f>+Real!F95</f>
        <v>0</v>
      </c>
      <c r="D62" s="194">
        <f>+Previsto!F95</f>
        <v>0</v>
      </c>
      <c r="E62" s="160">
        <f t="shared" si="3"/>
        <v>0</v>
      </c>
      <c r="F62" s="157"/>
    </row>
    <row r="63" spans="1:6" x14ac:dyDescent="0.25">
      <c r="A63" s="157"/>
      <c r="B63" s="164" t="str">
        <f>+'Plano de contas'!$C$53</f>
        <v>Lazer</v>
      </c>
      <c r="C63" s="194">
        <f>+Real!F96</f>
        <v>0</v>
      </c>
      <c r="D63" s="194">
        <f>+Previsto!F96</f>
        <v>0</v>
      </c>
      <c r="E63" s="160">
        <f t="shared" si="3"/>
        <v>0</v>
      </c>
      <c r="F63" s="157"/>
    </row>
    <row r="64" spans="1:6" x14ac:dyDescent="0.25">
      <c r="A64" s="157"/>
      <c r="B64" s="166" t="str">
        <f>+'Plano de contas'!$C$58</f>
        <v>Serviços Financeiros</v>
      </c>
      <c r="C64" s="194">
        <f>+Real!F97</f>
        <v>0</v>
      </c>
      <c r="D64" s="194">
        <f>+Previsto!F97</f>
        <v>0</v>
      </c>
      <c r="E64" s="160">
        <f t="shared" si="3"/>
        <v>0</v>
      </c>
      <c r="F64" s="157"/>
    </row>
    <row r="65" spans="1:6" ht="22.5" customHeight="1" x14ac:dyDescent="0.25">
      <c r="A65" s="157"/>
      <c r="B65" s="187" t="s">
        <v>94</v>
      </c>
      <c r="C65" s="190">
        <f>+C53-C55</f>
        <v>0</v>
      </c>
      <c r="D65" s="190">
        <f>+D53-D55</f>
        <v>-500</v>
      </c>
      <c r="E65" s="191">
        <f>+C65-D65</f>
        <v>500</v>
      </c>
      <c r="F65" s="157"/>
    </row>
    <row r="66" spans="1:6" x14ac:dyDescent="0.25">
      <c r="A66" s="145"/>
      <c r="B66" s="145"/>
      <c r="C66" s="145"/>
      <c r="D66" s="145"/>
      <c r="E66" s="145"/>
      <c r="F66" s="145"/>
    </row>
    <row r="67" spans="1:6" ht="22.5" customHeight="1" x14ac:dyDescent="0.25">
      <c r="A67" s="145"/>
      <c r="B67" s="182" t="s">
        <v>131</v>
      </c>
      <c r="C67" s="183"/>
      <c r="D67" s="184" t="s">
        <v>19</v>
      </c>
      <c r="E67" s="185" t="s">
        <v>11</v>
      </c>
      <c r="F67" s="192"/>
    </row>
    <row r="68" spans="1:6" ht="22.5" customHeight="1" x14ac:dyDescent="0.25">
      <c r="A68" s="187"/>
      <c r="B68" s="174" t="s">
        <v>96</v>
      </c>
      <c r="C68" s="175" t="s">
        <v>21</v>
      </c>
      <c r="D68" s="175" t="s">
        <v>20</v>
      </c>
      <c r="E68" s="175" t="s">
        <v>129</v>
      </c>
      <c r="F68" s="187"/>
    </row>
    <row r="69" spans="1:6" x14ac:dyDescent="0.25">
      <c r="A69" s="157"/>
      <c r="B69" s="158" t="str">
        <f>+'Plano de contas'!$C$3</f>
        <v>Receita</v>
      </c>
      <c r="C69" s="194">
        <f>+Real!G86</f>
        <v>0</v>
      </c>
      <c r="D69" s="194">
        <f>+Previsto!G86</f>
        <v>1000</v>
      </c>
      <c r="E69" s="160">
        <f>+C69-D69</f>
        <v>-1000</v>
      </c>
      <c r="F69" s="157"/>
    </row>
    <row r="70" spans="1:6" x14ac:dyDescent="0.25">
      <c r="A70" s="157"/>
      <c r="B70" s="167"/>
      <c r="C70" s="168"/>
      <c r="D70" s="168"/>
      <c r="E70" s="169"/>
      <c r="F70" s="168"/>
    </row>
    <row r="71" spans="1:6" x14ac:dyDescent="0.25">
      <c r="A71" s="157"/>
      <c r="B71" s="161" t="s">
        <v>95</v>
      </c>
      <c r="C71" s="162">
        <f>SUM(C72:C80)</f>
        <v>0</v>
      </c>
      <c r="D71" s="162">
        <f>SUM(D72:D80)</f>
        <v>1500</v>
      </c>
      <c r="E71" s="163">
        <f>+D71-C71</f>
        <v>1500</v>
      </c>
      <c r="F71" s="157"/>
    </row>
    <row r="72" spans="1:6" x14ac:dyDescent="0.25">
      <c r="A72" s="157"/>
      <c r="B72" s="164" t="str">
        <f>+'Plano de contas'!$C$9</f>
        <v>Alimentação</v>
      </c>
      <c r="C72" s="194">
        <f>+Real!G89</f>
        <v>0</v>
      </c>
      <c r="D72" s="194">
        <f>+Previsto!G89</f>
        <v>1000</v>
      </c>
      <c r="E72" s="160">
        <f>+D72-C72</f>
        <v>1000</v>
      </c>
      <c r="F72" s="157"/>
    </row>
    <row r="73" spans="1:6" x14ac:dyDescent="0.25">
      <c r="A73" s="157"/>
      <c r="B73" s="164" t="str">
        <f>+'Plano de contas'!$C$14</f>
        <v>Moradia</v>
      </c>
      <c r="C73" s="194">
        <f>+Real!G90</f>
        <v>0</v>
      </c>
      <c r="D73" s="194">
        <f>+Previsto!G90</f>
        <v>500</v>
      </c>
      <c r="E73" s="160">
        <f t="shared" ref="E73:E80" si="4">+D73-C73</f>
        <v>500</v>
      </c>
      <c r="F73" s="157"/>
    </row>
    <row r="74" spans="1:6" x14ac:dyDescent="0.25">
      <c r="A74" s="157"/>
      <c r="B74" s="164" t="str">
        <f>+'Plano de contas'!$C$26</f>
        <v>Educação</v>
      </c>
      <c r="C74" s="194">
        <f>+Real!G91</f>
        <v>0</v>
      </c>
      <c r="D74" s="194">
        <f>+Previsto!G91</f>
        <v>0</v>
      </c>
      <c r="E74" s="160">
        <f t="shared" si="4"/>
        <v>0</v>
      </c>
      <c r="F74" s="157"/>
    </row>
    <row r="75" spans="1:6" x14ac:dyDescent="0.25">
      <c r="A75" s="157"/>
      <c r="B75" s="164" t="str">
        <f>+'Plano de contas'!$C$30</f>
        <v>Animais</v>
      </c>
      <c r="C75" s="194">
        <f>+Real!G92</f>
        <v>0</v>
      </c>
      <c r="D75" s="194">
        <f>+Previsto!G92</f>
        <v>0</v>
      </c>
      <c r="E75" s="160">
        <f t="shared" si="4"/>
        <v>0</v>
      </c>
      <c r="F75" s="157"/>
    </row>
    <row r="76" spans="1:6" x14ac:dyDescent="0.25">
      <c r="A76" s="157"/>
      <c r="B76" s="164" t="str">
        <f>+'Plano de contas'!$C$34</f>
        <v>Saúde</v>
      </c>
      <c r="C76" s="194">
        <f>+Real!G93</f>
        <v>0</v>
      </c>
      <c r="D76" s="194">
        <f>+Previsto!G93</f>
        <v>0</v>
      </c>
      <c r="E76" s="160">
        <f t="shared" si="4"/>
        <v>0</v>
      </c>
      <c r="F76" s="157"/>
    </row>
    <row r="77" spans="1:6" x14ac:dyDescent="0.25">
      <c r="A77" s="157"/>
      <c r="B77" s="164" t="str">
        <f>+'Plano de contas'!$C$40</f>
        <v>Transporte</v>
      </c>
      <c r="C77" s="194">
        <f>+Real!G94</f>
        <v>0</v>
      </c>
      <c r="D77" s="194">
        <f>+Previsto!G94</f>
        <v>0</v>
      </c>
      <c r="E77" s="160">
        <f t="shared" si="4"/>
        <v>0</v>
      </c>
      <c r="F77" s="157"/>
    </row>
    <row r="78" spans="1:6" x14ac:dyDescent="0.25">
      <c r="A78" s="157"/>
      <c r="B78" s="164" t="str">
        <f>+'Plano de contas'!$C$49</f>
        <v>Pessoais</v>
      </c>
      <c r="C78" s="194">
        <f>+Real!G95</f>
        <v>0</v>
      </c>
      <c r="D78" s="194">
        <f>+Previsto!G95</f>
        <v>0</v>
      </c>
      <c r="E78" s="160">
        <f t="shared" si="4"/>
        <v>0</v>
      </c>
      <c r="F78" s="157"/>
    </row>
    <row r="79" spans="1:6" x14ac:dyDescent="0.25">
      <c r="A79" s="157"/>
      <c r="B79" s="164" t="str">
        <f>+'Plano de contas'!$C$53</f>
        <v>Lazer</v>
      </c>
      <c r="C79" s="194">
        <f>+Real!G96</f>
        <v>0</v>
      </c>
      <c r="D79" s="194">
        <f>+Previsto!G96</f>
        <v>0</v>
      </c>
      <c r="E79" s="160">
        <f t="shared" si="4"/>
        <v>0</v>
      </c>
      <c r="F79" s="157"/>
    </row>
    <row r="80" spans="1:6" x14ac:dyDescent="0.25">
      <c r="A80" s="157"/>
      <c r="B80" s="166" t="str">
        <f>+'Plano de contas'!$C$58</f>
        <v>Serviços Financeiros</v>
      </c>
      <c r="C80" s="194">
        <f>+Real!G97</f>
        <v>0</v>
      </c>
      <c r="D80" s="194">
        <f>+Previsto!G97</f>
        <v>0</v>
      </c>
      <c r="E80" s="160">
        <f t="shared" si="4"/>
        <v>0</v>
      </c>
      <c r="F80" s="157"/>
    </row>
    <row r="81" spans="1:6" ht="22.5" customHeight="1" x14ac:dyDescent="0.25">
      <c r="A81" s="157"/>
      <c r="B81" s="187" t="s">
        <v>94</v>
      </c>
      <c r="C81" s="190">
        <f>+C69-C71</f>
        <v>0</v>
      </c>
      <c r="D81" s="190">
        <f>+D69-D71</f>
        <v>-500</v>
      </c>
      <c r="E81" s="191">
        <f>+C81-D81</f>
        <v>500</v>
      </c>
      <c r="F81" s="157"/>
    </row>
    <row r="82" spans="1:6" x14ac:dyDescent="0.25">
      <c r="A82" s="145"/>
      <c r="B82" s="145"/>
      <c r="C82" s="145"/>
      <c r="D82" s="145"/>
      <c r="E82" s="145"/>
      <c r="F82" s="145"/>
    </row>
    <row r="83" spans="1:6" ht="22.5" customHeight="1" x14ac:dyDescent="0.25">
      <c r="A83" s="145"/>
      <c r="B83" s="182" t="s">
        <v>131</v>
      </c>
      <c r="C83" s="183"/>
      <c r="D83" s="184" t="s">
        <v>19</v>
      </c>
      <c r="E83" s="185" t="s">
        <v>12</v>
      </c>
      <c r="F83" s="183"/>
    </row>
    <row r="84" spans="1:6" ht="22.5" customHeight="1" x14ac:dyDescent="0.25">
      <c r="A84" s="187"/>
      <c r="B84" s="174" t="s">
        <v>96</v>
      </c>
      <c r="C84" s="175" t="s">
        <v>21</v>
      </c>
      <c r="D84" s="175" t="s">
        <v>20</v>
      </c>
      <c r="E84" s="175" t="s">
        <v>129</v>
      </c>
      <c r="F84" s="187"/>
    </row>
    <row r="85" spans="1:6" x14ac:dyDescent="0.25">
      <c r="A85" s="157"/>
      <c r="B85" s="158" t="str">
        <f>+'Plano de contas'!$C$3</f>
        <v>Receita</v>
      </c>
      <c r="C85" s="194">
        <f ca="1">+Real!H86</f>
        <v>0</v>
      </c>
      <c r="D85" s="194">
        <f>+Previsto!H86</f>
        <v>1000</v>
      </c>
      <c r="E85" s="160">
        <f ca="1">+C85-D85</f>
        <v>-1000</v>
      </c>
      <c r="F85" s="157"/>
    </row>
    <row r="86" spans="1:6" x14ac:dyDescent="0.25">
      <c r="A86" s="157"/>
      <c r="B86" s="167"/>
      <c r="C86" s="168"/>
      <c r="D86" s="168"/>
      <c r="E86" s="169"/>
      <c r="F86" s="168"/>
    </row>
    <row r="87" spans="1:6" x14ac:dyDescent="0.25">
      <c r="A87" s="157"/>
      <c r="B87" s="161" t="s">
        <v>95</v>
      </c>
      <c r="C87" s="162">
        <f ca="1">SUM(C88:C96)</f>
        <v>0</v>
      </c>
      <c r="D87" s="162">
        <f>SUM(D88:D96)</f>
        <v>1500</v>
      </c>
      <c r="E87" s="163">
        <f ca="1">+D87-C87</f>
        <v>1500</v>
      </c>
      <c r="F87" s="157"/>
    </row>
    <row r="88" spans="1:6" x14ac:dyDescent="0.25">
      <c r="A88" s="157"/>
      <c r="B88" s="164" t="str">
        <f>+'Plano de contas'!$C$9</f>
        <v>Alimentação</v>
      </c>
      <c r="C88" s="194">
        <f>+Real!H89</f>
        <v>0</v>
      </c>
      <c r="D88" s="194">
        <f>+Previsto!H89</f>
        <v>1000</v>
      </c>
      <c r="E88" s="160">
        <f>+D88-C88</f>
        <v>1000</v>
      </c>
      <c r="F88" s="157"/>
    </row>
    <row r="89" spans="1:6" x14ac:dyDescent="0.25">
      <c r="A89" s="157"/>
      <c r="B89" s="164" t="str">
        <f>+'Plano de contas'!$C$14</f>
        <v>Moradia</v>
      </c>
      <c r="C89" s="194">
        <f ca="1">+Real!H90</f>
        <v>0</v>
      </c>
      <c r="D89" s="194">
        <f>+Previsto!H90</f>
        <v>500</v>
      </c>
      <c r="E89" s="160">
        <f t="shared" ref="E89:E96" ca="1" si="5">+D89-C89</f>
        <v>500</v>
      </c>
      <c r="F89" s="157"/>
    </row>
    <row r="90" spans="1:6" x14ac:dyDescent="0.25">
      <c r="A90" s="157"/>
      <c r="B90" s="164" t="str">
        <f>+'Plano de contas'!$C$26</f>
        <v>Educação</v>
      </c>
      <c r="C90" s="194">
        <f>+Real!H91</f>
        <v>0</v>
      </c>
      <c r="D90" s="194">
        <f>+Previsto!H91</f>
        <v>0</v>
      </c>
      <c r="E90" s="160">
        <f t="shared" si="5"/>
        <v>0</v>
      </c>
      <c r="F90" s="157"/>
    </row>
    <row r="91" spans="1:6" x14ac:dyDescent="0.25">
      <c r="A91" s="157"/>
      <c r="B91" s="164" t="str">
        <f>+'Plano de contas'!$C$30</f>
        <v>Animais</v>
      </c>
      <c r="C91" s="194">
        <f>+Real!H92</f>
        <v>0</v>
      </c>
      <c r="D91" s="194">
        <f>+Previsto!H92</f>
        <v>0</v>
      </c>
      <c r="E91" s="160">
        <f t="shared" si="5"/>
        <v>0</v>
      </c>
      <c r="F91" s="157"/>
    </row>
    <row r="92" spans="1:6" x14ac:dyDescent="0.25">
      <c r="A92" s="157"/>
      <c r="B92" s="164" t="str">
        <f>+'Plano de contas'!$C$34</f>
        <v>Saúde</v>
      </c>
      <c r="C92" s="194">
        <f>+Real!H93</f>
        <v>0</v>
      </c>
      <c r="D92" s="194">
        <f>+Previsto!H93</f>
        <v>0</v>
      </c>
      <c r="E92" s="160">
        <f t="shared" si="5"/>
        <v>0</v>
      </c>
      <c r="F92" s="157"/>
    </row>
    <row r="93" spans="1:6" x14ac:dyDescent="0.25">
      <c r="A93" s="157"/>
      <c r="B93" s="164" t="str">
        <f>+'Plano de contas'!$C$40</f>
        <v>Transporte</v>
      </c>
      <c r="C93" s="194">
        <f>+Real!H94</f>
        <v>0</v>
      </c>
      <c r="D93" s="194">
        <f>+Previsto!H94</f>
        <v>0</v>
      </c>
      <c r="E93" s="160">
        <f t="shared" si="5"/>
        <v>0</v>
      </c>
      <c r="F93" s="157"/>
    </row>
    <row r="94" spans="1:6" x14ac:dyDescent="0.25">
      <c r="A94" s="157"/>
      <c r="B94" s="164" t="str">
        <f>+'Plano de contas'!$C$49</f>
        <v>Pessoais</v>
      </c>
      <c r="C94" s="194">
        <f>+Real!H95</f>
        <v>0</v>
      </c>
      <c r="D94" s="194">
        <f>+Previsto!H95</f>
        <v>0</v>
      </c>
      <c r="E94" s="160">
        <f t="shared" si="5"/>
        <v>0</v>
      </c>
      <c r="F94" s="157"/>
    </row>
    <row r="95" spans="1:6" x14ac:dyDescent="0.25">
      <c r="A95" s="157"/>
      <c r="B95" s="164" t="str">
        <f>+'Plano de contas'!$C$53</f>
        <v>Lazer</v>
      </c>
      <c r="C95" s="194">
        <f>+Real!H96</f>
        <v>0</v>
      </c>
      <c r="D95" s="194">
        <f>+Previsto!H96</f>
        <v>0</v>
      </c>
      <c r="E95" s="160">
        <f t="shared" si="5"/>
        <v>0</v>
      </c>
      <c r="F95" s="157"/>
    </row>
    <row r="96" spans="1:6" x14ac:dyDescent="0.25">
      <c r="A96" s="157"/>
      <c r="B96" s="166" t="str">
        <f>+'Plano de contas'!$C$58</f>
        <v>Serviços Financeiros</v>
      </c>
      <c r="C96" s="194">
        <f>+Real!H97</f>
        <v>0</v>
      </c>
      <c r="D96" s="194">
        <f>+Previsto!H97</f>
        <v>0</v>
      </c>
      <c r="E96" s="160">
        <f t="shared" si="5"/>
        <v>0</v>
      </c>
      <c r="F96" s="157"/>
    </row>
    <row r="97" spans="1:6" ht="22.5" customHeight="1" x14ac:dyDescent="0.25">
      <c r="A97" s="157"/>
      <c r="B97" s="187" t="s">
        <v>94</v>
      </c>
      <c r="C97" s="190">
        <f ca="1">+C85-C87</f>
        <v>0</v>
      </c>
      <c r="D97" s="190">
        <f>+D85-D87</f>
        <v>-500</v>
      </c>
      <c r="E97" s="191">
        <f ca="1">+C97-D97</f>
        <v>500</v>
      </c>
      <c r="F97" s="157"/>
    </row>
    <row r="98" spans="1:6" x14ac:dyDescent="0.25">
      <c r="A98" s="145"/>
      <c r="B98" s="145"/>
      <c r="C98" s="145"/>
      <c r="D98" s="145"/>
      <c r="E98" s="145"/>
      <c r="F98" s="145"/>
    </row>
    <row r="99" spans="1:6" ht="22.5" customHeight="1" x14ac:dyDescent="0.25">
      <c r="A99" s="145"/>
      <c r="B99" s="182" t="s">
        <v>131</v>
      </c>
      <c r="C99" s="183"/>
      <c r="D99" s="184" t="s">
        <v>19</v>
      </c>
      <c r="E99" s="185" t="s">
        <v>13</v>
      </c>
      <c r="F99" s="192"/>
    </row>
    <row r="100" spans="1:6" ht="22.5" customHeight="1" x14ac:dyDescent="0.25">
      <c r="A100" s="187"/>
      <c r="B100" s="174" t="s">
        <v>96</v>
      </c>
      <c r="C100" s="175" t="s">
        <v>21</v>
      </c>
      <c r="D100" s="175" t="s">
        <v>20</v>
      </c>
      <c r="E100" s="175" t="s">
        <v>129</v>
      </c>
      <c r="F100" s="187"/>
    </row>
    <row r="101" spans="1:6" x14ac:dyDescent="0.25">
      <c r="A101" s="157"/>
      <c r="B101" s="158" t="str">
        <f>+'Plano de contas'!$C$3</f>
        <v>Receita</v>
      </c>
      <c r="C101" s="194">
        <f>+Real!I86</f>
        <v>0</v>
      </c>
      <c r="D101" s="194">
        <f>+Previsto!I86</f>
        <v>1000</v>
      </c>
      <c r="E101" s="160">
        <f>+C101-D101</f>
        <v>-1000</v>
      </c>
      <c r="F101" s="157"/>
    </row>
    <row r="102" spans="1:6" x14ac:dyDescent="0.25">
      <c r="A102" s="157"/>
      <c r="B102" s="167"/>
      <c r="C102" s="168"/>
      <c r="D102" s="168"/>
      <c r="E102" s="169"/>
      <c r="F102" s="168"/>
    </row>
    <row r="103" spans="1:6" x14ac:dyDescent="0.25">
      <c r="A103" s="157"/>
      <c r="B103" s="161" t="s">
        <v>95</v>
      </c>
      <c r="C103" s="162">
        <f>SUM(C104:C112)</f>
        <v>0</v>
      </c>
      <c r="D103" s="162">
        <f>SUM(D104:D112)</f>
        <v>1500</v>
      </c>
      <c r="E103" s="163">
        <f>+D103-C103</f>
        <v>1500</v>
      </c>
      <c r="F103" s="157"/>
    </row>
    <row r="104" spans="1:6" x14ac:dyDescent="0.25">
      <c r="A104" s="157"/>
      <c r="B104" s="164" t="str">
        <f>+'Plano de contas'!$C$9</f>
        <v>Alimentação</v>
      </c>
      <c r="C104" s="194">
        <f>+Real!I89</f>
        <v>0</v>
      </c>
      <c r="D104" s="194">
        <f>+Previsto!I89</f>
        <v>1000</v>
      </c>
      <c r="E104" s="160">
        <f>+D104-C104</f>
        <v>1000</v>
      </c>
      <c r="F104" s="157"/>
    </row>
    <row r="105" spans="1:6" x14ac:dyDescent="0.25">
      <c r="A105" s="157"/>
      <c r="B105" s="164" t="str">
        <f>+'Plano de contas'!$C$14</f>
        <v>Moradia</v>
      </c>
      <c r="C105" s="194">
        <f>+Real!I90</f>
        <v>0</v>
      </c>
      <c r="D105" s="194">
        <f>+Previsto!I90</f>
        <v>500</v>
      </c>
      <c r="E105" s="160">
        <f t="shared" ref="E105:E112" si="6">+D105-C105</f>
        <v>500</v>
      </c>
      <c r="F105" s="157"/>
    </row>
    <row r="106" spans="1:6" x14ac:dyDescent="0.25">
      <c r="A106" s="157"/>
      <c r="B106" s="164" t="str">
        <f>+'Plano de contas'!$C$26</f>
        <v>Educação</v>
      </c>
      <c r="C106" s="194">
        <f>+Real!I91</f>
        <v>0</v>
      </c>
      <c r="D106" s="194">
        <f>+Previsto!I91</f>
        <v>0</v>
      </c>
      <c r="E106" s="160">
        <f t="shared" si="6"/>
        <v>0</v>
      </c>
      <c r="F106" s="157"/>
    </row>
    <row r="107" spans="1:6" x14ac:dyDescent="0.25">
      <c r="A107" s="157"/>
      <c r="B107" s="164" t="str">
        <f>+'Plano de contas'!$C$30</f>
        <v>Animais</v>
      </c>
      <c r="C107" s="194">
        <f>+Real!I92</f>
        <v>0</v>
      </c>
      <c r="D107" s="194">
        <f>+Previsto!I92</f>
        <v>0</v>
      </c>
      <c r="E107" s="160">
        <f t="shared" si="6"/>
        <v>0</v>
      </c>
      <c r="F107" s="157"/>
    </row>
    <row r="108" spans="1:6" x14ac:dyDescent="0.25">
      <c r="A108" s="157"/>
      <c r="B108" s="164" t="str">
        <f>+'Plano de contas'!$C$34</f>
        <v>Saúde</v>
      </c>
      <c r="C108" s="194">
        <f>+Real!I93</f>
        <v>0</v>
      </c>
      <c r="D108" s="194">
        <f>+Previsto!I93</f>
        <v>0</v>
      </c>
      <c r="E108" s="160">
        <f t="shared" si="6"/>
        <v>0</v>
      </c>
      <c r="F108" s="157"/>
    </row>
    <row r="109" spans="1:6" x14ac:dyDescent="0.25">
      <c r="A109" s="157"/>
      <c r="B109" s="164" t="str">
        <f>+'Plano de contas'!$C$40</f>
        <v>Transporte</v>
      </c>
      <c r="C109" s="194">
        <f>+Real!I94</f>
        <v>0</v>
      </c>
      <c r="D109" s="194">
        <f>+Previsto!I94</f>
        <v>0</v>
      </c>
      <c r="E109" s="160">
        <f t="shared" si="6"/>
        <v>0</v>
      </c>
      <c r="F109" s="157"/>
    </row>
    <row r="110" spans="1:6" x14ac:dyDescent="0.25">
      <c r="A110" s="157"/>
      <c r="B110" s="164" t="str">
        <f>+'Plano de contas'!$C$49</f>
        <v>Pessoais</v>
      </c>
      <c r="C110" s="194">
        <f>+Real!I95</f>
        <v>0</v>
      </c>
      <c r="D110" s="194">
        <f>+Previsto!I95</f>
        <v>0</v>
      </c>
      <c r="E110" s="160">
        <f t="shared" si="6"/>
        <v>0</v>
      </c>
      <c r="F110" s="157"/>
    </row>
    <row r="111" spans="1:6" x14ac:dyDescent="0.25">
      <c r="A111" s="157"/>
      <c r="B111" s="164" t="str">
        <f>+'Plano de contas'!$C$53</f>
        <v>Lazer</v>
      </c>
      <c r="C111" s="194">
        <f>+Real!I96</f>
        <v>0</v>
      </c>
      <c r="D111" s="194">
        <f>+Previsto!I96</f>
        <v>0</v>
      </c>
      <c r="E111" s="160">
        <f t="shared" si="6"/>
        <v>0</v>
      </c>
      <c r="F111" s="157"/>
    </row>
    <row r="112" spans="1:6" x14ac:dyDescent="0.25">
      <c r="A112" s="157"/>
      <c r="B112" s="166" t="str">
        <f>+'Plano de contas'!$C$58</f>
        <v>Serviços Financeiros</v>
      </c>
      <c r="C112" s="194">
        <f>+Real!I97</f>
        <v>0</v>
      </c>
      <c r="D112" s="194">
        <f>+Previsto!I97</f>
        <v>0</v>
      </c>
      <c r="E112" s="160">
        <f t="shared" si="6"/>
        <v>0</v>
      </c>
      <c r="F112" s="157"/>
    </row>
    <row r="113" spans="1:6" ht="22.5" customHeight="1" x14ac:dyDescent="0.25">
      <c r="A113" s="157"/>
      <c r="B113" s="187" t="s">
        <v>94</v>
      </c>
      <c r="C113" s="190">
        <f>+C101-C103</f>
        <v>0</v>
      </c>
      <c r="D113" s="190">
        <f>+D101-D103</f>
        <v>-500</v>
      </c>
      <c r="E113" s="191">
        <f>+C113-D113</f>
        <v>500</v>
      </c>
      <c r="F113" s="157"/>
    </row>
    <row r="114" spans="1:6" x14ac:dyDescent="0.25">
      <c r="A114" s="145"/>
      <c r="B114" s="145"/>
      <c r="C114" s="145"/>
      <c r="D114" s="145"/>
      <c r="E114" s="145"/>
      <c r="F114" s="145"/>
    </row>
    <row r="115" spans="1:6" ht="22.5" customHeight="1" x14ac:dyDescent="0.25">
      <c r="A115" s="145"/>
      <c r="B115" s="182" t="s">
        <v>131</v>
      </c>
      <c r="C115" s="183"/>
      <c r="D115" s="184" t="s">
        <v>19</v>
      </c>
      <c r="E115" s="185" t="s">
        <v>14</v>
      </c>
      <c r="F115" s="192"/>
    </row>
    <row r="116" spans="1:6" ht="22.5" customHeight="1" x14ac:dyDescent="0.25">
      <c r="A116" s="187"/>
      <c r="B116" s="174" t="s">
        <v>96</v>
      </c>
      <c r="C116" s="175" t="s">
        <v>21</v>
      </c>
      <c r="D116" s="175" t="s">
        <v>20</v>
      </c>
      <c r="E116" s="175" t="s">
        <v>129</v>
      </c>
      <c r="F116" s="187"/>
    </row>
    <row r="117" spans="1:6" x14ac:dyDescent="0.25">
      <c r="A117" s="157"/>
      <c r="B117" s="158" t="str">
        <f>+'Plano de contas'!$C$3</f>
        <v>Receita</v>
      </c>
      <c r="C117" s="194">
        <f>+Real!J86</f>
        <v>0</v>
      </c>
      <c r="D117" s="194">
        <f>+Previsto!J86</f>
        <v>1000</v>
      </c>
      <c r="E117" s="160">
        <f>+C117-D117</f>
        <v>-1000</v>
      </c>
      <c r="F117" s="157"/>
    </row>
    <row r="118" spans="1:6" x14ac:dyDescent="0.25">
      <c r="A118" s="157"/>
      <c r="B118" s="167"/>
      <c r="C118" s="168"/>
      <c r="D118" s="168"/>
      <c r="E118" s="169"/>
      <c r="F118" s="168"/>
    </row>
    <row r="119" spans="1:6" x14ac:dyDescent="0.25">
      <c r="A119" s="157"/>
      <c r="B119" s="161" t="s">
        <v>95</v>
      </c>
      <c r="C119" s="162">
        <f ca="1">SUM(C120:C128)</f>
        <v>0</v>
      </c>
      <c r="D119" s="162">
        <f>SUM(D120:D128)</f>
        <v>1500</v>
      </c>
      <c r="E119" s="163">
        <f ca="1">+D119-C119</f>
        <v>1500</v>
      </c>
      <c r="F119" s="157"/>
    </row>
    <row r="120" spans="1:6" x14ac:dyDescent="0.25">
      <c r="A120" s="157"/>
      <c r="B120" s="164" t="str">
        <f>+'Plano de contas'!$C$9</f>
        <v>Alimentação</v>
      </c>
      <c r="C120" s="194">
        <f>+Real!J89</f>
        <v>0</v>
      </c>
      <c r="D120" s="194">
        <f>+Previsto!J89</f>
        <v>1000</v>
      </c>
      <c r="E120" s="160">
        <f>+D120-C120</f>
        <v>1000</v>
      </c>
      <c r="F120" s="157"/>
    </row>
    <row r="121" spans="1:6" x14ac:dyDescent="0.25">
      <c r="A121" s="157"/>
      <c r="B121" s="164" t="str">
        <f>+'Plano de contas'!$C$14</f>
        <v>Moradia</v>
      </c>
      <c r="C121" s="194">
        <f>+Real!J90</f>
        <v>0</v>
      </c>
      <c r="D121" s="194">
        <f>+Previsto!J90</f>
        <v>500</v>
      </c>
      <c r="E121" s="160">
        <f t="shared" ref="E121:E128" si="7">+D121-C121</f>
        <v>500</v>
      </c>
      <c r="F121" s="157"/>
    </row>
    <row r="122" spans="1:6" x14ac:dyDescent="0.25">
      <c r="A122" s="157"/>
      <c r="B122" s="164" t="str">
        <f>+'Plano de contas'!$C$26</f>
        <v>Educação</v>
      </c>
      <c r="C122" s="194">
        <f>+Real!J91</f>
        <v>0</v>
      </c>
      <c r="D122" s="194">
        <f>+Previsto!J91</f>
        <v>0</v>
      </c>
      <c r="E122" s="160">
        <f t="shared" si="7"/>
        <v>0</v>
      </c>
      <c r="F122" s="157"/>
    </row>
    <row r="123" spans="1:6" x14ac:dyDescent="0.25">
      <c r="A123" s="157"/>
      <c r="B123" s="164" t="str">
        <f>+'Plano de contas'!$C$30</f>
        <v>Animais</v>
      </c>
      <c r="C123" s="194">
        <f ca="1">+Real!J92</f>
        <v>0</v>
      </c>
      <c r="D123" s="194">
        <f>+Previsto!J92</f>
        <v>0</v>
      </c>
      <c r="E123" s="160">
        <f t="shared" ca="1" si="7"/>
        <v>0</v>
      </c>
      <c r="F123" s="157"/>
    </row>
    <row r="124" spans="1:6" x14ac:dyDescent="0.25">
      <c r="A124" s="157"/>
      <c r="B124" s="164" t="str">
        <f>+'Plano de contas'!$C$34</f>
        <v>Saúde</v>
      </c>
      <c r="C124" s="194">
        <f>+Real!J93</f>
        <v>0</v>
      </c>
      <c r="D124" s="194">
        <f>+Previsto!J93</f>
        <v>0</v>
      </c>
      <c r="E124" s="160">
        <f t="shared" si="7"/>
        <v>0</v>
      </c>
      <c r="F124" s="157"/>
    </row>
    <row r="125" spans="1:6" x14ac:dyDescent="0.25">
      <c r="A125" s="157"/>
      <c r="B125" s="164" t="str">
        <f>+'Plano de contas'!$C$40</f>
        <v>Transporte</v>
      </c>
      <c r="C125" s="194">
        <f>+Real!J94</f>
        <v>0</v>
      </c>
      <c r="D125" s="194">
        <f>+Previsto!J94</f>
        <v>0</v>
      </c>
      <c r="E125" s="160">
        <f t="shared" si="7"/>
        <v>0</v>
      </c>
      <c r="F125" s="157"/>
    </row>
    <row r="126" spans="1:6" x14ac:dyDescent="0.25">
      <c r="A126" s="157"/>
      <c r="B126" s="164" t="str">
        <f>+'Plano de contas'!$C$49</f>
        <v>Pessoais</v>
      </c>
      <c r="C126" s="194">
        <f>+Real!J95</f>
        <v>0</v>
      </c>
      <c r="D126" s="194">
        <f>+Previsto!J95</f>
        <v>0</v>
      </c>
      <c r="E126" s="160">
        <f t="shared" si="7"/>
        <v>0</v>
      </c>
      <c r="F126" s="157"/>
    </row>
    <row r="127" spans="1:6" x14ac:dyDescent="0.25">
      <c r="A127" s="157"/>
      <c r="B127" s="164" t="str">
        <f>+'Plano de contas'!$C$53</f>
        <v>Lazer</v>
      </c>
      <c r="C127" s="194">
        <f>+Real!J96</f>
        <v>0</v>
      </c>
      <c r="D127" s="194">
        <f>+Previsto!J96</f>
        <v>0</v>
      </c>
      <c r="E127" s="160">
        <f t="shared" si="7"/>
        <v>0</v>
      </c>
      <c r="F127" s="157"/>
    </row>
    <row r="128" spans="1:6" x14ac:dyDescent="0.25">
      <c r="A128" s="157"/>
      <c r="B128" s="166" t="str">
        <f>+'Plano de contas'!$C$58</f>
        <v>Serviços Financeiros</v>
      </c>
      <c r="C128" s="194">
        <f>+Real!J97</f>
        <v>0</v>
      </c>
      <c r="D128" s="194">
        <f>+Previsto!J97</f>
        <v>0</v>
      </c>
      <c r="E128" s="160">
        <f t="shared" si="7"/>
        <v>0</v>
      </c>
      <c r="F128" s="157"/>
    </row>
    <row r="129" spans="1:6" ht="22.5" customHeight="1" x14ac:dyDescent="0.25">
      <c r="A129" s="157"/>
      <c r="B129" s="187" t="s">
        <v>94</v>
      </c>
      <c r="C129" s="190">
        <f ca="1">+C117-C119</f>
        <v>0</v>
      </c>
      <c r="D129" s="190">
        <f>+D117-D119</f>
        <v>-500</v>
      </c>
      <c r="E129" s="191">
        <f ca="1">+C129-D129</f>
        <v>500</v>
      </c>
      <c r="F129" s="157"/>
    </row>
    <row r="130" spans="1:6" x14ac:dyDescent="0.25">
      <c r="A130" s="145"/>
      <c r="B130" s="145"/>
      <c r="C130" s="145"/>
      <c r="D130" s="145"/>
      <c r="E130" s="145"/>
      <c r="F130" s="145"/>
    </row>
    <row r="131" spans="1:6" ht="22.5" customHeight="1" x14ac:dyDescent="0.25">
      <c r="A131" s="145"/>
      <c r="B131" s="182" t="s">
        <v>131</v>
      </c>
      <c r="C131" s="183"/>
      <c r="D131" s="184" t="s">
        <v>19</v>
      </c>
      <c r="E131" s="185" t="s">
        <v>15</v>
      </c>
      <c r="F131" s="192"/>
    </row>
    <row r="132" spans="1:6" ht="22.5" customHeight="1" x14ac:dyDescent="0.25">
      <c r="A132" s="187"/>
      <c r="B132" s="174" t="s">
        <v>96</v>
      </c>
      <c r="C132" s="175" t="s">
        <v>21</v>
      </c>
      <c r="D132" s="175" t="s">
        <v>20</v>
      </c>
      <c r="E132" s="175" t="s">
        <v>129</v>
      </c>
      <c r="F132" s="187"/>
    </row>
    <row r="133" spans="1:6" x14ac:dyDescent="0.25">
      <c r="A133" s="157"/>
      <c r="B133" s="158" t="str">
        <f>+'Plano de contas'!$C$3</f>
        <v>Receita</v>
      </c>
      <c r="C133" s="194">
        <f>+Real!K86</f>
        <v>0</v>
      </c>
      <c r="D133" s="194">
        <f>+Previsto!K86</f>
        <v>1000</v>
      </c>
      <c r="E133" s="160">
        <f>+C133-D133</f>
        <v>-1000</v>
      </c>
      <c r="F133" s="157"/>
    </row>
    <row r="134" spans="1:6" x14ac:dyDescent="0.25">
      <c r="A134" s="157"/>
      <c r="B134" s="167"/>
      <c r="C134" s="168"/>
      <c r="D134" s="168"/>
      <c r="E134" s="169"/>
      <c r="F134" s="168"/>
    </row>
    <row r="135" spans="1:6" x14ac:dyDescent="0.25">
      <c r="A135" s="157"/>
      <c r="B135" s="161" t="s">
        <v>95</v>
      </c>
      <c r="C135" s="162">
        <f>SUM(C136:C144)</f>
        <v>0</v>
      </c>
      <c r="D135" s="162">
        <f>SUM(D136:D144)</f>
        <v>1500</v>
      </c>
      <c r="E135" s="163">
        <f>+D135-C135</f>
        <v>1500</v>
      </c>
      <c r="F135" s="157"/>
    </row>
    <row r="136" spans="1:6" x14ac:dyDescent="0.25">
      <c r="A136" s="157"/>
      <c r="B136" s="164" t="str">
        <f>+'Plano de contas'!$C$9</f>
        <v>Alimentação</v>
      </c>
      <c r="C136" s="194">
        <f>+Real!K89</f>
        <v>0</v>
      </c>
      <c r="D136" s="194">
        <f>+Previsto!K89</f>
        <v>1000</v>
      </c>
      <c r="E136" s="160">
        <f>+D136-C136</f>
        <v>1000</v>
      </c>
      <c r="F136" s="157"/>
    </row>
    <row r="137" spans="1:6" x14ac:dyDescent="0.25">
      <c r="A137" s="157"/>
      <c r="B137" s="164" t="str">
        <f>+'Plano de contas'!$C$14</f>
        <v>Moradia</v>
      </c>
      <c r="C137" s="194">
        <f>+Real!K90</f>
        <v>0</v>
      </c>
      <c r="D137" s="194">
        <f>+Previsto!K90</f>
        <v>500</v>
      </c>
      <c r="E137" s="160">
        <f t="shared" ref="E137:E144" si="8">+D137-C137</f>
        <v>500</v>
      </c>
      <c r="F137" s="157"/>
    </row>
    <row r="138" spans="1:6" x14ac:dyDescent="0.25">
      <c r="A138" s="157"/>
      <c r="B138" s="164" t="str">
        <f>+'Plano de contas'!$C$26</f>
        <v>Educação</v>
      </c>
      <c r="C138" s="194">
        <f>+Real!K91</f>
        <v>0</v>
      </c>
      <c r="D138" s="194">
        <f>+Previsto!K91</f>
        <v>0</v>
      </c>
      <c r="E138" s="160">
        <f t="shared" si="8"/>
        <v>0</v>
      </c>
      <c r="F138" s="157"/>
    </row>
    <row r="139" spans="1:6" x14ac:dyDescent="0.25">
      <c r="A139" s="157"/>
      <c r="B139" s="164" t="str">
        <f>+'Plano de contas'!$C$30</f>
        <v>Animais</v>
      </c>
      <c r="C139" s="194">
        <f>+Real!K92</f>
        <v>0</v>
      </c>
      <c r="D139" s="194">
        <f>+Previsto!K92</f>
        <v>0</v>
      </c>
      <c r="E139" s="160">
        <f t="shared" si="8"/>
        <v>0</v>
      </c>
      <c r="F139" s="157"/>
    </row>
    <row r="140" spans="1:6" x14ac:dyDescent="0.25">
      <c r="A140" s="157"/>
      <c r="B140" s="164" t="str">
        <f>+'Plano de contas'!$C$34</f>
        <v>Saúde</v>
      </c>
      <c r="C140" s="194">
        <f>+Real!K93</f>
        <v>0</v>
      </c>
      <c r="D140" s="194">
        <f>+Previsto!K93</f>
        <v>0</v>
      </c>
      <c r="E140" s="160">
        <f t="shared" si="8"/>
        <v>0</v>
      </c>
      <c r="F140" s="157"/>
    </row>
    <row r="141" spans="1:6" x14ac:dyDescent="0.25">
      <c r="A141" s="157"/>
      <c r="B141" s="164" t="str">
        <f>+'Plano de contas'!$C$40</f>
        <v>Transporte</v>
      </c>
      <c r="C141" s="194">
        <f>+Real!K94</f>
        <v>0</v>
      </c>
      <c r="D141" s="194">
        <f>+Previsto!K94</f>
        <v>0</v>
      </c>
      <c r="E141" s="160">
        <f t="shared" si="8"/>
        <v>0</v>
      </c>
      <c r="F141" s="157"/>
    </row>
    <row r="142" spans="1:6" x14ac:dyDescent="0.25">
      <c r="A142" s="157"/>
      <c r="B142" s="164" t="str">
        <f>+'Plano de contas'!$C$49</f>
        <v>Pessoais</v>
      </c>
      <c r="C142" s="194">
        <f>+Real!K95</f>
        <v>0</v>
      </c>
      <c r="D142" s="194">
        <f>+Previsto!K95</f>
        <v>0</v>
      </c>
      <c r="E142" s="160">
        <f t="shared" si="8"/>
        <v>0</v>
      </c>
      <c r="F142" s="157"/>
    </row>
    <row r="143" spans="1:6" x14ac:dyDescent="0.25">
      <c r="A143" s="157"/>
      <c r="B143" s="164" t="str">
        <f>+'Plano de contas'!$C$53</f>
        <v>Lazer</v>
      </c>
      <c r="C143" s="194">
        <f>+Real!K96</f>
        <v>0</v>
      </c>
      <c r="D143" s="194">
        <f>+Previsto!K96</f>
        <v>0</v>
      </c>
      <c r="E143" s="160">
        <f t="shared" si="8"/>
        <v>0</v>
      </c>
      <c r="F143" s="157"/>
    </row>
    <row r="144" spans="1:6" x14ac:dyDescent="0.25">
      <c r="A144" s="157"/>
      <c r="B144" s="166" t="str">
        <f>+'Plano de contas'!$C$58</f>
        <v>Serviços Financeiros</v>
      </c>
      <c r="C144" s="194">
        <f>+Real!K97</f>
        <v>0</v>
      </c>
      <c r="D144" s="194">
        <f>+Previsto!K97</f>
        <v>0</v>
      </c>
      <c r="E144" s="160">
        <f t="shared" si="8"/>
        <v>0</v>
      </c>
      <c r="F144" s="157"/>
    </row>
    <row r="145" spans="1:6" ht="22.5" customHeight="1" x14ac:dyDescent="0.25">
      <c r="A145" s="157"/>
      <c r="B145" s="187" t="s">
        <v>94</v>
      </c>
      <c r="C145" s="190">
        <f>+C133-C135</f>
        <v>0</v>
      </c>
      <c r="D145" s="190">
        <f>+D133-D135</f>
        <v>-500</v>
      </c>
      <c r="E145" s="191">
        <f>+C145-D145</f>
        <v>500</v>
      </c>
      <c r="F145" s="157"/>
    </row>
    <row r="146" spans="1:6" x14ac:dyDescent="0.25">
      <c r="A146" s="145"/>
      <c r="B146" s="145"/>
      <c r="C146" s="145"/>
      <c r="D146" s="145"/>
      <c r="E146" s="145"/>
      <c r="F146" s="145"/>
    </row>
    <row r="147" spans="1:6" ht="22.5" customHeight="1" x14ac:dyDescent="0.25">
      <c r="A147" s="145"/>
      <c r="B147" s="182" t="s">
        <v>131</v>
      </c>
      <c r="C147" s="183"/>
      <c r="D147" s="184" t="s">
        <v>19</v>
      </c>
      <c r="E147" s="185" t="s">
        <v>16</v>
      </c>
      <c r="F147" s="183"/>
    </row>
    <row r="148" spans="1:6" ht="22.5" customHeight="1" x14ac:dyDescent="0.25">
      <c r="A148" s="187"/>
      <c r="B148" s="174" t="s">
        <v>96</v>
      </c>
      <c r="C148" s="175" t="s">
        <v>21</v>
      </c>
      <c r="D148" s="175" t="s">
        <v>20</v>
      </c>
      <c r="E148" s="175" t="s">
        <v>129</v>
      </c>
      <c r="F148" s="187"/>
    </row>
    <row r="149" spans="1:6" x14ac:dyDescent="0.25">
      <c r="A149" s="157"/>
      <c r="B149" s="158" t="str">
        <f>+'Plano de contas'!$C$3</f>
        <v>Receita</v>
      </c>
      <c r="C149" s="194">
        <f>+Real!L86</f>
        <v>0</v>
      </c>
      <c r="D149" s="194">
        <f>+Previsto!L86</f>
        <v>1000</v>
      </c>
      <c r="E149" s="160">
        <f>+C149-D149</f>
        <v>-1000</v>
      </c>
      <c r="F149" s="157"/>
    </row>
    <row r="150" spans="1:6" x14ac:dyDescent="0.25">
      <c r="A150" s="157"/>
      <c r="B150" s="167"/>
      <c r="C150" s="168"/>
      <c r="D150" s="168"/>
      <c r="E150" s="169"/>
      <c r="F150" s="168"/>
    </row>
    <row r="151" spans="1:6" x14ac:dyDescent="0.25">
      <c r="A151" s="157"/>
      <c r="B151" s="161" t="s">
        <v>95</v>
      </c>
      <c r="C151" s="162">
        <f>SUM(C152:C160)</f>
        <v>0</v>
      </c>
      <c r="D151" s="162">
        <f>SUM(D152:D160)</f>
        <v>1500</v>
      </c>
      <c r="E151" s="163">
        <f>+D151-C151</f>
        <v>1500</v>
      </c>
      <c r="F151" s="157"/>
    </row>
    <row r="152" spans="1:6" x14ac:dyDescent="0.25">
      <c r="A152" s="157"/>
      <c r="B152" s="164" t="str">
        <f>+'Plano de contas'!$C$9</f>
        <v>Alimentação</v>
      </c>
      <c r="C152" s="194">
        <f>+Real!L89</f>
        <v>0</v>
      </c>
      <c r="D152" s="194">
        <f>+Previsto!L89</f>
        <v>1000</v>
      </c>
      <c r="E152" s="160">
        <f>+D152-C152</f>
        <v>1000</v>
      </c>
      <c r="F152" s="157"/>
    </row>
    <row r="153" spans="1:6" x14ac:dyDescent="0.25">
      <c r="A153" s="157"/>
      <c r="B153" s="164" t="str">
        <f>+'Plano de contas'!$C$14</f>
        <v>Moradia</v>
      </c>
      <c r="C153" s="194">
        <f>+Real!L90</f>
        <v>0</v>
      </c>
      <c r="D153" s="194">
        <f>+Previsto!L90</f>
        <v>500</v>
      </c>
      <c r="E153" s="160">
        <f t="shared" ref="E153:E160" si="9">+D153-C153</f>
        <v>500</v>
      </c>
      <c r="F153" s="157"/>
    </row>
    <row r="154" spans="1:6" x14ac:dyDescent="0.25">
      <c r="A154" s="157"/>
      <c r="B154" s="164" t="str">
        <f>+'Plano de contas'!$C$26</f>
        <v>Educação</v>
      </c>
      <c r="C154" s="194">
        <f>+Real!L91</f>
        <v>0</v>
      </c>
      <c r="D154" s="194">
        <f>+Previsto!L91</f>
        <v>0</v>
      </c>
      <c r="E154" s="160">
        <f t="shared" si="9"/>
        <v>0</v>
      </c>
      <c r="F154" s="157"/>
    </row>
    <row r="155" spans="1:6" x14ac:dyDescent="0.25">
      <c r="A155" s="157"/>
      <c r="B155" s="164" t="str">
        <f>+'Plano de contas'!$C$30</f>
        <v>Animais</v>
      </c>
      <c r="C155" s="194">
        <f>+Real!L92</f>
        <v>0</v>
      </c>
      <c r="D155" s="194">
        <f>+Previsto!L92</f>
        <v>0</v>
      </c>
      <c r="E155" s="160">
        <f t="shared" si="9"/>
        <v>0</v>
      </c>
      <c r="F155" s="157"/>
    </row>
    <row r="156" spans="1:6" x14ac:dyDescent="0.25">
      <c r="A156" s="157"/>
      <c r="B156" s="164" t="str">
        <f>+'Plano de contas'!$C$34</f>
        <v>Saúde</v>
      </c>
      <c r="C156" s="194">
        <f>+Real!L93</f>
        <v>0</v>
      </c>
      <c r="D156" s="194">
        <f>+Previsto!L93</f>
        <v>0</v>
      </c>
      <c r="E156" s="160">
        <f t="shared" si="9"/>
        <v>0</v>
      </c>
      <c r="F156" s="157"/>
    </row>
    <row r="157" spans="1:6" x14ac:dyDescent="0.25">
      <c r="A157" s="157"/>
      <c r="B157" s="164" t="str">
        <f>+'Plano de contas'!$C$40</f>
        <v>Transporte</v>
      </c>
      <c r="C157" s="194">
        <f>+Real!L94</f>
        <v>0</v>
      </c>
      <c r="D157" s="194">
        <f>+Previsto!L94</f>
        <v>0</v>
      </c>
      <c r="E157" s="160">
        <f t="shared" si="9"/>
        <v>0</v>
      </c>
      <c r="F157" s="157"/>
    </row>
    <row r="158" spans="1:6" x14ac:dyDescent="0.25">
      <c r="A158" s="157"/>
      <c r="B158" s="164" t="str">
        <f>+'Plano de contas'!$C$49</f>
        <v>Pessoais</v>
      </c>
      <c r="C158" s="194">
        <f>+Real!L95</f>
        <v>0</v>
      </c>
      <c r="D158" s="194">
        <f>+Previsto!L95</f>
        <v>0</v>
      </c>
      <c r="E158" s="160">
        <f t="shared" si="9"/>
        <v>0</v>
      </c>
      <c r="F158" s="157"/>
    </row>
    <row r="159" spans="1:6" x14ac:dyDescent="0.25">
      <c r="A159" s="157"/>
      <c r="B159" s="164" t="str">
        <f>+'Plano de contas'!$C$53</f>
        <v>Lazer</v>
      </c>
      <c r="C159" s="194">
        <f>+Real!L96</f>
        <v>0</v>
      </c>
      <c r="D159" s="194">
        <f>+Previsto!L96</f>
        <v>0</v>
      </c>
      <c r="E159" s="160">
        <f t="shared" si="9"/>
        <v>0</v>
      </c>
      <c r="F159" s="157"/>
    </row>
    <row r="160" spans="1:6" x14ac:dyDescent="0.25">
      <c r="A160" s="157"/>
      <c r="B160" s="166" t="str">
        <f>+'Plano de contas'!$C$58</f>
        <v>Serviços Financeiros</v>
      </c>
      <c r="C160" s="194">
        <f>+Real!L97</f>
        <v>0</v>
      </c>
      <c r="D160" s="194">
        <f>+Previsto!L97</f>
        <v>0</v>
      </c>
      <c r="E160" s="160">
        <f t="shared" si="9"/>
        <v>0</v>
      </c>
      <c r="F160" s="157"/>
    </row>
    <row r="161" spans="1:6" ht="22.5" customHeight="1" x14ac:dyDescent="0.25">
      <c r="A161" s="157"/>
      <c r="B161" s="187" t="s">
        <v>94</v>
      </c>
      <c r="C161" s="190">
        <f>+C149-C151</f>
        <v>0</v>
      </c>
      <c r="D161" s="190">
        <f>+D149-D151</f>
        <v>-500</v>
      </c>
      <c r="E161" s="191">
        <f>+C161-D161</f>
        <v>500</v>
      </c>
      <c r="F161" s="157"/>
    </row>
    <row r="162" spans="1:6" x14ac:dyDescent="0.25">
      <c r="A162" s="145"/>
      <c r="B162" s="145"/>
      <c r="C162" s="145"/>
      <c r="D162" s="145"/>
      <c r="E162" s="145"/>
      <c r="F162" s="145"/>
    </row>
    <row r="163" spans="1:6" ht="22.5" customHeight="1" x14ac:dyDescent="0.25">
      <c r="A163" s="145"/>
      <c r="B163" s="182" t="s">
        <v>131</v>
      </c>
      <c r="C163" s="183"/>
      <c r="D163" s="184" t="s">
        <v>19</v>
      </c>
      <c r="E163" s="185" t="s">
        <v>17</v>
      </c>
      <c r="F163" s="183"/>
    </row>
    <row r="164" spans="1:6" ht="22.5" customHeight="1" x14ac:dyDescent="0.25">
      <c r="A164" s="187"/>
      <c r="B164" s="174" t="s">
        <v>96</v>
      </c>
      <c r="C164" s="175" t="s">
        <v>21</v>
      </c>
      <c r="D164" s="175" t="s">
        <v>20</v>
      </c>
      <c r="E164" s="175" t="s">
        <v>129</v>
      </c>
      <c r="F164" s="187"/>
    </row>
    <row r="165" spans="1:6" x14ac:dyDescent="0.25">
      <c r="A165" s="157"/>
      <c r="B165" s="158" t="str">
        <f>+'Plano de contas'!$C$3</f>
        <v>Receita</v>
      </c>
      <c r="C165" s="194">
        <f>+Real!M86</f>
        <v>1000</v>
      </c>
      <c r="D165" s="194">
        <f>+Previsto!M86</f>
        <v>1000</v>
      </c>
      <c r="E165" s="160">
        <f>+C165-D165</f>
        <v>0</v>
      </c>
      <c r="F165" s="157"/>
    </row>
    <row r="166" spans="1:6" x14ac:dyDescent="0.25">
      <c r="A166" s="157"/>
      <c r="B166" s="167"/>
      <c r="C166" s="168"/>
      <c r="D166" s="168"/>
      <c r="E166" s="169"/>
      <c r="F166" s="168"/>
    </row>
    <row r="167" spans="1:6" x14ac:dyDescent="0.25">
      <c r="A167" s="157"/>
      <c r="B167" s="161" t="s">
        <v>95</v>
      </c>
      <c r="C167" s="162">
        <f>SUM(C168:C176)</f>
        <v>1200</v>
      </c>
      <c r="D167" s="162">
        <f>SUM(D168:D176)</f>
        <v>1500</v>
      </c>
      <c r="E167" s="163">
        <f>+D167-C167</f>
        <v>300</v>
      </c>
      <c r="F167" s="157"/>
    </row>
    <row r="168" spans="1:6" x14ac:dyDescent="0.25">
      <c r="A168" s="157"/>
      <c r="B168" s="164" t="str">
        <f>+'Plano de contas'!$C$9</f>
        <v>Alimentação</v>
      </c>
      <c r="C168" s="194">
        <f>+Real!M89</f>
        <v>500</v>
      </c>
      <c r="D168" s="194">
        <f>+Previsto!M89</f>
        <v>1000</v>
      </c>
      <c r="E168" s="160">
        <f>+D168-C168</f>
        <v>500</v>
      </c>
      <c r="F168" s="157"/>
    </row>
    <row r="169" spans="1:6" x14ac:dyDescent="0.25">
      <c r="A169" s="157"/>
      <c r="B169" s="164" t="str">
        <f>+'Plano de contas'!$C$14</f>
        <v>Moradia</v>
      </c>
      <c r="C169" s="194">
        <f>+Real!M90</f>
        <v>500</v>
      </c>
      <c r="D169" s="194">
        <f>+Previsto!M90</f>
        <v>500</v>
      </c>
      <c r="E169" s="160">
        <f t="shared" ref="E169:E176" si="10">+D169-C169</f>
        <v>0</v>
      </c>
      <c r="F169" s="157"/>
    </row>
    <row r="170" spans="1:6" x14ac:dyDescent="0.25">
      <c r="A170" s="157"/>
      <c r="B170" s="164" t="str">
        <f>+'Plano de contas'!$C$26</f>
        <v>Educação</v>
      </c>
      <c r="C170" s="194">
        <f>+Real!M91</f>
        <v>200</v>
      </c>
      <c r="D170" s="194">
        <f>+Previsto!M91</f>
        <v>0</v>
      </c>
      <c r="E170" s="160">
        <f t="shared" si="10"/>
        <v>-200</v>
      </c>
      <c r="F170" s="157"/>
    </row>
    <row r="171" spans="1:6" x14ac:dyDescent="0.25">
      <c r="A171" s="157"/>
      <c r="B171" s="164" t="str">
        <f>+'Plano de contas'!$C$30</f>
        <v>Animais</v>
      </c>
      <c r="C171" s="194">
        <f>+Real!M92</f>
        <v>0</v>
      </c>
      <c r="D171" s="194">
        <f>+Previsto!M92</f>
        <v>0</v>
      </c>
      <c r="E171" s="160">
        <f t="shared" si="10"/>
        <v>0</v>
      </c>
      <c r="F171" s="157"/>
    </row>
    <row r="172" spans="1:6" x14ac:dyDescent="0.25">
      <c r="A172" s="157"/>
      <c r="B172" s="164" t="str">
        <f>+'Plano de contas'!$C$34</f>
        <v>Saúde</v>
      </c>
      <c r="C172" s="194">
        <f>+Real!M93</f>
        <v>0</v>
      </c>
      <c r="D172" s="194">
        <f>+Previsto!M93</f>
        <v>0</v>
      </c>
      <c r="E172" s="160">
        <f t="shared" si="10"/>
        <v>0</v>
      </c>
      <c r="F172" s="157"/>
    </row>
    <row r="173" spans="1:6" x14ac:dyDescent="0.25">
      <c r="A173" s="157"/>
      <c r="B173" s="164" t="str">
        <f>+'Plano de contas'!$C$40</f>
        <v>Transporte</v>
      </c>
      <c r="C173" s="194">
        <f>+Real!M94</f>
        <v>0</v>
      </c>
      <c r="D173" s="194">
        <f>+Previsto!M94</f>
        <v>0</v>
      </c>
      <c r="E173" s="160">
        <f t="shared" si="10"/>
        <v>0</v>
      </c>
      <c r="F173" s="157"/>
    </row>
    <row r="174" spans="1:6" x14ac:dyDescent="0.25">
      <c r="A174" s="157"/>
      <c r="B174" s="164" t="str">
        <f>+'Plano de contas'!$C$49</f>
        <v>Pessoais</v>
      </c>
      <c r="C174" s="194">
        <f>+Real!M95</f>
        <v>0</v>
      </c>
      <c r="D174" s="194">
        <f>+Previsto!M95</f>
        <v>0</v>
      </c>
      <c r="E174" s="160">
        <f t="shared" si="10"/>
        <v>0</v>
      </c>
      <c r="F174" s="157"/>
    </row>
    <row r="175" spans="1:6" x14ac:dyDescent="0.25">
      <c r="A175" s="157"/>
      <c r="B175" s="164" t="str">
        <f>+'Plano de contas'!$C$53</f>
        <v>Lazer</v>
      </c>
      <c r="C175" s="194">
        <f>+Real!M96</f>
        <v>0</v>
      </c>
      <c r="D175" s="194">
        <f>+Previsto!M96</f>
        <v>0</v>
      </c>
      <c r="E175" s="160">
        <f t="shared" si="10"/>
        <v>0</v>
      </c>
      <c r="F175" s="157"/>
    </row>
    <row r="176" spans="1:6" x14ac:dyDescent="0.25">
      <c r="A176" s="157"/>
      <c r="B176" s="166" t="str">
        <f>+'Plano de contas'!$C$58</f>
        <v>Serviços Financeiros</v>
      </c>
      <c r="C176" s="194">
        <f>+Real!M97</f>
        <v>0</v>
      </c>
      <c r="D176" s="194">
        <f>+Previsto!M97</f>
        <v>0</v>
      </c>
      <c r="E176" s="160">
        <f t="shared" si="10"/>
        <v>0</v>
      </c>
      <c r="F176" s="157"/>
    </row>
    <row r="177" spans="1:6" ht="22.5" customHeight="1" x14ac:dyDescent="0.25">
      <c r="A177" s="157"/>
      <c r="B177" s="187" t="s">
        <v>94</v>
      </c>
      <c r="C177" s="190">
        <f>+C165-C167</f>
        <v>-200</v>
      </c>
      <c r="D177" s="190">
        <f>+D165-D167</f>
        <v>-500</v>
      </c>
      <c r="E177" s="191">
        <f>+C177-D177</f>
        <v>300</v>
      </c>
      <c r="F177" s="157"/>
    </row>
    <row r="178" spans="1:6" x14ac:dyDescent="0.25">
      <c r="A178" s="145"/>
      <c r="B178" s="145"/>
      <c r="C178" s="145"/>
      <c r="D178" s="145"/>
      <c r="E178" s="145"/>
      <c r="F178" s="145"/>
    </row>
    <row r="179" spans="1:6" ht="22.5" customHeight="1" x14ac:dyDescent="0.25">
      <c r="A179" s="145"/>
      <c r="B179" s="182" t="s">
        <v>131</v>
      </c>
      <c r="C179" s="183"/>
      <c r="D179" s="184" t="s">
        <v>19</v>
      </c>
      <c r="E179" s="185" t="s">
        <v>18</v>
      </c>
      <c r="F179" s="192"/>
    </row>
    <row r="180" spans="1:6" ht="22.5" customHeight="1" x14ac:dyDescent="0.25">
      <c r="A180" s="187"/>
      <c r="B180" s="174" t="s">
        <v>96</v>
      </c>
      <c r="C180" s="175" t="s">
        <v>21</v>
      </c>
      <c r="D180" s="175" t="s">
        <v>20</v>
      </c>
      <c r="E180" s="175" t="s">
        <v>129</v>
      </c>
      <c r="F180" s="187"/>
    </row>
    <row r="181" spans="1:6" x14ac:dyDescent="0.25">
      <c r="A181" s="157"/>
      <c r="B181" s="158" t="str">
        <f>+'Plano de contas'!$C$3</f>
        <v>Receita</v>
      </c>
      <c r="C181" s="194">
        <f>+Real!N86</f>
        <v>0</v>
      </c>
      <c r="D181" s="194">
        <f>+Previsto!N86</f>
        <v>1000</v>
      </c>
      <c r="E181" s="160">
        <f>+C181-D181</f>
        <v>-1000</v>
      </c>
      <c r="F181" s="157"/>
    </row>
    <row r="182" spans="1:6" x14ac:dyDescent="0.25">
      <c r="A182" s="157"/>
      <c r="B182" s="167"/>
      <c r="C182" s="168"/>
      <c r="D182" s="168"/>
      <c r="E182" s="169"/>
      <c r="F182" s="168"/>
    </row>
    <row r="183" spans="1:6" x14ac:dyDescent="0.25">
      <c r="A183" s="157"/>
      <c r="B183" s="161" t="s">
        <v>95</v>
      </c>
      <c r="C183" s="162">
        <f>SUM(C184:C192)</f>
        <v>0</v>
      </c>
      <c r="D183" s="162">
        <f>SUM(D184:D192)</f>
        <v>1500</v>
      </c>
      <c r="E183" s="163">
        <f>+D183-C183</f>
        <v>1500</v>
      </c>
      <c r="F183" s="157"/>
    </row>
    <row r="184" spans="1:6" x14ac:dyDescent="0.25">
      <c r="A184" s="157"/>
      <c r="B184" s="164" t="str">
        <f>+'Plano de contas'!$C$9</f>
        <v>Alimentação</v>
      </c>
      <c r="C184" s="194">
        <f>+Real!N89</f>
        <v>0</v>
      </c>
      <c r="D184" s="194">
        <f>+Previsto!N89</f>
        <v>1000</v>
      </c>
      <c r="E184" s="160">
        <f>+D184-C184</f>
        <v>1000</v>
      </c>
      <c r="F184" s="157"/>
    </row>
    <row r="185" spans="1:6" x14ac:dyDescent="0.25">
      <c r="A185" s="157"/>
      <c r="B185" s="164" t="str">
        <f>+'Plano de contas'!$C$14</f>
        <v>Moradia</v>
      </c>
      <c r="C185" s="194">
        <f>+Real!N90</f>
        <v>0</v>
      </c>
      <c r="D185" s="194">
        <f>+Previsto!N90</f>
        <v>500</v>
      </c>
      <c r="E185" s="160">
        <f t="shared" ref="E185:E192" si="11">+D185-C185</f>
        <v>500</v>
      </c>
      <c r="F185" s="157"/>
    </row>
    <row r="186" spans="1:6" x14ac:dyDescent="0.25">
      <c r="A186" s="157"/>
      <c r="B186" s="164" t="str">
        <f>+'Plano de contas'!$C$26</f>
        <v>Educação</v>
      </c>
      <c r="C186" s="194">
        <f>+Real!N91</f>
        <v>0</v>
      </c>
      <c r="D186" s="194">
        <f>+Previsto!N91</f>
        <v>0</v>
      </c>
      <c r="E186" s="160">
        <f t="shared" si="11"/>
        <v>0</v>
      </c>
      <c r="F186" s="157"/>
    </row>
    <row r="187" spans="1:6" x14ac:dyDescent="0.25">
      <c r="A187" s="157"/>
      <c r="B187" s="164" t="str">
        <f>+'Plano de contas'!$C$30</f>
        <v>Animais</v>
      </c>
      <c r="C187" s="194">
        <f>+Real!N92</f>
        <v>0</v>
      </c>
      <c r="D187" s="194">
        <f>+Previsto!N92</f>
        <v>0</v>
      </c>
      <c r="E187" s="160">
        <f t="shared" si="11"/>
        <v>0</v>
      </c>
      <c r="F187" s="157"/>
    </row>
    <row r="188" spans="1:6" x14ac:dyDescent="0.25">
      <c r="A188" s="157"/>
      <c r="B188" s="164" t="str">
        <f>+'Plano de contas'!$C$34</f>
        <v>Saúde</v>
      </c>
      <c r="C188" s="194">
        <f>+Real!N93</f>
        <v>0</v>
      </c>
      <c r="D188" s="194">
        <f>+Previsto!N93</f>
        <v>0</v>
      </c>
      <c r="E188" s="160">
        <f t="shared" si="11"/>
        <v>0</v>
      </c>
      <c r="F188" s="157"/>
    </row>
    <row r="189" spans="1:6" x14ac:dyDescent="0.25">
      <c r="A189" s="157"/>
      <c r="B189" s="164" t="str">
        <f>+'Plano de contas'!$C$40</f>
        <v>Transporte</v>
      </c>
      <c r="C189" s="194">
        <f>+Real!N94</f>
        <v>0</v>
      </c>
      <c r="D189" s="194">
        <f>+Previsto!N94</f>
        <v>0</v>
      </c>
      <c r="E189" s="160">
        <f t="shared" si="11"/>
        <v>0</v>
      </c>
      <c r="F189" s="157"/>
    </row>
    <row r="190" spans="1:6" x14ac:dyDescent="0.25">
      <c r="A190" s="157"/>
      <c r="B190" s="164" t="str">
        <f>+'Plano de contas'!$C$49</f>
        <v>Pessoais</v>
      </c>
      <c r="C190" s="194">
        <f>+Real!N95</f>
        <v>0</v>
      </c>
      <c r="D190" s="194">
        <f>+Previsto!N95</f>
        <v>0</v>
      </c>
      <c r="E190" s="160">
        <f t="shared" si="11"/>
        <v>0</v>
      </c>
      <c r="F190" s="157"/>
    </row>
    <row r="191" spans="1:6" x14ac:dyDescent="0.25">
      <c r="A191" s="157"/>
      <c r="B191" s="164" t="str">
        <f>+'Plano de contas'!$C$53</f>
        <v>Lazer</v>
      </c>
      <c r="C191" s="194">
        <f>+Real!N96</f>
        <v>0</v>
      </c>
      <c r="D191" s="194">
        <f>+Previsto!N96</f>
        <v>0</v>
      </c>
      <c r="E191" s="160">
        <f t="shared" si="11"/>
        <v>0</v>
      </c>
      <c r="F191" s="157"/>
    </row>
    <row r="192" spans="1:6" x14ac:dyDescent="0.25">
      <c r="A192" s="157"/>
      <c r="B192" s="166" t="str">
        <f>+'Plano de contas'!$C$58</f>
        <v>Serviços Financeiros</v>
      </c>
      <c r="C192" s="194">
        <f>+Real!N97</f>
        <v>0</v>
      </c>
      <c r="D192" s="194">
        <f>+Previsto!N97</f>
        <v>0</v>
      </c>
      <c r="E192" s="160">
        <f t="shared" si="11"/>
        <v>0</v>
      </c>
      <c r="F192" s="157"/>
    </row>
    <row r="193" spans="1:6" ht="22.5" customHeight="1" x14ac:dyDescent="0.25">
      <c r="A193" s="157"/>
      <c r="B193" s="187" t="s">
        <v>94</v>
      </c>
      <c r="C193" s="190">
        <f>+C181-C183</f>
        <v>0</v>
      </c>
      <c r="D193" s="190">
        <f>+D181-D183</f>
        <v>-500</v>
      </c>
      <c r="E193" s="191">
        <f>+C193-D193</f>
        <v>500</v>
      </c>
      <c r="F193" s="157"/>
    </row>
    <row r="194" spans="1:6" x14ac:dyDescent="0.25">
      <c r="A194" s="145"/>
      <c r="B194" s="145"/>
      <c r="C194" s="145"/>
      <c r="D194" s="145"/>
      <c r="E194" s="145"/>
      <c r="F194" s="145"/>
    </row>
    <row r="195" spans="1:6" x14ac:dyDescent="0.25">
      <c r="A195" s="145"/>
      <c r="B195" s="145"/>
      <c r="C195" s="145"/>
      <c r="D195" s="145"/>
      <c r="E195" s="145"/>
      <c r="F195" s="145"/>
    </row>
    <row r="196" spans="1:6" ht="22.5" customHeight="1" x14ac:dyDescent="0.25">
      <c r="A196" s="145"/>
      <c r="B196" s="182" t="s">
        <v>213</v>
      </c>
      <c r="C196" s="195"/>
      <c r="D196" s="195"/>
      <c r="E196" s="195"/>
      <c r="F196" s="145"/>
    </row>
    <row r="197" spans="1:6" ht="22.5" customHeight="1" x14ac:dyDescent="0.25">
      <c r="A197" s="187"/>
      <c r="B197" s="174" t="s">
        <v>96</v>
      </c>
      <c r="C197" s="175" t="s">
        <v>21</v>
      </c>
      <c r="D197" s="175" t="s">
        <v>20</v>
      </c>
      <c r="E197" s="175" t="s">
        <v>129</v>
      </c>
      <c r="F197" s="187"/>
    </row>
    <row r="198" spans="1:6" x14ac:dyDescent="0.25">
      <c r="A198" s="157"/>
      <c r="B198" s="158" t="str">
        <f>+'Plano de contas'!$C$3</f>
        <v>Receita</v>
      </c>
      <c r="C198" s="194">
        <f ca="1">+C5+C21+C37+C53+C69+C85+C101+C117+C133+C149+C165+C181</f>
        <v>1000</v>
      </c>
      <c r="D198" s="194">
        <f>+D5+D21+D37+D53+D69+D85+D101+D117+D133+D149+D165+D181</f>
        <v>12000</v>
      </c>
      <c r="E198" s="160">
        <f ca="1">+C198-D198</f>
        <v>-11000</v>
      </c>
      <c r="F198" s="157"/>
    </row>
    <row r="199" spans="1:6" x14ac:dyDescent="0.25">
      <c r="A199" s="157"/>
      <c r="B199" s="167"/>
      <c r="C199" s="167"/>
      <c r="D199" s="167"/>
      <c r="E199" s="169"/>
      <c r="F199" s="168"/>
    </row>
    <row r="200" spans="1:6" x14ac:dyDescent="0.25">
      <c r="A200" s="157"/>
      <c r="B200" s="161" t="s">
        <v>95</v>
      </c>
      <c r="C200" s="194">
        <f t="shared" ref="C200:D209" ca="1" si="12">+C7+C23+C39+C55+C71+C87+C103+C119+C135+C151+C167+C183</f>
        <v>1200</v>
      </c>
      <c r="D200" s="194">
        <f t="shared" si="12"/>
        <v>18000</v>
      </c>
      <c r="E200" s="163">
        <f t="shared" ref="E200:E209" ca="1" si="13">+D200-C200</f>
        <v>16800</v>
      </c>
      <c r="F200" s="157"/>
    </row>
    <row r="201" spans="1:6" x14ac:dyDescent="0.25">
      <c r="A201" s="157"/>
      <c r="B201" s="164" t="str">
        <f>+'Plano de contas'!$C$9</f>
        <v>Alimentação</v>
      </c>
      <c r="C201" s="194">
        <f t="shared" ref="C201:C209" si="14">+C8+C24+C40+C56+C72+C88+C104+C120+C136+C152+C168+C184</f>
        <v>500</v>
      </c>
      <c r="D201" s="194">
        <f t="shared" si="12"/>
        <v>12000</v>
      </c>
      <c r="E201" s="160">
        <f t="shared" si="13"/>
        <v>11500</v>
      </c>
      <c r="F201" s="157"/>
    </row>
    <row r="202" spans="1:6" x14ac:dyDescent="0.25">
      <c r="A202" s="157"/>
      <c r="B202" s="164" t="str">
        <f>+'Plano de contas'!$C$14</f>
        <v>Moradia</v>
      </c>
      <c r="C202" s="194">
        <f t="shared" ca="1" si="14"/>
        <v>500</v>
      </c>
      <c r="D202" s="194">
        <f t="shared" si="12"/>
        <v>6000</v>
      </c>
      <c r="E202" s="160">
        <f t="shared" ca="1" si="13"/>
        <v>5500</v>
      </c>
      <c r="F202" s="157"/>
    </row>
    <row r="203" spans="1:6" x14ac:dyDescent="0.25">
      <c r="A203" s="157"/>
      <c r="B203" s="164" t="str">
        <f>+'Plano de contas'!$C$26</f>
        <v>Educação</v>
      </c>
      <c r="C203" s="194">
        <f t="shared" si="14"/>
        <v>200</v>
      </c>
      <c r="D203" s="194">
        <f t="shared" si="12"/>
        <v>0</v>
      </c>
      <c r="E203" s="160">
        <f t="shared" si="13"/>
        <v>-200</v>
      </c>
      <c r="F203" s="157"/>
    </row>
    <row r="204" spans="1:6" x14ac:dyDescent="0.25">
      <c r="A204" s="157"/>
      <c r="B204" s="164" t="str">
        <f>+'Plano de contas'!$C$30</f>
        <v>Animais</v>
      </c>
      <c r="C204" s="194">
        <f t="shared" ca="1" si="14"/>
        <v>0</v>
      </c>
      <c r="D204" s="194">
        <f t="shared" si="12"/>
        <v>0</v>
      </c>
      <c r="E204" s="160">
        <f t="shared" ca="1" si="13"/>
        <v>0</v>
      </c>
      <c r="F204" s="157"/>
    </row>
    <row r="205" spans="1:6" x14ac:dyDescent="0.25">
      <c r="A205" s="157"/>
      <c r="B205" s="164" t="str">
        <f>+'Plano de contas'!$C$34</f>
        <v>Saúde</v>
      </c>
      <c r="C205" s="194">
        <f t="shared" ca="1" si="14"/>
        <v>0</v>
      </c>
      <c r="D205" s="194">
        <f t="shared" si="12"/>
        <v>0</v>
      </c>
      <c r="E205" s="160">
        <f t="shared" ca="1" si="13"/>
        <v>0</v>
      </c>
      <c r="F205" s="157"/>
    </row>
    <row r="206" spans="1:6" x14ac:dyDescent="0.25">
      <c r="A206" s="157"/>
      <c r="B206" s="164" t="str">
        <f>+'Plano de contas'!$C$40</f>
        <v>Transporte</v>
      </c>
      <c r="C206" s="194">
        <f t="shared" si="14"/>
        <v>0</v>
      </c>
      <c r="D206" s="194">
        <f t="shared" si="12"/>
        <v>0</v>
      </c>
      <c r="E206" s="160">
        <f t="shared" si="13"/>
        <v>0</v>
      </c>
      <c r="F206" s="157"/>
    </row>
    <row r="207" spans="1:6" x14ac:dyDescent="0.25">
      <c r="A207" s="157"/>
      <c r="B207" s="164" t="str">
        <f>+'Plano de contas'!$C$49</f>
        <v>Pessoais</v>
      </c>
      <c r="C207" s="194">
        <f t="shared" si="14"/>
        <v>0</v>
      </c>
      <c r="D207" s="194">
        <f t="shared" si="12"/>
        <v>0</v>
      </c>
      <c r="E207" s="160">
        <f t="shared" si="13"/>
        <v>0</v>
      </c>
      <c r="F207" s="157"/>
    </row>
    <row r="208" spans="1:6" x14ac:dyDescent="0.25">
      <c r="A208" s="157"/>
      <c r="B208" s="164" t="str">
        <f>+'Plano de contas'!$C$53</f>
        <v>Lazer</v>
      </c>
      <c r="C208" s="194">
        <f t="shared" si="14"/>
        <v>0</v>
      </c>
      <c r="D208" s="194">
        <f t="shared" si="12"/>
        <v>0</v>
      </c>
      <c r="E208" s="160">
        <f t="shared" si="13"/>
        <v>0</v>
      </c>
      <c r="F208" s="157"/>
    </row>
    <row r="209" spans="1:6" x14ac:dyDescent="0.25">
      <c r="A209" s="157"/>
      <c r="B209" s="166" t="str">
        <f>+'Plano de contas'!$C$58</f>
        <v>Serviços Financeiros</v>
      </c>
      <c r="C209" s="194">
        <f t="shared" si="14"/>
        <v>0</v>
      </c>
      <c r="D209" s="194">
        <f t="shared" si="12"/>
        <v>0</v>
      </c>
      <c r="E209" s="160">
        <f t="shared" si="13"/>
        <v>0</v>
      </c>
      <c r="F209" s="157"/>
    </row>
    <row r="210" spans="1:6" ht="22.5" customHeight="1" x14ac:dyDescent="0.25">
      <c r="A210" s="157"/>
      <c r="B210" s="187" t="s">
        <v>94</v>
      </c>
      <c r="C210" s="190">
        <f ca="1">+C198-C200</f>
        <v>-200</v>
      </c>
      <c r="D210" s="190">
        <f>+D198-D200</f>
        <v>-6000</v>
      </c>
      <c r="E210" s="191">
        <f ca="1">+C210-D210</f>
        <v>5800</v>
      </c>
      <c r="F210" s="157"/>
    </row>
    <row r="211" spans="1:6" x14ac:dyDescent="0.25">
      <c r="A211" s="145"/>
      <c r="B211" s="145"/>
      <c r="C211" s="145"/>
      <c r="D211" s="145"/>
      <c r="E211" s="145"/>
      <c r="F211" s="145"/>
    </row>
    <row r="212" spans="1:6" x14ac:dyDescent="0.25">
      <c r="A212" s="145"/>
      <c r="B212" s="145"/>
      <c r="C212" s="145"/>
      <c r="D212" s="145"/>
      <c r="E212" s="145"/>
      <c r="F212" s="145"/>
    </row>
    <row r="213" spans="1:6" x14ac:dyDescent="0.25">
      <c r="A213" s="145"/>
      <c r="B213" s="145"/>
      <c r="C213" s="145"/>
      <c r="D213" s="145"/>
      <c r="E213" s="145"/>
      <c r="F213" s="145"/>
    </row>
    <row r="214" spans="1:6" x14ac:dyDescent="0.25">
      <c r="A214" s="145"/>
      <c r="B214" s="145"/>
      <c r="C214" s="145"/>
      <c r="D214" s="145"/>
      <c r="E214" s="145"/>
      <c r="F214" s="145"/>
    </row>
  </sheetData>
  <sheetProtection selectLockedCells="1" selectUnlockedCells="1"/>
  <mergeCells count="1">
    <mergeCell ref="B1:P1"/>
  </mergeCells>
  <phoneticPr fontId="18" type="noConversion"/>
  <pageMargins left="0.19685039370078741" right="0.19685039370078741" top="0.31496062992125984" bottom="0.31496062992125984" header="0.51181102362204722" footer="0.51181102362204722"/>
  <pageSetup paperSize="9" firstPageNumber="0" orientation="landscape" horizontalDpi="300" verticalDpi="30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"/>
  <dimension ref="A1:O36"/>
  <sheetViews>
    <sheetView showGridLines="0" workbookViewId="0">
      <selection activeCell="A3" sqref="A3"/>
    </sheetView>
  </sheetViews>
  <sheetFormatPr defaultColWidth="23" defaultRowHeight="15" customHeight="1" zeroHeight="1" x14ac:dyDescent="0.3"/>
  <cols>
    <col min="1" max="1" width="23.6640625" style="11" customWidth="1"/>
    <col min="2" max="13" width="11.44140625" style="11" customWidth="1"/>
    <col min="14" max="14" width="15.109375" style="11" customWidth="1"/>
    <col min="15" max="15" width="11.44140625" style="11" customWidth="1"/>
    <col min="16" max="16384" width="23" style="11"/>
  </cols>
  <sheetData>
    <row r="1" spans="1:15" ht="72" customHeight="1" x14ac:dyDescent="0.3">
      <c r="A1" s="248"/>
      <c r="B1" s="407" t="s">
        <v>350</v>
      </c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</row>
    <row r="2" spans="1:15" ht="26.25" customHeight="1" x14ac:dyDescent="0.3"/>
    <row r="3" spans="1:15" ht="14.4" x14ac:dyDescent="0.3"/>
    <row r="4" spans="1:15" ht="14.4" x14ac:dyDescent="0.3"/>
    <row r="5" spans="1:15" ht="14.4" x14ac:dyDescent="0.3"/>
    <row r="6" spans="1:15" ht="14.4" x14ac:dyDescent="0.3"/>
    <row r="7" spans="1:15" ht="14.4" x14ac:dyDescent="0.3"/>
    <row r="8" spans="1:15" ht="14.4" x14ac:dyDescent="0.3"/>
    <row r="9" spans="1:15" ht="14.4" x14ac:dyDescent="0.3"/>
    <row r="10" spans="1:15" ht="14.4" x14ac:dyDescent="0.3">
      <c r="D10" s="13"/>
    </row>
    <row r="11" spans="1:15" ht="14.4" x14ac:dyDescent="0.3"/>
    <row r="12" spans="1:15" ht="14.4" x14ac:dyDescent="0.3"/>
    <row r="13" spans="1:15" ht="14.4" x14ac:dyDescent="0.3"/>
    <row r="14" spans="1:15" ht="14.4" x14ac:dyDescent="0.3"/>
    <row r="15" spans="1:15" ht="14.4" x14ac:dyDescent="0.3"/>
    <row r="16" spans="1:15" ht="14.4" x14ac:dyDescent="0.3"/>
    <row r="17" spans="1:1" ht="14.4" x14ac:dyDescent="0.3"/>
    <row r="18" spans="1:1" ht="14.4" x14ac:dyDescent="0.3"/>
    <row r="19" spans="1:1" ht="14.4" x14ac:dyDescent="0.3">
      <c r="A19" s="15"/>
    </row>
    <row r="20" spans="1:1" ht="14.4" x14ac:dyDescent="0.3"/>
    <row r="21" spans="1:1" ht="14.4" x14ac:dyDescent="0.3">
      <c r="A21" s="36">
        <f ca="1">TODAY()</f>
        <v>45829</v>
      </c>
    </row>
    <row r="22" spans="1:1" ht="14.4" x14ac:dyDescent="0.3"/>
    <row r="23" spans="1:1" ht="14.4" x14ac:dyDescent="0.3"/>
    <row r="24" spans="1:1" ht="14.4" hidden="1" x14ac:dyDescent="0.3"/>
    <row r="25" spans="1:1" ht="14.4" hidden="1" x14ac:dyDescent="0.3"/>
    <row r="26" spans="1:1" ht="14.4" hidden="1" x14ac:dyDescent="0.3"/>
    <row r="27" spans="1:1" ht="14.4" hidden="1" x14ac:dyDescent="0.3"/>
    <row r="28" spans="1:1" ht="14.4" hidden="1" x14ac:dyDescent="0.3"/>
    <row r="29" spans="1:1" ht="14.4" hidden="1" x14ac:dyDescent="0.3"/>
    <row r="30" spans="1:1" ht="14.4" hidden="1" x14ac:dyDescent="0.3"/>
    <row r="31" spans="1:1" ht="14.4" hidden="1" x14ac:dyDescent="0.3"/>
    <row r="32" spans="1:1" ht="14.4" hidden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</sheetData>
  <mergeCells count="1">
    <mergeCell ref="B1:O1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9">
    <pageSetUpPr fitToPage="1"/>
  </sheetPr>
  <dimension ref="A1:AZ43"/>
  <sheetViews>
    <sheetView showGridLines="0" zoomScale="90" zoomScaleNormal="90" workbookViewId="0">
      <selection activeCell="B5" sqref="B5:B11"/>
    </sheetView>
  </sheetViews>
  <sheetFormatPr defaultColWidth="0" defaultRowHeight="14.4" x14ac:dyDescent="0.3"/>
  <cols>
    <col min="1" max="1" width="22.33203125" style="1" customWidth="1"/>
    <col min="2" max="2" width="6" style="370" customWidth="1"/>
    <col min="3" max="3" width="7" customWidth="1"/>
    <col min="4" max="4" width="33.88671875" customWidth="1"/>
    <col min="5" max="5" width="11.109375" customWidth="1"/>
    <col min="6" max="6" width="9" customWidth="1"/>
    <col min="7" max="7" width="10" style="1" customWidth="1"/>
    <col min="8" max="8" width="10" customWidth="1"/>
    <col min="9" max="20" width="10.109375" customWidth="1"/>
    <col min="21" max="21" width="9.88671875" customWidth="1"/>
    <col min="22" max="23" width="8" customWidth="1"/>
    <col min="24" max="34" width="9.6640625" hidden="1" customWidth="1"/>
    <col min="35" max="52" width="9.88671875" hidden="1" customWidth="1"/>
  </cols>
  <sheetData>
    <row r="1" spans="1:23" ht="72.75" customHeight="1" x14ac:dyDescent="0.3">
      <c r="A1" s="411" t="s">
        <v>378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</row>
    <row r="2" spans="1:23" ht="53.25" customHeight="1" x14ac:dyDescent="0.3">
      <c r="A2" s="415">
        <v>2020</v>
      </c>
      <c r="B2" s="415"/>
      <c r="C2" s="415"/>
      <c r="D2" s="415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3"/>
      <c r="R2" s="414"/>
      <c r="S2" s="414"/>
      <c r="T2" s="414"/>
      <c r="U2" s="414"/>
      <c r="V2" s="414"/>
      <c r="W2" s="414"/>
    </row>
    <row r="3" spans="1:23" ht="15.75" customHeight="1" x14ac:dyDescent="0.3">
      <c r="A3" s="420" t="s">
        <v>342</v>
      </c>
      <c r="B3" s="416" t="s">
        <v>328</v>
      </c>
      <c r="C3" s="416" t="s">
        <v>327</v>
      </c>
      <c r="D3" s="418" t="s">
        <v>326</v>
      </c>
      <c r="E3" s="424" t="s">
        <v>321</v>
      </c>
      <c r="F3" s="426" t="s">
        <v>322</v>
      </c>
      <c r="G3" s="427" t="s">
        <v>323</v>
      </c>
      <c r="H3" s="426" t="s">
        <v>324</v>
      </c>
      <c r="I3" s="421">
        <v>2020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2" t="s">
        <v>325</v>
      </c>
      <c r="V3" s="421">
        <v>2021</v>
      </c>
      <c r="W3" s="421"/>
    </row>
    <row r="4" spans="1:23" ht="18.75" customHeight="1" x14ac:dyDescent="0.3">
      <c r="A4" s="420"/>
      <c r="B4" s="417"/>
      <c r="C4" s="417"/>
      <c r="D4" s="419"/>
      <c r="E4" s="425"/>
      <c r="F4" s="425"/>
      <c r="G4" s="428"/>
      <c r="H4" s="425"/>
      <c r="I4" s="200" t="s">
        <v>329</v>
      </c>
      <c r="J4" s="200" t="s">
        <v>330</v>
      </c>
      <c r="K4" s="200" t="s">
        <v>331</v>
      </c>
      <c r="L4" s="200" t="s">
        <v>332</v>
      </c>
      <c r="M4" s="200" t="s">
        <v>333</v>
      </c>
      <c r="N4" s="200" t="s">
        <v>334</v>
      </c>
      <c r="O4" s="200" t="s">
        <v>335</v>
      </c>
      <c r="P4" s="200" t="s">
        <v>336</v>
      </c>
      <c r="Q4" s="200" t="s">
        <v>337</v>
      </c>
      <c r="R4" s="200" t="s">
        <v>338</v>
      </c>
      <c r="S4" s="200" t="s">
        <v>339</v>
      </c>
      <c r="T4" s="200" t="s">
        <v>340</v>
      </c>
      <c r="U4" s="423"/>
      <c r="V4" s="200" t="s">
        <v>329</v>
      </c>
      <c r="W4" s="200" t="s">
        <v>330</v>
      </c>
    </row>
    <row r="5" spans="1:23" x14ac:dyDescent="0.3">
      <c r="A5" s="83" t="str">
        <f>IF(IF(ISERROR(VLOOKUP(B5,'Plano de contas'!$B$3:$C$66,2,FALSE)),"",VLOOKUP(B5,'Plano de contas'!$B$3:$C$66,2,FALSE))=B5,"",VLOOKUP(B5,('Plano de contas'!$B$3:$C$66),2,FALSE))</f>
        <v/>
      </c>
      <c r="B5" s="361"/>
      <c r="C5" s="362"/>
      <c r="D5" s="88"/>
      <c r="E5" s="196"/>
      <c r="F5" s="196"/>
      <c r="G5" s="197"/>
      <c r="H5" s="363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90">
        <f>+SUM(I5:T5)</f>
        <v>0</v>
      </c>
      <c r="V5" s="198"/>
      <c r="W5" s="198"/>
    </row>
    <row r="6" spans="1:23" x14ac:dyDescent="0.3">
      <c r="A6" s="83" t="str">
        <f>IF(IF(ISERROR(VLOOKUP(B6,'Plano de contas'!$B$3:$C$66,2,FALSE)),"",VLOOKUP(B6,'Plano de contas'!$B$3:$C$66,2,FALSE))=B6,"",VLOOKUP(B6,('Plano de contas'!$B$3:$C$66),2,FALSE))</f>
        <v/>
      </c>
      <c r="B6" s="361"/>
      <c r="C6" s="362"/>
      <c r="D6" s="88"/>
      <c r="E6" s="196"/>
      <c r="F6" s="196"/>
      <c r="G6" s="197"/>
      <c r="H6" s="363"/>
      <c r="I6" s="198"/>
      <c r="J6" s="198"/>
      <c r="K6" s="198"/>
      <c r="L6" s="198"/>
      <c r="M6" s="198"/>
      <c r="N6" s="198"/>
      <c r="O6" s="198"/>
      <c r="P6" s="364"/>
      <c r="Q6" s="198"/>
      <c r="R6" s="364"/>
      <c r="S6" s="198"/>
      <c r="T6" s="364"/>
      <c r="U6" s="90">
        <f t="shared" ref="U6:U37" si="0">+SUM(I6:T6)</f>
        <v>0</v>
      </c>
      <c r="V6" s="198"/>
      <c r="W6" s="198"/>
    </row>
    <row r="7" spans="1:23" x14ac:dyDescent="0.3">
      <c r="A7" s="83" t="str">
        <f>IF(IF(ISERROR(VLOOKUP(B7,'Plano de contas'!$B$3:$C$66,2,FALSE)),"",VLOOKUP(B7,'Plano de contas'!$B$3:$C$66,2,FALSE))=B7,"",VLOOKUP(B7,('Plano de contas'!$B$3:$C$66),2,FALSE))</f>
        <v/>
      </c>
      <c r="B7" s="361"/>
      <c r="C7" s="362"/>
      <c r="D7" s="88"/>
      <c r="E7" s="196"/>
      <c r="F7" s="196"/>
      <c r="G7" s="197"/>
      <c r="H7" s="363"/>
      <c r="I7" s="198"/>
      <c r="J7" s="198"/>
      <c r="K7" s="198"/>
      <c r="L7" s="364"/>
      <c r="M7" s="198"/>
      <c r="N7" s="364"/>
      <c r="O7" s="198"/>
      <c r="P7" s="364"/>
      <c r="Q7" s="198"/>
      <c r="R7" s="364"/>
      <c r="S7" s="198"/>
      <c r="T7" s="364"/>
      <c r="U7" s="90">
        <f t="shared" si="0"/>
        <v>0</v>
      </c>
      <c r="V7" s="198"/>
      <c r="W7" s="198"/>
    </row>
    <row r="8" spans="1:23" x14ac:dyDescent="0.3">
      <c r="A8" s="83" t="str">
        <f>IF(IF(ISERROR(VLOOKUP(B8,'Plano de contas'!$B$3:$C$66,2,FALSE)),"",VLOOKUP(B8,'Plano de contas'!$B$3:$C$66,2,FALSE))=B8,"",VLOOKUP(B8,('Plano de contas'!$B$3:$C$66),2,FALSE))</f>
        <v/>
      </c>
      <c r="B8" s="361"/>
      <c r="C8" s="362"/>
      <c r="D8" s="199"/>
      <c r="E8" s="196"/>
      <c r="F8" s="196"/>
      <c r="G8" s="197"/>
      <c r="H8" s="363"/>
      <c r="I8" s="198"/>
      <c r="J8" s="198"/>
      <c r="K8" s="198"/>
      <c r="L8" s="198"/>
      <c r="M8" s="198"/>
      <c r="N8" s="198"/>
      <c r="O8" s="198"/>
      <c r="P8" s="364"/>
      <c r="Q8" s="198"/>
      <c r="R8" s="364"/>
      <c r="S8" s="198"/>
      <c r="T8" s="364"/>
      <c r="U8" s="90">
        <f t="shared" si="0"/>
        <v>0</v>
      </c>
      <c r="V8" s="198">
        <f>+H8</f>
        <v>0</v>
      </c>
      <c r="W8" s="198">
        <f>+H8</f>
        <v>0</v>
      </c>
    </row>
    <row r="9" spans="1:23" x14ac:dyDescent="0.3">
      <c r="A9" s="83" t="str">
        <f>IF(IF(ISERROR(VLOOKUP(B9,'Plano de contas'!$B$3:$C$66,2,FALSE)),"",VLOOKUP(B9,'Plano de contas'!$B$3:$C$66,2,FALSE))=B9,"",VLOOKUP(B9,('Plano de contas'!$B$3:$C$66),2,FALSE))</f>
        <v/>
      </c>
      <c r="B9" s="361"/>
      <c r="C9" s="362"/>
      <c r="D9" s="88"/>
      <c r="E9" s="196"/>
      <c r="F9" s="196"/>
      <c r="G9" s="197"/>
      <c r="H9" s="363"/>
      <c r="I9" s="198"/>
      <c r="J9" s="198"/>
      <c r="K9" s="198"/>
      <c r="L9" s="364"/>
      <c r="M9" s="198"/>
      <c r="N9" s="364"/>
      <c r="O9" s="198"/>
      <c r="P9" s="364"/>
      <c r="Q9" s="198"/>
      <c r="R9" s="364"/>
      <c r="S9" s="198"/>
      <c r="T9" s="364"/>
      <c r="U9" s="90">
        <f t="shared" si="0"/>
        <v>0</v>
      </c>
      <c r="V9" s="198"/>
      <c r="W9" s="198"/>
    </row>
    <row r="10" spans="1:23" x14ac:dyDescent="0.3">
      <c r="A10" s="83" t="str">
        <f>IF(IF(ISERROR(VLOOKUP(B10,'Plano de contas'!$B$3:$C$66,2,FALSE)),"",VLOOKUP(B10,'Plano de contas'!$B$3:$C$66,2,FALSE))=B10,"",VLOOKUP(B10,('Plano de contas'!$B$3:$C$66),2,FALSE))</f>
        <v/>
      </c>
      <c r="B10" s="361"/>
      <c r="C10" s="362"/>
      <c r="D10" s="88"/>
      <c r="E10" s="196"/>
      <c r="F10" s="196"/>
      <c r="G10" s="197"/>
      <c r="H10" s="363"/>
      <c r="I10" s="198"/>
      <c r="J10" s="198"/>
      <c r="K10" s="198"/>
      <c r="L10" s="364"/>
      <c r="M10" s="198"/>
      <c r="N10" s="364"/>
      <c r="O10" s="198"/>
      <c r="P10" s="364"/>
      <c r="Q10" s="198"/>
      <c r="R10" s="364"/>
      <c r="S10" s="198"/>
      <c r="T10" s="364"/>
      <c r="U10" s="90">
        <f t="shared" si="0"/>
        <v>0</v>
      </c>
      <c r="V10" s="198"/>
      <c r="W10" s="198"/>
    </row>
    <row r="11" spans="1:23" x14ac:dyDescent="0.3">
      <c r="A11" s="83" t="str">
        <f>IF(IF(ISERROR(VLOOKUP(B11,'Plano de contas'!$B$3:$C$66,2,FALSE)),"",VLOOKUP(B11,'Plano de contas'!$B$3:$C$66,2,FALSE))=B11,"",VLOOKUP(B11,('Plano de contas'!$B$3:$C$66),2,FALSE))</f>
        <v/>
      </c>
      <c r="B11" s="361"/>
      <c r="C11" s="362"/>
      <c r="D11" s="88"/>
      <c r="E11" s="196"/>
      <c r="F11" s="196"/>
      <c r="G11" s="197"/>
      <c r="H11" s="363"/>
      <c r="I11" s="198"/>
      <c r="J11" s="198"/>
      <c r="K11" s="198"/>
      <c r="L11" s="364"/>
      <c r="M11" s="198"/>
      <c r="N11" s="364"/>
      <c r="O11" s="198"/>
      <c r="P11" s="364"/>
      <c r="Q11" s="198"/>
      <c r="R11" s="364"/>
      <c r="S11" s="198"/>
      <c r="T11" s="364"/>
      <c r="U11" s="90">
        <f t="shared" si="0"/>
        <v>0</v>
      </c>
      <c r="V11" s="198"/>
      <c r="W11" s="198"/>
    </row>
    <row r="12" spans="1:23" x14ac:dyDescent="0.3">
      <c r="A12" s="83" t="str">
        <f>IF(IF(ISERROR(VLOOKUP(B12,'Plano de contas'!$B$3:$C$66,2,FALSE)),"",VLOOKUP(B12,'Plano de contas'!$B$3:$C$66,2,FALSE))=B12,"",VLOOKUP(B12,('Plano de contas'!$B$3:$C$66),2,FALSE))</f>
        <v/>
      </c>
      <c r="B12" s="361"/>
      <c r="C12" s="362"/>
      <c r="D12" s="88"/>
      <c r="E12" s="196"/>
      <c r="F12" s="196"/>
      <c r="G12" s="197"/>
      <c r="H12" s="363"/>
      <c r="I12" s="198"/>
      <c r="J12" s="198"/>
      <c r="K12" s="198"/>
      <c r="L12" s="364"/>
      <c r="M12" s="198"/>
      <c r="N12" s="364"/>
      <c r="O12" s="198"/>
      <c r="P12" s="364"/>
      <c r="Q12" s="198"/>
      <c r="R12" s="364"/>
      <c r="S12" s="198"/>
      <c r="T12" s="364"/>
      <c r="U12" s="90">
        <f t="shared" si="0"/>
        <v>0</v>
      </c>
      <c r="V12" s="198"/>
      <c r="W12" s="198"/>
    </row>
    <row r="13" spans="1:23" x14ac:dyDescent="0.3">
      <c r="A13" s="83" t="str">
        <f>IF(IF(ISERROR(VLOOKUP(B13,'Plano de contas'!$B$3:$C$66,2,FALSE)),"",VLOOKUP(B13,'Plano de contas'!$B$3:$C$66,2,FALSE))=B13,"",VLOOKUP(B13,('Plano de contas'!$B$3:$C$66),2,FALSE))</f>
        <v/>
      </c>
      <c r="B13" s="361"/>
      <c r="C13" s="362"/>
      <c r="D13" s="88"/>
      <c r="E13" s="196"/>
      <c r="F13" s="196"/>
      <c r="G13" s="197"/>
      <c r="H13" s="363"/>
      <c r="I13" s="198"/>
      <c r="J13" s="198"/>
      <c r="K13" s="198"/>
      <c r="L13" s="364"/>
      <c r="M13" s="198"/>
      <c r="N13" s="364"/>
      <c r="O13" s="198"/>
      <c r="P13" s="364"/>
      <c r="Q13" s="198"/>
      <c r="R13" s="364"/>
      <c r="S13" s="198"/>
      <c r="T13" s="364"/>
      <c r="U13" s="90">
        <f t="shared" si="0"/>
        <v>0</v>
      </c>
      <c r="V13" s="198"/>
      <c r="W13" s="198"/>
    </row>
    <row r="14" spans="1:23" x14ac:dyDescent="0.3">
      <c r="A14" s="83" t="str">
        <f>IF(IF(ISERROR(VLOOKUP(B14,'Plano de contas'!$B$3:$C$66,2,FALSE)),"",VLOOKUP(B14,'Plano de contas'!$B$3:$C$66,2,FALSE))=B14,"",VLOOKUP(B14,('Plano de contas'!$B$3:$C$66),2,FALSE))</f>
        <v/>
      </c>
      <c r="B14" s="361"/>
      <c r="C14" s="362"/>
      <c r="D14" s="88"/>
      <c r="E14" s="196"/>
      <c r="F14" s="196"/>
      <c r="G14" s="197"/>
      <c r="H14" s="363"/>
      <c r="I14" s="198"/>
      <c r="J14" s="364"/>
      <c r="K14" s="198"/>
      <c r="L14" s="364"/>
      <c r="M14" s="198"/>
      <c r="N14" s="364"/>
      <c r="O14" s="198"/>
      <c r="P14" s="364"/>
      <c r="Q14" s="198"/>
      <c r="R14" s="364"/>
      <c r="S14" s="198"/>
      <c r="T14" s="364"/>
      <c r="U14" s="90">
        <f t="shared" si="0"/>
        <v>0</v>
      </c>
      <c r="V14" s="198"/>
      <c r="W14" s="198"/>
    </row>
    <row r="15" spans="1:23" x14ac:dyDescent="0.3">
      <c r="A15" s="83" t="str">
        <f>IF(IF(ISERROR(VLOOKUP(B15,'Plano de contas'!$B$3:$C$66,2,FALSE)),"",VLOOKUP(B15,'Plano de contas'!$B$3:$C$66,2,FALSE))=B15,"",VLOOKUP(B15,('Plano de contas'!$B$3:$C$66),2,FALSE))</f>
        <v/>
      </c>
      <c r="B15" s="361"/>
      <c r="C15" s="362"/>
      <c r="D15" s="88"/>
      <c r="E15" s="196"/>
      <c r="F15" s="196"/>
      <c r="G15" s="197"/>
      <c r="H15" s="363"/>
      <c r="I15" s="198"/>
      <c r="J15" s="364"/>
      <c r="K15" s="198"/>
      <c r="L15" s="364"/>
      <c r="M15" s="198"/>
      <c r="N15" s="364"/>
      <c r="O15" s="198"/>
      <c r="P15" s="364"/>
      <c r="Q15" s="198"/>
      <c r="R15" s="364"/>
      <c r="S15" s="198"/>
      <c r="T15" s="364"/>
      <c r="U15" s="90">
        <f t="shared" si="0"/>
        <v>0</v>
      </c>
      <c r="V15" s="198"/>
      <c r="W15" s="198"/>
    </row>
    <row r="16" spans="1:23" x14ac:dyDescent="0.3">
      <c r="A16" s="83" t="str">
        <f>IF(IF(ISERROR(VLOOKUP(B16,'Plano de contas'!$B$3:$C$66,2,FALSE)),"",VLOOKUP(B16,'Plano de contas'!$B$3:$C$66,2,FALSE))=B16,"",VLOOKUP(B16,('Plano de contas'!$B$3:$C$66),2,FALSE))</f>
        <v/>
      </c>
      <c r="B16" s="361"/>
      <c r="C16" s="362"/>
      <c r="D16" s="88"/>
      <c r="E16" s="196"/>
      <c r="F16" s="196"/>
      <c r="G16" s="197"/>
      <c r="H16" s="363"/>
      <c r="I16" s="198"/>
      <c r="J16" s="364"/>
      <c r="K16" s="198"/>
      <c r="L16" s="364"/>
      <c r="M16" s="198"/>
      <c r="N16" s="364"/>
      <c r="O16" s="198"/>
      <c r="P16" s="364"/>
      <c r="Q16" s="198"/>
      <c r="R16" s="364"/>
      <c r="S16" s="198"/>
      <c r="T16" s="364"/>
      <c r="U16" s="90">
        <f t="shared" si="0"/>
        <v>0</v>
      </c>
      <c r="V16" s="198"/>
      <c r="W16" s="198"/>
    </row>
    <row r="17" spans="1:23" x14ac:dyDescent="0.3">
      <c r="A17" s="83" t="str">
        <f>IF(IF(ISERROR(VLOOKUP(B17,'Plano de contas'!$B$3:$C$66,2,FALSE)),"",VLOOKUP(B17,'Plano de contas'!$B$3:$C$66,2,FALSE))=B17,"",VLOOKUP(B17,('Plano de contas'!$B$3:$C$66),2,FALSE))</f>
        <v/>
      </c>
      <c r="B17" s="361"/>
      <c r="C17" s="362"/>
      <c r="D17" s="88"/>
      <c r="E17" s="196"/>
      <c r="F17" s="196"/>
      <c r="G17" s="197"/>
      <c r="H17" s="363"/>
      <c r="I17" s="198"/>
      <c r="J17" s="364"/>
      <c r="K17" s="198"/>
      <c r="L17" s="364"/>
      <c r="M17" s="198"/>
      <c r="N17" s="364"/>
      <c r="O17" s="198"/>
      <c r="P17" s="364"/>
      <c r="Q17" s="198"/>
      <c r="R17" s="364"/>
      <c r="S17" s="198"/>
      <c r="T17" s="364"/>
      <c r="U17" s="90">
        <f t="shared" si="0"/>
        <v>0</v>
      </c>
      <c r="V17" s="198"/>
      <c r="W17" s="198"/>
    </row>
    <row r="18" spans="1:23" x14ac:dyDescent="0.3">
      <c r="A18" s="83" t="str">
        <f>IF(IF(ISERROR(VLOOKUP(B18,'Plano de contas'!$B$3:$C$66,2,FALSE)),"",VLOOKUP(B18,'Plano de contas'!$B$3:$C$66,2,FALSE))=B18,"",VLOOKUP(B18,('Plano de contas'!$B$3:$C$66),2,FALSE))</f>
        <v/>
      </c>
      <c r="B18" s="361"/>
      <c r="C18" s="362"/>
      <c r="D18" s="88"/>
      <c r="E18" s="196"/>
      <c r="F18" s="196"/>
      <c r="G18" s="197"/>
      <c r="H18" s="363"/>
      <c r="I18" s="198"/>
      <c r="J18" s="364"/>
      <c r="K18" s="198"/>
      <c r="L18" s="364"/>
      <c r="M18" s="198"/>
      <c r="N18" s="364"/>
      <c r="O18" s="198"/>
      <c r="P18" s="364"/>
      <c r="Q18" s="198"/>
      <c r="R18" s="364"/>
      <c r="S18" s="198"/>
      <c r="T18" s="364"/>
      <c r="U18" s="90">
        <f t="shared" si="0"/>
        <v>0</v>
      </c>
      <c r="V18" s="198"/>
      <c r="W18" s="198"/>
    </row>
    <row r="19" spans="1:23" x14ac:dyDescent="0.3">
      <c r="A19" s="83" t="str">
        <f>IF(IF(ISERROR(VLOOKUP(B19,'Plano de contas'!$B$3:$C$66,2,FALSE)),"",VLOOKUP(B19,'Plano de contas'!$B$3:$C$66,2,FALSE))=B19,"",VLOOKUP(B19,('Plano de contas'!$B$3:$C$66),2,FALSE))</f>
        <v/>
      </c>
      <c r="B19" s="361"/>
      <c r="C19" s="362"/>
      <c r="D19" s="88"/>
      <c r="E19" s="196"/>
      <c r="F19" s="196"/>
      <c r="G19" s="197"/>
      <c r="H19" s="363"/>
      <c r="I19" s="198"/>
      <c r="J19" s="364"/>
      <c r="K19" s="198"/>
      <c r="L19" s="364"/>
      <c r="M19" s="198"/>
      <c r="N19" s="364"/>
      <c r="O19" s="198"/>
      <c r="P19" s="364"/>
      <c r="Q19" s="198"/>
      <c r="R19" s="364"/>
      <c r="S19" s="198"/>
      <c r="T19" s="364"/>
      <c r="U19" s="90">
        <f t="shared" si="0"/>
        <v>0</v>
      </c>
      <c r="V19" s="198"/>
      <c r="W19" s="198"/>
    </row>
    <row r="20" spans="1:23" x14ac:dyDescent="0.3">
      <c r="A20" s="83" t="str">
        <f>IF(IF(ISERROR(VLOOKUP(B20,'Plano de contas'!$B$3:$C$66,2,FALSE)),"",VLOOKUP(B20,'Plano de contas'!$B$3:$C$66,2,FALSE))=B20,"",VLOOKUP(B20,('Plano de contas'!$B$3:$C$66),2,FALSE))</f>
        <v/>
      </c>
      <c r="B20" s="361"/>
      <c r="C20" s="362"/>
      <c r="D20" s="88"/>
      <c r="E20" s="196"/>
      <c r="F20" s="196"/>
      <c r="G20" s="197"/>
      <c r="H20" s="363"/>
      <c r="I20" s="198"/>
      <c r="J20" s="364"/>
      <c r="K20" s="198"/>
      <c r="L20" s="364"/>
      <c r="M20" s="198"/>
      <c r="N20" s="364"/>
      <c r="O20" s="198"/>
      <c r="P20" s="364"/>
      <c r="Q20" s="198"/>
      <c r="R20" s="364"/>
      <c r="S20" s="198"/>
      <c r="T20" s="364"/>
      <c r="U20" s="90">
        <f t="shared" si="0"/>
        <v>0</v>
      </c>
      <c r="V20" s="198"/>
      <c r="W20" s="198"/>
    </row>
    <row r="21" spans="1:23" x14ac:dyDescent="0.3">
      <c r="A21" s="83" t="str">
        <f>IF(IF(ISERROR(VLOOKUP(B21,'Plano de contas'!$B$3:$C$66,2,FALSE)),"",VLOOKUP(B21,'Plano de contas'!$B$3:$C$66,2,FALSE))=B21,"",VLOOKUP(B21,('Plano de contas'!$B$3:$C$66),2,FALSE))</f>
        <v/>
      </c>
      <c r="B21" s="361"/>
      <c r="C21" s="362"/>
      <c r="D21" s="88"/>
      <c r="E21" s="196"/>
      <c r="F21" s="196"/>
      <c r="G21" s="197"/>
      <c r="H21" s="363"/>
      <c r="I21" s="198"/>
      <c r="J21" s="364"/>
      <c r="K21" s="198"/>
      <c r="L21" s="364"/>
      <c r="M21" s="198"/>
      <c r="N21" s="364"/>
      <c r="O21" s="198"/>
      <c r="P21" s="364"/>
      <c r="Q21" s="198"/>
      <c r="R21" s="364"/>
      <c r="S21" s="198"/>
      <c r="T21" s="364"/>
      <c r="U21" s="90">
        <f t="shared" si="0"/>
        <v>0</v>
      </c>
      <c r="V21" s="198"/>
      <c r="W21" s="198"/>
    </row>
    <row r="22" spans="1:23" x14ac:dyDescent="0.3">
      <c r="A22" s="83" t="str">
        <f>IF(IF(ISERROR(VLOOKUP(B22,'Plano de contas'!$B$3:$C$66,2,FALSE)),"",VLOOKUP(B22,'Plano de contas'!$B$3:$C$66,2,FALSE))=B22,"",VLOOKUP(B22,('Plano de contas'!$B$3:$C$66),2,FALSE))</f>
        <v/>
      </c>
      <c r="B22" s="361"/>
      <c r="C22" s="362"/>
      <c r="D22" s="88"/>
      <c r="E22" s="196"/>
      <c r="F22" s="196"/>
      <c r="G22" s="197"/>
      <c r="H22" s="363"/>
      <c r="I22" s="198"/>
      <c r="J22" s="364"/>
      <c r="K22" s="198"/>
      <c r="L22" s="364"/>
      <c r="M22" s="198"/>
      <c r="N22" s="364"/>
      <c r="O22" s="198"/>
      <c r="P22" s="364"/>
      <c r="Q22" s="198"/>
      <c r="R22" s="364"/>
      <c r="S22" s="198"/>
      <c r="T22" s="364"/>
      <c r="U22" s="90">
        <f t="shared" si="0"/>
        <v>0</v>
      </c>
      <c r="V22" s="198"/>
      <c r="W22" s="198"/>
    </row>
    <row r="23" spans="1:23" x14ac:dyDescent="0.3">
      <c r="A23" s="83" t="str">
        <f>IF(IF(ISERROR(VLOOKUP(B23,'Plano de contas'!$B$3:$C$66,2,FALSE)),"",VLOOKUP(B23,'Plano de contas'!$B$3:$C$66,2,FALSE))=B23,"",VLOOKUP(B23,('Plano de contas'!$B$3:$C$66),2,FALSE))</f>
        <v/>
      </c>
      <c r="B23" s="361"/>
      <c r="C23" s="362"/>
      <c r="D23" s="88"/>
      <c r="E23" s="196"/>
      <c r="F23" s="196"/>
      <c r="G23" s="197"/>
      <c r="H23" s="363"/>
      <c r="I23" s="198"/>
      <c r="J23" s="364"/>
      <c r="K23" s="198"/>
      <c r="L23" s="364"/>
      <c r="M23" s="198"/>
      <c r="N23" s="364"/>
      <c r="O23" s="198"/>
      <c r="P23" s="364"/>
      <c r="Q23" s="198"/>
      <c r="R23" s="364"/>
      <c r="S23" s="198"/>
      <c r="T23" s="364"/>
      <c r="U23" s="90">
        <f t="shared" si="0"/>
        <v>0</v>
      </c>
      <c r="V23" s="198"/>
      <c r="W23" s="198"/>
    </row>
    <row r="24" spans="1:23" x14ac:dyDescent="0.3">
      <c r="A24" s="83" t="str">
        <f>IF(IF(ISERROR(VLOOKUP(B24,'Plano de contas'!$B$3:$C$66,2,FALSE)),"",VLOOKUP(B24,'Plano de contas'!$B$3:$C$66,2,FALSE))=B24,"",VLOOKUP(B24,('Plano de contas'!$B$3:$C$66),2,FALSE))</f>
        <v/>
      </c>
      <c r="B24" s="361"/>
      <c r="C24" s="362"/>
      <c r="D24" s="88"/>
      <c r="E24" s="196"/>
      <c r="F24" s="196"/>
      <c r="G24" s="197"/>
      <c r="H24" s="363"/>
      <c r="I24" s="198"/>
      <c r="J24" s="364"/>
      <c r="K24" s="198"/>
      <c r="L24" s="364"/>
      <c r="M24" s="198"/>
      <c r="N24" s="364"/>
      <c r="O24" s="198"/>
      <c r="P24" s="364"/>
      <c r="Q24" s="198"/>
      <c r="R24" s="364"/>
      <c r="S24" s="198"/>
      <c r="T24" s="364"/>
      <c r="U24" s="90">
        <f t="shared" si="0"/>
        <v>0</v>
      </c>
      <c r="V24" s="198"/>
      <c r="W24" s="198"/>
    </row>
    <row r="25" spans="1:23" x14ac:dyDescent="0.3">
      <c r="A25" s="83" t="str">
        <f>IF(IF(ISERROR(VLOOKUP(B25,'Plano de contas'!$B$3:$C$66,2,FALSE)),"",VLOOKUP(B25,'Plano de contas'!$B$3:$C$66,2,FALSE))=B25,"",VLOOKUP(B25,('Plano de contas'!$B$3:$C$66),2,FALSE))</f>
        <v/>
      </c>
      <c r="B25" s="361"/>
      <c r="C25" s="362"/>
      <c r="D25" s="88"/>
      <c r="E25" s="196"/>
      <c r="F25" s="196"/>
      <c r="G25" s="197"/>
      <c r="H25" s="363"/>
      <c r="I25" s="198"/>
      <c r="J25" s="364"/>
      <c r="K25" s="198"/>
      <c r="L25" s="364"/>
      <c r="M25" s="198"/>
      <c r="N25" s="364"/>
      <c r="O25" s="198"/>
      <c r="P25" s="364"/>
      <c r="Q25" s="198"/>
      <c r="R25" s="364"/>
      <c r="S25" s="198"/>
      <c r="T25" s="364"/>
      <c r="U25" s="90">
        <f t="shared" si="0"/>
        <v>0</v>
      </c>
      <c r="V25" s="198"/>
      <c r="W25" s="198"/>
    </row>
    <row r="26" spans="1:23" x14ac:dyDescent="0.3">
      <c r="A26" s="83" t="str">
        <f>IF(IF(ISERROR(VLOOKUP(B26,'Plano de contas'!$B$3:$C$66,2,FALSE)),"",VLOOKUP(B26,'Plano de contas'!$B$3:$C$66,2,FALSE))=B26,"",VLOOKUP(B26,('Plano de contas'!$B$3:$C$66),2,FALSE))</f>
        <v/>
      </c>
      <c r="B26" s="361"/>
      <c r="C26" s="362"/>
      <c r="D26" s="88"/>
      <c r="E26" s="196"/>
      <c r="F26" s="196"/>
      <c r="G26" s="197"/>
      <c r="H26" s="363"/>
      <c r="I26" s="198"/>
      <c r="J26" s="364"/>
      <c r="K26" s="198"/>
      <c r="L26" s="364"/>
      <c r="M26" s="198"/>
      <c r="N26" s="364"/>
      <c r="O26" s="198"/>
      <c r="P26" s="364"/>
      <c r="Q26" s="198"/>
      <c r="R26" s="364"/>
      <c r="S26" s="198"/>
      <c r="T26" s="364"/>
      <c r="U26" s="90">
        <f t="shared" si="0"/>
        <v>0</v>
      </c>
      <c r="V26" s="198"/>
      <c r="W26" s="198"/>
    </row>
    <row r="27" spans="1:23" x14ac:dyDescent="0.3">
      <c r="A27" s="83" t="str">
        <f>IF(IF(ISERROR(VLOOKUP(B27,'Plano de contas'!$B$3:$C$66,2,FALSE)),"",VLOOKUP(B27,'Plano de contas'!$B$3:$C$66,2,FALSE))=B27,"",VLOOKUP(B27,('Plano de contas'!$B$3:$C$66),2,FALSE))</f>
        <v/>
      </c>
      <c r="B27" s="361"/>
      <c r="C27" s="362"/>
      <c r="D27" s="88"/>
      <c r="E27" s="196"/>
      <c r="F27" s="196"/>
      <c r="G27" s="197"/>
      <c r="H27" s="363"/>
      <c r="I27" s="198"/>
      <c r="J27" s="364"/>
      <c r="K27" s="198"/>
      <c r="L27" s="364"/>
      <c r="M27" s="198"/>
      <c r="N27" s="364"/>
      <c r="O27" s="198"/>
      <c r="P27" s="364"/>
      <c r="Q27" s="198"/>
      <c r="R27" s="364"/>
      <c r="S27" s="198"/>
      <c r="T27" s="364"/>
      <c r="U27" s="90">
        <f t="shared" si="0"/>
        <v>0</v>
      </c>
      <c r="V27" s="198"/>
      <c r="W27" s="198"/>
    </row>
    <row r="28" spans="1:23" x14ac:dyDescent="0.3">
      <c r="A28" s="83" t="str">
        <f>IF(IF(ISERROR(VLOOKUP(B28,'Plano de contas'!$B$3:$C$66,2,FALSE)),"",VLOOKUP(B28,'Plano de contas'!$B$3:$C$66,2,FALSE))=B28,"",VLOOKUP(B28,('Plano de contas'!$B$3:$C$66),2,FALSE))</f>
        <v/>
      </c>
      <c r="B28" s="361"/>
      <c r="C28" s="362"/>
      <c r="D28" s="88"/>
      <c r="E28" s="196"/>
      <c r="F28" s="196"/>
      <c r="G28" s="197"/>
      <c r="H28" s="363"/>
      <c r="I28" s="198"/>
      <c r="J28" s="364"/>
      <c r="K28" s="198"/>
      <c r="L28" s="364"/>
      <c r="M28" s="198"/>
      <c r="N28" s="364"/>
      <c r="O28" s="198"/>
      <c r="P28" s="364"/>
      <c r="Q28" s="198"/>
      <c r="R28" s="364"/>
      <c r="S28" s="198"/>
      <c r="T28" s="364"/>
      <c r="U28" s="90">
        <f t="shared" si="0"/>
        <v>0</v>
      </c>
      <c r="V28" s="198"/>
      <c r="W28" s="198"/>
    </row>
    <row r="29" spans="1:23" x14ac:dyDescent="0.3">
      <c r="A29" s="83" t="str">
        <f>IF(IF(ISERROR(VLOOKUP(B29,'Plano de contas'!$B$3:$C$66,2,FALSE)),"",VLOOKUP(B29,'Plano de contas'!$B$3:$C$66,2,FALSE))=B29,"",VLOOKUP(B29,('Plano de contas'!$B$3:$C$66),2,FALSE))</f>
        <v/>
      </c>
      <c r="B29" s="361"/>
      <c r="C29" s="362"/>
      <c r="D29" s="88"/>
      <c r="E29" s="196"/>
      <c r="F29" s="196"/>
      <c r="G29" s="197"/>
      <c r="H29" s="363"/>
      <c r="I29" s="198"/>
      <c r="J29" s="364"/>
      <c r="K29" s="198"/>
      <c r="L29" s="364"/>
      <c r="M29" s="198"/>
      <c r="N29" s="364"/>
      <c r="O29" s="198"/>
      <c r="P29" s="364"/>
      <c r="Q29" s="198"/>
      <c r="R29" s="364"/>
      <c r="S29" s="198"/>
      <c r="T29" s="364"/>
      <c r="U29" s="90">
        <f t="shared" si="0"/>
        <v>0</v>
      </c>
      <c r="V29" s="198"/>
      <c r="W29" s="198"/>
    </row>
    <row r="30" spans="1:23" x14ac:dyDescent="0.3">
      <c r="A30" s="83" t="str">
        <f>IF(IF(ISERROR(VLOOKUP(B30,'Plano de contas'!$B$3:$C$66,2,FALSE)),"",VLOOKUP(B30,'Plano de contas'!$B$3:$C$66,2,FALSE))=B30,"",VLOOKUP(B30,('Plano de contas'!$B$3:$C$66),2,FALSE))</f>
        <v/>
      </c>
      <c r="B30" s="361"/>
      <c r="C30" s="362"/>
      <c r="D30" s="88"/>
      <c r="E30" s="196"/>
      <c r="F30" s="196"/>
      <c r="G30" s="197"/>
      <c r="H30" s="363"/>
      <c r="I30" s="198"/>
      <c r="J30" s="364"/>
      <c r="K30" s="198"/>
      <c r="L30" s="364"/>
      <c r="M30" s="198"/>
      <c r="N30" s="364"/>
      <c r="O30" s="198"/>
      <c r="P30" s="364"/>
      <c r="Q30" s="198"/>
      <c r="R30" s="364"/>
      <c r="S30" s="198"/>
      <c r="T30" s="364"/>
      <c r="U30" s="90">
        <f t="shared" si="0"/>
        <v>0</v>
      </c>
      <c r="V30" s="198"/>
      <c r="W30" s="198"/>
    </row>
    <row r="31" spans="1:23" x14ac:dyDescent="0.3">
      <c r="A31" s="83" t="str">
        <f>IF(IF(ISERROR(VLOOKUP(B31,'Plano de contas'!$B$3:$C$66,2,FALSE)),"",VLOOKUP(B31,'Plano de contas'!$B$3:$C$66,2,FALSE))=B31,"",VLOOKUP(B31,('Plano de contas'!$B$3:$C$66),2,FALSE))</f>
        <v/>
      </c>
      <c r="B31" s="361"/>
      <c r="C31" s="362"/>
      <c r="D31" s="88"/>
      <c r="E31" s="196"/>
      <c r="F31" s="196"/>
      <c r="G31" s="197"/>
      <c r="H31" s="363"/>
      <c r="I31" s="198"/>
      <c r="J31" s="364"/>
      <c r="K31" s="198"/>
      <c r="L31" s="364"/>
      <c r="M31" s="198"/>
      <c r="N31" s="364"/>
      <c r="O31" s="198"/>
      <c r="P31" s="364"/>
      <c r="Q31" s="198"/>
      <c r="R31" s="364"/>
      <c r="S31" s="198"/>
      <c r="T31" s="364"/>
      <c r="U31" s="90">
        <f t="shared" si="0"/>
        <v>0</v>
      </c>
      <c r="V31" s="198"/>
      <c r="W31" s="198"/>
    </row>
    <row r="32" spans="1:23" x14ac:dyDescent="0.3">
      <c r="A32" s="83" t="str">
        <f>IF(IF(ISERROR(VLOOKUP(B32,'Plano de contas'!$B$3:$C$66,2,FALSE)),"",VLOOKUP(B32,'Plano de contas'!$B$3:$C$66,2,FALSE))=B32,"",VLOOKUP(B32,('Plano de contas'!$B$3:$C$66),2,FALSE))</f>
        <v/>
      </c>
      <c r="B32" s="361"/>
      <c r="C32" s="362"/>
      <c r="D32" s="88"/>
      <c r="E32" s="196"/>
      <c r="F32" s="196"/>
      <c r="G32" s="197"/>
      <c r="H32" s="363"/>
      <c r="I32" s="198"/>
      <c r="J32" s="364"/>
      <c r="K32" s="198"/>
      <c r="L32" s="364"/>
      <c r="M32" s="198"/>
      <c r="N32" s="364"/>
      <c r="O32" s="198"/>
      <c r="P32" s="364"/>
      <c r="Q32" s="198"/>
      <c r="R32" s="364"/>
      <c r="S32" s="198"/>
      <c r="T32" s="364"/>
      <c r="U32" s="90">
        <f t="shared" si="0"/>
        <v>0</v>
      </c>
      <c r="V32" s="198"/>
      <c r="W32" s="198"/>
    </row>
    <row r="33" spans="1:23" x14ac:dyDescent="0.3">
      <c r="A33" s="83" t="str">
        <f>IF(IF(ISERROR(VLOOKUP(B33,'Plano de contas'!$B$3:$C$66,2,FALSE)),"",VLOOKUP(B33,'Plano de contas'!$B$3:$C$66,2,FALSE))=B33,"",VLOOKUP(B33,('Plano de contas'!$B$3:$C$66),2,FALSE))</f>
        <v/>
      </c>
      <c r="B33" s="361"/>
      <c r="C33" s="362"/>
      <c r="D33" s="88"/>
      <c r="E33" s="196"/>
      <c r="F33" s="196"/>
      <c r="G33" s="197"/>
      <c r="H33" s="363"/>
      <c r="I33" s="198"/>
      <c r="J33" s="364"/>
      <c r="K33" s="198"/>
      <c r="L33" s="364"/>
      <c r="M33" s="198"/>
      <c r="N33" s="364"/>
      <c r="O33" s="198"/>
      <c r="P33" s="364"/>
      <c r="Q33" s="198"/>
      <c r="R33" s="364"/>
      <c r="S33" s="198"/>
      <c r="T33" s="364"/>
      <c r="U33" s="90">
        <f t="shared" si="0"/>
        <v>0</v>
      </c>
      <c r="V33" s="198"/>
      <c r="W33" s="198"/>
    </row>
    <row r="34" spans="1:23" x14ac:dyDescent="0.3">
      <c r="A34" s="83" t="str">
        <f>IF(IF(ISERROR(VLOOKUP(B34,'Plano de contas'!$B$3:$C$66,2,FALSE)),"",VLOOKUP(B34,'Plano de contas'!$B$3:$C$66,2,FALSE))=B34,"",VLOOKUP(B34,('Plano de contas'!$B$3:$C$66),2,FALSE))</f>
        <v/>
      </c>
      <c r="B34" s="361"/>
      <c r="C34" s="362"/>
      <c r="D34" s="88"/>
      <c r="E34" s="196"/>
      <c r="F34" s="196"/>
      <c r="G34" s="197"/>
      <c r="H34" s="363"/>
      <c r="I34" s="198"/>
      <c r="J34" s="364"/>
      <c r="K34" s="198"/>
      <c r="L34" s="364"/>
      <c r="M34" s="198"/>
      <c r="N34" s="364"/>
      <c r="O34" s="198"/>
      <c r="P34" s="364"/>
      <c r="Q34" s="198"/>
      <c r="R34" s="364"/>
      <c r="S34" s="198"/>
      <c r="T34" s="364"/>
      <c r="U34" s="90">
        <f t="shared" si="0"/>
        <v>0</v>
      </c>
      <c r="V34" s="198"/>
      <c r="W34" s="198"/>
    </row>
    <row r="35" spans="1:23" x14ac:dyDescent="0.3">
      <c r="A35" s="83" t="str">
        <f>IF(IF(ISERROR(VLOOKUP(B35,'Plano de contas'!$B$3:$C$66,2,FALSE)),"",VLOOKUP(B35,'Plano de contas'!$B$3:$C$66,2,FALSE))=B35,"",VLOOKUP(B35,('Plano de contas'!$B$3:$C$66),2,FALSE))</f>
        <v/>
      </c>
      <c r="B35" s="361"/>
      <c r="C35" s="362"/>
      <c r="D35" s="88"/>
      <c r="E35" s="196"/>
      <c r="F35" s="196"/>
      <c r="G35" s="197"/>
      <c r="H35" s="363"/>
      <c r="I35" s="198"/>
      <c r="J35" s="364"/>
      <c r="K35" s="198"/>
      <c r="L35" s="364"/>
      <c r="M35" s="198"/>
      <c r="N35" s="364"/>
      <c r="O35" s="198"/>
      <c r="P35" s="364"/>
      <c r="Q35" s="198"/>
      <c r="R35" s="364"/>
      <c r="S35" s="198"/>
      <c r="T35" s="364"/>
      <c r="U35" s="90">
        <f t="shared" si="0"/>
        <v>0</v>
      </c>
      <c r="V35" s="198"/>
      <c r="W35" s="198"/>
    </row>
    <row r="36" spans="1:23" x14ac:dyDescent="0.3">
      <c r="A36" s="83" t="str">
        <f>IF(IF(ISERROR(VLOOKUP(B36,'Plano de contas'!$B$3:$C$66,2,FALSE)),"",VLOOKUP(B36,'Plano de contas'!$B$3:$C$66,2,FALSE))=B36,"",VLOOKUP(B36,('Plano de contas'!$B$3:$C$66),2,FALSE))</f>
        <v/>
      </c>
      <c r="B36" s="361"/>
      <c r="C36" s="362"/>
      <c r="D36" s="88"/>
      <c r="E36" s="196"/>
      <c r="F36" s="196"/>
      <c r="G36" s="197"/>
      <c r="H36" s="363"/>
      <c r="I36" s="198"/>
      <c r="J36" s="364"/>
      <c r="K36" s="198"/>
      <c r="L36" s="364"/>
      <c r="M36" s="198"/>
      <c r="N36" s="364"/>
      <c r="O36" s="198"/>
      <c r="P36" s="364"/>
      <c r="Q36" s="198"/>
      <c r="R36" s="364"/>
      <c r="S36" s="198"/>
      <c r="T36" s="364"/>
      <c r="U36" s="90">
        <f t="shared" si="0"/>
        <v>0</v>
      </c>
      <c r="V36" s="198"/>
      <c r="W36" s="198"/>
    </row>
    <row r="37" spans="1:23" x14ac:dyDescent="0.3">
      <c r="A37" s="83" t="str">
        <f>IF(IF(ISERROR(VLOOKUP(B37,'Plano de contas'!$B$3:$C$66,2,FALSE)),"",VLOOKUP(B37,'Plano de contas'!$B$3:$C$66,2,FALSE))=B37,"",VLOOKUP(B37,('Plano de contas'!$B$3:$C$66),2,FALSE))</f>
        <v/>
      </c>
      <c r="B37" s="361"/>
      <c r="C37" s="362"/>
      <c r="D37" s="88"/>
      <c r="E37" s="196"/>
      <c r="F37" s="196"/>
      <c r="G37" s="197"/>
      <c r="H37" s="363"/>
      <c r="I37" s="198"/>
      <c r="J37" s="364"/>
      <c r="K37" s="198"/>
      <c r="L37" s="364"/>
      <c r="M37" s="198"/>
      <c r="N37" s="364"/>
      <c r="O37" s="198"/>
      <c r="P37" s="364"/>
      <c r="Q37" s="198"/>
      <c r="R37" s="364"/>
      <c r="S37" s="198"/>
      <c r="T37" s="364"/>
      <c r="U37" s="90">
        <f t="shared" si="0"/>
        <v>0</v>
      </c>
      <c r="V37" s="198"/>
      <c r="W37" s="198"/>
    </row>
    <row r="38" spans="1:23" x14ac:dyDescent="0.3">
      <c r="A38" s="83" t="str">
        <f>IF(IF(ISERROR(VLOOKUP(B38,'Plano de contas'!$B$3:$C$66,2,FALSE)),"",VLOOKUP(B38,'Plano de contas'!$B$3:$C$66,2,FALSE))=B38,"",VLOOKUP(B38,('Plano de contas'!$B$3:$C$66),2,FALSE))</f>
        <v/>
      </c>
      <c r="B38" s="361"/>
      <c r="C38" s="362"/>
      <c r="D38" s="88"/>
      <c r="E38" s="196"/>
      <c r="F38" s="196"/>
      <c r="G38" s="197"/>
      <c r="H38" s="363"/>
      <c r="I38" s="198"/>
      <c r="J38" s="364"/>
      <c r="K38" s="198"/>
      <c r="L38" s="364"/>
      <c r="M38" s="198"/>
      <c r="N38" s="364"/>
      <c r="O38" s="198"/>
      <c r="P38" s="364"/>
      <c r="Q38" s="198"/>
      <c r="R38" s="364"/>
      <c r="S38" s="198"/>
      <c r="T38" s="364"/>
      <c r="U38" s="90">
        <f>+SUM(I38:T38)</f>
        <v>0</v>
      </c>
      <c r="V38" s="198"/>
      <c r="W38" s="198"/>
    </row>
    <row r="39" spans="1:23" x14ac:dyDescent="0.3">
      <c r="A39" s="83" t="str">
        <f>IF(IF(ISERROR(VLOOKUP(B39,'Plano de contas'!$B$3:$C$66,2,FALSE)),"",VLOOKUP(B39,'Plano de contas'!$B$3:$C$66,2,FALSE))=B39,"",VLOOKUP(B39,('Plano de contas'!$B$3:$C$66),2,FALSE))</f>
        <v/>
      </c>
      <c r="B39" s="361"/>
      <c r="C39" s="362"/>
      <c r="D39" s="88"/>
      <c r="E39" s="196"/>
      <c r="F39" s="196"/>
      <c r="G39" s="197"/>
      <c r="H39" s="363"/>
      <c r="I39" s="198"/>
      <c r="J39" s="364"/>
      <c r="K39" s="198"/>
      <c r="L39" s="364"/>
      <c r="M39" s="198"/>
      <c r="N39" s="364"/>
      <c r="O39" s="198"/>
      <c r="P39" s="364"/>
      <c r="Q39" s="198"/>
      <c r="R39" s="364"/>
      <c r="S39" s="198"/>
      <c r="T39" s="364"/>
      <c r="U39" s="90">
        <f>+SUM(I39:T39)</f>
        <v>0</v>
      </c>
      <c r="V39" s="198"/>
      <c r="W39" s="198"/>
    </row>
    <row r="40" spans="1:23" x14ac:dyDescent="0.3">
      <c r="A40" s="83" t="str">
        <f>IF(IF(ISERROR(VLOOKUP(B40,'Plano de contas'!$B$3:$C$66,2,FALSE)),"",VLOOKUP(B40,'Plano de contas'!$B$3:$C$66,2,FALSE))=B40,"",VLOOKUP(B40,('Plano de contas'!$B$3:$C$66),2,FALSE))</f>
        <v/>
      </c>
      <c r="B40" s="361"/>
      <c r="C40" s="362"/>
      <c r="D40" s="88"/>
      <c r="E40" s="196"/>
      <c r="F40" s="196"/>
      <c r="G40" s="197"/>
      <c r="H40" s="363"/>
      <c r="I40" s="198"/>
      <c r="J40" s="364"/>
      <c r="K40" s="198"/>
      <c r="L40" s="364"/>
      <c r="M40" s="198"/>
      <c r="N40" s="364"/>
      <c r="O40" s="198"/>
      <c r="P40" s="364"/>
      <c r="Q40" s="198"/>
      <c r="R40" s="364"/>
      <c r="S40" s="198"/>
      <c r="T40" s="364"/>
      <c r="U40" s="90">
        <f>+SUM(I40:T40)</f>
        <v>0</v>
      </c>
      <c r="V40" s="198"/>
      <c r="W40" s="198"/>
    </row>
    <row r="41" spans="1:23" x14ac:dyDescent="0.3">
      <c r="A41" s="83" t="str">
        <f>IF(IF(ISERROR(VLOOKUP(B41,'Plano de contas'!$B$3:$C$66,2,FALSE)),"",VLOOKUP(B41,'Plano de contas'!$B$3:$C$66,2,FALSE))=B41,"",VLOOKUP(B41,('Plano de contas'!$B$3:$C$66),2,FALSE))</f>
        <v/>
      </c>
      <c r="B41" s="361"/>
      <c r="C41" s="362"/>
      <c r="D41" s="88"/>
      <c r="E41" s="196"/>
      <c r="F41" s="196"/>
      <c r="G41" s="197"/>
      <c r="H41" s="363"/>
      <c r="I41" s="198"/>
      <c r="J41" s="364"/>
      <c r="K41" s="198"/>
      <c r="L41" s="364"/>
      <c r="M41" s="198"/>
      <c r="N41" s="364"/>
      <c r="O41" s="198"/>
      <c r="P41" s="364"/>
      <c r="Q41" s="198"/>
      <c r="R41" s="364"/>
      <c r="S41" s="198"/>
      <c r="T41" s="364"/>
      <c r="U41" s="90">
        <f>+SUM(I41:T41)</f>
        <v>0</v>
      </c>
      <c r="V41" s="198"/>
      <c r="W41" s="198"/>
    </row>
    <row r="42" spans="1:23" x14ac:dyDescent="0.3">
      <c r="A42" s="83" t="str">
        <f>IF(IF(ISERROR(VLOOKUP(B42,'Plano de contas'!$B$3:$C$66,2,FALSE)),"",VLOOKUP(B42,'Plano de contas'!$B$3:$C$66,2,FALSE))=B42,"",VLOOKUP(B42,('Plano de contas'!$B$3:$C$66),2,FALSE))</f>
        <v/>
      </c>
      <c r="B42" s="361"/>
      <c r="C42" s="362"/>
      <c r="D42" s="88"/>
      <c r="E42" s="196"/>
      <c r="F42" s="196"/>
      <c r="G42" s="197"/>
      <c r="H42" s="363"/>
      <c r="I42" s="198"/>
      <c r="J42" s="364"/>
      <c r="K42" s="198"/>
      <c r="L42" s="364"/>
      <c r="M42" s="198"/>
      <c r="N42" s="364"/>
      <c r="O42" s="198"/>
      <c r="P42" s="364"/>
      <c r="Q42" s="198"/>
      <c r="R42" s="364"/>
      <c r="S42" s="198"/>
      <c r="T42" s="364"/>
      <c r="U42" s="90">
        <f>+SUM(I42:T42)</f>
        <v>0</v>
      </c>
      <c r="V42" s="198"/>
      <c r="W42" s="198"/>
    </row>
    <row r="43" spans="1:23" s="369" customFormat="1" ht="24" customHeight="1" x14ac:dyDescent="0.3">
      <c r="A43" s="365"/>
      <c r="B43" s="365"/>
      <c r="C43" s="366"/>
      <c r="D43" s="367" t="s">
        <v>341</v>
      </c>
      <c r="E43" s="367"/>
      <c r="F43" s="201">
        <f>SUM(F5:F42)</f>
        <v>0</v>
      </c>
      <c r="G43" s="367"/>
      <c r="H43" s="368"/>
      <c r="I43" s="368">
        <f t="shared" ref="I43:W43" si="1">SUM(I5:I42)</f>
        <v>0</v>
      </c>
      <c r="J43" s="368">
        <f t="shared" si="1"/>
        <v>0</v>
      </c>
      <c r="K43" s="368">
        <f t="shared" si="1"/>
        <v>0</v>
      </c>
      <c r="L43" s="368">
        <f t="shared" si="1"/>
        <v>0</v>
      </c>
      <c r="M43" s="368">
        <f t="shared" si="1"/>
        <v>0</v>
      </c>
      <c r="N43" s="368">
        <f t="shared" si="1"/>
        <v>0</v>
      </c>
      <c r="O43" s="368">
        <f t="shared" si="1"/>
        <v>0</v>
      </c>
      <c r="P43" s="368">
        <f t="shared" si="1"/>
        <v>0</v>
      </c>
      <c r="Q43" s="368">
        <f t="shared" si="1"/>
        <v>0</v>
      </c>
      <c r="R43" s="368">
        <f t="shared" si="1"/>
        <v>0</v>
      </c>
      <c r="S43" s="368">
        <f t="shared" si="1"/>
        <v>0</v>
      </c>
      <c r="T43" s="368">
        <f t="shared" si="1"/>
        <v>0</v>
      </c>
      <c r="U43" s="368">
        <f t="shared" si="1"/>
        <v>0</v>
      </c>
      <c r="V43" s="368">
        <f t="shared" si="1"/>
        <v>0</v>
      </c>
      <c r="W43" s="368">
        <f t="shared" si="1"/>
        <v>0</v>
      </c>
    </row>
  </sheetData>
  <protectedRanges>
    <protectedRange password="C0D7" sqref="H5:H42" name="Lançamentos_1_2_1_1"/>
    <protectedRange password="C0D7" sqref="G5:G42" name="Lançamentos_1_1_1"/>
    <protectedRange password="C117" sqref="B9:B42 B5:B7" name="Código_1_1_1"/>
    <protectedRange password="C0D7" sqref="C8 C6:D6 F8 F6" name="Lançamentos_1_3_1"/>
    <protectedRange password="C117" sqref="B8" name="Código_1_1_2_1"/>
    <protectedRange password="C0D7" sqref="C7 C5:D5" name="Lançamentos_1_2_2"/>
    <protectedRange password="C0D7" sqref="D7" name="Lançamentos_1_2_2_2_2"/>
    <protectedRange password="C0D7" sqref="D8" name="Lançamentos_1_2_2_2_1_1"/>
    <protectedRange password="C0D7" sqref="A5:A42" name="Lançamentos_4_1"/>
  </protectedRanges>
  <mergeCells count="15">
    <mergeCell ref="A1:W1"/>
    <mergeCell ref="E2:P2"/>
    <mergeCell ref="Q2:W2"/>
    <mergeCell ref="A2:D2"/>
    <mergeCell ref="B3:B4"/>
    <mergeCell ref="C3:C4"/>
    <mergeCell ref="D3:D4"/>
    <mergeCell ref="A3:A4"/>
    <mergeCell ref="I3:T3"/>
    <mergeCell ref="V3:W3"/>
    <mergeCell ref="U3:U4"/>
    <mergeCell ref="E3:E4"/>
    <mergeCell ref="F3:F4"/>
    <mergeCell ref="G3:G4"/>
    <mergeCell ref="H3:H4"/>
  </mergeCells>
  <pageMargins left="0.23622047244094491" right="0.23622047244094491" top="0.74803149606299213" bottom="0.74803149606299213" header="0.31496062992125984" footer="0.31496062992125984"/>
  <pageSetup paperSize="9" scale="6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pageSetUpPr fitToPage="1"/>
  </sheetPr>
  <dimension ref="A1:R87"/>
  <sheetViews>
    <sheetView showGridLines="0" showRowColHeader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4" sqref="L4"/>
    </sheetView>
  </sheetViews>
  <sheetFormatPr defaultColWidth="0" defaultRowHeight="14.4" x14ac:dyDescent="0.3"/>
  <cols>
    <col min="1" max="1" width="23.6640625" customWidth="1"/>
    <col min="2" max="17" width="11" customWidth="1"/>
    <col min="18" max="18" width="11.44140625" customWidth="1"/>
  </cols>
  <sheetData>
    <row r="1" spans="1:18" ht="75" customHeight="1" x14ac:dyDescent="0.3">
      <c r="A1" s="202"/>
      <c r="B1" s="384" t="s">
        <v>349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</row>
    <row r="2" spans="1:18" s="35" customFormat="1" ht="15.6" x14ac:dyDescent="0.3">
      <c r="A2" s="46"/>
      <c r="B2" s="385" t="s">
        <v>388</v>
      </c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</row>
    <row r="3" spans="1:18" x14ac:dyDescent="0.3">
      <c r="A3" s="46"/>
      <c r="B3" s="262" t="s">
        <v>0</v>
      </c>
      <c r="C3" s="46" t="s">
        <v>305</v>
      </c>
      <c r="D3" s="46"/>
      <c r="E3" s="46"/>
      <c r="F3" s="46"/>
      <c r="G3" s="46"/>
      <c r="H3" s="46"/>
      <c r="I3" s="46"/>
      <c r="J3" s="46"/>
      <c r="K3" s="46"/>
      <c r="L3" s="240">
        <v>2025</v>
      </c>
      <c r="M3" s="46"/>
      <c r="N3" s="46"/>
      <c r="O3" s="46"/>
      <c r="P3" s="46"/>
      <c r="Q3" s="46"/>
      <c r="R3" s="235"/>
    </row>
    <row r="4" spans="1:18" x14ac:dyDescent="0.3">
      <c r="A4" s="46"/>
      <c r="B4" s="264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235"/>
    </row>
    <row r="5" spans="1:18" ht="15" customHeight="1" x14ac:dyDescent="0.3">
      <c r="A5" s="46"/>
      <c r="B5" s="262" t="s">
        <v>1</v>
      </c>
      <c r="C5" s="388" t="s">
        <v>306</v>
      </c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46"/>
      <c r="Q5" s="46"/>
      <c r="R5" s="235"/>
    </row>
    <row r="6" spans="1:18" x14ac:dyDescent="0.3">
      <c r="A6" s="46"/>
      <c r="B6" s="264"/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46"/>
      <c r="Q6" s="46"/>
      <c r="R6" s="235"/>
    </row>
    <row r="7" spans="1:18" ht="15" customHeight="1" x14ac:dyDescent="0.3">
      <c r="A7" s="46"/>
      <c r="B7" s="264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235"/>
    </row>
    <row r="8" spans="1:18" ht="15.75" customHeight="1" x14ac:dyDescent="0.3">
      <c r="A8" s="46"/>
      <c r="B8" s="262" t="s">
        <v>303</v>
      </c>
      <c r="C8" s="383" t="s">
        <v>370</v>
      </c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46"/>
      <c r="Q8" s="46"/>
      <c r="R8" s="235"/>
    </row>
    <row r="9" spans="1:18" x14ac:dyDescent="0.3">
      <c r="A9" s="46"/>
      <c r="B9" s="238"/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46"/>
      <c r="Q9" s="46"/>
      <c r="R9" s="46"/>
    </row>
    <row r="10" spans="1:18" ht="15" customHeight="1" x14ac:dyDescent="0.3">
      <c r="A10" s="46"/>
      <c r="B10" s="238"/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46"/>
      <c r="Q10" s="46"/>
      <c r="R10" s="235"/>
    </row>
    <row r="11" spans="1:18" x14ac:dyDescent="0.3">
      <c r="A11" s="46"/>
      <c r="B11" s="238"/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46"/>
      <c r="Q11" s="46"/>
      <c r="R11" s="235"/>
    </row>
    <row r="12" spans="1:18" ht="15.75" customHeight="1" x14ac:dyDescent="0.3">
      <c r="A12" s="46"/>
      <c r="B12" s="238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46"/>
      <c r="Q12" s="46"/>
      <c r="R12" s="235"/>
    </row>
    <row r="13" spans="1:18" ht="15.75" customHeight="1" x14ac:dyDescent="0.3">
      <c r="A13" s="46"/>
      <c r="B13" s="238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46"/>
      <c r="Q13" s="46"/>
      <c r="R13" s="235"/>
    </row>
    <row r="14" spans="1:18" ht="15" customHeight="1" x14ac:dyDescent="0.3">
      <c r="A14" s="46"/>
      <c r="B14" s="262" t="s">
        <v>304</v>
      </c>
      <c r="C14" s="386" t="s">
        <v>376</v>
      </c>
      <c r="D14" s="386"/>
      <c r="E14" s="386"/>
      <c r="F14" s="386"/>
      <c r="G14" s="386"/>
      <c r="H14" s="386"/>
      <c r="I14" s="386"/>
      <c r="J14" s="386"/>
      <c r="K14" s="386"/>
      <c r="L14" s="386"/>
      <c r="M14" s="386"/>
      <c r="N14" s="386"/>
      <c r="O14" s="386"/>
      <c r="P14" s="46"/>
      <c r="Q14" s="46"/>
      <c r="R14" s="235"/>
    </row>
    <row r="15" spans="1:18" ht="15" customHeight="1" x14ac:dyDescent="0.3">
      <c r="A15" s="46"/>
      <c r="B15" s="23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6"/>
      <c r="N15" s="386"/>
      <c r="O15" s="386"/>
      <c r="P15" s="46"/>
      <c r="Q15" s="46"/>
      <c r="R15" s="235"/>
    </row>
    <row r="16" spans="1:18" ht="15" customHeight="1" x14ac:dyDescent="0.3">
      <c r="A16" s="46"/>
      <c r="B16" s="236"/>
      <c r="C16" s="386"/>
      <c r="D16" s="386"/>
      <c r="E16" s="386"/>
      <c r="F16" s="386"/>
      <c r="G16" s="386"/>
      <c r="H16" s="386"/>
      <c r="I16" s="386"/>
      <c r="J16" s="386"/>
      <c r="K16" s="386"/>
      <c r="L16" s="386"/>
      <c r="M16" s="386"/>
      <c r="N16" s="386"/>
      <c r="O16" s="386"/>
      <c r="P16" s="46"/>
      <c r="Q16" s="46"/>
      <c r="R16" s="235"/>
    </row>
    <row r="17" spans="1:18" ht="15" customHeight="1" x14ac:dyDescent="0.3">
      <c r="A17" s="46"/>
      <c r="B17" s="236"/>
      <c r="C17" s="386"/>
      <c r="D17" s="386"/>
      <c r="E17" s="386"/>
      <c r="F17" s="386"/>
      <c r="G17" s="386"/>
      <c r="H17" s="386"/>
      <c r="I17" s="386"/>
      <c r="J17" s="386"/>
      <c r="K17" s="386"/>
      <c r="L17" s="386"/>
      <c r="M17" s="386"/>
      <c r="N17" s="386"/>
      <c r="O17" s="386"/>
      <c r="P17" s="46"/>
      <c r="Q17" s="46"/>
      <c r="R17" s="235"/>
    </row>
    <row r="18" spans="1:18" ht="15" customHeight="1" x14ac:dyDescent="0.3">
      <c r="A18" s="46"/>
      <c r="B18" s="236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46"/>
      <c r="Q18" s="46"/>
      <c r="R18" s="235"/>
    </row>
    <row r="19" spans="1:18" ht="15" customHeight="1" x14ac:dyDescent="0.3">
      <c r="A19" s="237"/>
      <c r="B19" s="236"/>
      <c r="C19" s="386" t="s">
        <v>371</v>
      </c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46"/>
      <c r="Q19" s="46"/>
      <c r="R19" s="235"/>
    </row>
    <row r="20" spans="1:18" ht="15" customHeight="1" x14ac:dyDescent="0.3">
      <c r="A20" s="237">
        <f ca="1">TODAY()</f>
        <v>45829</v>
      </c>
      <c r="B20" s="23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46"/>
      <c r="Q20" s="46"/>
      <c r="R20" s="235"/>
    </row>
    <row r="21" spans="1:18" ht="15" customHeight="1" x14ac:dyDescent="0.3">
      <c r="A21" s="46"/>
      <c r="B21" s="23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46"/>
      <c r="Q21" s="46"/>
      <c r="R21" s="235"/>
    </row>
    <row r="22" spans="1:18" ht="15" customHeight="1" x14ac:dyDescent="0.3">
      <c r="A22" s="46"/>
      <c r="B22" s="236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46"/>
      <c r="Q22" s="46"/>
      <c r="R22" s="235"/>
    </row>
    <row r="23" spans="1:18" ht="15.75" customHeight="1" x14ac:dyDescent="0.3">
      <c r="A23" s="46"/>
      <c r="B23" s="262" t="s">
        <v>307</v>
      </c>
      <c r="C23" s="389" t="s">
        <v>372</v>
      </c>
      <c r="D23" s="390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0"/>
      <c r="P23" s="46"/>
      <c r="Q23" s="46"/>
      <c r="R23" s="235"/>
    </row>
    <row r="24" spans="1:18" x14ac:dyDescent="0.3">
      <c r="A24" s="46"/>
      <c r="B24" s="262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46"/>
      <c r="Q24" s="46"/>
      <c r="R24" s="235"/>
    </row>
    <row r="25" spans="1:18" ht="15" customHeight="1" x14ac:dyDescent="0.3">
      <c r="A25" s="46"/>
      <c r="B25" s="238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46"/>
      <c r="Q25" s="46"/>
      <c r="R25" s="235"/>
    </row>
    <row r="26" spans="1:18" ht="15" customHeight="1" x14ac:dyDescent="0.3">
      <c r="A26" s="46"/>
      <c r="B26" s="238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46"/>
      <c r="Q26" s="46"/>
      <c r="R26" s="235"/>
    </row>
    <row r="27" spans="1:18" x14ac:dyDescent="0.3">
      <c r="A27" s="46"/>
      <c r="B27" s="238"/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46"/>
      <c r="Q27" s="46"/>
      <c r="R27" s="235"/>
    </row>
    <row r="28" spans="1:18" x14ac:dyDescent="0.3">
      <c r="A28" s="46"/>
      <c r="B28" s="238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235"/>
    </row>
    <row r="29" spans="1:18" x14ac:dyDescent="0.3">
      <c r="A29" s="46"/>
      <c r="B29" s="238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235"/>
    </row>
    <row r="30" spans="1:18" x14ac:dyDescent="0.3">
      <c r="A30" s="46"/>
      <c r="B30" s="238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235"/>
    </row>
    <row r="31" spans="1:18" x14ac:dyDescent="0.3">
      <c r="A31" s="46"/>
      <c r="B31" s="238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235"/>
    </row>
    <row r="32" spans="1:18" x14ac:dyDescent="0.3">
      <c r="A32" s="46"/>
      <c r="B32" s="238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235"/>
    </row>
    <row r="33" spans="1:18" x14ac:dyDescent="0.3">
      <c r="A33" s="46"/>
      <c r="B33" s="238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235"/>
    </row>
    <row r="34" spans="1:18" x14ac:dyDescent="0.3">
      <c r="A34" s="46"/>
      <c r="B34" s="238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235"/>
    </row>
    <row r="35" spans="1:18" x14ac:dyDescent="0.3">
      <c r="A35" s="46"/>
      <c r="B35" s="238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235"/>
    </row>
    <row r="36" spans="1:18" x14ac:dyDescent="0.3">
      <c r="A36" s="46"/>
      <c r="B36" s="238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235"/>
    </row>
    <row r="37" spans="1:18" x14ac:dyDescent="0.3">
      <c r="A37" s="46"/>
      <c r="B37" s="238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235"/>
    </row>
    <row r="38" spans="1:18" x14ac:dyDescent="0.3">
      <c r="A38" s="46"/>
      <c r="B38" s="238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235"/>
    </row>
    <row r="39" spans="1:18" ht="15.6" x14ac:dyDescent="0.3">
      <c r="A39" s="46"/>
      <c r="B39" s="234"/>
      <c r="C39" s="383" t="s">
        <v>308</v>
      </c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383"/>
      <c r="O39" s="383"/>
      <c r="P39" s="46"/>
      <c r="Q39" s="46"/>
      <c r="R39" s="235"/>
    </row>
    <row r="40" spans="1:18" x14ac:dyDescent="0.3">
      <c r="A40" s="46"/>
      <c r="B40" s="236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46"/>
      <c r="Q40" s="46"/>
      <c r="R40" s="235"/>
    </row>
    <row r="41" spans="1:18" x14ac:dyDescent="0.3">
      <c r="A41" s="46"/>
      <c r="B41" s="236"/>
      <c r="C41" s="383" t="s">
        <v>373</v>
      </c>
      <c r="D41" s="383"/>
      <c r="E41" s="383"/>
      <c r="F41" s="383"/>
      <c r="G41" s="383"/>
      <c r="H41" s="383"/>
      <c r="I41" s="383"/>
      <c r="J41" s="383"/>
      <c r="K41" s="383"/>
      <c r="L41" s="383"/>
      <c r="M41" s="383"/>
      <c r="N41" s="383"/>
      <c r="O41" s="383"/>
      <c r="P41" s="46"/>
      <c r="Q41" s="46"/>
      <c r="R41" s="235"/>
    </row>
    <row r="42" spans="1:18" x14ac:dyDescent="0.3">
      <c r="A42" s="46"/>
      <c r="B42" s="236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3"/>
      <c r="P42" s="46"/>
      <c r="Q42" s="46"/>
      <c r="R42" s="235"/>
    </row>
    <row r="43" spans="1:18" x14ac:dyDescent="0.3">
      <c r="A43" s="46"/>
      <c r="B43" s="236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383"/>
      <c r="O43" s="383"/>
      <c r="P43" s="46"/>
      <c r="Q43" s="46"/>
      <c r="R43" s="235"/>
    </row>
    <row r="44" spans="1:18" x14ac:dyDescent="0.3">
      <c r="A44" s="46"/>
      <c r="B44" s="236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46"/>
      <c r="Q44" s="46"/>
      <c r="R44" s="235"/>
    </row>
    <row r="45" spans="1:18" x14ac:dyDescent="0.3">
      <c r="A45" s="46"/>
      <c r="B45" s="23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235"/>
    </row>
    <row r="46" spans="1:18" ht="15.6" x14ac:dyDescent="0.3">
      <c r="A46" s="46"/>
      <c r="B46" s="263" t="s">
        <v>351</v>
      </c>
      <c r="C46" s="387" t="s">
        <v>309</v>
      </c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46"/>
      <c r="Q46" s="46"/>
      <c r="R46" s="235"/>
    </row>
    <row r="47" spans="1:18" x14ac:dyDescent="0.3">
      <c r="A47" s="46"/>
      <c r="B47" s="264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46"/>
      <c r="Q47" s="46"/>
      <c r="R47" s="235"/>
    </row>
    <row r="48" spans="1:18" ht="15" customHeight="1" x14ac:dyDescent="0.3">
      <c r="A48" s="46"/>
      <c r="B48" s="264"/>
      <c r="C48" s="381" t="s">
        <v>310</v>
      </c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239"/>
      <c r="Q48" s="46"/>
      <c r="R48" s="235"/>
    </row>
    <row r="49" spans="1:18" x14ac:dyDescent="0.3">
      <c r="A49" s="46"/>
      <c r="B49" s="264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81"/>
      <c r="P49" s="46"/>
      <c r="Q49" s="46"/>
      <c r="R49" s="46"/>
    </row>
    <row r="50" spans="1:18" x14ac:dyDescent="0.3">
      <c r="A50" s="46"/>
      <c r="B50" s="264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</row>
    <row r="51" spans="1:18" ht="15.6" x14ac:dyDescent="0.3">
      <c r="A51" s="46"/>
      <c r="B51" s="263" t="s">
        <v>352</v>
      </c>
      <c r="C51" s="381" t="s">
        <v>311</v>
      </c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239"/>
      <c r="Q51" s="46"/>
      <c r="R51" s="235"/>
    </row>
    <row r="52" spans="1:18" x14ac:dyDescent="0.3">
      <c r="A52" s="46"/>
      <c r="B52" s="264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239"/>
      <c r="Q52" s="46"/>
      <c r="R52" s="235"/>
    </row>
    <row r="53" spans="1:18" x14ac:dyDescent="0.3">
      <c r="A53" s="46"/>
      <c r="B53" s="264"/>
      <c r="C53" s="381" t="s">
        <v>312</v>
      </c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239"/>
      <c r="Q53" s="46"/>
      <c r="R53" s="235"/>
    </row>
    <row r="54" spans="1:18" x14ac:dyDescent="0.3">
      <c r="A54" s="46"/>
      <c r="B54" s="264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239"/>
      <c r="Q54" s="46"/>
      <c r="R54" s="235"/>
    </row>
    <row r="55" spans="1:18" x14ac:dyDescent="0.3">
      <c r="A55" s="46"/>
      <c r="B55" s="264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46"/>
      <c r="R55" s="235"/>
    </row>
    <row r="56" spans="1:18" ht="15.6" x14ac:dyDescent="0.3">
      <c r="A56" s="46"/>
      <c r="B56" s="265" t="s">
        <v>353</v>
      </c>
      <c r="C56" s="382" t="s">
        <v>313</v>
      </c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239"/>
      <c r="Q56" s="46"/>
      <c r="R56" s="235"/>
    </row>
    <row r="57" spans="1:18" x14ac:dyDescent="0.3">
      <c r="A57" s="46"/>
      <c r="B57" s="242"/>
      <c r="C57" s="382"/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239"/>
      <c r="Q57" s="46"/>
      <c r="R57" s="235"/>
    </row>
    <row r="58" spans="1:18" ht="15" thickBot="1" x14ac:dyDescent="0.35">
      <c r="A58" s="46"/>
      <c r="B58" s="243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46"/>
      <c r="Q58" s="46"/>
      <c r="R58" s="46"/>
    </row>
    <row r="59" spans="1:18" ht="15" thickTop="1" x14ac:dyDescent="0.3">
      <c r="A59" s="46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6"/>
      <c r="Q59" s="46"/>
      <c r="R59" s="46"/>
    </row>
    <row r="60" spans="1:18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</row>
    <row r="61" spans="1:18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</row>
    <row r="62" spans="1:18" x14ac:dyDescent="0.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</row>
    <row r="63" spans="1:18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</row>
    <row r="64" spans="1:18" x14ac:dyDescent="0.3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</row>
    <row r="65" spans="1:18" x14ac:dyDescent="0.3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</row>
    <row r="66" spans="1:18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</row>
    <row r="67" spans="1:18" x14ac:dyDescent="0.3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1:18" x14ac:dyDescent="0.3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</row>
    <row r="69" spans="1:18" x14ac:dyDescent="0.3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</row>
    <row r="70" spans="1:18" x14ac:dyDescent="0.3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</row>
    <row r="71" spans="1:18" x14ac:dyDescent="0.3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</row>
    <row r="72" spans="1:18" x14ac:dyDescent="0.3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</row>
    <row r="73" spans="1:18" x14ac:dyDescent="0.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</row>
    <row r="74" spans="1:18" x14ac:dyDescent="0.3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</row>
    <row r="75" spans="1:18" x14ac:dyDescent="0.3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</row>
    <row r="76" spans="1:18" x14ac:dyDescent="0.3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</row>
    <row r="77" spans="1:18" x14ac:dyDescent="0.3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</row>
    <row r="78" spans="1:18" x14ac:dyDescent="0.3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</row>
    <row r="79" spans="1:18" x14ac:dyDescent="0.3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</row>
    <row r="80" spans="1:18" x14ac:dyDescent="0.3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</row>
    <row r="81" spans="1:18" x14ac:dyDescent="0.3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</row>
    <row r="82" spans="1:18" x14ac:dyDescent="0.3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</row>
    <row r="83" spans="1:18" x14ac:dyDescent="0.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</row>
    <row r="84" spans="1:18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</row>
    <row r="85" spans="1:18" x14ac:dyDescent="0.3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1:18" x14ac:dyDescent="0.3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</row>
    <row r="87" spans="1:18" x14ac:dyDescent="0.3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</row>
  </sheetData>
  <sheetProtection selectLockedCells="1"/>
  <mergeCells count="14">
    <mergeCell ref="C51:O52"/>
    <mergeCell ref="C53:O54"/>
    <mergeCell ref="C56:O57"/>
    <mergeCell ref="C41:O44"/>
    <mergeCell ref="B1:R1"/>
    <mergeCell ref="B2:R2"/>
    <mergeCell ref="C48:O49"/>
    <mergeCell ref="C19:O21"/>
    <mergeCell ref="C46:O47"/>
    <mergeCell ref="C5:O6"/>
    <mergeCell ref="C8:O12"/>
    <mergeCell ref="C14:O17"/>
    <mergeCell ref="C23:O27"/>
    <mergeCell ref="C39:O40"/>
  </mergeCells>
  <phoneticPr fontId="18" type="noConversion"/>
  <pageMargins left="0.25" right="0.25" top="0.75" bottom="0.75" header="0.3" footer="0.3"/>
  <pageSetup paperSize="9" scale="54" firstPageNumber="0" fitToHeight="2" orientation="portrait" horizontalDpi="300" verticalDpi="300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20">
    <pageSetUpPr fitToPage="1"/>
  </sheetPr>
  <dimension ref="A1:R168"/>
  <sheetViews>
    <sheetView showGridLines="0" zoomScale="94" zoomScaleNormal="94" workbookViewId="0">
      <selection sqref="A1:Q1"/>
    </sheetView>
  </sheetViews>
  <sheetFormatPr defaultColWidth="11.44140625" defaultRowHeight="14.4" x14ac:dyDescent="0.3"/>
  <cols>
    <col min="1" max="1" width="0.88671875" customWidth="1"/>
    <col min="2" max="2" width="15.44140625" customWidth="1"/>
    <col min="3" max="3" width="44.88671875" customWidth="1"/>
    <col min="4" max="4" width="10.109375" customWidth="1"/>
    <col min="5" max="16" width="9.6640625" customWidth="1"/>
    <col min="17" max="17" width="11.44140625" customWidth="1"/>
    <col min="18" max="30" width="9.6640625" customWidth="1"/>
    <col min="31" max="47" width="9.88671875" customWidth="1"/>
  </cols>
  <sheetData>
    <row r="1" spans="1:18" ht="72.75" customHeight="1" x14ac:dyDescent="0.3">
      <c r="A1" s="429" t="s">
        <v>358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</row>
    <row r="2" spans="1:18" ht="30.75" customHeight="1" x14ac:dyDescent="0.3">
      <c r="B2" s="9">
        <f>+'Como usar a planilha'!$L$3</f>
        <v>2025</v>
      </c>
      <c r="C2" s="1"/>
      <c r="D2" s="1"/>
    </row>
    <row r="3" spans="1:18" s="2" customFormat="1" ht="21.75" customHeight="1" x14ac:dyDescent="0.3">
      <c r="B3" s="431" t="s">
        <v>356</v>
      </c>
      <c r="C3" s="422" t="s">
        <v>355</v>
      </c>
      <c r="D3" s="430" t="s">
        <v>354</v>
      </c>
      <c r="E3" s="422" t="s">
        <v>357</v>
      </c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</row>
    <row r="4" spans="1:18" s="2" customFormat="1" ht="21" customHeight="1" x14ac:dyDescent="0.3">
      <c r="B4" s="431"/>
      <c r="C4" s="422"/>
      <c r="D4" s="430"/>
      <c r="E4" s="266" t="s">
        <v>329</v>
      </c>
      <c r="F4" s="266" t="s">
        <v>330</v>
      </c>
      <c r="G4" s="266" t="s">
        <v>331</v>
      </c>
      <c r="H4" s="266" t="s">
        <v>332</v>
      </c>
      <c r="I4" s="266" t="s">
        <v>333</v>
      </c>
      <c r="J4" s="266" t="s">
        <v>334</v>
      </c>
      <c r="K4" s="266" t="s">
        <v>335</v>
      </c>
      <c r="L4" s="266" t="s">
        <v>336</v>
      </c>
      <c r="M4" s="266" t="s">
        <v>337</v>
      </c>
      <c r="N4" s="266" t="s">
        <v>338</v>
      </c>
      <c r="O4" s="266" t="s">
        <v>339</v>
      </c>
      <c r="P4" s="266" t="s">
        <v>340</v>
      </c>
      <c r="Q4" s="266" t="s">
        <v>325</v>
      </c>
    </row>
    <row r="5" spans="1:18" s="2" customFormat="1" ht="5.25" customHeight="1" x14ac:dyDescent="0.3">
      <c r="B5" s="283"/>
      <c r="C5" s="286"/>
      <c r="D5" s="289"/>
      <c r="E5" s="288"/>
      <c r="F5" s="8"/>
      <c r="G5" s="8"/>
      <c r="H5" s="291"/>
      <c r="I5" s="291"/>
      <c r="J5" s="8"/>
      <c r="K5" s="8"/>
      <c r="L5" s="291"/>
      <c r="M5" s="8"/>
      <c r="N5" s="8"/>
      <c r="O5" s="8"/>
      <c r="P5" s="8"/>
      <c r="Q5" s="8"/>
    </row>
    <row r="6" spans="1:18" s="268" customFormat="1" ht="23.25" customHeight="1" x14ac:dyDescent="0.3">
      <c r="B6" s="284"/>
      <c r="C6" s="285" t="s">
        <v>241</v>
      </c>
      <c r="D6" s="267"/>
      <c r="E6" s="287"/>
      <c r="F6" s="287"/>
      <c r="G6" s="287"/>
      <c r="H6" s="290"/>
      <c r="I6" s="290"/>
      <c r="J6" s="287"/>
      <c r="K6" s="287"/>
      <c r="L6" s="290"/>
      <c r="M6" s="287"/>
      <c r="N6" s="287"/>
      <c r="O6" s="287"/>
      <c r="P6" s="287"/>
      <c r="Q6" s="287"/>
      <c r="R6" s="292"/>
    </row>
    <row r="7" spans="1:18" s="268" customFormat="1" ht="23.25" customHeight="1" x14ac:dyDescent="0.3">
      <c r="A7" s="268">
        <v>1</v>
      </c>
      <c r="B7" s="273">
        <v>41263</v>
      </c>
      <c r="C7" s="275" t="s">
        <v>121</v>
      </c>
      <c r="D7" s="277"/>
      <c r="E7" s="278"/>
      <c r="F7" s="279"/>
      <c r="G7" s="278"/>
      <c r="H7" s="278"/>
      <c r="I7" s="278"/>
      <c r="J7" s="278"/>
      <c r="K7" s="278"/>
      <c r="L7" s="278"/>
      <c r="M7" s="278"/>
      <c r="N7" s="278"/>
      <c r="O7" s="278"/>
      <c r="P7" s="278"/>
      <c r="Q7" s="280">
        <f>+P7</f>
        <v>0</v>
      </c>
    </row>
    <row r="8" spans="1:18" s="268" customFormat="1" ht="23.25" customHeight="1" x14ac:dyDescent="0.3">
      <c r="B8" s="273">
        <v>40928</v>
      </c>
      <c r="C8" s="274" t="s">
        <v>276</v>
      </c>
      <c r="D8" s="27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79">
        <f>SUM(E8:P8)</f>
        <v>0</v>
      </c>
    </row>
    <row r="9" spans="1:18" s="268" customFormat="1" ht="23.25" customHeight="1" x14ac:dyDescent="0.3">
      <c r="B9" s="273">
        <v>40928</v>
      </c>
      <c r="C9" s="275" t="s">
        <v>120</v>
      </c>
      <c r="D9" s="271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79">
        <f>SUM(E9:P9)</f>
        <v>0</v>
      </c>
    </row>
    <row r="10" spans="1:18" s="268" customFormat="1" ht="23.25" customHeight="1" x14ac:dyDescent="0.3">
      <c r="B10" s="273">
        <v>40960</v>
      </c>
      <c r="C10" s="275" t="s">
        <v>122</v>
      </c>
      <c r="D10" s="271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79">
        <f>SUM(E10:P10)</f>
        <v>0</v>
      </c>
    </row>
    <row r="11" spans="1:18" s="268" customFormat="1" ht="23.25" customHeight="1" x14ac:dyDescent="0.3">
      <c r="B11" s="273"/>
      <c r="C11" s="275" t="s">
        <v>240</v>
      </c>
      <c r="D11" s="271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79"/>
    </row>
    <row r="12" spans="1:18" s="268" customFormat="1" ht="23.25" customHeight="1" x14ac:dyDescent="0.3">
      <c r="B12" s="273"/>
      <c r="C12" s="276" t="s">
        <v>244</v>
      </c>
      <c r="D12" s="271"/>
      <c r="E12" s="279">
        <f>SUM(E7:E9)-E10-E11+D7</f>
        <v>0</v>
      </c>
      <c r="F12" s="279">
        <f t="shared" ref="F12:P12" si="0">SUM(F7:F9)-F10-F11+E12</f>
        <v>0</v>
      </c>
      <c r="G12" s="279">
        <f t="shared" si="0"/>
        <v>0</v>
      </c>
      <c r="H12" s="279">
        <f t="shared" si="0"/>
        <v>0</v>
      </c>
      <c r="I12" s="279">
        <f t="shared" si="0"/>
        <v>0</v>
      </c>
      <c r="J12" s="279">
        <f t="shared" si="0"/>
        <v>0</v>
      </c>
      <c r="K12" s="279">
        <f t="shared" si="0"/>
        <v>0</v>
      </c>
      <c r="L12" s="279">
        <f t="shared" si="0"/>
        <v>0</v>
      </c>
      <c r="M12" s="279">
        <f t="shared" si="0"/>
        <v>0</v>
      </c>
      <c r="N12" s="279">
        <f t="shared" si="0"/>
        <v>0</v>
      </c>
      <c r="O12" s="279">
        <f t="shared" si="0"/>
        <v>0</v>
      </c>
      <c r="P12" s="279">
        <f t="shared" si="0"/>
        <v>0</v>
      </c>
      <c r="Q12" s="279">
        <f>+P12</f>
        <v>0</v>
      </c>
    </row>
    <row r="13" spans="1:18" s="268" customFormat="1" ht="16.5" customHeight="1" x14ac:dyDescent="0.3">
      <c r="B13" s="269"/>
      <c r="C13" s="270"/>
      <c r="D13" s="293"/>
      <c r="E13" s="272"/>
      <c r="F13" s="271"/>
      <c r="G13" s="272"/>
      <c r="H13" s="271"/>
      <c r="I13" s="272"/>
      <c r="J13" s="271"/>
      <c r="K13" s="272"/>
      <c r="L13" s="271"/>
      <c r="M13" s="272"/>
      <c r="N13" s="271"/>
      <c r="O13" s="272"/>
      <c r="P13" s="271"/>
      <c r="Q13" s="271">
        <f>+SUM(E13:P13)</f>
        <v>0</v>
      </c>
    </row>
    <row r="14" spans="1:18" s="268" customFormat="1" ht="23.25" customHeight="1" x14ac:dyDescent="0.3">
      <c r="B14" s="294"/>
      <c r="C14" s="296" t="s">
        <v>242</v>
      </c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</row>
    <row r="15" spans="1:18" s="268" customFormat="1" ht="23.25" customHeight="1" x14ac:dyDescent="0.3">
      <c r="A15" s="268">
        <v>1</v>
      </c>
      <c r="B15" s="273">
        <v>41263</v>
      </c>
      <c r="C15" s="275" t="s">
        <v>121</v>
      </c>
      <c r="D15" s="277"/>
      <c r="E15" s="278"/>
      <c r="F15" s="279"/>
      <c r="G15" s="278"/>
      <c r="H15" s="278"/>
      <c r="I15" s="278"/>
      <c r="J15" s="278"/>
      <c r="K15" s="278"/>
      <c r="L15" s="278"/>
      <c r="M15" s="278"/>
      <c r="N15" s="278"/>
      <c r="O15" s="278"/>
      <c r="P15" s="278"/>
      <c r="Q15" s="279">
        <f>+P15</f>
        <v>0</v>
      </c>
    </row>
    <row r="16" spans="1:18" s="268" customFormat="1" ht="23.25" customHeight="1" x14ac:dyDescent="0.3">
      <c r="B16" s="273">
        <v>40928</v>
      </c>
      <c r="C16" s="274" t="s">
        <v>276</v>
      </c>
      <c r="D16" s="271"/>
      <c r="E16" s="281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79">
        <f>SUM(E16:P16)</f>
        <v>0</v>
      </c>
    </row>
    <row r="17" spans="1:17" s="268" customFormat="1" ht="23.25" customHeight="1" x14ac:dyDescent="0.3">
      <c r="B17" s="273">
        <v>40928</v>
      </c>
      <c r="C17" s="275" t="s">
        <v>120</v>
      </c>
      <c r="D17" s="271"/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79">
        <f>SUM(E17:P17)</f>
        <v>0</v>
      </c>
    </row>
    <row r="18" spans="1:17" s="268" customFormat="1" ht="23.25" customHeight="1" x14ac:dyDescent="0.3">
      <c r="B18" s="273"/>
      <c r="C18" s="275" t="s">
        <v>122</v>
      </c>
      <c r="D18" s="271"/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79">
        <f>SUM(E18:P18)</f>
        <v>0</v>
      </c>
    </row>
    <row r="19" spans="1:17" s="268" customFormat="1" ht="23.25" customHeight="1" x14ac:dyDescent="0.3">
      <c r="B19" s="273"/>
      <c r="C19" s="275" t="s">
        <v>240</v>
      </c>
      <c r="D19" s="271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79"/>
    </row>
    <row r="20" spans="1:17" s="268" customFormat="1" ht="23.25" customHeight="1" x14ac:dyDescent="0.3">
      <c r="B20" s="273"/>
      <c r="C20" s="276" t="s">
        <v>245</v>
      </c>
      <c r="D20" s="271"/>
      <c r="E20" s="279">
        <f>SUM(E15:E17)-E18-E19+D15</f>
        <v>0</v>
      </c>
      <c r="F20" s="279">
        <f t="shared" ref="F20:P20" si="1">SUM(F15:F17)-F18-F19+E20</f>
        <v>0</v>
      </c>
      <c r="G20" s="279">
        <f t="shared" si="1"/>
        <v>0</v>
      </c>
      <c r="H20" s="279">
        <f t="shared" si="1"/>
        <v>0</v>
      </c>
      <c r="I20" s="279">
        <f t="shared" si="1"/>
        <v>0</v>
      </c>
      <c r="J20" s="279">
        <f t="shared" si="1"/>
        <v>0</v>
      </c>
      <c r="K20" s="279">
        <f t="shared" si="1"/>
        <v>0</v>
      </c>
      <c r="L20" s="279">
        <f t="shared" si="1"/>
        <v>0</v>
      </c>
      <c r="M20" s="279">
        <f t="shared" si="1"/>
        <v>0</v>
      </c>
      <c r="N20" s="279">
        <f t="shared" si="1"/>
        <v>0</v>
      </c>
      <c r="O20" s="279">
        <f t="shared" si="1"/>
        <v>0</v>
      </c>
      <c r="P20" s="279">
        <f t="shared" si="1"/>
        <v>0</v>
      </c>
      <c r="Q20" s="279">
        <f>+P20</f>
        <v>0</v>
      </c>
    </row>
    <row r="21" spans="1:17" s="268" customFormat="1" ht="16.5" customHeight="1" x14ac:dyDescent="0.3">
      <c r="B21" s="269"/>
      <c r="C21" s="270"/>
      <c r="D21" s="271"/>
      <c r="E21" s="272"/>
      <c r="F21" s="271"/>
      <c r="G21" s="272"/>
      <c r="H21" s="271"/>
      <c r="I21" s="272"/>
      <c r="J21" s="271"/>
      <c r="K21" s="272"/>
      <c r="L21" s="271"/>
      <c r="M21" s="272"/>
      <c r="N21" s="271"/>
      <c r="O21" s="272"/>
      <c r="P21" s="271"/>
      <c r="Q21" s="271">
        <f>+SUM(E21:P21)</f>
        <v>0</v>
      </c>
    </row>
    <row r="22" spans="1:17" s="268" customFormat="1" ht="23.25" customHeight="1" x14ac:dyDescent="0.3">
      <c r="B22" s="294"/>
      <c r="C22" s="296" t="s">
        <v>243</v>
      </c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</row>
    <row r="23" spans="1:17" s="268" customFormat="1" ht="23.25" customHeight="1" x14ac:dyDescent="0.3">
      <c r="A23" s="268">
        <v>1</v>
      </c>
      <c r="B23" s="273">
        <v>41263</v>
      </c>
      <c r="C23" s="275" t="s">
        <v>121</v>
      </c>
      <c r="D23" s="277"/>
      <c r="E23" s="278"/>
      <c r="F23" s="279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9">
        <f>+P23</f>
        <v>0</v>
      </c>
    </row>
    <row r="24" spans="1:17" s="268" customFormat="1" ht="23.25" customHeight="1" x14ac:dyDescent="0.3">
      <c r="B24" s="273">
        <v>40928</v>
      </c>
      <c r="C24" s="274" t="s">
        <v>276</v>
      </c>
      <c r="D24" s="27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79">
        <f>SUM(E24:P24)</f>
        <v>0</v>
      </c>
    </row>
    <row r="25" spans="1:17" s="268" customFormat="1" ht="23.25" customHeight="1" x14ac:dyDescent="0.3">
      <c r="B25" s="273">
        <v>40928</v>
      </c>
      <c r="C25" s="275" t="s">
        <v>120</v>
      </c>
      <c r="D25" s="271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79">
        <f>SUM(E25:P25)</f>
        <v>0</v>
      </c>
    </row>
    <row r="26" spans="1:17" s="268" customFormat="1" ht="23.25" customHeight="1" x14ac:dyDescent="0.3">
      <c r="B26" s="273">
        <v>40929</v>
      </c>
      <c r="C26" s="275" t="s">
        <v>122</v>
      </c>
      <c r="D26" s="271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79">
        <f>SUM(E26:P26)</f>
        <v>0</v>
      </c>
    </row>
    <row r="27" spans="1:17" s="268" customFormat="1" ht="23.25" customHeight="1" x14ac:dyDescent="0.3">
      <c r="B27" s="273"/>
      <c r="C27" s="275" t="s">
        <v>240</v>
      </c>
      <c r="D27" s="271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79"/>
    </row>
    <row r="28" spans="1:17" s="268" customFormat="1" ht="23.25" customHeight="1" x14ac:dyDescent="0.3">
      <c r="B28" s="273"/>
      <c r="C28" s="276" t="s">
        <v>246</v>
      </c>
      <c r="D28" s="271"/>
      <c r="E28" s="279">
        <f>SUM(E23:E25)-E26-E27+D23</f>
        <v>0</v>
      </c>
      <c r="F28" s="279">
        <f t="shared" ref="F28:P28" si="2">SUM(F23:F25)-F26-F27+E28</f>
        <v>0</v>
      </c>
      <c r="G28" s="279">
        <f t="shared" si="2"/>
        <v>0</v>
      </c>
      <c r="H28" s="279">
        <f t="shared" si="2"/>
        <v>0</v>
      </c>
      <c r="I28" s="279">
        <f t="shared" si="2"/>
        <v>0</v>
      </c>
      <c r="J28" s="279">
        <f t="shared" si="2"/>
        <v>0</v>
      </c>
      <c r="K28" s="279">
        <f t="shared" si="2"/>
        <v>0</v>
      </c>
      <c r="L28" s="279">
        <f t="shared" si="2"/>
        <v>0</v>
      </c>
      <c r="M28" s="279">
        <f t="shared" si="2"/>
        <v>0</v>
      </c>
      <c r="N28" s="279">
        <f t="shared" si="2"/>
        <v>0</v>
      </c>
      <c r="O28" s="279">
        <f t="shared" si="2"/>
        <v>0</v>
      </c>
      <c r="P28" s="279">
        <f t="shared" si="2"/>
        <v>0</v>
      </c>
      <c r="Q28" s="279">
        <f>+P28</f>
        <v>0</v>
      </c>
    </row>
    <row r="29" spans="1:17" s="268" customFormat="1" ht="23.25" customHeight="1" x14ac:dyDescent="0.3">
      <c r="B29" s="269"/>
      <c r="C29" s="270"/>
      <c r="D29" s="271"/>
      <c r="E29" s="272"/>
      <c r="F29" s="271"/>
      <c r="G29" s="272"/>
      <c r="H29" s="271"/>
      <c r="I29" s="272"/>
      <c r="J29" s="271"/>
      <c r="K29" s="272"/>
      <c r="L29" s="271"/>
      <c r="M29" s="272"/>
      <c r="N29" s="271"/>
      <c r="O29" s="272"/>
      <c r="P29" s="271"/>
      <c r="Q29" s="271"/>
    </row>
    <row r="30" spans="1:17" s="268" customFormat="1" ht="33" customHeight="1" x14ac:dyDescent="0.3">
      <c r="B30" s="294"/>
      <c r="C30" s="295" t="s">
        <v>359</v>
      </c>
      <c r="D30" s="297"/>
      <c r="E30" s="298">
        <f>+E28+E20+E12</f>
        <v>0</v>
      </c>
      <c r="F30" s="298">
        <f t="shared" ref="F30:P30" si="3">+F28+F20+F12</f>
        <v>0</v>
      </c>
      <c r="G30" s="298">
        <f t="shared" si="3"/>
        <v>0</v>
      </c>
      <c r="H30" s="298">
        <f t="shared" si="3"/>
        <v>0</v>
      </c>
      <c r="I30" s="298">
        <f t="shared" si="3"/>
        <v>0</v>
      </c>
      <c r="J30" s="298">
        <f t="shared" si="3"/>
        <v>0</v>
      </c>
      <c r="K30" s="298">
        <f t="shared" si="3"/>
        <v>0</v>
      </c>
      <c r="L30" s="298">
        <f t="shared" si="3"/>
        <v>0</v>
      </c>
      <c r="M30" s="298">
        <f t="shared" si="3"/>
        <v>0</v>
      </c>
      <c r="N30" s="298">
        <f t="shared" si="3"/>
        <v>0</v>
      </c>
      <c r="O30" s="298">
        <f t="shared" si="3"/>
        <v>0</v>
      </c>
      <c r="P30" s="298">
        <f t="shared" si="3"/>
        <v>0</v>
      </c>
      <c r="Q30" s="298">
        <f>+Q28+Q20+Q12</f>
        <v>0</v>
      </c>
    </row>
    <row r="31" spans="1:17" x14ac:dyDescent="0.3">
      <c r="B31" s="3"/>
      <c r="C31" s="4"/>
      <c r="D31" s="5"/>
      <c r="E31" s="6"/>
      <c r="F31" s="7"/>
      <c r="G31" s="6"/>
      <c r="H31" s="7"/>
      <c r="I31" s="6"/>
      <c r="J31" s="7"/>
      <c r="K31" s="6"/>
      <c r="L31" s="7"/>
      <c r="M31" s="6"/>
      <c r="N31" s="7"/>
      <c r="O31" s="6"/>
      <c r="P31" s="7"/>
      <c r="Q31" s="5"/>
    </row>
    <row r="32" spans="1:17" x14ac:dyDescent="0.3">
      <c r="B32" s="3"/>
      <c r="C32" s="4"/>
      <c r="D32" s="5"/>
      <c r="E32" s="6"/>
      <c r="F32" s="7"/>
      <c r="G32" s="6"/>
      <c r="H32" s="7"/>
      <c r="I32" s="6"/>
      <c r="J32" s="7"/>
      <c r="K32" s="6"/>
      <c r="L32" s="7"/>
      <c r="M32" s="6"/>
      <c r="N32" s="7"/>
      <c r="O32" s="6"/>
      <c r="P32" s="7"/>
      <c r="Q32" s="5"/>
    </row>
    <row r="33" spans="2:17" x14ac:dyDescent="0.3">
      <c r="B33" s="3"/>
      <c r="C33" s="4"/>
      <c r="D33" s="5"/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  <c r="Q33" s="5"/>
    </row>
    <row r="34" spans="2:17" x14ac:dyDescent="0.3">
      <c r="B34" s="3"/>
      <c r="C34" s="4"/>
      <c r="D34" s="5"/>
      <c r="E34" s="6"/>
      <c r="F34" s="7"/>
      <c r="G34" s="6"/>
      <c r="H34" s="7"/>
      <c r="I34" s="6"/>
      <c r="J34" s="7"/>
      <c r="K34" s="6"/>
      <c r="L34" s="7"/>
      <c r="M34" s="6"/>
      <c r="N34" s="7"/>
      <c r="O34" s="6"/>
      <c r="P34" s="7"/>
      <c r="Q34" s="5"/>
    </row>
    <row r="167" spans="1:1" x14ac:dyDescent="0.3">
      <c r="A167">
        <v>1</v>
      </c>
    </row>
    <row r="168" spans="1:1" x14ac:dyDescent="0.3">
      <c r="A168">
        <v>1</v>
      </c>
    </row>
  </sheetData>
  <protectedRanges>
    <protectedRange password="C0D7" sqref="C9:C11 B13:B14 C13:D13 C14 B8 B6 D6 B21:D21 B16 B22:C22 B24 B31:D34 B30:C30 C17:C19 C25:C27 B29:D29" name="Lançamentos_1"/>
    <protectedRange password="C0D7" sqref="B7:C7 B9:B11 C6 B17:B19 B25:B27 B15:C15 B23:C23" name="Lançamentos_1_3"/>
    <protectedRange password="C0D7" sqref="B12:C12 B20:C20 B28:C28" name="Lançamentos_1_2"/>
    <protectedRange password="C0D7" sqref="D12 D8" name="Lançamentos_1_1"/>
    <protectedRange password="C0D7" sqref="D7 D9:D11" name="Lançamentos_1_3_1"/>
    <protectedRange password="C0D7" sqref="D20 D16" name="Lançamentos_1_4"/>
    <protectedRange password="C0D7" sqref="D15 D17:D19" name="Lançamentos_1_3_2"/>
    <protectedRange password="C0D7" sqref="D28 D24" name="Lançamentos_1_5"/>
    <protectedRange password="C0D7" sqref="D23 D25:D27" name="Lançamentos_1_3_3"/>
  </protectedRanges>
  <mergeCells count="5">
    <mergeCell ref="A1:Q1"/>
    <mergeCell ref="D3:D4"/>
    <mergeCell ref="C3:C4"/>
    <mergeCell ref="B3:B4"/>
    <mergeCell ref="E3:Q3"/>
  </mergeCells>
  <phoneticPr fontId="18" type="noConversion"/>
  <pageMargins left="0.23622047244094491" right="0.23622047244094491" top="0.35433070866141736" bottom="0.35433070866141736" header="0.31496062992125984" footer="0.31496062992125984"/>
  <pageSetup paperSize="9" scale="72" orientation="landscape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2">
    <pageSetUpPr fitToPage="1"/>
  </sheetPr>
  <dimension ref="A1:F80"/>
  <sheetViews>
    <sheetView showGridLines="0" zoomScale="90" zoomScaleNormal="90" workbookViewId="0">
      <pane xSplit="2" ySplit="2" topLeftCell="C51" activePane="bottomRight" state="frozen"/>
      <selection pane="topRight" activeCell="C1" sqref="C1"/>
      <selection pane="bottomLeft" activeCell="A4" sqref="A4"/>
      <selection pane="bottomRight"/>
    </sheetView>
  </sheetViews>
  <sheetFormatPr defaultColWidth="0" defaultRowHeight="17.399999999999999" x14ac:dyDescent="0.3"/>
  <cols>
    <col min="1" max="1" width="2.109375" style="46" customWidth="1"/>
    <col min="2" max="2" width="17" style="56" customWidth="1"/>
    <col min="3" max="3" width="43.33203125" style="46" customWidth="1"/>
    <col min="4" max="4" width="59.33203125" style="46" customWidth="1"/>
    <col min="5" max="5" width="87.109375" style="46" customWidth="1"/>
    <col min="6" max="6" width="0.88671875" style="46" customWidth="1"/>
    <col min="7" max="16384" width="9.109375" style="46" hidden="1"/>
  </cols>
  <sheetData>
    <row r="1" spans="1:6" ht="72.75" customHeight="1" x14ac:dyDescent="0.25">
      <c r="A1" s="378"/>
      <c r="B1" s="377"/>
      <c r="C1" s="377"/>
      <c r="D1" s="377" t="s">
        <v>315</v>
      </c>
      <c r="E1" s="377"/>
    </row>
    <row r="2" spans="1:6" s="57" customFormat="1" ht="30" customHeight="1" x14ac:dyDescent="0.3">
      <c r="A2" s="58"/>
      <c r="B2" s="58" t="s">
        <v>86</v>
      </c>
      <c r="C2" s="58" t="s">
        <v>87</v>
      </c>
      <c r="D2" s="58" t="s">
        <v>88</v>
      </c>
      <c r="E2" s="58" t="s">
        <v>379</v>
      </c>
    </row>
    <row r="3" spans="1:6" s="64" customFormat="1" ht="17.25" customHeight="1" x14ac:dyDescent="0.3">
      <c r="A3" s="63"/>
      <c r="B3" s="63" t="s">
        <v>26</v>
      </c>
      <c r="C3" s="65" t="s">
        <v>25</v>
      </c>
      <c r="D3" s="66" t="s">
        <v>148</v>
      </c>
      <c r="E3" s="72" t="str">
        <f>B3&amp;"   "&amp; C3&amp;" "&amp;D3</f>
        <v>R1   Receita Salário  / Adiantamento /  Renda Autônomo</v>
      </c>
      <c r="F3" s="64" t="s">
        <v>25</v>
      </c>
    </row>
    <row r="4" spans="1:6" s="64" customFormat="1" ht="17.25" customHeight="1" x14ac:dyDescent="0.3">
      <c r="A4" s="63"/>
      <c r="B4" s="63" t="s">
        <v>27</v>
      </c>
      <c r="C4" s="67" t="s">
        <v>25</v>
      </c>
      <c r="D4" s="68" t="s">
        <v>2</v>
      </c>
      <c r="E4" s="72" t="str">
        <f t="shared" ref="E4:E66" si="0">B4&amp;"   "&amp; C4&amp;" "&amp;D4</f>
        <v>R2   Receita Férias</v>
      </c>
    </row>
    <row r="5" spans="1:6" s="64" customFormat="1" ht="17.25" customHeight="1" x14ac:dyDescent="0.3">
      <c r="A5" s="63"/>
      <c r="B5" s="63" t="s">
        <v>28</v>
      </c>
      <c r="C5" s="67" t="s">
        <v>25</v>
      </c>
      <c r="D5" s="68" t="s">
        <v>3</v>
      </c>
      <c r="E5" s="72" t="str">
        <f t="shared" si="0"/>
        <v>R3   Receita 13º salário</v>
      </c>
    </row>
    <row r="6" spans="1:6" s="64" customFormat="1" ht="17.25" customHeight="1" x14ac:dyDescent="0.3">
      <c r="A6" s="63"/>
      <c r="B6" s="63" t="s">
        <v>29</v>
      </c>
      <c r="C6" s="67" t="s">
        <v>25</v>
      </c>
      <c r="D6" s="68" t="s">
        <v>4</v>
      </c>
      <c r="E6" s="72" t="str">
        <f t="shared" si="0"/>
        <v>R4   Receita Aposentadoria</v>
      </c>
    </row>
    <row r="7" spans="1:6" s="64" customFormat="1" ht="17.25" customHeight="1" x14ac:dyDescent="0.3">
      <c r="A7" s="63"/>
      <c r="B7" s="63" t="s">
        <v>30</v>
      </c>
      <c r="C7" s="67" t="s">
        <v>25</v>
      </c>
      <c r="D7" s="68" t="s">
        <v>93</v>
      </c>
      <c r="E7" s="72" t="str">
        <f t="shared" si="0"/>
        <v>R5   Receita Receita extra (aluguel, restituição IR)</v>
      </c>
    </row>
    <row r="8" spans="1:6" s="64" customFormat="1" ht="17.25" customHeight="1" x14ac:dyDescent="0.3">
      <c r="A8" s="63"/>
      <c r="B8" s="63" t="s">
        <v>31</v>
      </c>
      <c r="C8" s="67" t="s">
        <v>25</v>
      </c>
      <c r="D8" s="68" t="s">
        <v>23</v>
      </c>
      <c r="E8" s="72" t="str">
        <f t="shared" si="0"/>
        <v>R6   Receita Outras Receitas</v>
      </c>
    </row>
    <row r="9" spans="1:6" s="64" customFormat="1" ht="17.25" customHeight="1" x14ac:dyDescent="0.3">
      <c r="A9" s="60"/>
      <c r="B9" s="60" t="s">
        <v>32</v>
      </c>
      <c r="C9" s="69" t="s">
        <v>149</v>
      </c>
      <c r="D9" s="70" t="s">
        <v>150</v>
      </c>
      <c r="E9" s="72" t="str">
        <f t="shared" si="0"/>
        <v>A1   Alimentação Supermercado</v>
      </c>
      <c r="F9" s="64" t="s">
        <v>127</v>
      </c>
    </row>
    <row r="10" spans="1:6" s="64" customFormat="1" ht="17.25" customHeight="1" x14ac:dyDescent="0.3">
      <c r="A10" s="60"/>
      <c r="B10" s="60" t="s">
        <v>33</v>
      </c>
      <c r="C10" s="69" t="s">
        <v>149</v>
      </c>
      <c r="D10" s="70" t="s">
        <v>151</v>
      </c>
      <c r="E10" s="72" t="str">
        <f t="shared" si="0"/>
        <v>A2   Alimentação Feira  / Sacolão</v>
      </c>
    </row>
    <row r="11" spans="1:6" s="64" customFormat="1" ht="17.25" customHeight="1" x14ac:dyDescent="0.3">
      <c r="A11" s="60"/>
      <c r="B11" s="60" t="s">
        <v>34</v>
      </c>
      <c r="C11" s="69" t="s">
        <v>149</v>
      </c>
      <c r="D11" s="70" t="s">
        <v>152</v>
      </c>
      <c r="E11" s="72" t="str">
        <f t="shared" si="0"/>
        <v>A3   Alimentação Padaria</v>
      </c>
    </row>
    <row r="12" spans="1:6" s="64" customFormat="1" ht="17.25" customHeight="1" x14ac:dyDescent="0.3">
      <c r="A12" s="60"/>
      <c r="B12" s="60" t="s">
        <v>35</v>
      </c>
      <c r="C12" s="69" t="s">
        <v>149</v>
      </c>
      <c r="D12" s="70" t="s">
        <v>153</v>
      </c>
      <c r="E12" s="72" t="str">
        <f t="shared" si="0"/>
        <v>A4   Alimentação Refeição fora de casa</v>
      </c>
    </row>
    <row r="13" spans="1:6" s="64" customFormat="1" ht="17.25" customHeight="1" x14ac:dyDescent="0.3">
      <c r="A13" s="60"/>
      <c r="B13" s="60" t="s">
        <v>36</v>
      </c>
      <c r="C13" s="69" t="s">
        <v>149</v>
      </c>
      <c r="D13" s="70" t="s">
        <v>154</v>
      </c>
      <c r="E13" s="72" t="str">
        <f t="shared" si="0"/>
        <v>A5   Alimentação Outros (café, água, sorvetes, etc)</v>
      </c>
    </row>
    <row r="14" spans="1:6" s="64" customFormat="1" ht="17.25" customHeight="1" x14ac:dyDescent="0.3">
      <c r="A14" s="60"/>
      <c r="B14" s="60" t="s">
        <v>37</v>
      </c>
      <c r="C14" s="71" t="s">
        <v>155</v>
      </c>
      <c r="D14" s="72" t="s">
        <v>156</v>
      </c>
      <c r="E14" s="72" t="str">
        <f t="shared" si="0"/>
        <v>M1   Moradia Prestação /Aluguel de imóvel</v>
      </c>
    </row>
    <row r="15" spans="1:6" s="64" customFormat="1" ht="17.25" customHeight="1" x14ac:dyDescent="0.3">
      <c r="A15" s="60"/>
      <c r="B15" s="60" t="s">
        <v>38</v>
      </c>
      <c r="C15" s="71" t="s">
        <v>155</v>
      </c>
      <c r="D15" s="72" t="s">
        <v>157</v>
      </c>
      <c r="E15" s="72" t="str">
        <f t="shared" si="0"/>
        <v>M2   Moradia Condomínio</v>
      </c>
    </row>
    <row r="16" spans="1:6" s="64" customFormat="1" ht="17.25" customHeight="1" x14ac:dyDescent="0.3">
      <c r="A16" s="60"/>
      <c r="B16" s="60" t="s">
        <v>39</v>
      </c>
      <c r="C16" s="71" t="s">
        <v>155</v>
      </c>
      <c r="D16" s="72" t="s">
        <v>158</v>
      </c>
      <c r="E16" s="72" t="str">
        <f t="shared" si="0"/>
        <v>M3   Moradia Consumo de água</v>
      </c>
    </row>
    <row r="17" spans="1:5" s="64" customFormat="1" ht="17.25" customHeight="1" x14ac:dyDescent="0.3">
      <c r="A17" s="60"/>
      <c r="B17" s="60" t="s">
        <v>40</v>
      </c>
      <c r="C17" s="71" t="s">
        <v>155</v>
      </c>
      <c r="D17" s="72" t="s">
        <v>159</v>
      </c>
      <c r="E17" s="72" t="str">
        <f t="shared" si="0"/>
        <v>M4   Moradia Serviço de limpeza( diarista ou mensalista)</v>
      </c>
    </row>
    <row r="18" spans="1:5" s="64" customFormat="1" ht="17.25" customHeight="1" x14ac:dyDescent="0.3">
      <c r="A18" s="60"/>
      <c r="B18" s="60" t="s">
        <v>41</v>
      </c>
      <c r="C18" s="71" t="s">
        <v>155</v>
      </c>
      <c r="D18" s="72" t="s">
        <v>160</v>
      </c>
      <c r="E18" s="72" t="str">
        <f t="shared" si="0"/>
        <v>M5   Moradia Energia Elétrica</v>
      </c>
    </row>
    <row r="19" spans="1:5" s="64" customFormat="1" ht="17.25" customHeight="1" x14ac:dyDescent="0.3">
      <c r="A19" s="60"/>
      <c r="B19" s="60" t="s">
        <v>42</v>
      </c>
      <c r="C19" s="71" t="s">
        <v>155</v>
      </c>
      <c r="D19" s="72" t="s">
        <v>161</v>
      </c>
      <c r="E19" s="72" t="str">
        <f t="shared" si="0"/>
        <v>M6   Moradia Gás</v>
      </c>
    </row>
    <row r="20" spans="1:5" s="64" customFormat="1" ht="17.25" customHeight="1" x14ac:dyDescent="0.3">
      <c r="A20" s="60"/>
      <c r="B20" s="60" t="s">
        <v>43</v>
      </c>
      <c r="C20" s="71" t="s">
        <v>155</v>
      </c>
      <c r="D20" s="72" t="s">
        <v>162</v>
      </c>
      <c r="E20" s="72" t="str">
        <f t="shared" si="0"/>
        <v>M7   Moradia IPTU</v>
      </c>
    </row>
    <row r="21" spans="1:5" s="64" customFormat="1" ht="17.25" customHeight="1" x14ac:dyDescent="0.3">
      <c r="A21" s="60"/>
      <c r="B21" s="60" t="s">
        <v>44</v>
      </c>
      <c r="C21" s="71" t="s">
        <v>155</v>
      </c>
      <c r="D21" s="72" t="s">
        <v>163</v>
      </c>
      <c r="E21" s="72" t="str">
        <f t="shared" si="0"/>
        <v>M8   Moradia Decoração da casa</v>
      </c>
    </row>
    <row r="22" spans="1:5" s="64" customFormat="1" ht="17.25" customHeight="1" x14ac:dyDescent="0.3">
      <c r="A22" s="60"/>
      <c r="B22" s="60" t="s">
        <v>45</v>
      </c>
      <c r="C22" s="71" t="s">
        <v>155</v>
      </c>
      <c r="D22" s="72" t="s">
        <v>164</v>
      </c>
      <c r="E22" s="72" t="str">
        <f t="shared" si="0"/>
        <v>M9   Moradia Manutenção / Reforma da casa</v>
      </c>
    </row>
    <row r="23" spans="1:5" s="64" customFormat="1" ht="17.25" customHeight="1" x14ac:dyDescent="0.3">
      <c r="A23" s="60"/>
      <c r="B23" s="60" t="s">
        <v>124</v>
      </c>
      <c r="C23" s="71" t="s">
        <v>155</v>
      </c>
      <c r="D23" s="72" t="s">
        <v>165</v>
      </c>
      <c r="E23" s="72" t="str">
        <f t="shared" si="0"/>
        <v>M10   Moradia Celular</v>
      </c>
    </row>
    <row r="24" spans="1:5" s="64" customFormat="1" ht="17.25" customHeight="1" x14ac:dyDescent="0.3">
      <c r="A24" s="60"/>
      <c r="B24" s="60" t="s">
        <v>125</v>
      </c>
      <c r="C24" s="71" t="s">
        <v>155</v>
      </c>
      <c r="D24" s="72" t="s">
        <v>166</v>
      </c>
      <c r="E24" s="72" t="str">
        <f t="shared" si="0"/>
        <v>M11   Moradia Telefone fixo</v>
      </c>
    </row>
    <row r="25" spans="1:5" s="64" customFormat="1" ht="17.25" customHeight="1" x14ac:dyDescent="0.3">
      <c r="A25" s="60"/>
      <c r="B25" s="60" t="s">
        <v>126</v>
      </c>
      <c r="C25" s="71" t="s">
        <v>155</v>
      </c>
      <c r="D25" s="72" t="s">
        <v>167</v>
      </c>
      <c r="E25" s="72" t="str">
        <f t="shared" si="0"/>
        <v>M12   Moradia Internet / TV a cabo</v>
      </c>
    </row>
    <row r="26" spans="1:5" s="64" customFormat="1" ht="17.25" customHeight="1" x14ac:dyDescent="0.3">
      <c r="A26" s="60"/>
      <c r="B26" s="60" t="s">
        <v>46</v>
      </c>
      <c r="C26" s="71" t="s">
        <v>168</v>
      </c>
      <c r="D26" s="72" t="s">
        <v>169</v>
      </c>
      <c r="E26" s="72" t="str">
        <f t="shared" si="0"/>
        <v xml:space="preserve">E1   Educação Matricula Escolar/ Mensalidade </v>
      </c>
    </row>
    <row r="27" spans="1:5" s="64" customFormat="1" ht="17.25" customHeight="1" x14ac:dyDescent="0.3">
      <c r="A27" s="60"/>
      <c r="B27" s="60" t="s">
        <v>47</v>
      </c>
      <c r="C27" s="71" t="s">
        <v>168</v>
      </c>
      <c r="D27" s="72" t="s">
        <v>170</v>
      </c>
      <c r="E27" s="72" t="str">
        <f t="shared" si="0"/>
        <v>E2   Educação Material Escolar</v>
      </c>
    </row>
    <row r="28" spans="1:5" s="64" customFormat="1" ht="17.25" customHeight="1" x14ac:dyDescent="0.3">
      <c r="A28" s="60"/>
      <c r="B28" s="60" t="s">
        <v>48</v>
      </c>
      <c r="C28" s="71" t="s">
        <v>168</v>
      </c>
      <c r="D28" s="72" t="s">
        <v>171</v>
      </c>
      <c r="E28" s="72" t="str">
        <f t="shared" si="0"/>
        <v>E3   Educação Outros cursos</v>
      </c>
    </row>
    <row r="29" spans="1:5" s="64" customFormat="1" ht="17.25" customHeight="1" x14ac:dyDescent="0.3">
      <c r="A29" s="60"/>
      <c r="B29" s="60" t="s">
        <v>49</v>
      </c>
      <c r="C29" s="71" t="s">
        <v>168</v>
      </c>
      <c r="D29" s="72" t="s">
        <v>172</v>
      </c>
      <c r="E29" s="72" t="str">
        <f t="shared" si="0"/>
        <v>E4   Educação Transporte escolar</v>
      </c>
    </row>
    <row r="30" spans="1:5" s="64" customFormat="1" ht="17.25" customHeight="1" x14ac:dyDescent="0.3">
      <c r="A30" s="60"/>
      <c r="B30" s="60" t="s">
        <v>50</v>
      </c>
      <c r="C30" s="71" t="s">
        <v>268</v>
      </c>
      <c r="D30" s="72" t="s">
        <v>173</v>
      </c>
      <c r="E30" s="72" t="str">
        <f t="shared" si="0"/>
        <v xml:space="preserve">C1   Animais Ração </v>
      </c>
    </row>
    <row r="31" spans="1:5" s="64" customFormat="1" ht="17.25" customHeight="1" x14ac:dyDescent="0.3">
      <c r="A31" s="60"/>
      <c r="B31" s="60" t="s">
        <v>51</v>
      </c>
      <c r="C31" s="71" t="s">
        <v>268</v>
      </c>
      <c r="D31" s="72" t="s">
        <v>174</v>
      </c>
      <c r="E31" s="72" t="str">
        <f t="shared" si="0"/>
        <v>C2   Animais Banho / Tosa</v>
      </c>
    </row>
    <row r="32" spans="1:5" s="64" customFormat="1" ht="17.25" customHeight="1" x14ac:dyDescent="0.3">
      <c r="A32" s="60"/>
      <c r="B32" s="60" t="s">
        <v>52</v>
      </c>
      <c r="C32" s="71" t="s">
        <v>268</v>
      </c>
      <c r="D32" s="72" t="s">
        <v>175</v>
      </c>
      <c r="E32" s="72" t="str">
        <f t="shared" si="0"/>
        <v>C3   Animais Veterinário / medicamento</v>
      </c>
    </row>
    <row r="33" spans="1:5" s="64" customFormat="1" ht="17.25" customHeight="1" x14ac:dyDescent="0.3">
      <c r="A33" s="60"/>
      <c r="B33" s="60" t="s">
        <v>53</v>
      </c>
      <c r="C33" s="71" t="s">
        <v>268</v>
      </c>
      <c r="D33" s="72" t="s">
        <v>176</v>
      </c>
      <c r="E33" s="72" t="str">
        <f t="shared" si="0"/>
        <v>C4   Animais Outros (acessórios, brinquedos, hotel, dog walker)</v>
      </c>
    </row>
    <row r="34" spans="1:5" s="64" customFormat="1" ht="17.25" customHeight="1" x14ac:dyDescent="0.3">
      <c r="A34" s="60"/>
      <c r="B34" s="60" t="s">
        <v>54</v>
      </c>
      <c r="C34" s="71" t="s">
        <v>177</v>
      </c>
      <c r="D34" s="72" t="s">
        <v>178</v>
      </c>
      <c r="E34" s="72" t="str">
        <f t="shared" si="0"/>
        <v>S1   Saúde Plano de saúde</v>
      </c>
    </row>
    <row r="35" spans="1:5" s="64" customFormat="1" ht="17.25" customHeight="1" x14ac:dyDescent="0.3">
      <c r="A35" s="60"/>
      <c r="B35" s="60" t="s">
        <v>55</v>
      </c>
      <c r="C35" s="71" t="s">
        <v>177</v>
      </c>
      <c r="D35" s="72" t="s">
        <v>179</v>
      </c>
      <c r="E35" s="72" t="str">
        <f t="shared" si="0"/>
        <v>S2   Saúde Medicamentos</v>
      </c>
    </row>
    <row r="36" spans="1:5" s="64" customFormat="1" ht="17.25" customHeight="1" x14ac:dyDescent="0.3">
      <c r="A36" s="60"/>
      <c r="B36" s="60" t="s">
        <v>56</v>
      </c>
      <c r="C36" s="71" t="s">
        <v>177</v>
      </c>
      <c r="D36" s="72" t="s">
        <v>180</v>
      </c>
      <c r="E36" s="72" t="str">
        <f t="shared" si="0"/>
        <v>S3   Saúde Dentista</v>
      </c>
    </row>
    <row r="37" spans="1:5" s="64" customFormat="1" ht="17.25" customHeight="1" x14ac:dyDescent="0.3">
      <c r="A37" s="60"/>
      <c r="B37" s="60" t="s">
        <v>57</v>
      </c>
      <c r="C37" s="71" t="s">
        <v>177</v>
      </c>
      <c r="D37" s="72" t="s">
        <v>181</v>
      </c>
      <c r="E37" s="72" t="str">
        <f t="shared" si="0"/>
        <v>S4   Saúde Terapia / Psicólogo  / Acupuntura</v>
      </c>
    </row>
    <row r="38" spans="1:5" s="64" customFormat="1" ht="17.25" customHeight="1" x14ac:dyDescent="0.3">
      <c r="A38" s="60"/>
      <c r="B38" s="60" t="s">
        <v>58</v>
      </c>
      <c r="C38" s="69" t="s">
        <v>177</v>
      </c>
      <c r="D38" s="70" t="s">
        <v>182</v>
      </c>
      <c r="E38" s="72" t="str">
        <f t="shared" si="0"/>
        <v>S5   Saúde Médicos/Exames fora do plano de saúde</v>
      </c>
    </row>
    <row r="39" spans="1:5" s="64" customFormat="1" ht="17.25" customHeight="1" x14ac:dyDescent="0.3">
      <c r="A39" s="60"/>
      <c r="B39" s="60" t="s">
        <v>59</v>
      </c>
      <c r="C39" s="71" t="s">
        <v>177</v>
      </c>
      <c r="D39" s="72" t="s">
        <v>183</v>
      </c>
      <c r="E39" s="72" t="str">
        <f t="shared" si="0"/>
        <v>S6   Saúde Academia / Tratamento Estético</v>
      </c>
    </row>
    <row r="40" spans="1:5" s="64" customFormat="1" ht="17.25" customHeight="1" x14ac:dyDescent="0.3">
      <c r="A40" s="60"/>
      <c r="B40" s="60" t="s">
        <v>60</v>
      </c>
      <c r="C40" s="71" t="s">
        <v>184</v>
      </c>
      <c r="D40" s="72" t="s">
        <v>185</v>
      </c>
      <c r="E40" s="72" t="str">
        <f t="shared" si="0"/>
        <v>T1   Transporte Ônibus / Metrô</v>
      </c>
    </row>
    <row r="41" spans="1:5" s="64" customFormat="1" ht="17.25" customHeight="1" x14ac:dyDescent="0.3">
      <c r="A41" s="60"/>
      <c r="B41" s="60" t="s">
        <v>61</v>
      </c>
      <c r="C41" s="71" t="s">
        <v>184</v>
      </c>
      <c r="D41" s="72" t="s">
        <v>186</v>
      </c>
      <c r="E41" s="72" t="str">
        <f t="shared" si="0"/>
        <v>T2   Transporte Taxi</v>
      </c>
    </row>
    <row r="42" spans="1:5" s="64" customFormat="1" ht="17.25" customHeight="1" x14ac:dyDescent="0.3">
      <c r="A42" s="60"/>
      <c r="B42" s="60" t="s">
        <v>62</v>
      </c>
      <c r="C42" s="71" t="s">
        <v>184</v>
      </c>
      <c r="D42" s="72" t="s">
        <v>187</v>
      </c>
      <c r="E42" s="72" t="str">
        <f t="shared" si="0"/>
        <v>T3   Transporte Combustível</v>
      </c>
    </row>
    <row r="43" spans="1:5" s="64" customFormat="1" ht="17.25" customHeight="1" x14ac:dyDescent="0.3">
      <c r="A43" s="60"/>
      <c r="B43" s="60" t="s">
        <v>63</v>
      </c>
      <c r="C43" s="71" t="s">
        <v>184</v>
      </c>
      <c r="D43" s="72" t="s">
        <v>188</v>
      </c>
      <c r="E43" s="72" t="str">
        <f t="shared" si="0"/>
        <v>T4   Transporte Estacionamento</v>
      </c>
    </row>
    <row r="44" spans="1:5" s="64" customFormat="1" ht="17.25" customHeight="1" x14ac:dyDescent="0.3">
      <c r="A44" s="60"/>
      <c r="B44" s="60" t="s">
        <v>64</v>
      </c>
      <c r="C44" s="71" t="s">
        <v>184</v>
      </c>
      <c r="D44" s="72" t="s">
        <v>189</v>
      </c>
      <c r="E44" s="72" t="str">
        <f t="shared" si="0"/>
        <v>T5   Transporte Seguro Auto</v>
      </c>
    </row>
    <row r="45" spans="1:5" s="64" customFormat="1" ht="17.25" customHeight="1" x14ac:dyDescent="0.3">
      <c r="A45" s="60"/>
      <c r="B45" s="60" t="s">
        <v>65</v>
      </c>
      <c r="C45" s="71" t="s">
        <v>184</v>
      </c>
      <c r="D45" s="72" t="s">
        <v>190</v>
      </c>
      <c r="E45" s="72" t="str">
        <f t="shared" si="0"/>
        <v>T6   Transporte Manutenção / Lavagem / Troca de óleo</v>
      </c>
    </row>
    <row r="46" spans="1:5" s="64" customFormat="1" ht="17.25" customHeight="1" x14ac:dyDescent="0.3">
      <c r="A46" s="60"/>
      <c r="B46" s="60" t="s">
        <v>66</v>
      </c>
      <c r="C46" s="71" t="s">
        <v>184</v>
      </c>
      <c r="D46" s="72" t="s">
        <v>191</v>
      </c>
      <c r="E46" s="72" t="str">
        <f t="shared" si="0"/>
        <v>T7   Transporte Licenciamento</v>
      </c>
    </row>
    <row r="47" spans="1:5" s="64" customFormat="1" ht="17.25" customHeight="1" x14ac:dyDescent="0.3">
      <c r="A47" s="60"/>
      <c r="B47" s="60" t="s">
        <v>67</v>
      </c>
      <c r="C47" s="71" t="s">
        <v>184</v>
      </c>
      <c r="D47" s="72" t="s">
        <v>192</v>
      </c>
      <c r="E47" s="72" t="str">
        <f t="shared" si="0"/>
        <v>T8   Transporte Pedágio</v>
      </c>
    </row>
    <row r="48" spans="1:5" s="64" customFormat="1" ht="17.25" customHeight="1" x14ac:dyDescent="0.3">
      <c r="A48" s="60"/>
      <c r="B48" s="60" t="s">
        <v>68</v>
      </c>
      <c r="C48" s="71" t="s">
        <v>184</v>
      </c>
      <c r="D48" s="72" t="s">
        <v>193</v>
      </c>
      <c r="E48" s="72" t="str">
        <f t="shared" si="0"/>
        <v>T9   Transporte IPVA</v>
      </c>
    </row>
    <row r="49" spans="1:5" s="64" customFormat="1" ht="17.25" customHeight="1" x14ac:dyDescent="0.3">
      <c r="A49" s="60"/>
      <c r="B49" s="60" t="s">
        <v>69</v>
      </c>
      <c r="C49" s="71" t="s">
        <v>194</v>
      </c>
      <c r="D49" s="72" t="s">
        <v>195</v>
      </c>
      <c r="E49" s="72" t="str">
        <f t="shared" si="0"/>
        <v>P1   Pessoais Vestuário / Calçados / Acessórios</v>
      </c>
    </row>
    <row r="50" spans="1:5" s="64" customFormat="1" ht="17.25" customHeight="1" x14ac:dyDescent="0.3">
      <c r="A50" s="60"/>
      <c r="B50" s="60" t="s">
        <v>70</v>
      </c>
      <c r="C50" s="71" t="s">
        <v>194</v>
      </c>
      <c r="D50" s="72" t="s">
        <v>196</v>
      </c>
      <c r="E50" s="72" t="str">
        <f t="shared" si="0"/>
        <v>P2   Pessoais Cabeleireiro / Manicure / Higiene pessoal</v>
      </c>
    </row>
    <row r="51" spans="1:5" s="64" customFormat="1" ht="17.25" customHeight="1" x14ac:dyDescent="0.3">
      <c r="A51" s="60"/>
      <c r="B51" s="60" t="s">
        <v>71</v>
      </c>
      <c r="C51" s="71" t="s">
        <v>194</v>
      </c>
      <c r="D51" s="72" t="s">
        <v>197</v>
      </c>
      <c r="E51" s="72" t="str">
        <f t="shared" si="0"/>
        <v xml:space="preserve">P3   Pessoais Presentes </v>
      </c>
    </row>
    <row r="52" spans="1:5" s="64" customFormat="1" ht="17.25" customHeight="1" x14ac:dyDescent="0.3">
      <c r="A52" s="60"/>
      <c r="B52" s="60" t="s">
        <v>72</v>
      </c>
      <c r="C52" s="71" t="s">
        <v>194</v>
      </c>
      <c r="D52" s="72" t="s">
        <v>198</v>
      </c>
      <c r="E52" s="72" t="str">
        <f t="shared" si="0"/>
        <v xml:space="preserve">P4   Pessoais Outros  </v>
      </c>
    </row>
    <row r="53" spans="1:5" s="64" customFormat="1" ht="17.25" customHeight="1" x14ac:dyDescent="0.3">
      <c r="A53" s="60"/>
      <c r="B53" s="60" t="s">
        <v>73</v>
      </c>
      <c r="C53" s="71" t="s">
        <v>199</v>
      </c>
      <c r="D53" s="72" t="s">
        <v>200</v>
      </c>
      <c r="E53" s="72" t="str">
        <f t="shared" si="0"/>
        <v>L1   Lazer Cinema / Teatro / Shows</v>
      </c>
    </row>
    <row r="54" spans="1:5" s="64" customFormat="1" ht="17.25" customHeight="1" x14ac:dyDescent="0.3">
      <c r="A54" s="60"/>
      <c r="B54" s="60" t="s">
        <v>74</v>
      </c>
      <c r="C54" s="71" t="s">
        <v>199</v>
      </c>
      <c r="D54" s="72" t="s">
        <v>201</v>
      </c>
      <c r="E54" s="72" t="str">
        <f t="shared" si="0"/>
        <v xml:space="preserve">L2   Lazer Livros / Revistas / Cd´s </v>
      </c>
    </row>
    <row r="55" spans="1:5" s="64" customFormat="1" ht="17.25" customHeight="1" x14ac:dyDescent="0.3">
      <c r="A55" s="60"/>
      <c r="B55" s="60" t="s">
        <v>75</v>
      </c>
      <c r="C55" s="71" t="s">
        <v>199</v>
      </c>
      <c r="D55" s="72" t="s">
        <v>202</v>
      </c>
      <c r="E55" s="72" t="str">
        <f t="shared" si="0"/>
        <v>L3   Lazer Clube / Parques / Casa Noturna</v>
      </c>
    </row>
    <row r="56" spans="1:5" s="64" customFormat="1" ht="17.25" customHeight="1" x14ac:dyDescent="0.3">
      <c r="A56" s="60"/>
      <c r="B56" s="60" t="s">
        <v>76</v>
      </c>
      <c r="C56" s="71" t="s">
        <v>199</v>
      </c>
      <c r="D56" s="72" t="s">
        <v>203</v>
      </c>
      <c r="E56" s="72" t="str">
        <f t="shared" si="0"/>
        <v xml:space="preserve">L4   Lazer Viagens </v>
      </c>
    </row>
    <row r="57" spans="1:5" s="64" customFormat="1" ht="17.25" customHeight="1" x14ac:dyDescent="0.3">
      <c r="A57" s="60"/>
      <c r="B57" s="60" t="s">
        <v>77</v>
      </c>
      <c r="C57" s="71" t="s">
        <v>199</v>
      </c>
      <c r="D57" s="72" t="s">
        <v>204</v>
      </c>
      <c r="E57" s="72" t="str">
        <f t="shared" si="0"/>
        <v>L5   Lazer Restaurantes / Bares / Festas</v>
      </c>
    </row>
    <row r="58" spans="1:5" s="64" customFormat="1" ht="17.25" customHeight="1" x14ac:dyDescent="0.3">
      <c r="A58" s="60"/>
      <c r="B58" s="60" t="s">
        <v>78</v>
      </c>
      <c r="C58" s="71" t="s">
        <v>205</v>
      </c>
      <c r="D58" s="72" t="s">
        <v>206</v>
      </c>
      <c r="E58" s="72" t="str">
        <f t="shared" si="0"/>
        <v>F1   Serviços Financeiros Empréstimos</v>
      </c>
    </row>
    <row r="59" spans="1:5" s="64" customFormat="1" ht="17.25" customHeight="1" x14ac:dyDescent="0.3">
      <c r="A59" s="60"/>
      <c r="B59" s="60" t="s">
        <v>79</v>
      </c>
      <c r="C59" s="71" t="s">
        <v>205</v>
      </c>
      <c r="D59" s="72" t="s">
        <v>207</v>
      </c>
      <c r="E59" s="72" t="str">
        <f t="shared" si="0"/>
        <v>F2   Serviços Financeiros Seguros (vida/residencial)</v>
      </c>
    </row>
    <row r="60" spans="1:5" s="64" customFormat="1" ht="17.25" customHeight="1" x14ac:dyDescent="0.3">
      <c r="A60" s="60"/>
      <c r="B60" s="60" t="s">
        <v>80</v>
      </c>
      <c r="C60" s="71" t="s">
        <v>205</v>
      </c>
      <c r="D60" s="72" t="s">
        <v>273</v>
      </c>
      <c r="E60" s="72" t="str">
        <f t="shared" si="0"/>
        <v>F3   Serviços Financeiros Investimentos(Reservas / Poupança/ Outros)</v>
      </c>
    </row>
    <row r="61" spans="1:5" s="64" customFormat="1" ht="17.25" customHeight="1" x14ac:dyDescent="0.3">
      <c r="A61" s="60"/>
      <c r="B61" s="60" t="s">
        <v>81</v>
      </c>
      <c r="C61" s="71" t="s">
        <v>205</v>
      </c>
      <c r="D61" s="72" t="s">
        <v>208</v>
      </c>
      <c r="E61" s="72" t="str">
        <f t="shared" si="0"/>
        <v>F4   Serviços Financeiros Juros Cheque Especial</v>
      </c>
    </row>
    <row r="62" spans="1:5" s="64" customFormat="1" ht="17.25" customHeight="1" x14ac:dyDescent="0.3">
      <c r="A62" s="60"/>
      <c r="B62" s="60" t="s">
        <v>82</v>
      </c>
      <c r="C62" s="71" t="s">
        <v>205</v>
      </c>
      <c r="D62" s="72" t="s">
        <v>209</v>
      </c>
      <c r="E62" s="72" t="str">
        <f t="shared" si="0"/>
        <v>F5   Serviços Financeiros Tarifas bancárias</v>
      </c>
    </row>
    <row r="63" spans="1:5" s="64" customFormat="1" ht="17.25" customHeight="1" x14ac:dyDescent="0.3">
      <c r="A63" s="60"/>
      <c r="B63" s="60" t="s">
        <v>83</v>
      </c>
      <c r="C63" s="71" t="s">
        <v>205</v>
      </c>
      <c r="D63" s="72" t="s">
        <v>210</v>
      </c>
      <c r="E63" s="72" t="str">
        <f t="shared" si="0"/>
        <v>F6   Serviços Financeiros Financiamento de veículo</v>
      </c>
    </row>
    <row r="64" spans="1:5" s="64" customFormat="1" ht="17.25" customHeight="1" x14ac:dyDescent="0.3">
      <c r="A64" s="60"/>
      <c r="B64" s="60" t="s">
        <v>84</v>
      </c>
      <c r="C64" s="71" t="s">
        <v>205</v>
      </c>
      <c r="D64" s="72" t="s">
        <v>211</v>
      </c>
      <c r="E64" s="72" t="str">
        <f t="shared" si="0"/>
        <v>F7   Serviços Financeiros Pagamento da fatura do cartão de crédito</v>
      </c>
    </row>
    <row r="65" spans="1:5" s="64" customFormat="1" ht="17.25" customHeight="1" x14ac:dyDescent="0.3">
      <c r="A65" s="60"/>
      <c r="B65" s="60" t="s">
        <v>85</v>
      </c>
      <c r="C65" s="71" t="s">
        <v>205</v>
      </c>
      <c r="D65" s="72" t="s">
        <v>212</v>
      </c>
      <c r="E65" s="72" t="str">
        <f t="shared" si="0"/>
        <v xml:space="preserve">F8   Serviços Financeiros Imposto de Renda a Pagar </v>
      </c>
    </row>
    <row r="66" spans="1:5" s="64" customFormat="1" ht="17.25" customHeight="1" x14ac:dyDescent="0.3">
      <c r="A66" s="60"/>
      <c r="B66" s="60" t="s">
        <v>92</v>
      </c>
      <c r="C66" s="67" t="s">
        <v>205</v>
      </c>
      <c r="D66" s="68" t="s">
        <v>91</v>
      </c>
      <c r="E66" s="72" t="str">
        <f t="shared" si="0"/>
        <v>F9   Serviços Financeiros Saque</v>
      </c>
    </row>
    <row r="67" spans="1:5" x14ac:dyDescent="0.3">
      <c r="A67" s="374">
        <v>26</v>
      </c>
    </row>
    <row r="68" spans="1:5" s="59" customFormat="1" ht="22.5" customHeight="1" x14ac:dyDescent="0.3">
      <c r="B68" s="61" t="s">
        <v>86</v>
      </c>
      <c r="C68" s="62" t="s">
        <v>22</v>
      </c>
      <c r="D68" s="62" t="s">
        <v>106</v>
      </c>
      <c r="E68" s="371"/>
    </row>
    <row r="69" spans="1:5" s="59" customFormat="1" ht="22.5" customHeight="1" x14ac:dyDescent="0.3">
      <c r="B69" s="61"/>
      <c r="C69" s="62" t="s">
        <v>99</v>
      </c>
      <c r="D69" s="62" t="s">
        <v>377</v>
      </c>
      <c r="E69" s="371"/>
    </row>
    <row r="70" spans="1:5" s="59" customFormat="1" ht="22.5" customHeight="1" x14ac:dyDescent="0.3">
      <c r="A70" s="58"/>
      <c r="B70" s="60" t="s">
        <v>145</v>
      </c>
      <c r="C70" s="73" t="s">
        <v>103</v>
      </c>
      <c r="D70" s="73" t="s">
        <v>109</v>
      </c>
      <c r="E70" s="64"/>
    </row>
    <row r="71" spans="1:5" s="59" customFormat="1" ht="22.5" customHeight="1" x14ac:dyDescent="0.3">
      <c r="A71" s="63"/>
      <c r="B71" s="60" t="s">
        <v>146</v>
      </c>
      <c r="C71" s="73" t="s">
        <v>103</v>
      </c>
      <c r="D71" s="73" t="s">
        <v>115</v>
      </c>
      <c r="E71" s="64"/>
    </row>
    <row r="72" spans="1:5" s="59" customFormat="1" ht="22.5" customHeight="1" x14ac:dyDescent="0.3">
      <c r="A72" s="63"/>
      <c r="B72" s="60" t="s">
        <v>147</v>
      </c>
      <c r="C72" s="73" t="s">
        <v>102</v>
      </c>
      <c r="D72" s="73" t="s">
        <v>110</v>
      </c>
      <c r="E72" s="64"/>
    </row>
    <row r="73" spans="1:5" s="59" customFormat="1" ht="22.5" customHeight="1" x14ac:dyDescent="0.3">
      <c r="A73" s="63"/>
      <c r="B73" s="60" t="s">
        <v>144</v>
      </c>
      <c r="C73" s="73" t="s">
        <v>101</v>
      </c>
      <c r="D73" s="73" t="s">
        <v>111</v>
      </c>
      <c r="E73" s="64"/>
    </row>
    <row r="74" spans="1:5" s="59" customFormat="1" ht="22.5" customHeight="1" x14ac:dyDescent="0.3">
      <c r="A74" s="63"/>
      <c r="B74" s="60" t="s">
        <v>142</v>
      </c>
      <c r="C74" s="73" t="s">
        <v>100</v>
      </c>
      <c r="D74" s="73" t="s">
        <v>107</v>
      </c>
      <c r="E74" s="64"/>
    </row>
    <row r="75" spans="1:5" s="59" customFormat="1" ht="22.5" customHeight="1" x14ac:dyDescent="0.3">
      <c r="A75" s="63"/>
      <c r="B75" s="60" t="s">
        <v>143</v>
      </c>
      <c r="C75" s="73" t="s">
        <v>104</v>
      </c>
      <c r="D75" s="73" t="s">
        <v>108</v>
      </c>
      <c r="E75" s="64"/>
    </row>
    <row r="76" spans="1:5" s="59" customFormat="1" ht="22.5" customHeight="1" x14ac:dyDescent="0.3">
      <c r="A76" s="63"/>
      <c r="B76" s="60" t="s">
        <v>274</v>
      </c>
      <c r="C76" s="73" t="s">
        <v>105</v>
      </c>
      <c r="D76" s="73" t="s">
        <v>112</v>
      </c>
      <c r="E76" s="64"/>
    </row>
    <row r="77" spans="1:5" s="59" customFormat="1" ht="22.5" customHeight="1" x14ac:dyDescent="0.3">
      <c r="A77" s="60"/>
      <c r="B77" s="60" t="s">
        <v>275</v>
      </c>
      <c r="C77" s="73" t="s">
        <v>91</v>
      </c>
      <c r="D77" s="73" t="s">
        <v>113</v>
      </c>
      <c r="E77" s="64"/>
    </row>
    <row r="78" spans="1:5" s="59" customFormat="1" ht="22.5" customHeight="1" x14ac:dyDescent="0.3">
      <c r="A78" s="60"/>
      <c r="B78" s="60" t="s">
        <v>271</v>
      </c>
      <c r="C78" s="73" t="s">
        <v>269</v>
      </c>
      <c r="D78" s="73" t="s">
        <v>270</v>
      </c>
      <c r="E78" s="64"/>
    </row>
    <row r="79" spans="1:5" ht="13.8" x14ac:dyDescent="0.25">
      <c r="A79" s="45">
        <v>5</v>
      </c>
      <c r="B79" s="46"/>
    </row>
    <row r="80" spans="1:5" ht="13.8" x14ac:dyDescent="0.25">
      <c r="B80" s="46"/>
    </row>
  </sheetData>
  <phoneticPr fontId="18" type="noConversion"/>
  <pageMargins left="0.25" right="0.25" top="0.75" bottom="0.75" header="0.3" footer="0.3"/>
  <pageSetup paperSize="9" scale="4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23"/>
  <dimension ref="A1:R43"/>
  <sheetViews>
    <sheetView showGridLines="0" workbookViewId="0"/>
  </sheetViews>
  <sheetFormatPr defaultColWidth="0" defaultRowHeight="14.4" x14ac:dyDescent="0.3"/>
  <cols>
    <col min="1" max="1" width="1.44140625" customWidth="1"/>
    <col min="2" max="2" width="10" customWidth="1"/>
    <col min="3" max="3" width="30.88671875" customWidth="1"/>
    <col min="4" max="4" width="9.88671875" customWidth="1"/>
    <col min="5" max="17" width="9.33203125" customWidth="1"/>
    <col min="18" max="18" width="14" customWidth="1"/>
  </cols>
  <sheetData>
    <row r="1" spans="1:18" ht="68.25" customHeight="1" x14ac:dyDescent="0.3">
      <c r="A1" s="299"/>
      <c r="B1" s="433" t="s">
        <v>365</v>
      </c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299"/>
      <c r="O1" s="299"/>
      <c r="P1" s="299"/>
      <c r="Q1" s="299"/>
      <c r="R1" s="299"/>
    </row>
    <row r="2" spans="1:18" ht="9.75" customHeight="1" x14ac:dyDescent="0.3">
      <c r="A2" s="207"/>
      <c r="B2" s="300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</row>
    <row r="3" spans="1:18" ht="30" customHeight="1" x14ac:dyDescent="0.3">
      <c r="A3" s="207"/>
      <c r="B3" s="331" t="s">
        <v>364</v>
      </c>
      <c r="C3" s="332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</row>
    <row r="4" spans="1:18" s="2" customFormat="1" ht="19.5" customHeight="1" x14ac:dyDescent="0.3">
      <c r="A4" s="207" t="e">
        <f>data</f>
        <v>#NAME?</v>
      </c>
      <c r="B4" s="311" t="s">
        <v>363</v>
      </c>
      <c r="C4" s="312" t="s">
        <v>362</v>
      </c>
      <c r="D4" s="313" t="s">
        <v>360</v>
      </c>
      <c r="E4" s="337" t="s">
        <v>361</v>
      </c>
      <c r="F4" s="317" t="s">
        <v>329</v>
      </c>
      <c r="G4" s="318" t="s">
        <v>330</v>
      </c>
      <c r="H4" s="319" t="s">
        <v>331</v>
      </c>
      <c r="I4" s="320" t="s">
        <v>332</v>
      </c>
      <c r="J4" s="321" t="s">
        <v>333</v>
      </c>
      <c r="K4" s="322" t="s">
        <v>334</v>
      </c>
      <c r="L4" s="323" t="s">
        <v>335</v>
      </c>
      <c r="M4" s="324" t="s">
        <v>336</v>
      </c>
      <c r="N4" s="317" t="s">
        <v>337</v>
      </c>
      <c r="O4" s="324" t="s">
        <v>338</v>
      </c>
      <c r="P4" s="325" t="s">
        <v>339</v>
      </c>
      <c r="Q4" s="324" t="s">
        <v>340</v>
      </c>
      <c r="R4" s="326" t="s">
        <v>325</v>
      </c>
    </row>
    <row r="5" spans="1:18" ht="15.6" x14ac:dyDescent="0.3">
      <c r="A5" s="207"/>
      <c r="B5" s="307"/>
      <c r="C5" s="308" t="s">
        <v>227</v>
      </c>
      <c r="D5" s="339">
        <v>2000</v>
      </c>
      <c r="E5" s="338"/>
      <c r="F5" s="335"/>
      <c r="G5" s="315"/>
      <c r="H5" s="314"/>
      <c r="I5" s="280"/>
      <c r="J5" s="310"/>
      <c r="K5" s="315"/>
      <c r="L5" s="310"/>
      <c r="M5" s="280"/>
      <c r="N5" s="310"/>
      <c r="O5" s="280"/>
      <c r="P5" s="314"/>
      <c r="Q5" s="280"/>
      <c r="R5" s="309">
        <f>+SUM(F5:Q5)</f>
        <v>0</v>
      </c>
    </row>
    <row r="6" spans="1:18" ht="15.6" x14ac:dyDescent="0.3">
      <c r="A6" s="207"/>
      <c r="B6" s="307"/>
      <c r="C6" s="305" t="s">
        <v>215</v>
      </c>
      <c r="D6" s="328">
        <f>+D5*3</f>
        <v>6000</v>
      </c>
      <c r="E6" s="338"/>
      <c r="F6" s="336"/>
      <c r="G6" s="279"/>
      <c r="H6" s="302"/>
      <c r="I6" s="279"/>
      <c r="J6" s="302"/>
      <c r="K6" s="279"/>
      <c r="L6" s="302"/>
      <c r="M6" s="279"/>
      <c r="N6" s="302"/>
      <c r="O6" s="279"/>
      <c r="P6" s="302"/>
      <c r="Q6" s="279"/>
      <c r="R6" s="301">
        <f>+SUM(F6:Q6)</f>
        <v>0</v>
      </c>
    </row>
    <row r="7" spans="1:18" ht="15.6" x14ac:dyDescent="0.3">
      <c r="A7" s="207"/>
      <c r="B7" s="307"/>
      <c r="C7" s="305" t="s">
        <v>217</v>
      </c>
      <c r="D7" s="328">
        <v>100</v>
      </c>
      <c r="E7" s="338"/>
      <c r="F7" s="336">
        <f>+D7</f>
        <v>100</v>
      </c>
      <c r="G7" s="279">
        <f>+D7</f>
        <v>100</v>
      </c>
      <c r="H7" s="302">
        <f>+D7</f>
        <v>100</v>
      </c>
      <c r="I7" s="279">
        <f>+D7</f>
        <v>100</v>
      </c>
      <c r="J7" s="302">
        <f>+D7</f>
        <v>100</v>
      </c>
      <c r="K7" s="279">
        <f>+D7</f>
        <v>100</v>
      </c>
      <c r="L7" s="302">
        <f>+D7</f>
        <v>100</v>
      </c>
      <c r="M7" s="279">
        <f>+D7</f>
        <v>100</v>
      </c>
      <c r="N7" s="302">
        <f>+D7</f>
        <v>100</v>
      </c>
      <c r="O7" s="279">
        <f>+D7</f>
        <v>100</v>
      </c>
      <c r="P7" s="302">
        <f>+D7</f>
        <v>100</v>
      </c>
      <c r="Q7" s="279">
        <f>+D7</f>
        <v>100</v>
      </c>
      <c r="R7" s="301">
        <f>+SUM(F7:Q7)</f>
        <v>1200</v>
      </c>
    </row>
    <row r="8" spans="1:18" ht="15.6" x14ac:dyDescent="0.3">
      <c r="A8" s="207"/>
      <c r="B8" s="307"/>
      <c r="C8" s="305" t="s">
        <v>226</v>
      </c>
      <c r="D8" s="329">
        <f>+D7/D5</f>
        <v>0.05</v>
      </c>
      <c r="E8" s="338"/>
      <c r="F8" s="336"/>
      <c r="G8" s="279"/>
      <c r="H8" s="302"/>
      <c r="I8" s="279"/>
      <c r="J8" s="302"/>
      <c r="K8" s="279"/>
      <c r="L8" s="302"/>
      <c r="M8" s="279"/>
      <c r="N8" s="302"/>
      <c r="O8" s="279"/>
      <c r="P8" s="302"/>
      <c r="Q8" s="279"/>
      <c r="R8" s="301">
        <f>+SUM(F8:Q8)</f>
        <v>0</v>
      </c>
    </row>
    <row r="9" spans="1:18" ht="15.6" x14ac:dyDescent="0.3">
      <c r="A9" s="207"/>
      <c r="B9" s="307" t="s">
        <v>228</v>
      </c>
      <c r="C9" s="305" t="s">
        <v>219</v>
      </c>
      <c r="D9" s="303">
        <f>+D6/D7</f>
        <v>60</v>
      </c>
      <c r="E9" s="338">
        <f>EDATE(B9,D9)</f>
        <v>45721</v>
      </c>
      <c r="F9" s="336"/>
      <c r="G9" s="279"/>
      <c r="H9" s="302"/>
      <c r="I9" s="279"/>
      <c r="J9" s="302"/>
      <c r="K9" s="279"/>
      <c r="L9" s="302"/>
      <c r="M9" s="279"/>
      <c r="N9" s="302"/>
      <c r="O9" s="279"/>
      <c r="P9" s="302"/>
      <c r="Q9" s="279"/>
      <c r="R9" s="301"/>
    </row>
    <row r="10" spans="1:18" ht="15.6" x14ac:dyDescent="0.3">
      <c r="A10" s="207"/>
      <c r="B10" s="307"/>
      <c r="C10" s="330" t="s">
        <v>222</v>
      </c>
      <c r="D10" s="328"/>
      <c r="E10" s="338"/>
      <c r="F10" s="336"/>
      <c r="G10" s="279"/>
      <c r="H10" s="302"/>
      <c r="I10" s="279"/>
      <c r="J10" s="302"/>
      <c r="K10" s="279"/>
      <c r="L10" s="302"/>
      <c r="M10" s="279"/>
      <c r="N10" s="302"/>
      <c r="O10" s="279"/>
      <c r="P10" s="302"/>
      <c r="Q10" s="279"/>
      <c r="R10" s="301"/>
    </row>
    <row r="11" spans="1:18" ht="22.8" x14ac:dyDescent="0.3">
      <c r="A11" s="207"/>
      <c r="B11" s="307"/>
      <c r="C11" s="306" t="s">
        <v>223</v>
      </c>
      <c r="D11" s="328"/>
      <c r="E11" s="338"/>
      <c r="F11" s="336"/>
      <c r="G11" s="279"/>
      <c r="H11" s="302"/>
      <c r="I11" s="279"/>
      <c r="J11" s="302"/>
      <c r="K11" s="279"/>
      <c r="L11" s="302"/>
      <c r="M11" s="279"/>
      <c r="N11" s="302"/>
      <c r="O11" s="279"/>
      <c r="P11" s="302"/>
      <c r="Q11" s="279"/>
      <c r="R11" s="301"/>
    </row>
    <row r="12" spans="1:18" ht="15.6" x14ac:dyDescent="0.3">
      <c r="A12" s="207"/>
      <c r="B12" s="307"/>
      <c r="C12" s="305" t="s">
        <v>224</v>
      </c>
      <c r="D12" s="328"/>
      <c r="E12" s="338"/>
      <c r="F12" s="336"/>
      <c r="G12" s="279"/>
      <c r="H12" s="302"/>
      <c r="I12" s="279"/>
      <c r="J12" s="302"/>
      <c r="K12" s="279"/>
      <c r="L12" s="302"/>
      <c r="M12" s="279"/>
      <c r="N12" s="302"/>
      <c r="O12" s="279"/>
      <c r="P12" s="302"/>
      <c r="Q12" s="279"/>
      <c r="R12" s="301">
        <f>+SUM(F12:Q12)</f>
        <v>0</v>
      </c>
    </row>
    <row r="13" spans="1:18" ht="15.6" x14ac:dyDescent="0.3">
      <c r="A13" s="207"/>
      <c r="B13" s="307"/>
      <c r="C13" s="305" t="s">
        <v>225</v>
      </c>
      <c r="D13" s="328"/>
      <c r="E13" s="338"/>
      <c r="F13" s="336"/>
      <c r="G13" s="279"/>
      <c r="H13" s="302"/>
      <c r="I13" s="279"/>
      <c r="J13" s="302"/>
      <c r="K13" s="279"/>
      <c r="L13" s="302"/>
      <c r="M13" s="279"/>
      <c r="N13" s="302"/>
      <c r="O13" s="279"/>
      <c r="P13" s="302"/>
      <c r="Q13" s="279"/>
      <c r="R13" s="301">
        <f>+SUM(F13:Q13)</f>
        <v>0</v>
      </c>
    </row>
    <row r="14" spans="1:18" ht="15.6" x14ac:dyDescent="0.3">
      <c r="A14" s="207"/>
      <c r="B14" s="307"/>
      <c r="C14" s="305"/>
      <c r="D14" s="301"/>
      <c r="E14" s="338"/>
      <c r="F14" s="336"/>
      <c r="G14" s="279"/>
      <c r="H14" s="302"/>
      <c r="I14" s="279"/>
      <c r="J14" s="302"/>
      <c r="K14" s="279"/>
      <c r="L14" s="302"/>
      <c r="M14" s="279"/>
      <c r="N14" s="302"/>
      <c r="O14" s="279"/>
      <c r="P14" s="302"/>
      <c r="Q14" s="279"/>
      <c r="R14" s="301">
        <f>+SUM(F14:Q14)</f>
        <v>0</v>
      </c>
    </row>
    <row r="15" spans="1:18" ht="30" customHeight="1" x14ac:dyDescent="0.3">
      <c r="A15" s="207"/>
      <c r="B15" s="175"/>
      <c r="C15" s="200" t="s">
        <v>341</v>
      </c>
      <c r="D15" s="200"/>
      <c r="E15" s="340"/>
      <c r="F15" s="327">
        <f>+F7</f>
        <v>100</v>
      </c>
      <c r="G15" s="327">
        <f t="shared" ref="G15:R15" si="0">+G7</f>
        <v>100</v>
      </c>
      <c r="H15" s="327">
        <f t="shared" si="0"/>
        <v>100</v>
      </c>
      <c r="I15" s="327">
        <f t="shared" si="0"/>
        <v>100</v>
      </c>
      <c r="J15" s="327">
        <f t="shared" si="0"/>
        <v>100</v>
      </c>
      <c r="K15" s="327">
        <f t="shared" si="0"/>
        <v>100</v>
      </c>
      <c r="L15" s="327">
        <f t="shared" si="0"/>
        <v>100</v>
      </c>
      <c r="M15" s="327">
        <f t="shared" si="0"/>
        <v>100</v>
      </c>
      <c r="N15" s="327">
        <f t="shared" si="0"/>
        <v>100</v>
      </c>
      <c r="O15" s="327">
        <f t="shared" si="0"/>
        <v>100</v>
      </c>
      <c r="P15" s="327">
        <f t="shared" si="0"/>
        <v>100</v>
      </c>
      <c r="Q15" s="327">
        <f t="shared" si="0"/>
        <v>100</v>
      </c>
      <c r="R15" s="327">
        <f t="shared" si="0"/>
        <v>1200</v>
      </c>
    </row>
    <row r="16" spans="1:18" x14ac:dyDescent="0.3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30" customHeight="1" x14ac:dyDescent="0.3">
      <c r="A17" s="207"/>
      <c r="B17" s="331" t="s">
        <v>366</v>
      </c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</row>
    <row r="18" spans="1:18" s="2" customFormat="1" ht="19.5" customHeight="1" x14ac:dyDescent="0.3">
      <c r="A18" s="207"/>
      <c r="B18" s="311" t="s">
        <v>363</v>
      </c>
      <c r="C18" s="316" t="s">
        <v>367</v>
      </c>
      <c r="D18" s="313" t="s">
        <v>360</v>
      </c>
      <c r="E18" s="316" t="s">
        <v>361</v>
      </c>
      <c r="F18" s="317" t="s">
        <v>329</v>
      </c>
      <c r="G18" s="347" t="s">
        <v>330</v>
      </c>
      <c r="H18" s="317" t="s">
        <v>331</v>
      </c>
      <c r="I18" s="349" t="s">
        <v>332</v>
      </c>
      <c r="J18" s="348" t="s">
        <v>333</v>
      </c>
      <c r="K18" s="347" t="s">
        <v>334</v>
      </c>
      <c r="L18" s="317" t="s">
        <v>335</v>
      </c>
      <c r="M18" s="345" t="s">
        <v>336</v>
      </c>
      <c r="N18" s="323" t="s">
        <v>337</v>
      </c>
      <c r="O18" s="347" t="s">
        <v>338</v>
      </c>
      <c r="P18" s="346" t="s">
        <v>339</v>
      </c>
      <c r="Q18" s="345" t="s">
        <v>340</v>
      </c>
      <c r="R18" s="316" t="s">
        <v>325</v>
      </c>
    </row>
    <row r="19" spans="1:18" ht="15.6" x14ac:dyDescent="0.3">
      <c r="A19" s="207"/>
      <c r="B19" s="338"/>
      <c r="C19" s="308" t="s">
        <v>229</v>
      </c>
      <c r="D19" s="343">
        <v>4000</v>
      </c>
      <c r="E19" s="307"/>
      <c r="F19" s="344"/>
      <c r="G19" s="280"/>
      <c r="H19" s="310"/>
      <c r="I19" s="280"/>
      <c r="J19" s="310"/>
      <c r="K19" s="280"/>
      <c r="L19" s="310"/>
      <c r="M19" s="280"/>
      <c r="N19" s="310"/>
      <c r="O19" s="280"/>
      <c r="P19" s="310"/>
      <c r="Q19" s="280"/>
      <c r="R19" s="309">
        <f>+SUM(F19:Q19)</f>
        <v>0</v>
      </c>
    </row>
    <row r="20" spans="1:18" ht="15.6" x14ac:dyDescent="0.3">
      <c r="A20" s="207"/>
      <c r="B20" s="338"/>
      <c r="C20" s="305" t="s">
        <v>230</v>
      </c>
      <c r="D20" s="334">
        <v>2500</v>
      </c>
      <c r="E20" s="307"/>
      <c r="F20" s="336"/>
      <c r="G20" s="279"/>
      <c r="H20" s="302"/>
      <c r="I20" s="279"/>
      <c r="J20" s="302"/>
      <c r="K20" s="279"/>
      <c r="L20" s="302"/>
      <c r="M20" s="279"/>
      <c r="N20" s="302"/>
      <c r="O20" s="279"/>
      <c r="P20" s="302"/>
      <c r="Q20" s="279"/>
      <c r="R20" s="301">
        <f>+SUM(F20:Q20)</f>
        <v>0</v>
      </c>
    </row>
    <row r="21" spans="1:18" ht="15.6" x14ac:dyDescent="0.3">
      <c r="A21" s="207"/>
      <c r="B21" s="341"/>
      <c r="C21" s="305" t="s">
        <v>217</v>
      </c>
      <c r="D21" s="334">
        <v>400</v>
      </c>
      <c r="E21" s="307"/>
      <c r="F21" s="336"/>
      <c r="G21" s="279"/>
      <c r="H21" s="302">
        <f>+D21</f>
        <v>400</v>
      </c>
      <c r="I21" s="279">
        <f>+D21</f>
        <v>400</v>
      </c>
      <c r="J21" s="302">
        <f>+D21</f>
        <v>400</v>
      </c>
      <c r="K21" s="279">
        <f>+D21</f>
        <v>400</v>
      </c>
      <c r="L21" s="302">
        <f>+D21</f>
        <v>400</v>
      </c>
      <c r="M21" s="279">
        <f>+D21</f>
        <v>400</v>
      </c>
      <c r="N21" s="302">
        <f>+D21</f>
        <v>400</v>
      </c>
      <c r="O21" s="279"/>
      <c r="P21" s="302"/>
      <c r="Q21" s="279"/>
      <c r="R21" s="301">
        <f>+SUM(F21:Q21)</f>
        <v>2800</v>
      </c>
    </row>
    <row r="22" spans="1:18" ht="15.6" x14ac:dyDescent="0.3">
      <c r="A22" s="207"/>
      <c r="B22" s="338"/>
      <c r="C22" s="305" t="s">
        <v>226</v>
      </c>
      <c r="D22" s="342">
        <f>+D21/D19</f>
        <v>0.1</v>
      </c>
      <c r="E22" s="307"/>
      <c r="F22" s="336"/>
      <c r="G22" s="279"/>
      <c r="H22" s="302"/>
      <c r="I22" s="279"/>
      <c r="J22" s="302"/>
      <c r="K22" s="279"/>
      <c r="L22" s="302"/>
      <c r="M22" s="279"/>
      <c r="N22" s="302"/>
      <c r="O22" s="279"/>
      <c r="P22" s="302"/>
      <c r="Q22" s="279"/>
      <c r="R22" s="301">
        <f>+SUM(F22:Q22)</f>
        <v>0</v>
      </c>
    </row>
    <row r="23" spans="1:18" ht="15.6" x14ac:dyDescent="0.3">
      <c r="A23" s="207"/>
      <c r="B23" s="338" t="s">
        <v>228</v>
      </c>
      <c r="C23" s="305" t="s">
        <v>219</v>
      </c>
      <c r="D23" s="333">
        <f>+D20/D21</f>
        <v>6.25</v>
      </c>
      <c r="E23" s="307">
        <f>EDATE(B23,D23)</f>
        <v>44079</v>
      </c>
      <c r="F23" s="336"/>
      <c r="G23" s="279"/>
      <c r="H23" s="302"/>
      <c r="I23" s="279"/>
      <c r="J23" s="302"/>
      <c r="K23" s="279"/>
      <c r="L23" s="302"/>
      <c r="M23" s="279"/>
      <c r="N23" s="302"/>
      <c r="O23" s="279"/>
      <c r="P23" s="302"/>
      <c r="Q23" s="279"/>
      <c r="R23" s="301"/>
    </row>
    <row r="24" spans="1:18" ht="15.6" x14ac:dyDescent="0.3">
      <c r="A24" s="207"/>
      <c r="B24" s="338"/>
      <c r="C24" s="330" t="s">
        <v>222</v>
      </c>
      <c r="D24" s="334"/>
      <c r="E24" s="307"/>
      <c r="F24" s="336"/>
      <c r="G24" s="279"/>
      <c r="H24" s="302"/>
      <c r="I24" s="279"/>
      <c r="J24" s="302"/>
      <c r="K24" s="279"/>
      <c r="L24" s="302"/>
      <c r="M24" s="279"/>
      <c r="N24" s="302"/>
      <c r="O24" s="279"/>
      <c r="P24" s="302"/>
      <c r="Q24" s="279"/>
      <c r="R24" s="301"/>
    </row>
    <row r="25" spans="1:18" ht="22.8" x14ac:dyDescent="0.3">
      <c r="A25" s="207"/>
      <c r="B25" s="338"/>
      <c r="C25" s="306" t="s">
        <v>223</v>
      </c>
      <c r="D25" s="334"/>
      <c r="E25" s="307"/>
      <c r="F25" s="336"/>
      <c r="G25" s="279"/>
      <c r="H25" s="302"/>
      <c r="I25" s="279"/>
      <c r="J25" s="302"/>
      <c r="K25" s="279"/>
      <c r="L25" s="302"/>
      <c r="M25" s="279"/>
      <c r="N25" s="302"/>
      <c r="O25" s="279"/>
      <c r="P25" s="302"/>
      <c r="Q25" s="279"/>
      <c r="R25" s="301"/>
    </row>
    <row r="26" spans="1:18" ht="15.6" x14ac:dyDescent="0.3">
      <c r="A26" s="207"/>
      <c r="B26" s="338"/>
      <c r="C26" s="305" t="s">
        <v>224</v>
      </c>
      <c r="D26" s="334"/>
      <c r="E26" s="307"/>
      <c r="F26" s="336"/>
      <c r="G26" s="279"/>
      <c r="H26" s="302"/>
      <c r="I26" s="279"/>
      <c r="J26" s="302"/>
      <c r="K26" s="279"/>
      <c r="L26" s="302"/>
      <c r="M26" s="279"/>
      <c r="N26" s="302"/>
      <c r="O26" s="279"/>
      <c r="P26" s="302"/>
      <c r="Q26" s="279"/>
      <c r="R26" s="301">
        <f>+SUM(F26:Q26)</f>
        <v>0</v>
      </c>
    </row>
    <row r="27" spans="1:18" ht="15.6" x14ac:dyDescent="0.3">
      <c r="A27" s="207"/>
      <c r="B27" s="338"/>
      <c r="C27" s="305" t="s">
        <v>225</v>
      </c>
      <c r="D27" s="334"/>
      <c r="E27" s="307"/>
      <c r="F27" s="336"/>
      <c r="G27" s="279"/>
      <c r="H27" s="302"/>
      <c r="I27" s="279"/>
      <c r="J27" s="302"/>
      <c r="K27" s="279"/>
      <c r="L27" s="302"/>
      <c r="M27" s="279"/>
      <c r="N27" s="302"/>
      <c r="O27" s="279"/>
      <c r="P27" s="302"/>
      <c r="Q27" s="279"/>
      <c r="R27" s="301">
        <f>+SUM(F27:Q27)</f>
        <v>0</v>
      </c>
    </row>
    <row r="28" spans="1:18" ht="15.6" x14ac:dyDescent="0.3">
      <c r="A28" s="207"/>
      <c r="B28" s="338"/>
      <c r="C28" s="305"/>
      <c r="D28" s="334"/>
      <c r="E28" s="307"/>
      <c r="F28" s="336"/>
      <c r="G28" s="279"/>
      <c r="H28" s="302"/>
      <c r="I28" s="279"/>
      <c r="J28" s="302"/>
      <c r="K28" s="279"/>
      <c r="L28" s="302"/>
      <c r="M28" s="279"/>
      <c r="N28" s="302"/>
      <c r="O28" s="279"/>
      <c r="P28" s="302"/>
      <c r="Q28" s="279"/>
      <c r="R28" s="301">
        <f>+SUM(F28:Q28)</f>
        <v>0</v>
      </c>
    </row>
    <row r="29" spans="1:18" ht="30" customHeight="1" x14ac:dyDescent="0.3">
      <c r="A29" s="207"/>
      <c r="B29" s="175"/>
      <c r="C29" s="200" t="s">
        <v>341</v>
      </c>
      <c r="D29" s="200"/>
      <c r="E29" s="200"/>
      <c r="F29" s="327">
        <f>+F21</f>
        <v>0</v>
      </c>
      <c r="G29" s="327">
        <f t="shared" ref="G29:R29" si="1">+G21</f>
        <v>0</v>
      </c>
      <c r="H29" s="327">
        <f t="shared" si="1"/>
        <v>400</v>
      </c>
      <c r="I29" s="327">
        <f t="shared" si="1"/>
        <v>400</v>
      </c>
      <c r="J29" s="327">
        <f t="shared" si="1"/>
        <v>400</v>
      </c>
      <c r="K29" s="327">
        <f t="shared" si="1"/>
        <v>400</v>
      </c>
      <c r="L29" s="327">
        <f t="shared" si="1"/>
        <v>400</v>
      </c>
      <c r="M29" s="327">
        <f t="shared" si="1"/>
        <v>400</v>
      </c>
      <c r="N29" s="327">
        <f t="shared" si="1"/>
        <v>400</v>
      </c>
      <c r="O29" s="327">
        <f t="shared" si="1"/>
        <v>0</v>
      </c>
      <c r="P29" s="327">
        <f t="shared" si="1"/>
        <v>0</v>
      </c>
      <c r="Q29" s="327">
        <f t="shared" si="1"/>
        <v>0</v>
      </c>
      <c r="R29" s="327">
        <f t="shared" si="1"/>
        <v>2800</v>
      </c>
    </row>
    <row r="30" spans="1:18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30" customHeight="1" x14ac:dyDescent="0.3">
      <c r="A31" s="207"/>
      <c r="B31" s="331" t="s">
        <v>368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</row>
    <row r="32" spans="1:18" s="2" customFormat="1" ht="19.5" customHeight="1" x14ac:dyDescent="0.3">
      <c r="A32" s="207"/>
      <c r="B32" s="311" t="s">
        <v>363</v>
      </c>
      <c r="C32" s="316" t="s">
        <v>369</v>
      </c>
      <c r="D32" s="313" t="s">
        <v>360</v>
      </c>
      <c r="E32" s="316" t="s">
        <v>361</v>
      </c>
      <c r="F32" s="317" t="s">
        <v>329</v>
      </c>
      <c r="G32" s="347" t="s">
        <v>330</v>
      </c>
      <c r="H32" s="317" t="s">
        <v>331</v>
      </c>
      <c r="I32" s="349" t="s">
        <v>332</v>
      </c>
      <c r="J32" s="348" t="s">
        <v>333</v>
      </c>
      <c r="K32" s="347" t="s">
        <v>334</v>
      </c>
      <c r="L32" s="317" t="s">
        <v>335</v>
      </c>
      <c r="M32" s="345" t="s">
        <v>336</v>
      </c>
      <c r="N32" s="323" t="s">
        <v>337</v>
      </c>
      <c r="O32" s="347" t="s">
        <v>338</v>
      </c>
      <c r="P32" s="346" t="s">
        <v>339</v>
      </c>
      <c r="Q32" s="345" t="s">
        <v>340</v>
      </c>
      <c r="R32" s="316" t="s">
        <v>325</v>
      </c>
    </row>
    <row r="33" spans="1:18" ht="15.6" x14ac:dyDescent="0.3">
      <c r="A33" s="207"/>
      <c r="B33" s="432" t="s">
        <v>216</v>
      </c>
      <c r="C33" s="301" t="s">
        <v>231</v>
      </c>
      <c r="D33" s="301">
        <v>2000</v>
      </c>
      <c r="E33" s="301"/>
      <c r="F33" s="302"/>
      <c r="G33" s="279"/>
      <c r="H33" s="302"/>
      <c r="I33" s="279"/>
      <c r="J33" s="302"/>
      <c r="K33" s="279"/>
      <c r="L33" s="302"/>
      <c r="M33" s="279"/>
      <c r="N33" s="302"/>
      <c r="O33" s="279"/>
      <c r="P33" s="302"/>
      <c r="Q33" s="279"/>
      <c r="R33" s="301">
        <f>+SUM(F33:Q33)</f>
        <v>0</v>
      </c>
    </row>
    <row r="34" spans="1:18" ht="15.6" x14ac:dyDescent="0.3">
      <c r="A34" s="207"/>
      <c r="B34" s="432"/>
      <c r="C34" s="301" t="s">
        <v>218</v>
      </c>
      <c r="D34" s="301">
        <v>6000</v>
      </c>
      <c r="E34" s="301"/>
      <c r="F34" s="302"/>
      <c r="G34" s="279"/>
      <c r="H34" s="302"/>
      <c r="I34" s="279"/>
      <c r="J34" s="302"/>
      <c r="K34" s="279"/>
      <c r="L34" s="302"/>
      <c r="M34" s="279"/>
      <c r="N34" s="302"/>
      <c r="O34" s="279"/>
      <c r="P34" s="302"/>
      <c r="Q34" s="279"/>
      <c r="R34" s="301">
        <f>+SUM(F34:Q34)</f>
        <v>0</v>
      </c>
    </row>
    <row r="35" spans="1:18" ht="15.6" x14ac:dyDescent="0.3">
      <c r="A35" s="207"/>
      <c r="B35" s="432"/>
      <c r="C35" s="301" t="s">
        <v>217</v>
      </c>
      <c r="D35" s="301">
        <v>200</v>
      </c>
      <c r="E35" s="301"/>
      <c r="F35" s="302">
        <v>200</v>
      </c>
      <c r="G35" s="279">
        <v>200</v>
      </c>
      <c r="H35" s="302">
        <v>200</v>
      </c>
      <c r="I35" s="279">
        <v>200</v>
      </c>
      <c r="J35" s="302">
        <v>200</v>
      </c>
      <c r="K35" s="279">
        <v>200</v>
      </c>
      <c r="L35" s="302">
        <v>200</v>
      </c>
      <c r="M35" s="279">
        <v>200</v>
      </c>
      <c r="N35" s="302">
        <v>200</v>
      </c>
      <c r="O35" s="279">
        <v>200</v>
      </c>
      <c r="P35" s="302">
        <v>200</v>
      </c>
      <c r="Q35" s="279">
        <v>200</v>
      </c>
      <c r="R35" s="301">
        <f>+SUM(F35:Q35)</f>
        <v>2400</v>
      </c>
    </row>
    <row r="36" spans="1:18" ht="15.6" x14ac:dyDescent="0.3">
      <c r="A36" s="207"/>
      <c r="B36" s="432"/>
      <c r="C36" s="301" t="s">
        <v>219</v>
      </c>
      <c r="D36" s="352">
        <f>+D34/D35</f>
        <v>30</v>
      </c>
      <c r="E36" s="301"/>
      <c r="F36" s="302"/>
      <c r="G36" s="279"/>
      <c r="H36" s="302"/>
      <c r="I36" s="279"/>
      <c r="J36" s="302"/>
      <c r="K36" s="279"/>
      <c r="L36" s="302"/>
      <c r="M36" s="279"/>
      <c r="N36" s="302"/>
      <c r="O36" s="279"/>
      <c r="P36" s="302"/>
      <c r="Q36" s="279"/>
      <c r="R36" s="301">
        <f>+SUM(F36:Q36)</f>
        <v>0</v>
      </c>
    </row>
    <row r="37" spans="1:18" ht="15.6" x14ac:dyDescent="0.3">
      <c r="A37" s="207"/>
      <c r="B37" s="432"/>
      <c r="C37" s="330" t="s">
        <v>222</v>
      </c>
      <c r="D37" s="301"/>
      <c r="E37" s="301"/>
      <c r="F37" s="302"/>
      <c r="G37" s="279"/>
      <c r="H37" s="302"/>
      <c r="I37" s="279"/>
      <c r="J37" s="302"/>
      <c r="K37" s="279"/>
      <c r="L37" s="302"/>
      <c r="M37" s="279"/>
      <c r="N37" s="302"/>
      <c r="O37" s="279"/>
      <c r="P37" s="302"/>
      <c r="Q37" s="279"/>
      <c r="R37" s="301"/>
    </row>
    <row r="38" spans="1:18" ht="22.8" x14ac:dyDescent="0.3">
      <c r="A38" s="207"/>
      <c r="B38" s="432"/>
      <c r="C38" s="304" t="s">
        <v>220</v>
      </c>
      <c r="D38" s="301"/>
      <c r="E38" s="301"/>
      <c r="F38" s="302"/>
      <c r="G38" s="279"/>
      <c r="H38" s="302"/>
      <c r="I38" s="279"/>
      <c r="J38" s="302"/>
      <c r="K38" s="279"/>
      <c r="L38" s="302"/>
      <c r="M38" s="279"/>
      <c r="N38" s="302"/>
      <c r="O38" s="279"/>
      <c r="P38" s="302"/>
      <c r="Q38" s="279"/>
      <c r="R38" s="301"/>
    </row>
    <row r="39" spans="1:18" ht="15.6" x14ac:dyDescent="0.3">
      <c r="A39" s="207"/>
      <c r="B39" s="432"/>
      <c r="C39" s="301" t="s">
        <v>221</v>
      </c>
      <c r="D39" s="301"/>
      <c r="E39" s="301"/>
      <c r="F39" s="302"/>
      <c r="G39" s="279"/>
      <c r="H39" s="302"/>
      <c r="I39" s="279"/>
      <c r="J39" s="302"/>
      <c r="K39" s="279"/>
      <c r="L39" s="302"/>
      <c r="M39" s="279"/>
      <c r="N39" s="302"/>
      <c r="O39" s="279"/>
      <c r="P39" s="302"/>
      <c r="Q39" s="279"/>
      <c r="R39" s="301"/>
    </row>
    <row r="40" spans="1:18" ht="15.6" x14ac:dyDescent="0.3">
      <c r="A40" s="207"/>
      <c r="B40" s="432"/>
      <c r="C40" s="301"/>
      <c r="D40" s="301"/>
      <c r="E40" s="301"/>
      <c r="F40" s="302"/>
      <c r="G40" s="279"/>
      <c r="H40" s="302"/>
      <c r="I40" s="279"/>
      <c r="J40" s="302"/>
      <c r="K40" s="279"/>
      <c r="L40" s="302"/>
      <c r="M40" s="279"/>
      <c r="N40" s="302"/>
      <c r="O40" s="279"/>
      <c r="P40" s="302"/>
      <c r="Q40" s="279"/>
      <c r="R40" s="301">
        <f>+SUM(F40:Q40)</f>
        <v>0</v>
      </c>
    </row>
    <row r="41" spans="1:18" ht="15.6" x14ac:dyDescent="0.3">
      <c r="A41" s="207"/>
      <c r="B41" s="432"/>
      <c r="C41" s="301"/>
      <c r="D41" s="301"/>
      <c r="E41" s="301"/>
      <c r="F41" s="302"/>
      <c r="G41" s="279"/>
      <c r="H41" s="302"/>
      <c r="I41" s="279"/>
      <c r="J41" s="302"/>
      <c r="K41" s="279"/>
      <c r="L41" s="302"/>
      <c r="M41" s="279"/>
      <c r="N41" s="302"/>
      <c r="O41" s="279"/>
      <c r="P41" s="302"/>
      <c r="Q41" s="279"/>
      <c r="R41" s="301">
        <f>+SUM(F41:Q41)</f>
        <v>0</v>
      </c>
    </row>
    <row r="42" spans="1:18" ht="15.6" x14ac:dyDescent="0.3">
      <c r="A42" s="207"/>
      <c r="B42" s="432"/>
      <c r="C42" s="301"/>
      <c r="D42" s="301"/>
      <c r="E42" s="301"/>
      <c r="F42" s="302"/>
      <c r="G42" s="279"/>
      <c r="H42" s="302"/>
      <c r="I42" s="279"/>
      <c r="J42" s="302"/>
      <c r="K42" s="279"/>
      <c r="L42" s="302"/>
      <c r="M42" s="279"/>
      <c r="N42" s="302"/>
      <c r="O42" s="279"/>
      <c r="P42" s="302"/>
      <c r="Q42" s="279"/>
      <c r="R42" s="301">
        <f>+SUM(F42:Q42)</f>
        <v>0</v>
      </c>
    </row>
    <row r="43" spans="1:18" ht="30" customHeight="1" x14ac:dyDescent="0.3">
      <c r="A43" s="207"/>
      <c r="B43" s="350"/>
      <c r="C43" s="200" t="s">
        <v>341</v>
      </c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</row>
  </sheetData>
  <protectedRanges>
    <protectedRange password="C0D7" sqref="B5:B8 C5:D7 E6:E14 B9:D14 C19:D21 C23:D28 E20:E28 B19:B20 B22:B28 B33:E42" name="Lançamentos_1"/>
  </protectedRanges>
  <mergeCells count="2">
    <mergeCell ref="B33:B42"/>
    <mergeCell ref="B1:M1"/>
  </mergeCells>
  <pageMargins left="0.511811024" right="0.511811024" top="0.78740157499999996" bottom="0.78740157499999996" header="0.31496062000000002" footer="0.31496062000000002"/>
  <pageSetup paperSize="9" orientation="portrait"/>
  <ignoredErrors>
    <ignoredError sqref="B9" twoDigitTextYear="1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24"/>
  <dimension ref="A1:IV29"/>
  <sheetViews>
    <sheetView showGridLines="0" workbookViewId="0">
      <selection sqref="A1:IV65536"/>
    </sheetView>
  </sheetViews>
  <sheetFormatPr defaultColWidth="0" defaultRowHeight="14.4" x14ac:dyDescent="0.3"/>
  <cols>
    <col min="1" max="1" width="1.6640625" customWidth="1"/>
    <col min="2" max="2" width="43.44140625" customWidth="1"/>
    <col min="3" max="3" width="91" customWidth="1"/>
    <col min="4" max="7" width="10.6640625" customWidth="1"/>
    <col min="8" max="8" width="8.33203125" customWidth="1"/>
  </cols>
  <sheetData>
    <row r="1" spans="1:18" ht="83.25" customHeight="1" thickBot="1" x14ac:dyDescent="0.35">
      <c r="A1" s="299"/>
      <c r="B1" s="299"/>
      <c r="C1" s="360" t="s">
        <v>349</v>
      </c>
      <c r="D1" s="299"/>
      <c r="E1" s="299"/>
      <c r="F1" s="299"/>
      <c r="G1" s="299"/>
      <c r="H1" s="299"/>
      <c r="I1" s="14"/>
      <c r="J1" s="14"/>
      <c r="K1" s="14"/>
      <c r="L1" s="14"/>
      <c r="M1" s="14"/>
      <c r="N1" s="14"/>
      <c r="O1" s="14"/>
      <c r="P1" s="14"/>
      <c r="Q1" s="14"/>
    </row>
    <row r="2" spans="1:18" ht="33" x14ac:dyDescent="0.3">
      <c r="A2" s="299"/>
      <c r="B2" s="358"/>
      <c r="C2" s="359" t="s">
        <v>236</v>
      </c>
      <c r="D2" s="357"/>
      <c r="E2" s="357"/>
      <c r="F2" s="357"/>
      <c r="G2" s="357"/>
      <c r="H2" s="357"/>
      <c r="I2" s="16"/>
      <c r="J2" s="16"/>
      <c r="K2" s="16"/>
      <c r="L2" s="16"/>
      <c r="M2" s="16"/>
      <c r="N2" s="16"/>
      <c r="O2" s="16"/>
      <c r="P2" s="16"/>
      <c r="Q2" s="452"/>
      <c r="R2" s="453"/>
    </row>
    <row r="3" spans="1:18" ht="15.6" x14ac:dyDescent="0.3">
      <c r="A3" s="299"/>
    </row>
    <row r="4" spans="1:18" ht="39.75" customHeight="1" x14ac:dyDescent="0.3">
      <c r="A4" s="299"/>
      <c r="B4" s="443" t="s">
        <v>237</v>
      </c>
      <c r="C4" s="446" t="s">
        <v>232</v>
      </c>
      <c r="D4" s="447"/>
      <c r="E4" s="447"/>
      <c r="F4" s="447"/>
      <c r="G4" s="447"/>
      <c r="H4" s="448"/>
    </row>
    <row r="5" spans="1:18" ht="21" customHeight="1" x14ac:dyDescent="0.4">
      <c r="A5" s="299"/>
      <c r="B5" s="444"/>
      <c r="C5" s="449" t="s">
        <v>239</v>
      </c>
      <c r="D5" s="450"/>
      <c r="E5" s="450"/>
      <c r="F5" s="450"/>
      <c r="G5" s="450"/>
      <c r="H5" s="451"/>
    </row>
    <row r="6" spans="1:18" ht="37.5" customHeight="1" x14ac:dyDescent="0.3">
      <c r="A6" s="299"/>
      <c r="B6" s="444"/>
      <c r="C6" s="437" t="s">
        <v>238</v>
      </c>
      <c r="D6" s="438"/>
      <c r="E6" s="438"/>
      <c r="F6" s="438"/>
      <c r="G6" s="438"/>
      <c r="H6" s="439"/>
    </row>
    <row r="7" spans="1:18" ht="14.25" customHeight="1" x14ac:dyDescent="0.3">
      <c r="A7" s="299"/>
      <c r="B7" s="445"/>
      <c r="C7" s="26"/>
      <c r="D7" s="19"/>
      <c r="E7" s="19"/>
      <c r="F7" s="19"/>
      <c r="G7" s="19"/>
      <c r="H7" s="18"/>
    </row>
    <row r="8" spans="1:18" ht="14.25" customHeight="1" x14ac:dyDescent="0.3">
      <c r="A8" s="299"/>
      <c r="B8" s="29"/>
      <c r="C8" s="27"/>
      <c r="D8" s="27"/>
      <c r="E8" s="27"/>
      <c r="F8" s="27"/>
      <c r="G8" s="27"/>
      <c r="H8" s="28"/>
    </row>
    <row r="9" spans="1:18" ht="21" x14ac:dyDescent="0.4">
      <c r="A9" s="299"/>
      <c r="B9" s="443" t="s">
        <v>262</v>
      </c>
      <c r="C9" s="440" t="s">
        <v>233</v>
      </c>
      <c r="D9" s="441"/>
      <c r="E9" s="441"/>
      <c r="F9" s="441"/>
      <c r="G9" s="441"/>
      <c r="H9" s="442"/>
    </row>
    <row r="10" spans="1:18" ht="42" customHeight="1" x14ac:dyDescent="0.3">
      <c r="A10" s="299"/>
      <c r="B10" s="444"/>
      <c r="C10" s="437" t="s">
        <v>234</v>
      </c>
      <c r="D10" s="438"/>
      <c r="E10" s="438"/>
      <c r="F10" s="438"/>
      <c r="G10" s="438"/>
      <c r="H10" s="439"/>
    </row>
    <row r="11" spans="1:18" ht="21" x14ac:dyDescent="0.4">
      <c r="A11" s="299"/>
      <c r="B11" s="444"/>
      <c r="C11" s="20" t="s">
        <v>235</v>
      </c>
      <c r="D11" s="21"/>
      <c r="E11" s="21"/>
      <c r="F11" s="21"/>
      <c r="G11" s="21"/>
      <c r="H11" s="22"/>
    </row>
    <row r="12" spans="1:18" ht="21" x14ac:dyDescent="0.4">
      <c r="A12" s="299"/>
      <c r="B12" s="445"/>
      <c r="C12" s="23"/>
      <c r="D12" s="24"/>
      <c r="E12" s="24"/>
      <c r="F12" s="24"/>
      <c r="G12" s="24"/>
      <c r="H12" s="25"/>
    </row>
    <row r="13" spans="1:18" ht="15.6" x14ac:dyDescent="0.3">
      <c r="A13" s="299"/>
    </row>
    <row r="14" spans="1:18" s="17" customFormat="1" ht="36.75" customHeight="1" x14ac:dyDescent="0.4">
      <c r="A14" s="299"/>
      <c r="B14" s="434" t="s">
        <v>247</v>
      </c>
      <c r="C14" s="460" t="s">
        <v>248</v>
      </c>
      <c r="D14" s="461"/>
      <c r="E14" s="461"/>
      <c r="F14" s="461"/>
      <c r="G14" s="461"/>
      <c r="H14" s="462"/>
    </row>
    <row r="15" spans="1:18" s="17" customFormat="1" ht="40.5" customHeight="1" x14ac:dyDescent="0.4">
      <c r="A15" s="299"/>
      <c r="B15" s="435"/>
      <c r="C15" s="449" t="s">
        <v>249</v>
      </c>
      <c r="D15" s="450"/>
      <c r="E15" s="450"/>
      <c r="F15" s="450"/>
      <c r="G15" s="450"/>
      <c r="H15" s="451"/>
    </row>
    <row r="16" spans="1:18" s="17" customFormat="1" ht="39.75" customHeight="1" x14ac:dyDescent="0.4">
      <c r="A16" s="299"/>
      <c r="B16" s="436"/>
      <c r="C16" s="463" t="s">
        <v>250</v>
      </c>
      <c r="D16" s="464"/>
      <c r="E16" s="464"/>
      <c r="F16" s="464"/>
      <c r="G16" s="464"/>
      <c r="H16" s="465"/>
    </row>
    <row r="17" spans="1:256" s="17" customFormat="1" ht="17.25" customHeight="1" x14ac:dyDescent="0.4">
      <c r="A17" s="299"/>
    </row>
    <row r="18" spans="1:256" s="30" customFormat="1" ht="30.75" customHeight="1" x14ac:dyDescent="0.4">
      <c r="A18" s="299"/>
      <c r="B18" s="434" t="s">
        <v>251</v>
      </c>
      <c r="C18" s="468" t="s">
        <v>252</v>
      </c>
      <c r="D18" s="469"/>
      <c r="E18" s="469"/>
      <c r="F18" s="469"/>
      <c r="G18" s="469"/>
      <c r="H18" s="469"/>
    </row>
    <row r="19" spans="1:256" s="379" customFormat="1" ht="44.25" customHeight="1" x14ac:dyDescent="0.3">
      <c r="A19" s="299"/>
      <c r="B19" s="435"/>
      <c r="C19" s="466" t="s">
        <v>253</v>
      </c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67"/>
      <c r="AB19" s="467"/>
      <c r="AC19" s="467"/>
      <c r="AD19" s="467"/>
      <c r="AE19" s="467"/>
      <c r="AF19" s="467"/>
      <c r="AG19" s="467"/>
      <c r="AH19" s="467"/>
      <c r="AI19" s="467"/>
      <c r="AJ19" s="467"/>
      <c r="AK19" s="467"/>
      <c r="AL19" s="467"/>
      <c r="AM19" s="467"/>
      <c r="AN19" s="467"/>
      <c r="AO19" s="467"/>
      <c r="AP19" s="467"/>
      <c r="AQ19" s="467"/>
      <c r="AR19" s="467"/>
      <c r="AS19" s="467"/>
      <c r="AT19" s="467"/>
      <c r="AU19" s="467"/>
      <c r="AV19" s="467"/>
      <c r="AW19" s="467"/>
      <c r="AX19" s="467"/>
      <c r="AY19" s="467"/>
      <c r="AZ19" s="467"/>
      <c r="BA19" s="467"/>
      <c r="BB19" s="467"/>
      <c r="BC19" s="467"/>
      <c r="BD19" s="467"/>
      <c r="BE19" s="467"/>
      <c r="BF19" s="467"/>
      <c r="BG19" s="467"/>
      <c r="BH19" s="467"/>
      <c r="BI19" s="467"/>
      <c r="BJ19" s="467"/>
      <c r="BK19" s="467"/>
      <c r="BL19" s="467"/>
      <c r="BM19" s="467"/>
      <c r="BN19" s="467"/>
      <c r="BO19" s="467"/>
      <c r="BP19" s="467"/>
      <c r="BQ19" s="467"/>
      <c r="BR19" s="467"/>
      <c r="BS19" s="467"/>
      <c r="BT19" s="467"/>
      <c r="BU19" s="467"/>
      <c r="BV19" s="467"/>
      <c r="BW19" s="467"/>
      <c r="BX19" s="467"/>
      <c r="BY19" s="467"/>
      <c r="BZ19" s="467"/>
      <c r="CA19" s="467"/>
      <c r="CB19" s="467"/>
      <c r="CC19" s="467"/>
      <c r="CD19" s="467"/>
      <c r="CE19" s="467"/>
      <c r="CF19" s="467"/>
      <c r="CG19" s="467"/>
      <c r="CH19" s="467"/>
      <c r="CI19" s="467"/>
      <c r="CJ19" s="467"/>
      <c r="CK19" s="467"/>
      <c r="CL19" s="467"/>
      <c r="CM19" s="467"/>
      <c r="CN19" s="467"/>
      <c r="CO19" s="467"/>
      <c r="CP19" s="467"/>
      <c r="CQ19" s="467"/>
      <c r="CR19" s="467"/>
      <c r="CS19" s="467"/>
      <c r="CT19" s="467"/>
      <c r="CU19" s="467"/>
      <c r="CV19" s="467"/>
      <c r="CW19" s="467"/>
      <c r="CX19" s="467"/>
      <c r="CY19" s="467"/>
      <c r="CZ19" s="467"/>
      <c r="DA19" s="467"/>
      <c r="DB19" s="467"/>
      <c r="DC19" s="467"/>
      <c r="DD19" s="467"/>
      <c r="DE19" s="467"/>
      <c r="DF19" s="467"/>
      <c r="DG19" s="467"/>
      <c r="DH19" s="467"/>
      <c r="DI19" s="467"/>
      <c r="DJ19" s="467"/>
      <c r="DK19" s="467"/>
      <c r="DL19" s="467"/>
      <c r="DM19" s="467"/>
      <c r="DN19" s="467"/>
      <c r="DO19" s="467"/>
      <c r="DP19" s="467"/>
      <c r="DQ19" s="467"/>
      <c r="DR19" s="467"/>
      <c r="DS19" s="467"/>
      <c r="DT19" s="467"/>
      <c r="DU19" s="467"/>
      <c r="DV19" s="467"/>
      <c r="DW19" s="467"/>
      <c r="DX19" s="467"/>
      <c r="DY19" s="467"/>
      <c r="DZ19" s="467"/>
      <c r="EA19" s="467"/>
      <c r="EB19" s="467"/>
      <c r="EC19" s="467"/>
      <c r="ED19" s="467"/>
      <c r="EE19" s="467"/>
      <c r="EF19" s="467"/>
      <c r="EG19" s="467"/>
      <c r="EH19" s="467"/>
      <c r="EI19" s="467"/>
      <c r="EJ19" s="467"/>
      <c r="EK19" s="467"/>
      <c r="EL19" s="467"/>
      <c r="EM19" s="467"/>
      <c r="EN19" s="467"/>
      <c r="EO19" s="467"/>
      <c r="EP19" s="467"/>
      <c r="EQ19" s="467"/>
      <c r="ER19" s="467"/>
      <c r="ES19" s="467"/>
      <c r="ET19" s="467"/>
      <c r="EU19" s="467"/>
      <c r="EV19" s="467"/>
      <c r="EW19" s="467"/>
      <c r="EX19" s="467"/>
      <c r="EY19" s="467"/>
      <c r="EZ19" s="467"/>
      <c r="FA19" s="467"/>
      <c r="FB19" s="467"/>
      <c r="FC19" s="467"/>
      <c r="FD19" s="467"/>
      <c r="FE19" s="467"/>
      <c r="FF19" s="467"/>
      <c r="FG19" s="467"/>
      <c r="FH19" s="467"/>
      <c r="FI19" s="467"/>
      <c r="FJ19" s="467"/>
      <c r="FK19" s="467"/>
      <c r="FL19" s="467"/>
      <c r="FM19" s="467"/>
      <c r="FN19" s="467"/>
      <c r="FO19" s="467"/>
      <c r="FP19" s="467"/>
      <c r="FQ19" s="467"/>
      <c r="FR19" s="467"/>
      <c r="FS19" s="467"/>
      <c r="FT19" s="467"/>
      <c r="FU19" s="467"/>
      <c r="FV19" s="467"/>
      <c r="FW19" s="467"/>
      <c r="FX19" s="467"/>
      <c r="FY19" s="467"/>
      <c r="FZ19" s="467"/>
      <c r="GA19" s="467"/>
      <c r="GB19" s="467"/>
      <c r="GC19" s="467"/>
      <c r="GD19" s="467"/>
      <c r="GE19" s="467"/>
      <c r="GF19" s="467"/>
      <c r="GG19" s="467"/>
      <c r="GH19" s="467"/>
      <c r="GI19" s="467"/>
      <c r="GJ19" s="467"/>
      <c r="GK19" s="467"/>
      <c r="GL19" s="467"/>
      <c r="GM19" s="467"/>
      <c r="GN19" s="467"/>
      <c r="GO19" s="467"/>
      <c r="GP19" s="467"/>
      <c r="GQ19" s="467"/>
      <c r="GR19" s="467"/>
      <c r="GS19" s="467"/>
      <c r="GT19" s="467"/>
      <c r="GU19" s="467"/>
      <c r="GV19" s="467"/>
      <c r="GW19" s="467"/>
      <c r="GX19" s="467"/>
      <c r="GY19" s="467"/>
      <c r="GZ19" s="467"/>
      <c r="HA19" s="467"/>
      <c r="HB19" s="467"/>
      <c r="HC19" s="467"/>
      <c r="HD19" s="467"/>
      <c r="HE19" s="467"/>
      <c r="HF19" s="467"/>
      <c r="HG19" s="467"/>
      <c r="HH19" s="467"/>
      <c r="HI19" s="467"/>
      <c r="HJ19" s="467"/>
      <c r="HK19" s="467"/>
      <c r="HL19" s="467"/>
      <c r="HM19" s="467"/>
      <c r="HN19" s="467"/>
      <c r="HO19" s="467"/>
      <c r="HP19" s="467"/>
      <c r="HQ19" s="467"/>
      <c r="HR19" s="467"/>
      <c r="HS19" s="467"/>
      <c r="HT19" s="467"/>
      <c r="HU19" s="467"/>
      <c r="HV19" s="467"/>
      <c r="HW19" s="467"/>
      <c r="HX19" s="467"/>
      <c r="HY19" s="467"/>
      <c r="HZ19" s="467"/>
      <c r="IA19" s="467"/>
      <c r="IB19" s="467"/>
      <c r="IC19" s="467"/>
      <c r="ID19" s="467"/>
      <c r="IE19" s="467"/>
      <c r="IF19" s="467"/>
      <c r="IG19" s="467"/>
      <c r="IH19" s="467"/>
      <c r="II19" s="467"/>
      <c r="IJ19" s="467"/>
      <c r="IK19" s="467"/>
      <c r="IL19" s="467"/>
      <c r="IM19" s="467"/>
      <c r="IN19" s="467"/>
      <c r="IO19" s="467"/>
      <c r="IP19" s="467"/>
      <c r="IQ19" s="467"/>
      <c r="IR19" s="467"/>
      <c r="IS19" s="467"/>
      <c r="IT19" s="467"/>
      <c r="IU19" s="467"/>
      <c r="IV19" s="467"/>
    </row>
    <row r="20" spans="1:256" s="31" customFormat="1" ht="44.25" customHeight="1" x14ac:dyDescent="0.4">
      <c r="A20" s="299"/>
      <c r="B20" s="436"/>
      <c r="C20" s="463" t="s">
        <v>261</v>
      </c>
      <c r="D20" s="464"/>
      <c r="E20" s="464"/>
      <c r="F20" s="464"/>
      <c r="G20" s="464"/>
      <c r="H20" s="464"/>
    </row>
    <row r="21" spans="1:256" ht="18" customHeight="1" x14ac:dyDescent="0.4">
      <c r="A21" s="299"/>
      <c r="B21" s="17"/>
    </row>
    <row r="22" spans="1:256" ht="21" x14ac:dyDescent="0.4">
      <c r="A22" s="299"/>
      <c r="B22" s="443" t="s">
        <v>259</v>
      </c>
      <c r="C22" s="470" t="s">
        <v>254</v>
      </c>
      <c r="D22" s="471"/>
      <c r="E22" s="471"/>
      <c r="F22" s="471"/>
      <c r="G22" s="471"/>
      <c r="H22" s="472"/>
    </row>
    <row r="23" spans="1:256" ht="17.25" customHeight="1" x14ac:dyDescent="0.4">
      <c r="A23" s="299"/>
      <c r="B23" s="444"/>
      <c r="C23" s="440" t="s">
        <v>255</v>
      </c>
      <c r="D23" s="441"/>
      <c r="E23" s="441"/>
      <c r="F23" s="441"/>
      <c r="G23" s="441"/>
      <c r="H23" s="442"/>
    </row>
    <row r="24" spans="1:256" ht="42.75" customHeight="1" x14ac:dyDescent="0.3">
      <c r="A24" s="299"/>
      <c r="B24" s="445"/>
      <c r="C24" s="457" t="s">
        <v>256</v>
      </c>
      <c r="D24" s="458"/>
      <c r="E24" s="458"/>
      <c r="F24" s="458"/>
      <c r="G24" s="458"/>
      <c r="H24" s="459"/>
    </row>
    <row r="25" spans="1:256" ht="15.75" customHeight="1" x14ac:dyDescent="0.4">
      <c r="A25" s="299"/>
      <c r="B25" s="17"/>
      <c r="C25" s="17"/>
      <c r="D25" s="17"/>
      <c r="E25" s="17"/>
      <c r="F25" s="17"/>
      <c r="G25" s="17"/>
      <c r="H25" s="17"/>
    </row>
    <row r="26" spans="1:256" ht="21" x14ac:dyDescent="0.4">
      <c r="A26" s="299"/>
      <c r="B26" s="443" t="s">
        <v>258</v>
      </c>
      <c r="C26" s="470" t="s">
        <v>257</v>
      </c>
      <c r="D26" s="471"/>
      <c r="E26" s="471"/>
      <c r="F26" s="471"/>
      <c r="G26" s="471"/>
      <c r="H26" s="472"/>
    </row>
    <row r="27" spans="1:256" ht="60.75" customHeight="1" x14ac:dyDescent="0.3">
      <c r="A27" s="299"/>
      <c r="B27" s="445"/>
      <c r="C27" s="454" t="s">
        <v>260</v>
      </c>
      <c r="D27" s="455"/>
      <c r="E27" s="455"/>
      <c r="F27" s="455"/>
      <c r="G27" s="455"/>
      <c r="H27" s="456"/>
    </row>
    <row r="29" spans="1:256" x14ac:dyDescent="0.3">
      <c r="B29" t="s">
        <v>263</v>
      </c>
    </row>
  </sheetData>
  <mergeCells count="23">
    <mergeCell ref="Q2:R2"/>
    <mergeCell ref="B4:B7"/>
    <mergeCell ref="C27:H27"/>
    <mergeCell ref="C24:H24"/>
    <mergeCell ref="C15:H15"/>
    <mergeCell ref="C14:H14"/>
    <mergeCell ref="C16:H16"/>
    <mergeCell ref="C19:IV19"/>
    <mergeCell ref="C20:H20"/>
    <mergeCell ref="C18:H18"/>
    <mergeCell ref="C22:H22"/>
    <mergeCell ref="B22:B24"/>
    <mergeCell ref="B26:B27"/>
    <mergeCell ref="C26:H26"/>
    <mergeCell ref="B18:B20"/>
    <mergeCell ref="C23:H23"/>
    <mergeCell ref="B14:B16"/>
    <mergeCell ref="C10:H10"/>
    <mergeCell ref="C9:H9"/>
    <mergeCell ref="B9:B12"/>
    <mergeCell ref="C4:H4"/>
    <mergeCell ref="C5:H5"/>
    <mergeCell ref="C6:H6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25"/>
  <dimension ref="A1:IV63"/>
  <sheetViews>
    <sheetView showGridLines="0" workbookViewId="0"/>
  </sheetViews>
  <sheetFormatPr defaultColWidth="0" defaultRowHeight="14.4" x14ac:dyDescent="0.3"/>
  <cols>
    <col min="1" max="1" width="1.6640625" customWidth="1"/>
    <col min="2" max="2" width="74" customWidth="1"/>
    <col min="3" max="14" width="9.109375" customWidth="1"/>
    <col min="15" max="15" width="2.109375" customWidth="1"/>
  </cols>
  <sheetData>
    <row r="1" spans="1:256" ht="83.25" customHeight="1" thickBot="1" x14ac:dyDescent="0.45">
      <c r="A1" s="245"/>
      <c r="B1" s="246"/>
      <c r="C1" s="114" t="s">
        <v>272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256" ht="15.6" x14ac:dyDescent="0.3">
      <c r="A2" s="247"/>
      <c r="B2" s="474" t="s">
        <v>284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</row>
    <row r="4" spans="1:256" s="39" customFormat="1" ht="36" customHeight="1" x14ac:dyDescent="0.3">
      <c r="A4"/>
      <c r="B4" s="473" t="s">
        <v>281</v>
      </c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</row>
    <row r="5" spans="1:256" s="40" customFormat="1" ht="38.25" customHeight="1" x14ac:dyDescent="0.3">
      <c r="A5"/>
      <c r="B5" s="475" t="s">
        <v>286</v>
      </c>
      <c r="C5" s="475"/>
      <c r="D5" s="475"/>
      <c r="E5" s="475"/>
      <c r="F5" s="475"/>
      <c r="G5" s="475"/>
      <c r="H5" s="475"/>
      <c r="I5" s="475"/>
      <c r="J5" s="475"/>
      <c r="K5" s="475"/>
      <c r="L5" s="475"/>
      <c r="M5" s="475"/>
      <c r="N5" s="475"/>
      <c r="O5" s="475"/>
    </row>
    <row r="6" spans="1:256" s="40" customFormat="1" ht="34.5" customHeight="1" x14ac:dyDescent="0.3">
      <c r="A6"/>
      <c r="B6" s="473" t="s">
        <v>282</v>
      </c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  <c r="O6" s="473"/>
    </row>
    <row r="7" spans="1:256" s="40" customFormat="1" ht="37.5" customHeight="1" x14ac:dyDescent="0.3">
      <c r="A7"/>
      <c r="B7" s="475" t="s">
        <v>287</v>
      </c>
      <c r="C7" s="475"/>
      <c r="D7" s="475"/>
      <c r="E7" s="475"/>
      <c r="F7" s="475"/>
      <c r="G7" s="475"/>
      <c r="H7" s="475"/>
      <c r="I7" s="475"/>
      <c r="J7" s="475"/>
      <c r="K7" s="475"/>
      <c r="L7" s="475"/>
      <c r="M7" s="475"/>
      <c r="N7" s="475"/>
      <c r="O7" s="475"/>
    </row>
    <row r="8" spans="1:256" s="40" customFormat="1" ht="61.5" customHeight="1" x14ac:dyDescent="0.3">
      <c r="A8"/>
      <c r="B8" s="475" t="s">
        <v>288</v>
      </c>
      <c r="C8" s="475"/>
      <c r="D8" s="475"/>
      <c r="E8" s="475"/>
      <c r="F8" s="475"/>
      <c r="G8" s="475"/>
      <c r="H8" s="475"/>
      <c r="I8" s="475"/>
      <c r="J8" s="475"/>
      <c r="K8" s="475"/>
      <c r="L8" s="475"/>
      <c r="M8" s="475"/>
      <c r="N8" s="475"/>
      <c r="O8" s="475"/>
    </row>
    <row r="9" spans="1:256" s="40" customFormat="1" ht="59.25" customHeight="1" x14ac:dyDescent="0.3">
      <c r="A9"/>
      <c r="B9" s="475" t="s">
        <v>374</v>
      </c>
      <c r="C9" s="475"/>
      <c r="D9" s="475"/>
      <c r="E9" s="475"/>
      <c r="F9" s="475"/>
      <c r="G9" s="475"/>
      <c r="H9" s="475"/>
      <c r="I9" s="475"/>
      <c r="J9" s="475"/>
      <c r="K9" s="475"/>
      <c r="L9" s="475"/>
      <c r="M9" s="475"/>
      <c r="N9" s="475"/>
      <c r="O9" s="475"/>
    </row>
    <row r="10" spans="1:256" s="40" customFormat="1" ht="33" customHeight="1" x14ac:dyDescent="0.3">
      <c r="A10"/>
      <c r="B10" s="473" t="s">
        <v>285</v>
      </c>
      <c r="C10" s="473"/>
      <c r="D10" s="473"/>
      <c r="E10" s="473"/>
      <c r="F10" s="473"/>
      <c r="G10" s="473"/>
      <c r="H10" s="473"/>
      <c r="I10" s="473"/>
      <c r="J10" s="473"/>
      <c r="K10" s="473"/>
      <c r="L10" s="473"/>
      <c r="M10" s="473"/>
      <c r="N10" s="473"/>
      <c r="O10" s="473"/>
    </row>
    <row r="11" spans="1:256" s="40" customFormat="1" ht="38.25" customHeight="1" x14ac:dyDescent="0.3">
      <c r="A11"/>
      <c r="B11" s="475" t="s">
        <v>375</v>
      </c>
      <c r="C11" s="475"/>
      <c r="D11" s="475"/>
      <c r="E11" s="475"/>
      <c r="F11" s="475"/>
      <c r="G11" s="475"/>
      <c r="H11" s="475"/>
      <c r="I11" s="475"/>
      <c r="J11" s="475"/>
      <c r="K11" s="475"/>
      <c r="L11" s="475"/>
      <c r="M11" s="475"/>
      <c r="N11" s="475"/>
      <c r="O11" s="475"/>
    </row>
    <row r="12" spans="1:256" s="40" customFormat="1" ht="15" customHeight="1" x14ac:dyDescent="0.3">
      <c r="A12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256" s="380" customFormat="1" ht="33.75" customHeight="1" x14ac:dyDescent="0.3">
      <c r="A13"/>
      <c r="B13" s="473" t="s">
        <v>289</v>
      </c>
      <c r="C13" s="473"/>
      <c r="D13" s="473"/>
      <c r="E13" s="473"/>
      <c r="F13" s="473"/>
      <c r="G13" s="473"/>
      <c r="H13" s="473"/>
      <c r="I13" s="473"/>
      <c r="J13" s="473"/>
      <c r="K13" s="473"/>
      <c r="L13" s="473"/>
      <c r="M13" s="473"/>
      <c r="N13" s="473"/>
      <c r="O13" s="473"/>
      <c r="P13" s="473"/>
      <c r="Q13" s="473"/>
      <c r="R13" s="473"/>
      <c r="S13" s="473"/>
      <c r="T13" s="473"/>
      <c r="U13" s="473"/>
      <c r="V13" s="473"/>
      <c r="W13" s="473"/>
      <c r="X13" s="473"/>
      <c r="Y13" s="473"/>
      <c r="Z13" s="473"/>
      <c r="AA13" s="473"/>
      <c r="AB13" s="473"/>
      <c r="AC13" s="473"/>
      <c r="AD13" s="473"/>
      <c r="AE13" s="473"/>
      <c r="AF13" s="473"/>
      <c r="AG13" s="473"/>
      <c r="AH13" s="473"/>
      <c r="AI13" s="473"/>
      <c r="AJ13" s="473"/>
      <c r="AK13" s="473"/>
      <c r="AL13" s="473"/>
      <c r="AM13" s="473"/>
      <c r="AN13" s="473"/>
      <c r="AO13" s="473"/>
      <c r="AP13" s="473"/>
      <c r="AQ13" s="473"/>
      <c r="AR13" s="473"/>
      <c r="AS13" s="473"/>
      <c r="AT13" s="473"/>
      <c r="AU13" s="473"/>
      <c r="AV13" s="473"/>
      <c r="AW13" s="473"/>
      <c r="AX13" s="473"/>
      <c r="AY13" s="473"/>
      <c r="AZ13" s="473"/>
      <c r="BA13" s="473"/>
      <c r="BB13" s="473"/>
      <c r="BC13" s="473"/>
      <c r="BD13" s="473"/>
      <c r="BE13" s="473"/>
      <c r="BF13" s="473"/>
      <c r="BG13" s="473"/>
      <c r="BH13" s="473"/>
      <c r="BI13" s="473"/>
      <c r="BJ13" s="473"/>
      <c r="BK13" s="473"/>
      <c r="BL13" s="473"/>
      <c r="BM13" s="473"/>
      <c r="BN13" s="473"/>
      <c r="BO13" s="473"/>
      <c r="BP13" s="473"/>
      <c r="BQ13" s="473"/>
      <c r="BR13" s="473"/>
      <c r="BS13" s="473"/>
      <c r="BT13" s="473"/>
      <c r="BU13" s="473"/>
      <c r="BV13" s="473"/>
      <c r="BW13" s="473"/>
      <c r="BX13" s="473"/>
      <c r="BY13" s="473"/>
      <c r="BZ13" s="473"/>
      <c r="CA13" s="473"/>
      <c r="CB13" s="473"/>
      <c r="CC13" s="473"/>
      <c r="CD13" s="473"/>
      <c r="CE13" s="473"/>
      <c r="CF13" s="473"/>
      <c r="CG13" s="473"/>
      <c r="CH13" s="473"/>
      <c r="CI13" s="473"/>
      <c r="CJ13" s="473"/>
      <c r="CK13" s="473"/>
      <c r="CL13" s="473"/>
      <c r="CM13" s="473"/>
      <c r="CN13" s="473"/>
      <c r="CO13" s="473"/>
      <c r="CP13" s="473"/>
      <c r="CQ13" s="473"/>
      <c r="CR13" s="473"/>
      <c r="CS13" s="473"/>
      <c r="CT13" s="473"/>
      <c r="CU13" s="473"/>
      <c r="CV13" s="473"/>
      <c r="CW13" s="473"/>
      <c r="CX13" s="473"/>
      <c r="CY13" s="473"/>
      <c r="CZ13" s="473"/>
      <c r="DA13" s="473"/>
      <c r="DB13" s="473"/>
      <c r="DC13" s="473"/>
      <c r="DD13" s="473"/>
      <c r="DE13" s="473"/>
      <c r="DF13" s="473"/>
      <c r="DG13" s="473"/>
      <c r="DH13" s="473"/>
      <c r="DI13" s="473"/>
      <c r="DJ13" s="473"/>
      <c r="DK13" s="473"/>
      <c r="DL13" s="473"/>
      <c r="DM13" s="473"/>
      <c r="DN13" s="473"/>
      <c r="DO13" s="473"/>
      <c r="DP13" s="473"/>
      <c r="DQ13" s="473"/>
      <c r="DR13" s="473"/>
      <c r="DS13" s="473"/>
      <c r="DT13" s="473"/>
      <c r="DU13" s="473"/>
      <c r="DV13" s="473"/>
      <c r="DW13" s="473"/>
      <c r="DX13" s="473"/>
      <c r="DY13" s="473"/>
      <c r="DZ13" s="473"/>
      <c r="EA13" s="473"/>
      <c r="EB13" s="473"/>
      <c r="EC13" s="473"/>
      <c r="ED13" s="473"/>
      <c r="EE13" s="473"/>
      <c r="EF13" s="473"/>
      <c r="EG13" s="473"/>
      <c r="EH13" s="473"/>
      <c r="EI13" s="473"/>
      <c r="EJ13" s="473"/>
      <c r="EK13" s="473"/>
      <c r="EL13" s="473"/>
      <c r="EM13" s="473"/>
      <c r="EN13" s="473"/>
      <c r="EO13" s="473"/>
      <c r="EP13" s="473"/>
      <c r="EQ13" s="473"/>
      <c r="ER13" s="473"/>
      <c r="ES13" s="473"/>
      <c r="ET13" s="473"/>
      <c r="EU13" s="473"/>
      <c r="EV13" s="473"/>
      <c r="EW13" s="473"/>
      <c r="EX13" s="473"/>
      <c r="EY13" s="473"/>
      <c r="EZ13" s="473"/>
      <c r="FA13" s="473"/>
      <c r="FB13" s="473"/>
      <c r="FC13" s="473"/>
      <c r="FD13" s="473"/>
      <c r="FE13" s="473"/>
      <c r="FF13" s="473"/>
      <c r="FG13" s="473"/>
      <c r="FH13" s="473"/>
      <c r="FI13" s="473"/>
      <c r="FJ13" s="473"/>
      <c r="FK13" s="473"/>
      <c r="FL13" s="473"/>
      <c r="FM13" s="473"/>
      <c r="FN13" s="473"/>
      <c r="FO13" s="473"/>
      <c r="FP13" s="473"/>
      <c r="FQ13" s="473"/>
      <c r="FR13" s="473"/>
      <c r="FS13" s="473"/>
      <c r="FT13" s="473"/>
      <c r="FU13" s="473"/>
      <c r="FV13" s="473"/>
      <c r="FW13" s="473"/>
      <c r="FX13" s="473"/>
      <c r="FY13" s="473"/>
      <c r="FZ13" s="473"/>
      <c r="GA13" s="473"/>
      <c r="GB13" s="473"/>
      <c r="GC13" s="473"/>
      <c r="GD13" s="473"/>
      <c r="GE13" s="473"/>
      <c r="GF13" s="473"/>
      <c r="GG13" s="473"/>
      <c r="GH13" s="473"/>
      <c r="GI13" s="473"/>
      <c r="GJ13" s="473"/>
      <c r="GK13" s="473"/>
      <c r="GL13" s="473"/>
      <c r="GM13" s="473"/>
      <c r="GN13" s="473"/>
      <c r="GO13" s="473"/>
      <c r="GP13" s="473"/>
      <c r="GQ13" s="473"/>
      <c r="GR13" s="473"/>
      <c r="GS13" s="473"/>
      <c r="GT13" s="473"/>
      <c r="GU13" s="473"/>
      <c r="GV13" s="473"/>
      <c r="GW13" s="473"/>
      <c r="GX13" s="473"/>
      <c r="GY13" s="473"/>
      <c r="GZ13" s="473"/>
      <c r="HA13" s="473"/>
      <c r="HB13" s="473"/>
      <c r="HC13" s="473"/>
      <c r="HD13" s="473"/>
      <c r="HE13" s="473"/>
      <c r="HF13" s="473"/>
      <c r="HG13" s="473"/>
      <c r="HH13" s="473"/>
      <c r="HI13" s="473"/>
      <c r="HJ13" s="473"/>
      <c r="HK13" s="473"/>
      <c r="HL13" s="473"/>
      <c r="HM13" s="473"/>
      <c r="HN13" s="473"/>
      <c r="HO13" s="473"/>
      <c r="HP13" s="473"/>
      <c r="HQ13" s="473"/>
      <c r="HR13" s="473"/>
      <c r="HS13" s="473"/>
      <c r="HT13" s="473"/>
      <c r="HU13" s="473"/>
      <c r="HV13" s="473"/>
      <c r="HW13" s="473"/>
      <c r="HX13" s="473"/>
      <c r="HY13" s="473"/>
      <c r="HZ13" s="473"/>
      <c r="IA13" s="473"/>
      <c r="IB13" s="473"/>
      <c r="IC13" s="473"/>
      <c r="ID13" s="473"/>
      <c r="IE13" s="473"/>
      <c r="IF13" s="473"/>
      <c r="IG13" s="473"/>
      <c r="IH13" s="473"/>
      <c r="II13" s="473"/>
      <c r="IJ13" s="473"/>
      <c r="IK13" s="473"/>
      <c r="IL13" s="473"/>
      <c r="IM13" s="473"/>
      <c r="IN13" s="473"/>
      <c r="IO13" s="473"/>
      <c r="IP13" s="473"/>
      <c r="IQ13" s="473"/>
      <c r="IR13" s="473"/>
      <c r="IS13" s="473"/>
      <c r="IT13" s="473"/>
      <c r="IU13" s="473"/>
      <c r="IV13" s="473"/>
    </row>
    <row r="14" spans="1:256" s="40" customFormat="1" ht="38.25" customHeight="1" x14ac:dyDescent="0.3">
      <c r="A14"/>
      <c r="B14" s="475" t="s">
        <v>290</v>
      </c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5"/>
      <c r="N14" s="475"/>
      <c r="O14" s="475"/>
    </row>
    <row r="15" spans="1:256" s="40" customFormat="1" ht="38.25" customHeight="1" x14ac:dyDescent="0.3">
      <c r="A15"/>
      <c r="B15" s="475" t="s">
        <v>291</v>
      </c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5"/>
      <c r="N15" s="475"/>
      <c r="O15" s="475"/>
    </row>
    <row r="16" spans="1:256" s="40" customFormat="1" ht="15" customHeight="1" x14ac:dyDescent="0.3">
      <c r="A16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256" s="41" customFormat="1" ht="33.75" customHeight="1" x14ac:dyDescent="0.25">
      <c r="A17" s="34"/>
      <c r="B17" s="473" t="s">
        <v>292</v>
      </c>
      <c r="C17" s="473"/>
      <c r="D17" s="473"/>
      <c r="E17" s="473"/>
      <c r="F17" s="473"/>
      <c r="G17" s="473"/>
      <c r="H17" s="473"/>
      <c r="I17" s="473"/>
      <c r="J17" s="473"/>
      <c r="K17" s="473"/>
      <c r="L17" s="473"/>
      <c r="M17" s="473"/>
      <c r="N17" s="473"/>
      <c r="O17" s="473"/>
    </row>
    <row r="18" spans="1:256" s="40" customFormat="1" ht="63.75" customHeight="1" x14ac:dyDescent="0.3">
      <c r="A18"/>
      <c r="B18" s="475" t="s">
        <v>293</v>
      </c>
      <c r="C18" s="475"/>
      <c r="D18" s="475"/>
      <c r="E18" s="475"/>
      <c r="F18" s="475"/>
      <c r="G18" s="475"/>
      <c r="H18" s="475"/>
      <c r="I18" s="475"/>
      <c r="J18" s="475"/>
      <c r="K18" s="475"/>
      <c r="L18" s="475"/>
      <c r="M18" s="475"/>
      <c r="N18" s="475"/>
      <c r="O18" s="475"/>
    </row>
    <row r="19" spans="1:256" x14ac:dyDescent="0.3"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</row>
    <row r="20" spans="1:256" s="380" customFormat="1" ht="33" customHeight="1" x14ac:dyDescent="0.3">
      <c r="A20"/>
      <c r="B20" s="473" t="s">
        <v>283</v>
      </c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  <c r="O20" s="473"/>
      <c r="P20" s="473"/>
      <c r="Q20" s="473"/>
      <c r="R20" s="473"/>
      <c r="S20" s="473"/>
      <c r="T20" s="473"/>
      <c r="U20" s="473"/>
      <c r="V20" s="473"/>
      <c r="W20" s="473"/>
      <c r="X20" s="473"/>
      <c r="Y20" s="473"/>
      <c r="Z20" s="473"/>
      <c r="AA20" s="473"/>
      <c r="AB20" s="473"/>
      <c r="AC20" s="473"/>
      <c r="AD20" s="473"/>
      <c r="AE20" s="473"/>
      <c r="AF20" s="473"/>
      <c r="AG20" s="473"/>
      <c r="AH20" s="473"/>
      <c r="AI20" s="473"/>
      <c r="AJ20" s="473"/>
      <c r="AK20" s="473"/>
      <c r="AL20" s="473"/>
      <c r="AM20" s="473"/>
      <c r="AN20" s="473"/>
      <c r="AO20" s="473"/>
      <c r="AP20" s="473"/>
      <c r="AQ20" s="473"/>
      <c r="AR20" s="473"/>
      <c r="AS20" s="473"/>
      <c r="AT20" s="473"/>
      <c r="AU20" s="473"/>
      <c r="AV20" s="473"/>
      <c r="AW20" s="473"/>
      <c r="AX20" s="473"/>
      <c r="AY20" s="473"/>
      <c r="AZ20" s="473"/>
      <c r="BA20" s="473"/>
      <c r="BB20" s="473"/>
      <c r="BC20" s="473"/>
      <c r="BD20" s="473"/>
      <c r="BE20" s="473"/>
      <c r="BF20" s="473"/>
      <c r="BG20" s="473"/>
      <c r="BH20" s="473"/>
      <c r="BI20" s="473"/>
      <c r="BJ20" s="473"/>
      <c r="BK20" s="473"/>
      <c r="BL20" s="473"/>
      <c r="BM20" s="473"/>
      <c r="BN20" s="473"/>
      <c r="BO20" s="473"/>
      <c r="BP20" s="473"/>
      <c r="BQ20" s="473"/>
      <c r="BR20" s="473"/>
      <c r="BS20" s="473"/>
      <c r="BT20" s="473"/>
      <c r="BU20" s="473"/>
      <c r="BV20" s="473"/>
      <c r="BW20" s="473"/>
      <c r="BX20" s="473"/>
      <c r="BY20" s="473"/>
      <c r="BZ20" s="473"/>
      <c r="CA20" s="473"/>
      <c r="CB20" s="473"/>
      <c r="CC20" s="473"/>
      <c r="CD20" s="473"/>
      <c r="CE20" s="473"/>
      <c r="CF20" s="473"/>
      <c r="CG20" s="473"/>
      <c r="CH20" s="473"/>
      <c r="CI20" s="473"/>
      <c r="CJ20" s="473"/>
      <c r="CK20" s="473"/>
      <c r="CL20" s="473"/>
      <c r="CM20" s="473"/>
      <c r="CN20" s="473"/>
      <c r="CO20" s="473"/>
      <c r="CP20" s="473"/>
      <c r="CQ20" s="473"/>
      <c r="CR20" s="473"/>
      <c r="CS20" s="473"/>
      <c r="CT20" s="473"/>
      <c r="CU20" s="473"/>
      <c r="CV20" s="473"/>
      <c r="CW20" s="473"/>
      <c r="CX20" s="473"/>
      <c r="CY20" s="473"/>
      <c r="CZ20" s="473"/>
      <c r="DA20" s="473"/>
      <c r="DB20" s="473"/>
      <c r="DC20" s="473"/>
      <c r="DD20" s="473"/>
      <c r="DE20" s="473"/>
      <c r="DF20" s="473"/>
      <c r="DG20" s="473"/>
      <c r="DH20" s="473"/>
      <c r="DI20" s="473"/>
      <c r="DJ20" s="473"/>
      <c r="DK20" s="473"/>
      <c r="DL20" s="473"/>
      <c r="DM20" s="473"/>
      <c r="DN20" s="473"/>
      <c r="DO20" s="473"/>
      <c r="DP20" s="473"/>
      <c r="DQ20" s="473"/>
      <c r="DR20" s="473"/>
      <c r="DS20" s="473"/>
      <c r="DT20" s="473"/>
      <c r="DU20" s="473"/>
      <c r="DV20" s="473"/>
      <c r="DW20" s="473"/>
      <c r="DX20" s="473"/>
      <c r="DY20" s="473"/>
      <c r="DZ20" s="473"/>
      <c r="EA20" s="473"/>
      <c r="EB20" s="473"/>
      <c r="EC20" s="473"/>
      <c r="ED20" s="473"/>
      <c r="EE20" s="473"/>
      <c r="EF20" s="473"/>
      <c r="EG20" s="473"/>
      <c r="EH20" s="473"/>
      <c r="EI20" s="473"/>
      <c r="EJ20" s="473"/>
      <c r="EK20" s="473"/>
      <c r="EL20" s="473"/>
      <c r="EM20" s="473"/>
      <c r="EN20" s="473"/>
      <c r="EO20" s="473"/>
      <c r="EP20" s="473"/>
      <c r="EQ20" s="473"/>
      <c r="ER20" s="473"/>
      <c r="ES20" s="473"/>
      <c r="ET20" s="473"/>
      <c r="EU20" s="473"/>
      <c r="EV20" s="473"/>
      <c r="EW20" s="473"/>
      <c r="EX20" s="473"/>
      <c r="EY20" s="473"/>
      <c r="EZ20" s="473"/>
      <c r="FA20" s="473"/>
      <c r="FB20" s="473"/>
      <c r="FC20" s="473"/>
      <c r="FD20" s="473"/>
      <c r="FE20" s="473"/>
      <c r="FF20" s="473"/>
      <c r="FG20" s="473"/>
      <c r="FH20" s="473"/>
      <c r="FI20" s="473"/>
      <c r="FJ20" s="473"/>
      <c r="FK20" s="473"/>
      <c r="FL20" s="473"/>
      <c r="FM20" s="473"/>
      <c r="FN20" s="473"/>
      <c r="FO20" s="473"/>
      <c r="FP20" s="473"/>
      <c r="FQ20" s="473"/>
      <c r="FR20" s="473"/>
      <c r="FS20" s="473"/>
      <c r="FT20" s="473"/>
      <c r="FU20" s="473"/>
      <c r="FV20" s="473"/>
      <c r="FW20" s="473"/>
      <c r="FX20" s="473"/>
      <c r="FY20" s="473"/>
      <c r="FZ20" s="473"/>
      <c r="GA20" s="473"/>
      <c r="GB20" s="473"/>
      <c r="GC20" s="473"/>
      <c r="GD20" s="473"/>
      <c r="GE20" s="473"/>
      <c r="GF20" s="473"/>
      <c r="GG20" s="473"/>
      <c r="GH20" s="473"/>
      <c r="GI20" s="473"/>
      <c r="GJ20" s="473"/>
      <c r="GK20" s="473"/>
      <c r="GL20" s="473"/>
      <c r="GM20" s="473"/>
      <c r="GN20" s="473"/>
      <c r="GO20" s="473"/>
      <c r="GP20" s="473"/>
      <c r="GQ20" s="473"/>
      <c r="GR20" s="473"/>
      <c r="GS20" s="473"/>
      <c r="GT20" s="473"/>
      <c r="GU20" s="473"/>
      <c r="GV20" s="473"/>
      <c r="GW20" s="473"/>
      <c r="GX20" s="473"/>
      <c r="GY20" s="473"/>
      <c r="GZ20" s="473"/>
      <c r="HA20" s="473"/>
      <c r="HB20" s="473"/>
      <c r="HC20" s="473"/>
      <c r="HD20" s="473"/>
      <c r="HE20" s="473"/>
      <c r="HF20" s="473"/>
      <c r="HG20" s="473"/>
      <c r="HH20" s="473"/>
      <c r="HI20" s="473"/>
      <c r="HJ20" s="473"/>
      <c r="HK20" s="473"/>
      <c r="HL20" s="473"/>
      <c r="HM20" s="473"/>
      <c r="HN20" s="473"/>
      <c r="HO20" s="473"/>
      <c r="HP20" s="473"/>
      <c r="HQ20" s="473"/>
      <c r="HR20" s="473"/>
      <c r="HS20" s="473"/>
      <c r="HT20" s="473"/>
      <c r="HU20" s="473"/>
      <c r="HV20" s="473"/>
      <c r="HW20" s="473"/>
      <c r="HX20" s="473"/>
      <c r="HY20" s="473"/>
      <c r="HZ20" s="473"/>
      <c r="IA20" s="473"/>
      <c r="IB20" s="473"/>
      <c r="IC20" s="473"/>
      <c r="ID20" s="473"/>
      <c r="IE20" s="473"/>
      <c r="IF20" s="473"/>
      <c r="IG20" s="473"/>
      <c r="IH20" s="473"/>
      <c r="II20" s="473"/>
      <c r="IJ20" s="473"/>
      <c r="IK20" s="473"/>
      <c r="IL20" s="473"/>
      <c r="IM20" s="473"/>
      <c r="IN20" s="473"/>
      <c r="IO20" s="473"/>
      <c r="IP20" s="473"/>
      <c r="IQ20" s="473"/>
      <c r="IR20" s="473"/>
      <c r="IS20" s="473"/>
      <c r="IT20" s="473"/>
      <c r="IU20" s="473"/>
      <c r="IV20" s="473"/>
    </row>
    <row r="21" spans="1:256" ht="33.75" customHeight="1" x14ac:dyDescent="0.3">
      <c r="B21" s="383" t="s">
        <v>277</v>
      </c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</row>
    <row r="23" spans="1:256" s="42" customFormat="1" ht="15.6" x14ac:dyDescent="0.25">
      <c r="D23" s="43" t="s">
        <v>278</v>
      </c>
    </row>
    <row r="24" spans="1:256" ht="42.75" customHeight="1" x14ac:dyDescent="0.3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1:256" ht="31.5" customHeight="1" x14ac:dyDescent="0.3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1:256" ht="25.5" customHeight="1" x14ac:dyDescent="0.3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spans="1:256" ht="42" customHeight="1" x14ac:dyDescent="0.3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9" spans="1:256" ht="23.25" customHeight="1" x14ac:dyDescent="0.3">
      <c r="B29" s="33"/>
    </row>
    <row r="30" spans="1:256" x14ac:dyDescent="0.3">
      <c r="B30" s="32"/>
    </row>
    <row r="31" spans="1:256" ht="38.25" customHeight="1" x14ac:dyDescent="0.3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256" ht="54" customHeight="1" x14ac:dyDescent="0.3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2:15" ht="39.75" customHeight="1" x14ac:dyDescent="0.3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2:15" ht="27.75" customHeight="1" x14ac:dyDescent="0.3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spans="2:15" ht="27" customHeight="1" x14ac:dyDescent="0.3"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2:15" ht="15.75" customHeight="1" x14ac:dyDescent="0.3"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spans="2:15" ht="44.25" customHeight="1" x14ac:dyDescent="0.3">
      <c r="B37" s="473" t="s">
        <v>294</v>
      </c>
      <c r="C37" s="473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3"/>
    </row>
    <row r="38" spans="2:15" ht="38.25" customHeight="1" x14ac:dyDescent="0.3">
      <c r="B38" s="388" t="s">
        <v>295</v>
      </c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8"/>
    </row>
    <row r="39" spans="2:15" ht="39.75" customHeight="1" x14ac:dyDescent="0.3">
      <c r="B39" s="478" t="s">
        <v>296</v>
      </c>
      <c r="C39" s="478"/>
      <c r="D39" s="478"/>
      <c r="E39" s="478"/>
      <c r="F39" s="478"/>
      <c r="G39" s="478"/>
      <c r="H39" s="478"/>
      <c r="I39" s="478"/>
      <c r="J39" s="478"/>
      <c r="K39" s="478"/>
      <c r="L39" s="478"/>
      <c r="M39" s="478"/>
      <c r="N39" s="478"/>
    </row>
    <row r="40" spans="2:15" ht="39.75" customHeight="1" x14ac:dyDescent="0.3">
      <c r="B40" s="473" t="s">
        <v>297</v>
      </c>
      <c r="C40" s="473"/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4"/>
    </row>
    <row r="41" spans="2:15" ht="48.75" customHeight="1" x14ac:dyDescent="0.3">
      <c r="B41" s="388" t="s">
        <v>279</v>
      </c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</row>
    <row r="42" spans="2:15" ht="42" customHeight="1" x14ac:dyDescent="0.3">
      <c r="B42" s="388" t="s">
        <v>280</v>
      </c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8"/>
    </row>
    <row r="43" spans="2:15" ht="36" customHeight="1" x14ac:dyDescent="0.3">
      <c r="B43" s="388" t="s">
        <v>298</v>
      </c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8"/>
    </row>
    <row r="58" spans="2:14" ht="20.25" customHeight="1" x14ac:dyDescent="0.3"/>
    <row r="59" spans="2:14" ht="30.75" customHeight="1" x14ac:dyDescent="0.3">
      <c r="B59" s="477" t="s">
        <v>299</v>
      </c>
      <c r="C59" s="477"/>
      <c r="D59" s="477"/>
      <c r="E59" s="477"/>
      <c r="F59" s="477"/>
      <c r="G59" s="477"/>
      <c r="H59" s="477"/>
      <c r="I59" s="477"/>
      <c r="J59" s="477"/>
      <c r="K59" s="477"/>
      <c r="L59" s="477"/>
      <c r="M59" s="477"/>
      <c r="N59" s="477"/>
    </row>
    <row r="60" spans="2:14" ht="33" customHeight="1" x14ac:dyDescent="0.3">
      <c r="B60" s="383" t="s">
        <v>300</v>
      </c>
      <c r="C60" s="383"/>
      <c r="D60" s="383"/>
      <c r="E60" s="383"/>
      <c r="F60" s="383"/>
      <c r="G60" s="383"/>
      <c r="H60" s="383"/>
      <c r="I60" s="383"/>
      <c r="J60" s="383"/>
      <c r="K60" s="383"/>
      <c r="L60" s="383"/>
      <c r="M60" s="383"/>
      <c r="N60" s="383"/>
    </row>
    <row r="62" spans="2:14" ht="24" customHeight="1" x14ac:dyDescent="0.3">
      <c r="B62" s="477" t="s">
        <v>301</v>
      </c>
      <c r="C62" s="477"/>
      <c r="D62" s="477"/>
      <c r="E62" s="477"/>
      <c r="F62" s="477"/>
      <c r="G62" s="477"/>
      <c r="H62" s="477"/>
      <c r="I62" s="477"/>
      <c r="J62" s="477"/>
      <c r="K62" s="477"/>
      <c r="L62" s="477"/>
      <c r="M62" s="477"/>
      <c r="N62" s="477"/>
    </row>
    <row r="63" spans="2:14" ht="25.5" customHeight="1" x14ac:dyDescent="0.3">
      <c r="B63" s="476" t="s">
        <v>302</v>
      </c>
      <c r="C63" s="476"/>
      <c r="D63" s="476"/>
      <c r="E63" s="476"/>
      <c r="F63" s="476"/>
      <c r="G63" s="476"/>
      <c r="H63" s="476"/>
      <c r="I63" s="476"/>
      <c r="J63" s="476"/>
      <c r="K63" s="476"/>
      <c r="L63" s="476"/>
      <c r="M63" s="476"/>
      <c r="N63" s="476"/>
    </row>
  </sheetData>
  <mergeCells count="28">
    <mergeCell ref="B63:N63"/>
    <mergeCell ref="B6:O6"/>
    <mergeCell ref="B7:O7"/>
    <mergeCell ref="B10:O10"/>
    <mergeCell ref="B11:O11"/>
    <mergeCell ref="B60:N60"/>
    <mergeCell ref="B62:N62"/>
    <mergeCell ref="B43:N43"/>
    <mergeCell ref="B17:O17"/>
    <mergeCell ref="B18:O18"/>
    <mergeCell ref="B38:N38"/>
    <mergeCell ref="B39:N39"/>
    <mergeCell ref="B19:O19"/>
    <mergeCell ref="B14:O14"/>
    <mergeCell ref="B13:IV13"/>
    <mergeCell ref="B59:N59"/>
    <mergeCell ref="B42:N42"/>
    <mergeCell ref="B20:IV20"/>
    <mergeCell ref="B21:O21"/>
    <mergeCell ref="B37:O37"/>
    <mergeCell ref="B2:O2"/>
    <mergeCell ref="B4:O4"/>
    <mergeCell ref="B5:O5"/>
    <mergeCell ref="B41:N41"/>
    <mergeCell ref="B40:M40"/>
    <mergeCell ref="B8:O8"/>
    <mergeCell ref="B9:O9"/>
    <mergeCell ref="B15:O1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IV238"/>
  <sheetViews>
    <sheetView zoomScale="90" zoomScaleNormal="90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B9" sqref="B9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7</v>
      </c>
      <c r="C3" s="392">
        <f>+'Como usar a planilha'!$L$3</f>
        <v>2025</v>
      </c>
      <c r="D3" s="216"/>
      <c r="E3" s="217"/>
      <c r="F3" s="217"/>
      <c r="G3" s="394" t="s">
        <v>348</v>
      </c>
      <c r="H3" s="393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394"/>
      <c r="H4" s="393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394"/>
      <c r="H5" s="393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255" t="str">
        <f>IF(H7="",(""),IF(H7="DP",(J6+G7),IF(H7="DB",(J6-G7),IF(H7="IV",(J6-G7),IF(H7="CH",(J6-G7),IF(H7="SQ",(J6-G7),J6))))))</f>
        <v/>
      </c>
      <c r="K7" s="255" t="str">
        <f>IF(H7="",(""),IF(H7="SQ",(K6+G7),IF(H7="RD",(K6+G7),IF(H7="DI",(K6-G7),K6))))</f>
        <v/>
      </c>
      <c r="L7" s="255" t="str">
        <f>IF(H7="",(""),IF(H7="CC",(L6+G7),IF(H7="PC",(L6+G7),L6)))</f>
        <v/>
      </c>
      <c r="M7" s="261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255" t="str">
        <f t="shared" ref="J8:J71" si="0">IF(H8="",(""),IF(H8="DP",(J7+G8),IF(H8="DB",(J7-G8),IF(H8="IV",(J7-G8),IF(H8="CH",(J7-G8),IF(H8="SQ",(J7-G8),J7))))))</f>
        <v/>
      </c>
      <c r="K8" s="255" t="str">
        <f t="shared" ref="K8:K71" si="1">IF(H8="",(""),IF(H8="SQ",(K7+G8),IF(H8="RD",(K7+G8),IF(H8="DI",(K7-G8),K7))))</f>
        <v/>
      </c>
      <c r="L8" s="255" t="str">
        <f t="shared" ref="L8:L71" si="2">IF(H8="",(""),IF(H8="CC",(L7+G8),IF(H8="PC",(L7+G8),L7)))</f>
        <v/>
      </c>
      <c r="M8" s="261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255" t="str">
        <f t="shared" si="0"/>
        <v/>
      </c>
      <c r="K9" s="255" t="str">
        <f t="shared" si="1"/>
        <v/>
      </c>
      <c r="L9" s="255" t="str">
        <f t="shared" si="2"/>
        <v/>
      </c>
      <c r="M9" s="261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255" t="str">
        <f t="shared" si="0"/>
        <v/>
      </c>
      <c r="K10" s="255" t="str">
        <f t="shared" si="1"/>
        <v/>
      </c>
      <c r="L10" s="255" t="str">
        <f t="shared" si="2"/>
        <v/>
      </c>
      <c r="M10" s="261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255" t="str">
        <f t="shared" si="0"/>
        <v/>
      </c>
      <c r="K11" s="255" t="str">
        <f t="shared" si="1"/>
        <v/>
      </c>
      <c r="L11" s="255" t="str">
        <f t="shared" si="2"/>
        <v/>
      </c>
      <c r="M11" s="261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255" t="str">
        <f t="shared" si="0"/>
        <v/>
      </c>
      <c r="K12" s="255" t="str">
        <f t="shared" si="1"/>
        <v/>
      </c>
      <c r="L12" s="255" t="str">
        <f t="shared" si="2"/>
        <v/>
      </c>
      <c r="M12" s="261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255" t="str">
        <f t="shared" si="0"/>
        <v/>
      </c>
      <c r="K13" s="255" t="str">
        <f t="shared" si="1"/>
        <v/>
      </c>
      <c r="L13" s="255" t="str">
        <f t="shared" si="2"/>
        <v/>
      </c>
      <c r="M13" s="261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255" t="str">
        <f t="shared" si="0"/>
        <v/>
      </c>
      <c r="K14" s="255" t="str">
        <f t="shared" si="1"/>
        <v/>
      </c>
      <c r="L14" s="255" t="str">
        <f t="shared" si="2"/>
        <v/>
      </c>
      <c r="M14" s="261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255" t="str">
        <f t="shared" si="0"/>
        <v/>
      </c>
      <c r="K15" s="255" t="str">
        <f t="shared" si="1"/>
        <v/>
      </c>
      <c r="L15" s="255" t="str">
        <f t="shared" si="2"/>
        <v/>
      </c>
      <c r="M15" s="261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255" t="str">
        <f t="shared" si="0"/>
        <v/>
      </c>
      <c r="K16" s="255" t="str">
        <f t="shared" si="1"/>
        <v/>
      </c>
      <c r="L16" s="255" t="str">
        <f t="shared" si="2"/>
        <v/>
      </c>
      <c r="M16" s="261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255" t="str">
        <f t="shared" si="0"/>
        <v/>
      </c>
      <c r="K17" s="255" t="str">
        <f t="shared" si="1"/>
        <v/>
      </c>
      <c r="L17" s="255" t="str">
        <f t="shared" si="2"/>
        <v/>
      </c>
      <c r="M17" s="261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255" t="str">
        <f t="shared" si="0"/>
        <v/>
      </c>
      <c r="K18" s="255" t="str">
        <f t="shared" si="1"/>
        <v/>
      </c>
      <c r="L18" s="255" t="str">
        <f t="shared" si="2"/>
        <v/>
      </c>
      <c r="M18" s="261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255" t="str">
        <f t="shared" si="0"/>
        <v/>
      </c>
      <c r="K19" s="255" t="str">
        <f t="shared" si="1"/>
        <v/>
      </c>
      <c r="L19" s="255" t="str">
        <f t="shared" si="2"/>
        <v/>
      </c>
      <c r="M19" s="261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255" t="str">
        <f t="shared" si="0"/>
        <v/>
      </c>
      <c r="K20" s="255" t="str">
        <f t="shared" si="1"/>
        <v/>
      </c>
      <c r="L20" s="255" t="str">
        <f t="shared" si="2"/>
        <v/>
      </c>
      <c r="M20" s="261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255" t="str">
        <f t="shared" si="0"/>
        <v/>
      </c>
      <c r="K21" s="255" t="str">
        <f t="shared" si="1"/>
        <v/>
      </c>
      <c r="L21" s="255" t="str">
        <f t="shared" si="2"/>
        <v/>
      </c>
      <c r="M21" s="261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255" t="str">
        <f t="shared" si="0"/>
        <v/>
      </c>
      <c r="K22" s="255" t="str">
        <f t="shared" si="1"/>
        <v/>
      </c>
      <c r="L22" s="255" t="str">
        <f t="shared" si="2"/>
        <v/>
      </c>
      <c r="M22" s="261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255" t="str">
        <f t="shared" si="0"/>
        <v/>
      </c>
      <c r="K23" s="255" t="str">
        <f t="shared" si="1"/>
        <v/>
      </c>
      <c r="L23" s="255" t="str">
        <f t="shared" si="2"/>
        <v/>
      </c>
      <c r="M23" s="261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255" t="str">
        <f t="shared" si="0"/>
        <v/>
      </c>
      <c r="K24" s="255" t="str">
        <f t="shared" si="1"/>
        <v/>
      </c>
      <c r="L24" s="255" t="str">
        <f t="shared" si="2"/>
        <v/>
      </c>
      <c r="M24" s="261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255" t="str">
        <f t="shared" si="0"/>
        <v/>
      </c>
      <c r="K25" s="255" t="str">
        <f t="shared" si="1"/>
        <v/>
      </c>
      <c r="L25" s="255" t="str">
        <f t="shared" si="2"/>
        <v/>
      </c>
      <c r="M25" s="261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255" t="str">
        <f t="shared" si="0"/>
        <v/>
      </c>
      <c r="K26" s="255" t="str">
        <f t="shared" si="1"/>
        <v/>
      </c>
      <c r="L26" s="255" t="str">
        <f t="shared" si="2"/>
        <v/>
      </c>
      <c r="M26" s="261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255" t="str">
        <f t="shared" si="0"/>
        <v/>
      </c>
      <c r="K27" s="255" t="str">
        <f t="shared" si="1"/>
        <v/>
      </c>
      <c r="L27" s="255" t="str">
        <f t="shared" si="2"/>
        <v/>
      </c>
      <c r="M27" s="261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255" t="str">
        <f t="shared" si="0"/>
        <v/>
      </c>
      <c r="K28" s="255" t="str">
        <f t="shared" si="1"/>
        <v/>
      </c>
      <c r="L28" s="255" t="str">
        <f t="shared" si="2"/>
        <v/>
      </c>
      <c r="M28" s="261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255" t="str">
        <f t="shared" si="0"/>
        <v/>
      </c>
      <c r="K29" s="255" t="str">
        <f t="shared" si="1"/>
        <v/>
      </c>
      <c r="L29" s="255" t="str">
        <f t="shared" si="2"/>
        <v/>
      </c>
      <c r="M29" s="261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255" t="str">
        <f t="shared" si="0"/>
        <v/>
      </c>
      <c r="K30" s="255" t="str">
        <f t="shared" si="1"/>
        <v/>
      </c>
      <c r="L30" s="255" t="str">
        <f t="shared" si="2"/>
        <v/>
      </c>
      <c r="M30" s="261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255" t="str">
        <f t="shared" si="0"/>
        <v/>
      </c>
      <c r="K31" s="255" t="str">
        <f t="shared" si="1"/>
        <v/>
      </c>
      <c r="L31" s="255" t="str">
        <f t="shared" si="2"/>
        <v/>
      </c>
      <c r="M31" s="261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255" t="str">
        <f t="shared" si="0"/>
        <v/>
      </c>
      <c r="K32" s="255" t="str">
        <f t="shared" si="1"/>
        <v/>
      </c>
      <c r="L32" s="255" t="str">
        <f t="shared" si="2"/>
        <v/>
      </c>
      <c r="M32" s="261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255" t="str">
        <f t="shared" si="0"/>
        <v/>
      </c>
      <c r="K33" s="255" t="str">
        <f t="shared" si="1"/>
        <v/>
      </c>
      <c r="L33" s="255" t="str">
        <f t="shared" si="2"/>
        <v/>
      </c>
      <c r="M33" s="261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255" t="str">
        <f t="shared" si="0"/>
        <v/>
      </c>
      <c r="K34" s="255" t="str">
        <f t="shared" si="1"/>
        <v/>
      </c>
      <c r="L34" s="255" t="str">
        <f t="shared" si="2"/>
        <v/>
      </c>
      <c r="M34" s="261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255" t="str">
        <f t="shared" si="0"/>
        <v/>
      </c>
      <c r="K35" s="255" t="str">
        <f t="shared" si="1"/>
        <v/>
      </c>
      <c r="L35" s="255" t="str">
        <f t="shared" si="2"/>
        <v/>
      </c>
      <c r="M35" s="261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255" t="str">
        <f t="shared" si="0"/>
        <v/>
      </c>
      <c r="K36" s="255" t="str">
        <f t="shared" si="1"/>
        <v/>
      </c>
      <c r="L36" s="255" t="str">
        <f t="shared" si="2"/>
        <v/>
      </c>
      <c r="M36" s="261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255" t="str">
        <f t="shared" si="0"/>
        <v/>
      </c>
      <c r="K37" s="255" t="str">
        <f t="shared" si="1"/>
        <v/>
      </c>
      <c r="L37" s="255" t="str">
        <f t="shared" si="2"/>
        <v/>
      </c>
      <c r="M37" s="261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255" t="str">
        <f t="shared" si="0"/>
        <v/>
      </c>
      <c r="K38" s="255" t="str">
        <f t="shared" si="1"/>
        <v/>
      </c>
      <c r="L38" s="255" t="str">
        <f t="shared" si="2"/>
        <v/>
      </c>
      <c r="M38" s="261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255" t="str">
        <f t="shared" si="0"/>
        <v/>
      </c>
      <c r="K39" s="255" t="str">
        <f t="shared" si="1"/>
        <v/>
      </c>
      <c r="L39" s="255" t="str">
        <f t="shared" si="2"/>
        <v/>
      </c>
      <c r="M39" s="261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255" t="str">
        <f t="shared" si="0"/>
        <v/>
      </c>
      <c r="K40" s="255" t="str">
        <f t="shared" si="1"/>
        <v/>
      </c>
      <c r="L40" s="255" t="str">
        <f t="shared" si="2"/>
        <v/>
      </c>
      <c r="M40" s="261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255" t="str">
        <f t="shared" si="0"/>
        <v/>
      </c>
      <c r="K41" s="255" t="str">
        <f t="shared" si="1"/>
        <v/>
      </c>
      <c r="L41" s="255" t="str">
        <f t="shared" si="2"/>
        <v/>
      </c>
      <c r="M41" s="261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255" t="str">
        <f t="shared" si="0"/>
        <v/>
      </c>
      <c r="K42" s="255" t="str">
        <f t="shared" si="1"/>
        <v/>
      </c>
      <c r="L42" s="255" t="str">
        <f t="shared" si="2"/>
        <v/>
      </c>
      <c r="M42" s="261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255" t="str">
        <f t="shared" si="0"/>
        <v/>
      </c>
      <c r="K43" s="255" t="str">
        <f t="shared" si="1"/>
        <v/>
      </c>
      <c r="L43" s="255" t="str">
        <f t="shared" si="2"/>
        <v/>
      </c>
      <c r="M43" s="261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255" t="str">
        <f t="shared" si="0"/>
        <v/>
      </c>
      <c r="K44" s="255" t="str">
        <f t="shared" si="1"/>
        <v/>
      </c>
      <c r="L44" s="255" t="str">
        <f t="shared" si="2"/>
        <v/>
      </c>
      <c r="M44" s="261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255" t="str">
        <f t="shared" si="0"/>
        <v/>
      </c>
      <c r="K45" s="255" t="str">
        <f t="shared" si="1"/>
        <v/>
      </c>
      <c r="L45" s="255" t="str">
        <f t="shared" si="2"/>
        <v/>
      </c>
      <c r="M45" s="261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255" t="str">
        <f t="shared" si="0"/>
        <v/>
      </c>
      <c r="K46" s="255" t="str">
        <f t="shared" si="1"/>
        <v/>
      </c>
      <c r="L46" s="255" t="str">
        <f t="shared" si="2"/>
        <v/>
      </c>
      <c r="M46" s="261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255" t="str">
        <f t="shared" si="0"/>
        <v/>
      </c>
      <c r="K47" s="255" t="str">
        <f t="shared" si="1"/>
        <v/>
      </c>
      <c r="L47" s="255" t="str">
        <f t="shared" si="2"/>
        <v/>
      </c>
      <c r="M47" s="261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255" t="str">
        <f t="shared" si="0"/>
        <v/>
      </c>
      <c r="K48" s="255" t="str">
        <f t="shared" si="1"/>
        <v/>
      </c>
      <c r="L48" s="255" t="str">
        <f t="shared" si="2"/>
        <v/>
      </c>
      <c r="M48" s="261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255" t="str">
        <f t="shared" si="0"/>
        <v/>
      </c>
      <c r="K49" s="255" t="str">
        <f t="shared" si="1"/>
        <v/>
      </c>
      <c r="L49" s="255" t="str">
        <f t="shared" si="2"/>
        <v/>
      </c>
      <c r="M49" s="261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255" t="str">
        <f t="shared" si="0"/>
        <v/>
      </c>
      <c r="K50" s="255" t="str">
        <f t="shared" si="1"/>
        <v/>
      </c>
      <c r="L50" s="255" t="str">
        <f t="shared" si="2"/>
        <v/>
      </c>
      <c r="M50" s="261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255" t="str">
        <f t="shared" si="0"/>
        <v/>
      </c>
      <c r="K51" s="255" t="str">
        <f t="shared" si="1"/>
        <v/>
      </c>
      <c r="L51" s="255" t="str">
        <f t="shared" si="2"/>
        <v/>
      </c>
      <c r="M51" s="261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255" t="str">
        <f t="shared" si="0"/>
        <v/>
      </c>
      <c r="K52" s="255" t="str">
        <f t="shared" si="1"/>
        <v/>
      </c>
      <c r="L52" s="255" t="str">
        <f t="shared" si="2"/>
        <v/>
      </c>
      <c r="M52" s="261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255" t="str">
        <f t="shared" si="0"/>
        <v/>
      </c>
      <c r="K53" s="255" t="str">
        <f t="shared" si="1"/>
        <v/>
      </c>
      <c r="L53" s="255" t="str">
        <f t="shared" si="2"/>
        <v/>
      </c>
      <c r="M53" s="261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255" t="str">
        <f t="shared" si="0"/>
        <v/>
      </c>
      <c r="K54" s="255" t="str">
        <f t="shared" si="1"/>
        <v/>
      </c>
      <c r="L54" s="255" t="str">
        <f t="shared" si="2"/>
        <v/>
      </c>
      <c r="M54" s="261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255" t="str">
        <f t="shared" si="0"/>
        <v/>
      </c>
      <c r="K55" s="255" t="str">
        <f t="shared" si="1"/>
        <v/>
      </c>
      <c r="L55" s="255" t="str">
        <f t="shared" si="2"/>
        <v/>
      </c>
      <c r="M55" s="261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255" t="str">
        <f t="shared" si="0"/>
        <v/>
      </c>
      <c r="K56" s="255" t="str">
        <f t="shared" si="1"/>
        <v/>
      </c>
      <c r="L56" s="255" t="str">
        <f t="shared" si="2"/>
        <v/>
      </c>
      <c r="M56" s="261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255" t="str">
        <f t="shared" si="0"/>
        <v/>
      </c>
      <c r="K57" s="255" t="str">
        <f t="shared" si="1"/>
        <v/>
      </c>
      <c r="L57" s="255" t="str">
        <f t="shared" si="2"/>
        <v/>
      </c>
      <c r="M57" s="261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255" t="str">
        <f t="shared" si="0"/>
        <v/>
      </c>
      <c r="K58" s="255" t="str">
        <f t="shared" si="1"/>
        <v/>
      </c>
      <c r="L58" s="255" t="str">
        <f t="shared" si="2"/>
        <v/>
      </c>
      <c r="M58" s="261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255" t="str">
        <f t="shared" si="0"/>
        <v/>
      </c>
      <c r="K59" s="255" t="str">
        <f t="shared" si="1"/>
        <v/>
      </c>
      <c r="L59" s="255" t="str">
        <f t="shared" si="2"/>
        <v/>
      </c>
      <c r="M59" s="261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255" t="str">
        <f t="shared" si="0"/>
        <v/>
      </c>
      <c r="K60" s="255" t="str">
        <f t="shared" si="1"/>
        <v/>
      </c>
      <c r="L60" s="255" t="str">
        <f t="shared" si="2"/>
        <v/>
      </c>
      <c r="M60" s="261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255" t="str">
        <f t="shared" si="0"/>
        <v/>
      </c>
      <c r="K61" s="255" t="str">
        <f t="shared" si="1"/>
        <v/>
      </c>
      <c r="L61" s="255" t="str">
        <f t="shared" si="2"/>
        <v/>
      </c>
      <c r="M61" s="261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255" t="str">
        <f t="shared" si="0"/>
        <v/>
      </c>
      <c r="K62" s="255" t="str">
        <f t="shared" si="1"/>
        <v/>
      </c>
      <c r="L62" s="255" t="str">
        <f t="shared" si="2"/>
        <v/>
      </c>
      <c r="M62" s="261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255" t="str">
        <f t="shared" si="0"/>
        <v/>
      </c>
      <c r="K63" s="255" t="str">
        <f t="shared" si="1"/>
        <v/>
      </c>
      <c r="L63" s="255" t="str">
        <f t="shared" si="2"/>
        <v/>
      </c>
      <c r="M63" s="261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255" t="str">
        <f t="shared" si="0"/>
        <v/>
      </c>
      <c r="K64" s="255" t="str">
        <f t="shared" si="1"/>
        <v/>
      </c>
      <c r="L64" s="255" t="str">
        <f t="shared" si="2"/>
        <v/>
      </c>
      <c r="M64" s="261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255" t="str">
        <f t="shared" si="0"/>
        <v/>
      </c>
      <c r="K65" s="255" t="str">
        <f t="shared" si="1"/>
        <v/>
      </c>
      <c r="L65" s="255" t="str">
        <f t="shared" si="2"/>
        <v/>
      </c>
      <c r="M65" s="261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255" t="str">
        <f t="shared" si="0"/>
        <v/>
      </c>
      <c r="K66" s="255" t="str">
        <f t="shared" si="1"/>
        <v/>
      </c>
      <c r="L66" s="255" t="str">
        <f t="shared" si="2"/>
        <v/>
      </c>
      <c r="M66" s="261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255" t="str">
        <f t="shared" si="0"/>
        <v/>
      </c>
      <c r="K67" s="255" t="str">
        <f t="shared" si="1"/>
        <v/>
      </c>
      <c r="L67" s="255" t="str">
        <f t="shared" si="2"/>
        <v/>
      </c>
      <c r="M67" s="261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255" t="str">
        <f t="shared" si="0"/>
        <v/>
      </c>
      <c r="K68" s="255" t="str">
        <f t="shared" si="1"/>
        <v/>
      </c>
      <c r="L68" s="255" t="str">
        <f t="shared" si="2"/>
        <v/>
      </c>
      <c r="M68" s="261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255" t="str">
        <f t="shared" si="0"/>
        <v/>
      </c>
      <c r="K69" s="255" t="str">
        <f t="shared" si="1"/>
        <v/>
      </c>
      <c r="L69" s="255" t="str">
        <f t="shared" si="2"/>
        <v/>
      </c>
      <c r="M69" s="261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255" t="str">
        <f t="shared" si="0"/>
        <v/>
      </c>
      <c r="K70" s="255" t="str">
        <f t="shared" si="1"/>
        <v/>
      </c>
      <c r="L70" s="255" t="str">
        <f t="shared" si="2"/>
        <v/>
      </c>
      <c r="M70" s="261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255" t="str">
        <f t="shared" si="0"/>
        <v/>
      </c>
      <c r="K71" s="255" t="str">
        <f t="shared" si="1"/>
        <v/>
      </c>
      <c r="L71" s="255" t="str">
        <f t="shared" si="2"/>
        <v/>
      </c>
      <c r="M71" s="261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255" t="str">
        <f t="shared" ref="J72:J135" si="4">IF(H72="",(""),IF(H72="DP",(J71+G72),IF(H72="DB",(J71-G72),IF(H72="IV",(J71-G72),IF(H72="CH",(J71-G72),IF(H72="SQ",(J71-G72),J71))))))</f>
        <v/>
      </c>
      <c r="K72" s="255" t="str">
        <f t="shared" ref="K72:K135" si="5">IF(H72="",(""),IF(H72="SQ",(K71+G72),IF(H72="RD",(K71+G72),IF(H72="DI",(K71-G72),K71))))</f>
        <v/>
      </c>
      <c r="L72" s="255" t="str">
        <f t="shared" ref="L72:L135" si="6">IF(H72="",(""),IF(H72="CC",(L71+G72),IF(H72="PC",(L71+G72),L71)))</f>
        <v/>
      </c>
      <c r="M72" s="261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255" t="str">
        <f t="shared" si="4"/>
        <v/>
      </c>
      <c r="K73" s="255" t="str">
        <f t="shared" si="5"/>
        <v/>
      </c>
      <c r="L73" s="255" t="str">
        <f t="shared" si="6"/>
        <v/>
      </c>
      <c r="M73" s="261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255" t="str">
        <f t="shared" si="4"/>
        <v/>
      </c>
      <c r="K74" s="255" t="str">
        <f t="shared" si="5"/>
        <v/>
      </c>
      <c r="L74" s="255" t="str">
        <f t="shared" si="6"/>
        <v/>
      </c>
      <c r="M74" s="261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255" t="str">
        <f t="shared" si="4"/>
        <v/>
      </c>
      <c r="K75" s="255" t="str">
        <f t="shared" si="5"/>
        <v/>
      </c>
      <c r="L75" s="255" t="str">
        <f t="shared" si="6"/>
        <v/>
      </c>
      <c r="M75" s="261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255" t="str">
        <f t="shared" si="4"/>
        <v/>
      </c>
      <c r="K76" s="255" t="str">
        <f t="shared" si="5"/>
        <v/>
      </c>
      <c r="L76" s="255" t="str">
        <f t="shared" si="6"/>
        <v/>
      </c>
      <c r="M76" s="261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255" t="str">
        <f t="shared" si="4"/>
        <v/>
      </c>
      <c r="K77" s="255" t="str">
        <f t="shared" si="5"/>
        <v/>
      </c>
      <c r="L77" s="255" t="str">
        <f t="shared" si="6"/>
        <v/>
      </c>
      <c r="M77" s="261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255" t="str">
        <f t="shared" si="4"/>
        <v/>
      </c>
      <c r="K78" s="255" t="str">
        <f t="shared" si="5"/>
        <v/>
      </c>
      <c r="L78" s="255" t="str">
        <f t="shared" si="6"/>
        <v/>
      </c>
      <c r="M78" s="261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255" t="str">
        <f t="shared" si="4"/>
        <v/>
      </c>
      <c r="K79" s="255" t="str">
        <f t="shared" si="5"/>
        <v/>
      </c>
      <c r="L79" s="255" t="str">
        <f t="shared" si="6"/>
        <v/>
      </c>
      <c r="M79" s="261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255" t="str">
        <f t="shared" si="4"/>
        <v/>
      </c>
      <c r="K80" s="255" t="str">
        <f t="shared" si="5"/>
        <v/>
      </c>
      <c r="L80" s="255" t="str">
        <f t="shared" si="6"/>
        <v/>
      </c>
      <c r="M80" s="261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255" t="str">
        <f t="shared" si="4"/>
        <v/>
      </c>
      <c r="K81" s="255" t="str">
        <f t="shared" si="5"/>
        <v/>
      </c>
      <c r="L81" s="255" t="str">
        <f t="shared" si="6"/>
        <v/>
      </c>
      <c r="M81" s="261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255" t="str">
        <f t="shared" si="4"/>
        <v/>
      </c>
      <c r="K82" s="255" t="str">
        <f t="shared" si="5"/>
        <v/>
      </c>
      <c r="L82" s="255" t="str">
        <f t="shared" si="6"/>
        <v/>
      </c>
      <c r="M82" s="261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255" t="str">
        <f t="shared" si="4"/>
        <v/>
      </c>
      <c r="K83" s="255" t="str">
        <f t="shared" si="5"/>
        <v/>
      </c>
      <c r="L83" s="255" t="str">
        <f t="shared" si="6"/>
        <v/>
      </c>
      <c r="M83" s="261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255" t="str">
        <f t="shared" si="4"/>
        <v/>
      </c>
      <c r="K84" s="255" t="str">
        <f t="shared" si="5"/>
        <v/>
      </c>
      <c r="L84" s="255" t="str">
        <f t="shared" si="6"/>
        <v/>
      </c>
      <c r="M84" s="261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255" t="str">
        <f t="shared" si="4"/>
        <v/>
      </c>
      <c r="K85" s="255" t="str">
        <f t="shared" si="5"/>
        <v/>
      </c>
      <c r="L85" s="255" t="str">
        <f t="shared" si="6"/>
        <v/>
      </c>
      <c r="M85" s="261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255" t="str">
        <f t="shared" si="4"/>
        <v/>
      </c>
      <c r="K86" s="255" t="str">
        <f t="shared" si="5"/>
        <v/>
      </c>
      <c r="L86" s="255" t="str">
        <f t="shared" si="6"/>
        <v/>
      </c>
      <c r="M86" s="261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255" t="str">
        <f t="shared" si="4"/>
        <v/>
      </c>
      <c r="K87" s="255" t="str">
        <f t="shared" si="5"/>
        <v/>
      </c>
      <c r="L87" s="255" t="str">
        <f t="shared" si="6"/>
        <v/>
      </c>
      <c r="M87" s="261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255" t="str">
        <f t="shared" si="4"/>
        <v/>
      </c>
      <c r="K88" s="255" t="str">
        <f t="shared" si="5"/>
        <v/>
      </c>
      <c r="L88" s="255" t="str">
        <f t="shared" si="6"/>
        <v/>
      </c>
      <c r="M88" s="261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255" t="str">
        <f t="shared" si="4"/>
        <v/>
      </c>
      <c r="K89" s="255" t="str">
        <f t="shared" si="5"/>
        <v/>
      </c>
      <c r="L89" s="255" t="str">
        <f t="shared" si="6"/>
        <v/>
      </c>
      <c r="M89" s="261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255" t="str">
        <f t="shared" si="4"/>
        <v/>
      </c>
      <c r="K90" s="255" t="str">
        <f t="shared" si="5"/>
        <v/>
      </c>
      <c r="L90" s="255" t="str">
        <f t="shared" si="6"/>
        <v/>
      </c>
      <c r="M90" s="261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255" t="str">
        <f t="shared" si="4"/>
        <v/>
      </c>
      <c r="K91" s="255" t="str">
        <f t="shared" si="5"/>
        <v/>
      </c>
      <c r="L91" s="255" t="str">
        <f t="shared" si="6"/>
        <v/>
      </c>
      <c r="M91" s="261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255" t="str">
        <f t="shared" si="4"/>
        <v/>
      </c>
      <c r="K92" s="255" t="str">
        <f t="shared" si="5"/>
        <v/>
      </c>
      <c r="L92" s="255" t="str">
        <f t="shared" si="6"/>
        <v/>
      </c>
      <c r="M92" s="261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255" t="str">
        <f t="shared" si="4"/>
        <v/>
      </c>
      <c r="K93" s="255" t="str">
        <f t="shared" si="5"/>
        <v/>
      </c>
      <c r="L93" s="255" t="str">
        <f t="shared" si="6"/>
        <v/>
      </c>
      <c r="M93" s="261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255" t="str">
        <f t="shared" si="4"/>
        <v/>
      </c>
      <c r="K94" s="255" t="str">
        <f t="shared" si="5"/>
        <v/>
      </c>
      <c r="L94" s="255" t="str">
        <f t="shared" si="6"/>
        <v/>
      </c>
      <c r="M94" s="261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255" t="str">
        <f t="shared" si="4"/>
        <v/>
      </c>
      <c r="K95" s="255" t="str">
        <f t="shared" si="5"/>
        <v/>
      </c>
      <c r="L95" s="255" t="str">
        <f t="shared" si="6"/>
        <v/>
      </c>
      <c r="M95" s="261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255" t="str">
        <f t="shared" si="4"/>
        <v/>
      </c>
      <c r="K96" s="255" t="str">
        <f t="shared" si="5"/>
        <v/>
      </c>
      <c r="L96" s="255" t="str">
        <f t="shared" si="6"/>
        <v/>
      </c>
      <c r="M96" s="261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255" t="str">
        <f t="shared" si="4"/>
        <v/>
      </c>
      <c r="K97" s="255" t="str">
        <f t="shared" si="5"/>
        <v/>
      </c>
      <c r="L97" s="255" t="str">
        <f t="shared" si="6"/>
        <v/>
      </c>
      <c r="M97" s="261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255" t="str">
        <f t="shared" si="4"/>
        <v/>
      </c>
      <c r="K98" s="255" t="str">
        <f t="shared" si="5"/>
        <v/>
      </c>
      <c r="L98" s="255" t="str">
        <f t="shared" si="6"/>
        <v/>
      </c>
      <c r="M98" s="261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255" t="str">
        <f t="shared" si="4"/>
        <v/>
      </c>
      <c r="K99" s="255" t="str">
        <f t="shared" si="5"/>
        <v/>
      </c>
      <c r="L99" s="255" t="str">
        <f t="shared" si="6"/>
        <v/>
      </c>
      <c r="M99" s="261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255" t="str">
        <f t="shared" si="4"/>
        <v/>
      </c>
      <c r="K100" s="255" t="str">
        <f t="shared" si="5"/>
        <v/>
      </c>
      <c r="L100" s="255" t="str">
        <f t="shared" si="6"/>
        <v/>
      </c>
      <c r="M100" s="261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255" t="str">
        <f t="shared" si="4"/>
        <v/>
      </c>
      <c r="K101" s="255" t="str">
        <f t="shared" si="5"/>
        <v/>
      </c>
      <c r="L101" s="255" t="str">
        <f t="shared" si="6"/>
        <v/>
      </c>
      <c r="M101" s="261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255" t="str">
        <f t="shared" si="4"/>
        <v/>
      </c>
      <c r="K102" s="255" t="str">
        <f t="shared" si="5"/>
        <v/>
      </c>
      <c r="L102" s="255" t="str">
        <f t="shared" si="6"/>
        <v/>
      </c>
      <c r="M102" s="261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255" t="str">
        <f t="shared" si="4"/>
        <v/>
      </c>
      <c r="K103" s="255" t="str">
        <f t="shared" si="5"/>
        <v/>
      </c>
      <c r="L103" s="255" t="str">
        <f t="shared" si="6"/>
        <v/>
      </c>
      <c r="M103" s="261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255" t="str">
        <f t="shared" si="4"/>
        <v/>
      </c>
      <c r="K104" s="255" t="str">
        <f t="shared" si="5"/>
        <v/>
      </c>
      <c r="L104" s="255" t="str">
        <f t="shared" si="6"/>
        <v/>
      </c>
      <c r="M104" s="261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255" t="str">
        <f t="shared" si="4"/>
        <v/>
      </c>
      <c r="K105" s="255" t="str">
        <f t="shared" si="5"/>
        <v/>
      </c>
      <c r="L105" s="255" t="str">
        <f t="shared" si="6"/>
        <v/>
      </c>
      <c r="M105" s="261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255" t="str">
        <f t="shared" si="4"/>
        <v/>
      </c>
      <c r="K106" s="255" t="str">
        <f t="shared" si="5"/>
        <v/>
      </c>
      <c r="L106" s="255" t="str">
        <f t="shared" si="6"/>
        <v/>
      </c>
      <c r="M106" s="261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255" t="str">
        <f t="shared" si="4"/>
        <v/>
      </c>
      <c r="K107" s="255" t="str">
        <f t="shared" si="5"/>
        <v/>
      </c>
      <c r="L107" s="255" t="str">
        <f t="shared" si="6"/>
        <v/>
      </c>
      <c r="M107" s="261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255" t="str">
        <f t="shared" si="4"/>
        <v/>
      </c>
      <c r="K108" s="255" t="str">
        <f t="shared" si="5"/>
        <v/>
      </c>
      <c r="L108" s="255" t="str">
        <f t="shared" si="6"/>
        <v/>
      </c>
      <c r="M108" s="261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255" t="str">
        <f t="shared" si="4"/>
        <v/>
      </c>
      <c r="K109" s="255" t="str">
        <f t="shared" si="5"/>
        <v/>
      </c>
      <c r="L109" s="255" t="str">
        <f t="shared" si="6"/>
        <v/>
      </c>
      <c r="M109" s="261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255" t="str">
        <f t="shared" si="4"/>
        <v/>
      </c>
      <c r="K110" s="255" t="str">
        <f t="shared" si="5"/>
        <v/>
      </c>
      <c r="L110" s="255" t="str">
        <f t="shared" si="6"/>
        <v/>
      </c>
      <c r="M110" s="261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255" t="str">
        <f t="shared" si="4"/>
        <v/>
      </c>
      <c r="K111" s="255" t="str">
        <f t="shared" si="5"/>
        <v/>
      </c>
      <c r="L111" s="255" t="str">
        <f t="shared" si="6"/>
        <v/>
      </c>
      <c r="M111" s="261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255" t="str">
        <f t="shared" si="4"/>
        <v/>
      </c>
      <c r="K112" s="255" t="str">
        <f t="shared" si="5"/>
        <v/>
      </c>
      <c r="L112" s="255" t="str">
        <f t="shared" si="6"/>
        <v/>
      </c>
      <c r="M112" s="261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255" t="str">
        <f t="shared" si="4"/>
        <v/>
      </c>
      <c r="K113" s="255" t="str">
        <f t="shared" si="5"/>
        <v/>
      </c>
      <c r="L113" s="255" t="str">
        <f t="shared" si="6"/>
        <v/>
      </c>
      <c r="M113" s="261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255" t="str">
        <f t="shared" si="4"/>
        <v/>
      </c>
      <c r="K114" s="255" t="str">
        <f t="shared" si="5"/>
        <v/>
      </c>
      <c r="L114" s="255" t="str">
        <f t="shared" si="6"/>
        <v/>
      </c>
      <c r="M114" s="261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255" t="str">
        <f t="shared" si="4"/>
        <v/>
      </c>
      <c r="K115" s="255" t="str">
        <f t="shared" si="5"/>
        <v/>
      </c>
      <c r="L115" s="255" t="str">
        <f t="shared" si="6"/>
        <v/>
      </c>
      <c r="M115" s="261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255" t="str">
        <f t="shared" si="4"/>
        <v/>
      </c>
      <c r="K116" s="255" t="str">
        <f t="shared" si="5"/>
        <v/>
      </c>
      <c r="L116" s="255" t="str">
        <f t="shared" si="6"/>
        <v/>
      </c>
      <c r="M116" s="261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255" t="str">
        <f t="shared" si="4"/>
        <v/>
      </c>
      <c r="K117" s="255" t="str">
        <f t="shared" si="5"/>
        <v/>
      </c>
      <c r="L117" s="255" t="str">
        <f t="shared" si="6"/>
        <v/>
      </c>
      <c r="M117" s="261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255" t="str">
        <f t="shared" si="4"/>
        <v/>
      </c>
      <c r="K118" s="255" t="str">
        <f t="shared" si="5"/>
        <v/>
      </c>
      <c r="L118" s="255" t="str">
        <f t="shared" si="6"/>
        <v/>
      </c>
      <c r="M118" s="261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255" t="str">
        <f t="shared" si="4"/>
        <v/>
      </c>
      <c r="K119" s="255" t="str">
        <f t="shared" si="5"/>
        <v/>
      </c>
      <c r="L119" s="255" t="str">
        <f t="shared" si="6"/>
        <v/>
      </c>
      <c r="M119" s="261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255" t="str">
        <f t="shared" si="4"/>
        <v/>
      </c>
      <c r="K120" s="255" t="str">
        <f t="shared" si="5"/>
        <v/>
      </c>
      <c r="L120" s="255" t="str">
        <f t="shared" si="6"/>
        <v/>
      </c>
      <c r="M120" s="261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255" t="str">
        <f t="shared" si="4"/>
        <v/>
      </c>
      <c r="K121" s="255" t="str">
        <f t="shared" si="5"/>
        <v/>
      </c>
      <c r="L121" s="255" t="str">
        <f t="shared" si="6"/>
        <v/>
      </c>
      <c r="M121" s="261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255" t="str">
        <f t="shared" si="4"/>
        <v/>
      </c>
      <c r="K122" s="255" t="str">
        <f t="shared" si="5"/>
        <v/>
      </c>
      <c r="L122" s="255" t="str">
        <f t="shared" si="6"/>
        <v/>
      </c>
      <c r="M122" s="261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255" t="str">
        <f t="shared" si="4"/>
        <v/>
      </c>
      <c r="K123" s="255" t="str">
        <f t="shared" si="5"/>
        <v/>
      </c>
      <c r="L123" s="255" t="str">
        <f t="shared" si="6"/>
        <v/>
      </c>
      <c r="M123" s="261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255" t="str">
        <f t="shared" si="4"/>
        <v/>
      </c>
      <c r="K124" s="255" t="str">
        <f t="shared" si="5"/>
        <v/>
      </c>
      <c r="L124" s="255" t="str">
        <f t="shared" si="6"/>
        <v/>
      </c>
      <c r="M124" s="261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255" t="str">
        <f t="shared" si="4"/>
        <v/>
      </c>
      <c r="K125" s="255" t="str">
        <f t="shared" si="5"/>
        <v/>
      </c>
      <c r="L125" s="255" t="str">
        <f t="shared" si="6"/>
        <v/>
      </c>
      <c r="M125" s="261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255" t="str">
        <f t="shared" si="4"/>
        <v/>
      </c>
      <c r="K126" s="255" t="str">
        <f t="shared" si="5"/>
        <v/>
      </c>
      <c r="L126" s="255" t="str">
        <f t="shared" si="6"/>
        <v/>
      </c>
      <c r="M126" s="261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255" t="str">
        <f t="shared" si="4"/>
        <v/>
      </c>
      <c r="K127" s="255" t="str">
        <f t="shared" si="5"/>
        <v/>
      </c>
      <c r="L127" s="255" t="str">
        <f t="shared" si="6"/>
        <v/>
      </c>
      <c r="M127" s="261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255" t="str">
        <f t="shared" si="4"/>
        <v/>
      </c>
      <c r="K128" s="255" t="str">
        <f t="shared" si="5"/>
        <v/>
      </c>
      <c r="L128" s="255" t="str">
        <f t="shared" si="6"/>
        <v/>
      </c>
      <c r="M128" s="261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255" t="str">
        <f t="shared" si="4"/>
        <v/>
      </c>
      <c r="K129" s="255" t="str">
        <f t="shared" si="5"/>
        <v/>
      </c>
      <c r="L129" s="255" t="str">
        <f t="shared" si="6"/>
        <v/>
      </c>
      <c r="M129" s="261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255" t="str">
        <f t="shared" si="4"/>
        <v/>
      </c>
      <c r="K130" s="255" t="str">
        <f t="shared" si="5"/>
        <v/>
      </c>
      <c r="L130" s="255" t="str">
        <f t="shared" si="6"/>
        <v/>
      </c>
      <c r="M130" s="261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255" t="str">
        <f t="shared" si="4"/>
        <v/>
      </c>
      <c r="K131" s="255" t="str">
        <f t="shared" si="5"/>
        <v/>
      </c>
      <c r="L131" s="255" t="str">
        <f t="shared" si="6"/>
        <v/>
      </c>
      <c r="M131" s="261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255" t="str">
        <f t="shared" si="4"/>
        <v/>
      </c>
      <c r="K132" s="255" t="str">
        <f t="shared" si="5"/>
        <v/>
      </c>
      <c r="L132" s="255" t="str">
        <f t="shared" si="6"/>
        <v/>
      </c>
      <c r="M132" s="261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255" t="str">
        <f t="shared" si="4"/>
        <v/>
      </c>
      <c r="K133" s="255" t="str">
        <f t="shared" si="5"/>
        <v/>
      </c>
      <c r="L133" s="255" t="str">
        <f t="shared" si="6"/>
        <v/>
      </c>
      <c r="M133" s="261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255" t="str">
        <f t="shared" si="4"/>
        <v/>
      </c>
      <c r="K134" s="255" t="str">
        <f t="shared" si="5"/>
        <v/>
      </c>
      <c r="L134" s="255" t="str">
        <f t="shared" si="6"/>
        <v/>
      </c>
      <c r="M134" s="261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255" t="str">
        <f t="shared" si="4"/>
        <v/>
      </c>
      <c r="K135" s="255" t="str">
        <f t="shared" si="5"/>
        <v/>
      </c>
      <c r="L135" s="255" t="str">
        <f t="shared" si="6"/>
        <v/>
      </c>
      <c r="M135" s="261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255" t="str">
        <f t="shared" ref="J136:J199" si="8">IF(H136="",(""),IF(H136="DP",(J135+G136),IF(H136="DB",(J135-G136),IF(H136="IV",(J135-G136),IF(H136="CH",(J135-G136),IF(H136="SQ",(J135-G136),J135))))))</f>
        <v/>
      </c>
      <c r="K136" s="255" t="str">
        <f t="shared" ref="K136:K199" si="9">IF(H136="",(""),IF(H136="SQ",(K135+G136),IF(H136="RD",(K135+G136),IF(H136="DI",(K135-G136),K135))))</f>
        <v/>
      </c>
      <c r="L136" s="255" t="str">
        <f t="shared" ref="L136:L199" si="10">IF(H136="",(""),IF(H136="CC",(L135+G136),IF(H136="PC",(L135+G136),L135)))</f>
        <v/>
      </c>
      <c r="M136" s="261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255" t="str">
        <f t="shared" si="8"/>
        <v/>
      </c>
      <c r="K137" s="255" t="str">
        <f t="shared" si="9"/>
        <v/>
      </c>
      <c r="L137" s="255" t="str">
        <f t="shared" si="10"/>
        <v/>
      </c>
      <c r="M137" s="261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255" t="str">
        <f t="shared" si="8"/>
        <v/>
      </c>
      <c r="K138" s="255" t="str">
        <f t="shared" si="9"/>
        <v/>
      </c>
      <c r="L138" s="255" t="str">
        <f t="shared" si="10"/>
        <v/>
      </c>
      <c r="M138" s="261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255" t="str">
        <f t="shared" si="8"/>
        <v/>
      </c>
      <c r="K139" s="255" t="str">
        <f t="shared" si="9"/>
        <v/>
      </c>
      <c r="L139" s="255" t="str">
        <f t="shared" si="10"/>
        <v/>
      </c>
      <c r="M139" s="261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255" t="str">
        <f t="shared" si="8"/>
        <v/>
      </c>
      <c r="K140" s="255" t="str">
        <f t="shared" si="9"/>
        <v/>
      </c>
      <c r="L140" s="255" t="str">
        <f t="shared" si="10"/>
        <v/>
      </c>
      <c r="M140" s="261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255" t="str">
        <f t="shared" si="8"/>
        <v/>
      </c>
      <c r="K141" s="255" t="str">
        <f t="shared" si="9"/>
        <v/>
      </c>
      <c r="L141" s="255" t="str">
        <f t="shared" si="10"/>
        <v/>
      </c>
      <c r="M141" s="261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255" t="str">
        <f t="shared" si="8"/>
        <v/>
      </c>
      <c r="K142" s="255" t="str">
        <f t="shared" si="9"/>
        <v/>
      </c>
      <c r="L142" s="255" t="str">
        <f t="shared" si="10"/>
        <v/>
      </c>
      <c r="M142" s="261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255" t="str">
        <f t="shared" si="8"/>
        <v/>
      </c>
      <c r="K143" s="255" t="str">
        <f t="shared" si="9"/>
        <v/>
      </c>
      <c r="L143" s="255" t="str">
        <f t="shared" si="10"/>
        <v/>
      </c>
      <c r="M143" s="261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255" t="str">
        <f t="shared" si="8"/>
        <v/>
      </c>
      <c r="K144" s="255" t="str">
        <f t="shared" si="9"/>
        <v/>
      </c>
      <c r="L144" s="255" t="str">
        <f t="shared" si="10"/>
        <v/>
      </c>
      <c r="M144" s="261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255" t="str">
        <f t="shared" si="8"/>
        <v/>
      </c>
      <c r="K145" s="255" t="str">
        <f t="shared" si="9"/>
        <v/>
      </c>
      <c r="L145" s="255" t="str">
        <f t="shared" si="10"/>
        <v/>
      </c>
      <c r="M145" s="261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255" t="str">
        <f t="shared" si="8"/>
        <v/>
      </c>
      <c r="K146" s="255" t="str">
        <f t="shared" si="9"/>
        <v/>
      </c>
      <c r="L146" s="255" t="str">
        <f t="shared" si="10"/>
        <v/>
      </c>
      <c r="M146" s="261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255" t="str">
        <f t="shared" si="8"/>
        <v/>
      </c>
      <c r="K147" s="255" t="str">
        <f t="shared" si="9"/>
        <v/>
      </c>
      <c r="L147" s="255" t="str">
        <f t="shared" si="10"/>
        <v/>
      </c>
      <c r="M147" s="261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255" t="str">
        <f t="shared" si="8"/>
        <v/>
      </c>
      <c r="K148" s="255" t="str">
        <f t="shared" si="9"/>
        <v/>
      </c>
      <c r="L148" s="255" t="str">
        <f t="shared" si="10"/>
        <v/>
      </c>
      <c r="M148" s="261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255" t="str">
        <f t="shared" si="8"/>
        <v/>
      </c>
      <c r="K149" s="255" t="str">
        <f t="shared" si="9"/>
        <v/>
      </c>
      <c r="L149" s="255" t="str">
        <f t="shared" si="10"/>
        <v/>
      </c>
      <c r="M149" s="261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255" t="str">
        <f t="shared" si="8"/>
        <v/>
      </c>
      <c r="K150" s="255" t="str">
        <f t="shared" si="9"/>
        <v/>
      </c>
      <c r="L150" s="255" t="str">
        <f t="shared" si="10"/>
        <v/>
      </c>
      <c r="M150" s="261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255" t="str">
        <f t="shared" si="8"/>
        <v/>
      </c>
      <c r="K151" s="255" t="str">
        <f t="shared" si="9"/>
        <v/>
      </c>
      <c r="L151" s="255" t="str">
        <f t="shared" si="10"/>
        <v/>
      </c>
      <c r="M151" s="261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255" t="str">
        <f t="shared" si="8"/>
        <v/>
      </c>
      <c r="K152" s="255" t="str">
        <f t="shared" si="9"/>
        <v/>
      </c>
      <c r="L152" s="255" t="str">
        <f t="shared" si="10"/>
        <v/>
      </c>
      <c r="M152" s="261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255" t="str">
        <f t="shared" si="8"/>
        <v/>
      </c>
      <c r="K153" s="255" t="str">
        <f t="shared" si="9"/>
        <v/>
      </c>
      <c r="L153" s="255" t="str">
        <f t="shared" si="10"/>
        <v/>
      </c>
      <c r="M153" s="261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255" t="str">
        <f t="shared" si="8"/>
        <v/>
      </c>
      <c r="K154" s="255" t="str">
        <f t="shared" si="9"/>
        <v/>
      </c>
      <c r="L154" s="255" t="str">
        <f t="shared" si="10"/>
        <v/>
      </c>
      <c r="M154" s="261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255" t="str">
        <f t="shared" si="8"/>
        <v/>
      </c>
      <c r="K155" s="255" t="str">
        <f t="shared" si="9"/>
        <v/>
      </c>
      <c r="L155" s="255" t="str">
        <f t="shared" si="10"/>
        <v/>
      </c>
      <c r="M155" s="261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255" t="str">
        <f t="shared" si="8"/>
        <v/>
      </c>
      <c r="K156" s="255" t="str">
        <f t="shared" si="9"/>
        <v/>
      </c>
      <c r="L156" s="255" t="str">
        <f t="shared" si="10"/>
        <v/>
      </c>
      <c r="M156" s="261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255" t="str">
        <f t="shared" si="8"/>
        <v/>
      </c>
      <c r="K157" s="255" t="str">
        <f t="shared" si="9"/>
        <v/>
      </c>
      <c r="L157" s="255" t="str">
        <f t="shared" si="10"/>
        <v/>
      </c>
      <c r="M157" s="261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255" t="str">
        <f t="shared" si="8"/>
        <v/>
      </c>
      <c r="K158" s="255" t="str">
        <f t="shared" si="9"/>
        <v/>
      </c>
      <c r="L158" s="255" t="str">
        <f t="shared" si="10"/>
        <v/>
      </c>
      <c r="M158" s="261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255" t="str">
        <f t="shared" si="8"/>
        <v/>
      </c>
      <c r="K159" s="255" t="str">
        <f t="shared" si="9"/>
        <v/>
      </c>
      <c r="L159" s="255" t="str">
        <f t="shared" si="10"/>
        <v/>
      </c>
      <c r="M159" s="261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255" t="str">
        <f t="shared" si="8"/>
        <v/>
      </c>
      <c r="K160" s="255" t="str">
        <f t="shared" si="9"/>
        <v/>
      </c>
      <c r="L160" s="255" t="str">
        <f t="shared" si="10"/>
        <v/>
      </c>
      <c r="M160" s="261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255" t="str">
        <f t="shared" si="8"/>
        <v/>
      </c>
      <c r="K161" s="255" t="str">
        <f t="shared" si="9"/>
        <v/>
      </c>
      <c r="L161" s="255" t="str">
        <f t="shared" si="10"/>
        <v/>
      </c>
      <c r="M161" s="261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255" t="str">
        <f t="shared" si="8"/>
        <v/>
      </c>
      <c r="K162" s="255" t="str">
        <f t="shared" si="9"/>
        <v/>
      </c>
      <c r="L162" s="255" t="str">
        <f t="shared" si="10"/>
        <v/>
      </c>
      <c r="M162" s="261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255" t="str">
        <f t="shared" si="8"/>
        <v/>
      </c>
      <c r="K163" s="255" t="str">
        <f t="shared" si="9"/>
        <v/>
      </c>
      <c r="L163" s="255" t="str">
        <f t="shared" si="10"/>
        <v/>
      </c>
      <c r="M163" s="261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255" t="str">
        <f t="shared" si="8"/>
        <v/>
      </c>
      <c r="K164" s="255" t="str">
        <f t="shared" si="9"/>
        <v/>
      </c>
      <c r="L164" s="255" t="str">
        <f t="shared" si="10"/>
        <v/>
      </c>
      <c r="M164" s="261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255" t="str">
        <f t="shared" si="8"/>
        <v/>
      </c>
      <c r="K165" s="255" t="str">
        <f t="shared" si="9"/>
        <v/>
      </c>
      <c r="L165" s="255" t="str">
        <f t="shared" si="10"/>
        <v/>
      </c>
      <c r="M165" s="261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255" t="str">
        <f t="shared" si="8"/>
        <v/>
      </c>
      <c r="K166" s="255" t="str">
        <f t="shared" si="9"/>
        <v/>
      </c>
      <c r="L166" s="255" t="str">
        <f t="shared" si="10"/>
        <v/>
      </c>
      <c r="M166" s="261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255" t="str">
        <f t="shared" si="8"/>
        <v/>
      </c>
      <c r="K167" s="255" t="str">
        <f t="shared" si="9"/>
        <v/>
      </c>
      <c r="L167" s="255" t="str">
        <f t="shared" si="10"/>
        <v/>
      </c>
      <c r="M167" s="261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255" t="str">
        <f t="shared" si="8"/>
        <v/>
      </c>
      <c r="K168" s="255" t="str">
        <f t="shared" si="9"/>
        <v/>
      </c>
      <c r="L168" s="255" t="str">
        <f t="shared" si="10"/>
        <v/>
      </c>
      <c r="M168" s="261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255" t="str">
        <f t="shared" si="8"/>
        <v/>
      </c>
      <c r="K169" s="255" t="str">
        <f t="shared" si="9"/>
        <v/>
      </c>
      <c r="L169" s="255" t="str">
        <f t="shared" si="10"/>
        <v/>
      </c>
      <c r="M169" s="261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255" t="str">
        <f t="shared" si="8"/>
        <v/>
      </c>
      <c r="K170" s="255" t="str">
        <f t="shared" si="9"/>
        <v/>
      </c>
      <c r="L170" s="255" t="str">
        <f t="shared" si="10"/>
        <v/>
      </c>
      <c r="M170" s="261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255" t="str">
        <f t="shared" si="8"/>
        <v/>
      </c>
      <c r="K171" s="255" t="str">
        <f t="shared" si="9"/>
        <v/>
      </c>
      <c r="L171" s="255" t="str">
        <f t="shared" si="10"/>
        <v/>
      </c>
      <c r="M171" s="261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255" t="str">
        <f t="shared" si="8"/>
        <v/>
      </c>
      <c r="K172" s="255" t="str">
        <f t="shared" si="9"/>
        <v/>
      </c>
      <c r="L172" s="255" t="str">
        <f t="shared" si="10"/>
        <v/>
      </c>
      <c r="M172" s="261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255" t="str">
        <f t="shared" si="8"/>
        <v/>
      </c>
      <c r="K173" s="255" t="str">
        <f t="shared" si="9"/>
        <v/>
      </c>
      <c r="L173" s="255" t="str">
        <f t="shared" si="10"/>
        <v/>
      </c>
      <c r="M173" s="261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255" t="str">
        <f t="shared" si="8"/>
        <v/>
      </c>
      <c r="K174" s="255" t="str">
        <f t="shared" si="9"/>
        <v/>
      </c>
      <c r="L174" s="255" t="str">
        <f t="shared" si="10"/>
        <v/>
      </c>
      <c r="M174" s="261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255" t="str">
        <f t="shared" si="8"/>
        <v/>
      </c>
      <c r="K175" s="255" t="str">
        <f t="shared" si="9"/>
        <v/>
      </c>
      <c r="L175" s="255" t="str">
        <f t="shared" si="10"/>
        <v/>
      </c>
      <c r="M175" s="261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255" t="str">
        <f t="shared" si="8"/>
        <v/>
      </c>
      <c r="K176" s="255" t="str">
        <f t="shared" si="9"/>
        <v/>
      </c>
      <c r="L176" s="255" t="str">
        <f t="shared" si="10"/>
        <v/>
      </c>
      <c r="M176" s="261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255" t="str">
        <f t="shared" si="8"/>
        <v/>
      </c>
      <c r="K177" s="255" t="str">
        <f t="shared" si="9"/>
        <v/>
      </c>
      <c r="L177" s="255" t="str">
        <f t="shared" si="10"/>
        <v/>
      </c>
      <c r="M177" s="261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255" t="str">
        <f t="shared" si="8"/>
        <v/>
      </c>
      <c r="K178" s="255" t="str">
        <f t="shared" si="9"/>
        <v/>
      </c>
      <c r="L178" s="255" t="str">
        <f t="shared" si="10"/>
        <v/>
      </c>
      <c r="M178" s="261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255" t="str">
        <f t="shared" si="8"/>
        <v/>
      </c>
      <c r="K179" s="255" t="str">
        <f t="shared" si="9"/>
        <v/>
      </c>
      <c r="L179" s="255" t="str">
        <f t="shared" si="10"/>
        <v/>
      </c>
      <c r="M179" s="261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255" t="str">
        <f t="shared" si="8"/>
        <v/>
      </c>
      <c r="K180" s="255" t="str">
        <f t="shared" si="9"/>
        <v/>
      </c>
      <c r="L180" s="255" t="str">
        <f t="shared" si="10"/>
        <v/>
      </c>
      <c r="M180" s="261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255" t="str">
        <f t="shared" si="8"/>
        <v/>
      </c>
      <c r="K181" s="255" t="str">
        <f t="shared" si="9"/>
        <v/>
      </c>
      <c r="L181" s="255" t="str">
        <f t="shared" si="10"/>
        <v/>
      </c>
      <c r="M181" s="261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255" t="str">
        <f t="shared" si="8"/>
        <v/>
      </c>
      <c r="K182" s="255" t="str">
        <f t="shared" si="9"/>
        <v/>
      </c>
      <c r="L182" s="255" t="str">
        <f t="shared" si="10"/>
        <v/>
      </c>
      <c r="M182" s="261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255" t="str">
        <f t="shared" si="8"/>
        <v/>
      </c>
      <c r="K183" s="255" t="str">
        <f t="shared" si="9"/>
        <v/>
      </c>
      <c r="L183" s="255" t="str">
        <f t="shared" si="10"/>
        <v/>
      </c>
      <c r="M183" s="261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255" t="str">
        <f t="shared" si="8"/>
        <v/>
      </c>
      <c r="K184" s="255" t="str">
        <f t="shared" si="9"/>
        <v/>
      </c>
      <c r="L184" s="255" t="str">
        <f t="shared" si="10"/>
        <v/>
      </c>
      <c r="M184" s="261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255" t="str">
        <f t="shared" si="8"/>
        <v/>
      </c>
      <c r="K185" s="255" t="str">
        <f t="shared" si="9"/>
        <v/>
      </c>
      <c r="L185" s="255" t="str">
        <f t="shared" si="10"/>
        <v/>
      </c>
      <c r="M185" s="261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255" t="str">
        <f t="shared" si="8"/>
        <v/>
      </c>
      <c r="K186" s="255" t="str">
        <f t="shared" si="9"/>
        <v/>
      </c>
      <c r="L186" s="255" t="str">
        <f t="shared" si="10"/>
        <v/>
      </c>
      <c r="M186" s="261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255" t="str">
        <f t="shared" si="8"/>
        <v/>
      </c>
      <c r="K187" s="255" t="str">
        <f t="shared" si="9"/>
        <v/>
      </c>
      <c r="L187" s="255" t="str">
        <f t="shared" si="10"/>
        <v/>
      </c>
      <c r="M187" s="261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255" t="str">
        <f t="shared" si="8"/>
        <v/>
      </c>
      <c r="K188" s="255" t="str">
        <f t="shared" si="9"/>
        <v/>
      </c>
      <c r="L188" s="255" t="str">
        <f t="shared" si="10"/>
        <v/>
      </c>
      <c r="M188" s="261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255" t="str">
        <f t="shared" si="8"/>
        <v/>
      </c>
      <c r="K189" s="255" t="str">
        <f t="shared" si="9"/>
        <v/>
      </c>
      <c r="L189" s="255" t="str">
        <f t="shared" si="10"/>
        <v/>
      </c>
      <c r="M189" s="261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255" t="str">
        <f t="shared" si="8"/>
        <v/>
      </c>
      <c r="K190" s="255" t="str">
        <f t="shared" si="9"/>
        <v/>
      </c>
      <c r="L190" s="255" t="str">
        <f t="shared" si="10"/>
        <v/>
      </c>
      <c r="M190" s="261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255" t="str">
        <f t="shared" si="8"/>
        <v/>
      </c>
      <c r="K191" s="255" t="str">
        <f t="shared" si="9"/>
        <v/>
      </c>
      <c r="L191" s="255" t="str">
        <f t="shared" si="10"/>
        <v/>
      </c>
      <c r="M191" s="261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255" t="str">
        <f t="shared" si="8"/>
        <v/>
      </c>
      <c r="K192" s="255" t="str">
        <f t="shared" si="9"/>
        <v/>
      </c>
      <c r="L192" s="255" t="str">
        <f t="shared" si="10"/>
        <v/>
      </c>
      <c r="M192" s="261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255" t="str">
        <f t="shared" si="8"/>
        <v/>
      </c>
      <c r="K193" s="255" t="str">
        <f t="shared" si="9"/>
        <v/>
      </c>
      <c r="L193" s="255" t="str">
        <f t="shared" si="10"/>
        <v/>
      </c>
      <c r="M193" s="261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255" t="str">
        <f t="shared" si="8"/>
        <v/>
      </c>
      <c r="K194" s="255" t="str">
        <f t="shared" si="9"/>
        <v/>
      </c>
      <c r="L194" s="255" t="str">
        <f t="shared" si="10"/>
        <v/>
      </c>
      <c r="M194" s="261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255" t="str">
        <f t="shared" si="8"/>
        <v/>
      </c>
      <c r="K195" s="255" t="str">
        <f t="shared" si="9"/>
        <v/>
      </c>
      <c r="L195" s="255" t="str">
        <f t="shared" si="10"/>
        <v/>
      </c>
      <c r="M195" s="261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255" t="str">
        <f t="shared" si="8"/>
        <v/>
      </c>
      <c r="K196" s="255" t="str">
        <f t="shared" si="9"/>
        <v/>
      </c>
      <c r="L196" s="255" t="str">
        <f t="shared" si="10"/>
        <v/>
      </c>
      <c r="M196" s="261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255" t="str">
        <f t="shared" si="8"/>
        <v/>
      </c>
      <c r="K197" s="255" t="str">
        <f t="shared" si="9"/>
        <v/>
      </c>
      <c r="L197" s="255" t="str">
        <f t="shared" si="10"/>
        <v/>
      </c>
      <c r="M197" s="261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255" t="str">
        <f t="shared" si="8"/>
        <v/>
      </c>
      <c r="K198" s="255" t="str">
        <f t="shared" si="9"/>
        <v/>
      </c>
      <c r="L198" s="255" t="str">
        <f t="shared" si="10"/>
        <v/>
      </c>
      <c r="M198" s="261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255" t="str">
        <f t="shared" si="8"/>
        <v/>
      </c>
      <c r="K199" s="255" t="str">
        <f t="shared" si="9"/>
        <v/>
      </c>
      <c r="L199" s="255" t="str">
        <f t="shared" si="10"/>
        <v/>
      </c>
      <c r="M199" s="261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255" t="str">
        <f>IF(H200="",(""),IF(H200="DP",(J199+G200),IF(H200="DB",(J199-G200),IF(H200="IV",(J199-G200),IF(H200="CH",(J199-G200),IF(H200="SQ",(J199-G200),J199))))))</f>
        <v/>
      </c>
      <c r="K200" s="255" t="str">
        <f>IF(H200="",(""),IF(H200="SQ",(K199+G200),IF(H200="RD",(K199+G200),IF(H200="DI",(K199-G200),K199))))</f>
        <v/>
      </c>
      <c r="L200" s="255" t="str">
        <f>IF(H200="",(""),IF(H200="CC",(L199+G200),IF(H200="PC",(L199+G200),L199)))</f>
        <v/>
      </c>
      <c r="M200" s="261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255" t="str">
        <f>IF(H201="",(""),IF(H201="DP",(J200+G201),IF(H201="DB",(J200-G201),IF(H201="IV",(J200-G201),IF(H201="CH",(J200-G201),IF(H201="SQ",(J200-G201),J200))))))</f>
        <v/>
      </c>
      <c r="K201" s="255" t="str">
        <f>IF(H201="",(""),IF(H201="SQ",(K200+G201),IF(H201="RD",(K200+G201),IF(H201="DI",(K200-G201),K200))))</f>
        <v/>
      </c>
      <c r="L201" s="255" t="str">
        <f>IF(H201="",(""),IF(H201="CC",(L200+G201),IF(H201="PC",(L200+G201),L200)))</f>
        <v/>
      </c>
      <c r="M201" s="261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 selectUnlockedCells="1"/>
  <protectedRanges>
    <protectedRange password="C0D7" sqref="B7:C201" name="Lançamentos"/>
    <protectedRange password="C0D7" sqref="E101:F201" name="Lançamentos_1"/>
    <protectedRange password="C0D7" sqref="H101:I201" name="Lançamentos_1_2_1"/>
    <protectedRange password="C0D7" sqref="G101:G201" name="Lançamentos_1_1"/>
    <protectedRange password="C117" sqref="D101:D201" name="Código_1_1"/>
    <protectedRange password="C0D7" sqref="E97:F100" name="Lançamentos_1_2_2"/>
    <protectedRange password="C0D7" sqref="H97:I100" name="Lançamentos_1_2_1_2"/>
    <protectedRange password="C0D7" sqref="G97:G100" name="Lançamentos_1_1_3"/>
    <protectedRange password="C117" sqref="D97:D100" name="Código_1_1_2"/>
    <protectedRange password="C0D7" sqref="E67:F96" name="Lançamentos_1_2_2_1"/>
    <protectedRange password="C0D7" sqref="H71:I96 I18:I70" name="Lançamentos_1_2_1_2_2"/>
    <protectedRange password="C0D7" sqref="G71:G96" name="Lançamentos_1_1_3_2"/>
    <protectedRange password="C117" sqref="D67:D96" name="Código_1_1_2_2"/>
    <protectedRange password="C0D7" sqref="E11:F66" name="Lançamentos_1_2_2_1_4_1_1"/>
    <protectedRange password="C0D7" sqref="G7:G70" name="Lançamentos_1_1_3_2_6_1_1"/>
    <protectedRange password="C117" sqref="D14 D16 D18 D20 D23 D25:D66" name="Código_1_1_2_2_5_1_1"/>
  </protectedRanges>
  <mergeCells count="14">
    <mergeCell ref="B1:M1"/>
    <mergeCell ref="C3:C4"/>
    <mergeCell ref="B3:B4"/>
    <mergeCell ref="H3:H5"/>
    <mergeCell ref="G3:G5"/>
    <mergeCell ref="M3:M4"/>
    <mergeCell ref="J5:M5"/>
    <mergeCell ref="D5:D6"/>
    <mergeCell ref="E5:E6"/>
    <mergeCell ref="F5:F6"/>
    <mergeCell ref="J2:M2"/>
    <mergeCell ref="J3:J4"/>
    <mergeCell ref="K3:K4"/>
    <mergeCell ref="L3:L4"/>
  </mergeCells>
  <phoneticPr fontId="18" type="noConversion"/>
  <pageMargins left="0.24027777777777778" right="0.24027777777777778" top="0.1701388888888889" bottom="0.17986111111111111" header="0.51180555555555551" footer="0.51180555555555551"/>
  <pageSetup paperSize="9" scale="70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49938" r:id="rId3" name="Drop Down 1938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7</xdr:col>
                    <xdr:colOff>822960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8301" r:id="rId4" name="Drop Down 3421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IV238"/>
  <sheetViews>
    <sheetView zoomScale="90" zoomScaleNormal="90" workbookViewId="0">
      <pane xSplit="3" ySplit="6" topLeftCell="D7" activePane="bottomRight" state="frozen"/>
      <selection activeCell="J14" sqref="J14"/>
      <selection pane="topRight" activeCell="J14" sqref="J14"/>
      <selection pane="bottomLeft" activeCell="J14" sqref="J14"/>
      <selection pane="bottomRight" activeCell="F11" sqref="F11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8</v>
      </c>
      <c r="C3" s="392">
        <f>+'Como usar a planilha'!$L$3</f>
        <v>2025</v>
      </c>
      <c r="D3" s="216"/>
      <c r="E3" s="217"/>
      <c r="F3" s="217"/>
      <c r="G3" s="394" t="s">
        <v>348</v>
      </c>
      <c r="H3" s="393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394"/>
      <c r="H4" s="393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394"/>
      <c r="H5" s="393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7:F100" name="Lançamentos_1_2_2_5"/>
    <protectedRange password="C0D7" sqref="H97:I100" name="Lançamentos_1_2_1_2_4"/>
    <protectedRange password="C0D7" sqref="G97:G100" name="Lançamentos_1_1_3_4"/>
    <protectedRange password="C117" sqref="D97:D100" name="Código_1_1_2_4"/>
    <protectedRange password="C0D7" sqref="E71:F96" name="Lançamentos_1_2_2_1_4"/>
    <protectedRange password="C0D7" sqref="H71:I96 I18:I70" name="Lançamentos_1_2_1_2_2_5"/>
    <protectedRange password="C0D7" sqref="G71:G96" name="Lançamentos_1_1_3_2_6"/>
    <protectedRange password="C117" sqref="D71:D96" name="Código_1_1_2_2_5"/>
    <protectedRange password="C0D7" sqref="E67:F70" name="Lançamentos_1_2_2_1_1"/>
    <protectedRange password="C117" sqref="D67:D70" name="Código_1_1_2_2_1"/>
    <protectedRange password="C0D7" sqref="E13:F66" name="Lançamentos_1_2_2_1_4_1_1"/>
    <protectedRange password="C0D7" sqref="G13:G70" name="Lançamentos_1_1_3_2_6_1_1"/>
    <protectedRange password="C117" sqref="D14 D16 D18 D20 D23 D25:D66" name="Código_1_1_2_2_5_1_1"/>
    <protectedRange password="C0D7" sqref="E11:F12" name="Lançamentos_1_2_2_1_4_1_1_1"/>
    <protectedRange password="C0D7" sqref="G10:G12" name="Lançamentos_1_1_3_2_6_1_1_1"/>
    <protectedRange password="C0D7" sqref="G7:G9" name="Lançamentos_1_1_3_2_6_1_1_2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ageMargins left="0.23622047244094491" right="0.23622047244094491" top="0.15748031496062992" bottom="0.15748031496062992" header="0.31496062992125984" footer="0.31496062992125984"/>
  <pageSetup paperSize="9" scale="69" fitToHeight="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639766" r:id="rId4" name="Drop Down 3606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577" r:id="rId5" name="Drop Down 4937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>
    <pageSetUpPr fitToPage="1"/>
  </sheetPr>
  <dimension ref="A1:IV238"/>
  <sheetViews>
    <sheetView showGridLines="0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9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9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3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7:F100" name="Lançamentos_1_2_2_5"/>
    <protectedRange password="C0D7" sqref="H97:I100" name="Lançamentos_1_2_1_2_4"/>
    <protectedRange password="C0D7" sqref="G97:G100" name="Lançamentos_1_1_3_4"/>
    <protectedRange password="C117" sqref="D97:D100" name="Código_1_1_2_4"/>
    <protectedRange password="C0D7" sqref="E71:F96" name="Lançamentos_1_2_2_1_4"/>
    <protectedRange password="C0D7" sqref="H71:I96 I18:I70" name="Lançamentos_1_2_1_2_2_5"/>
    <protectedRange password="C0D7" sqref="G71:G96" name="Lançamentos_1_1_3_2_6"/>
    <protectedRange password="C117" sqref="D71:D96" name="Código_1_1_2_2_5"/>
    <protectedRange password="C0D7" sqref="E11:F66" name="Lançamentos_1_2_2_1_4_1"/>
    <protectedRange password="C0D7" sqref="H18:H66" name="Lançamentos_1_2_1_2_2_5_1"/>
    <protectedRange password="C0D7" sqref="G10:G66" name="Lançamentos_1_1_3_2_6_1"/>
    <protectedRange password="C117" sqref="D14 D16 D18 D20 D23 D25:D66" name="Código_1_1_2_2_5_1"/>
    <protectedRange password="C0D7" sqref="E67:F70" name="Lançamentos_1_2_2_1"/>
    <protectedRange password="C0D7" sqref="H67:H70" name="Lançamentos_1_2_1_2_2"/>
    <protectedRange password="C0D7" sqref="G67:G70" name="Lançamentos_1_1_3_2"/>
    <protectedRange password="C117" sqref="D67:D70" name="Código_1_1_2_2"/>
    <protectedRange password="C0D7" sqref="G7:G9" name="Lançamentos_1_1_3_2_6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ageMargins left="0.23622047244094491" right="0.23622047244094491" top="0.35433070866141736" bottom="0.35433070866141736" header="0.31496062992125984" footer="0.31496062992125984"/>
  <pageSetup paperSize="9" scale="67" fitToWidth="2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45151" r:id="rId3" name="Drop Down 3167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7620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9378" r:id="rId4" name="Drop Down 4498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>
    <pageSetUpPr fitToPage="1"/>
  </sheetPr>
  <dimension ref="A1:IV238"/>
  <sheetViews>
    <sheetView showGridLines="0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10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 selectUnlockedCells="1"/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3:F96" name="Lançamentos_1_2_2_1_4"/>
    <protectedRange password="C0D7" sqref="H93:I96 I18:I66 I67:I70 I71:I92" name="Lançamentos_1_2_1_2_2_5"/>
    <protectedRange password="C0D7" sqref="G93:G96" name="Lançamentos_1_1_3_2_6"/>
    <protectedRange password="C117" sqref="D93:D96" name="Código_1_1_2_2_5"/>
    <protectedRange password="C0D7" sqref="E67:F92" name="Lançamentos_1_2_2_1_1"/>
    <protectedRange password="C0D7" sqref="H71:H92" name="Lançamentos_1_2_1_2_2_1"/>
    <protectedRange password="C0D7" sqref="G71:G92" name="Lançamentos_1_1_3_2_1"/>
    <protectedRange password="C117" sqref="D67:D92" name="Código_1_1_2_2_1"/>
    <protectedRange password="C0D7" sqref="E11:F66" name="Lançamentos_1_2_2_1_4_1_1"/>
    <protectedRange password="C0D7" sqref="G10:G70" name="Lançamentos_1_1_3_2_6_1_1"/>
    <protectedRange password="C117" sqref="D14 D16 D18 D20 D23 D25:D66" name="Código_1_1_2_2_5_1_1"/>
    <protectedRange password="C0D7" sqref="G7:G9" name="Lançamentos_1_1_3_2_6_1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honeticPr fontId="18" type="noConversion"/>
  <pageMargins left="0.24027777777777778" right="0.24027777777777778" top="0.19027777777777777" bottom="0.19027777777777777" header="0.51180555555555551" footer="0.51180555555555551"/>
  <pageSetup paperSize="9" scale="6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46174" r:id="rId3" name="Drop Down 3166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22860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2910" r:id="rId4" name="Drop Down 4478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8">
    <pageSetUpPr fitToPage="1"/>
  </sheetPr>
  <dimension ref="A1:IV238"/>
  <sheetViews>
    <sheetView showGridLines="0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11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 selectUnlockedCells="1"/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3:F96" name="Lançamentos_1_2_2_1_4"/>
    <protectedRange password="C0D7" sqref="H93:I96 I18:I66 I67:I70 I71:I92" name="Lançamentos_1_2_1_2_2_5"/>
    <protectedRange password="C0D7" sqref="G93:G96" name="Lançamentos_1_1_3_2_6"/>
    <protectedRange password="C117" sqref="D93:D96" name="Código_1_1_2_2_5"/>
    <protectedRange password="C0D7" sqref="E67:F92" name="Lançamentos_1_2_2_1_1"/>
    <protectedRange password="C0D7" sqref="H71:H92" name="Lançamentos_1_2_1_2_2_1"/>
    <protectedRange password="C0D7" sqref="G71:G92" name="Lançamentos_1_1_3_2_1"/>
    <protectedRange password="C117" sqref="D67:D92" name="Código_1_1_2_2_1"/>
    <protectedRange password="C0D7" sqref="E11:F66" name="Lançamentos_1_2_2_1_4_1_1"/>
    <protectedRange password="C0D7" sqref="G10:G70" name="Lançamentos_1_1_3_2_6_1_1"/>
    <protectedRange password="C117" sqref="D14 D16 D18 D20 D23 D25:D66" name="Código_1_1_2_2_5_1_1"/>
    <protectedRange password="C0D7" sqref="G7:G9" name="Lançamentos_1_1_3_2_6_1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honeticPr fontId="18" type="noConversion"/>
  <pageMargins left="0.24027777777777778" right="0.24027777777777778" top="0.2" bottom="0.1701388888888889" header="0.51180555555555551" footer="0.51180555555555551"/>
  <pageSetup paperSize="9" scale="6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47198" r:id="rId3" name="Drop Down 4190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22860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3934" r:id="rId4" name="Drop Down 5502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9">
    <pageSetUpPr fitToPage="1"/>
  </sheetPr>
  <dimension ref="A1:IV238"/>
  <sheetViews>
    <sheetView showGridLines="0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12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 selectUnlockedCells="1"/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7:F100" name="Lançamentos_1_2_2_5"/>
    <protectedRange password="C0D7" sqref="H97:I100" name="Lançamentos_1_2_1_2_4"/>
    <protectedRange password="C0D7" sqref="G97:G100" name="Lançamentos_1_1_3_4"/>
    <protectedRange password="C117" sqref="D97:D100" name="Código_1_1_2_4"/>
    <protectedRange password="C0D7" sqref="E93:F96" name="Lançamentos_1_2_2_1_4"/>
    <protectedRange password="C0D7" sqref="H93:I96 I18:I66 I67:I70 I71:I92" name="Lançamentos_1_2_1_2_2_5"/>
    <protectedRange password="C0D7" sqref="G93:G96" name="Lançamentos_1_1_3_2_6"/>
    <protectedRange password="C117" sqref="D93:D96" name="Código_1_1_2_2_5"/>
    <protectedRange password="C0D7" sqref="E67:F92" name="Lançamentos_1_2_2_1_1"/>
    <protectedRange password="C0D7" sqref="H71:H92" name="Lançamentos_1_2_1_2_2_1"/>
    <protectedRange password="C0D7" sqref="G71:G92" name="Lançamentos_1_1_3_2_1"/>
    <protectedRange password="C117" sqref="D67:D92" name="Código_1_1_2_2_1"/>
    <protectedRange password="C0D7" sqref="E11:F66" name="Lançamentos_1_2_2_1_4_1_1"/>
    <protectedRange password="C0D7" sqref="G10:G70" name="Lançamentos_1_1_3_2_6_1_1"/>
    <protectedRange password="C117" sqref="D14 D16 D18 D20 D23 D25:D66" name="Código_1_1_2_2_5_1_1"/>
    <protectedRange password="C0D7" sqref="G7:G9" name="Lançamentos_1_1_3_2_6_1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honeticPr fontId="18" type="noConversion"/>
  <pageMargins left="0.23622047244094491" right="0.23622047244094491" top="0.15748031496062992" bottom="0.15748031496062992" header="0.51181102362204722" footer="0.51181102362204722"/>
  <pageSetup paperSize="9" scale="69" firstPageNumber="0" fitToWidth="2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48222" r:id="rId3" name="Drop Down 4190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22860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4958" r:id="rId4" name="Drop Down 5502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0">
    <pageSetUpPr fitToPage="1"/>
  </sheetPr>
  <dimension ref="A1:IV238"/>
  <sheetViews>
    <sheetView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0" defaultRowHeight="13.8" x14ac:dyDescent="0.25"/>
  <cols>
    <col min="1" max="1" width="23.6640625" style="45" customWidth="1"/>
    <col min="2" max="2" width="17.44140625" style="54" customWidth="1"/>
    <col min="3" max="3" width="45.33203125" style="46" customWidth="1"/>
    <col min="4" max="4" width="5.6640625" style="208" customWidth="1"/>
    <col min="5" max="5" width="7.6640625" style="59" customWidth="1"/>
    <col min="6" max="6" width="35.109375" style="59" customWidth="1"/>
    <col min="7" max="7" width="11.88671875" style="209" customWidth="1"/>
    <col min="8" max="8" width="12" style="59" customWidth="1"/>
    <col min="9" max="9" width="1" style="59" customWidth="1"/>
    <col min="10" max="12" width="12.5546875" style="55" customWidth="1"/>
    <col min="13" max="13" width="12.5546875" style="46" customWidth="1"/>
    <col min="14" max="16384" width="16.44140625" style="46" hidden="1"/>
  </cols>
  <sheetData>
    <row r="1" spans="1:256" ht="72" customHeight="1" x14ac:dyDescent="0.25">
      <c r="A1" s="202"/>
      <c r="B1" s="391" t="s">
        <v>343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256" ht="30" customHeight="1" x14ac:dyDescent="0.25">
      <c r="A2" s="50"/>
      <c r="B2" s="50"/>
      <c r="C2" s="50"/>
      <c r="D2" s="50"/>
      <c r="E2" s="50"/>
      <c r="F2" s="50"/>
      <c r="G2" s="50"/>
      <c r="H2" s="50"/>
      <c r="I2" s="254"/>
      <c r="J2" s="399" t="s">
        <v>344</v>
      </c>
      <c r="K2" s="399"/>
      <c r="L2" s="399"/>
      <c r="M2" s="399"/>
    </row>
    <row r="3" spans="1:256" ht="24.75" customHeight="1" x14ac:dyDescent="0.25">
      <c r="B3" s="392" t="s">
        <v>13</v>
      </c>
      <c r="C3" s="392">
        <f>+'Como usar a planilha'!$L$3</f>
        <v>2025</v>
      </c>
      <c r="D3" s="216"/>
      <c r="E3" s="217"/>
      <c r="F3" s="217"/>
      <c r="G3" s="401" t="s">
        <v>348</v>
      </c>
      <c r="H3" s="404" t="s">
        <v>347</v>
      </c>
      <c r="I3" s="250"/>
      <c r="J3" s="400" t="s">
        <v>264</v>
      </c>
      <c r="K3" s="400" t="s">
        <v>265</v>
      </c>
      <c r="L3" s="400" t="s">
        <v>267</v>
      </c>
      <c r="M3" s="395" t="s">
        <v>266</v>
      </c>
    </row>
    <row r="4" spans="1:256" s="51" customFormat="1" ht="15.75" customHeight="1" x14ac:dyDescent="0.25">
      <c r="A4" s="45"/>
      <c r="B4" s="392"/>
      <c r="C4" s="392"/>
      <c r="D4" s="218"/>
      <c r="E4" s="218"/>
      <c r="F4" s="219"/>
      <c r="G4" s="402"/>
      <c r="H4" s="405"/>
      <c r="I4" s="250"/>
      <c r="J4" s="400"/>
      <c r="K4" s="400"/>
      <c r="L4" s="400"/>
      <c r="M4" s="395"/>
    </row>
    <row r="5" spans="1:256" s="51" customFormat="1" ht="18.75" customHeight="1" x14ac:dyDescent="0.25">
      <c r="A5" s="45"/>
      <c r="B5" s="372" t="s">
        <v>342</v>
      </c>
      <c r="C5" s="373" t="s">
        <v>345</v>
      </c>
      <c r="D5" s="397" t="s">
        <v>328</v>
      </c>
      <c r="E5" s="397" t="s">
        <v>327</v>
      </c>
      <c r="F5" s="398" t="s">
        <v>326</v>
      </c>
      <c r="G5" s="403"/>
      <c r="H5" s="406"/>
      <c r="I5" s="250"/>
      <c r="J5" s="396" t="s">
        <v>346</v>
      </c>
      <c r="K5" s="396"/>
      <c r="L5" s="396"/>
      <c r="M5" s="396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3"/>
    </row>
    <row r="6" spans="1:256" s="230" customFormat="1" ht="16.5" customHeight="1" x14ac:dyDescent="0.25">
      <c r="A6" s="45"/>
      <c r="B6" s="372"/>
      <c r="C6" s="373"/>
      <c r="D6" s="397"/>
      <c r="E6" s="397"/>
      <c r="F6" s="398"/>
      <c r="G6" s="205"/>
      <c r="H6" s="206"/>
      <c r="I6" s="251"/>
      <c r="J6" s="258">
        <v>0</v>
      </c>
      <c r="K6" s="259">
        <v>0</v>
      </c>
      <c r="L6" s="260">
        <v>0</v>
      </c>
      <c r="M6" s="259">
        <v>0</v>
      </c>
    </row>
    <row r="7" spans="1:256" s="231" customFormat="1" ht="16.5" customHeight="1" x14ac:dyDescent="0.3">
      <c r="A7" s="210"/>
      <c r="B7" s="212" t="str">
        <f>IF(IF(ISERROR(VLOOKUP(D7,'Plano de contas'!$B$3:$C$66,2,FALSE)),"",VLOOKUP(D7,'Plano de contas'!$B$3:$C$66,2,FALSE))=D7,"",VLOOKUP(D7,('Plano de contas'!$B$3:$C$66),2,FALSE))</f>
        <v/>
      </c>
      <c r="C7" s="214" t="str">
        <f>IF(IF(ISERROR(VLOOKUP(D7,'Plano de contas'!$B$3:$C$66,2,FALSE)),"",VLOOKUP(D7,'Plano de contas'!$B$3:$C$66,2,FALSE))=D7,"",VLOOKUP(D7,('Plano de contas'!$B$2:$D$66),3,FALSE))</f>
        <v/>
      </c>
      <c r="D7" s="220"/>
      <c r="E7" s="221"/>
      <c r="F7" s="222"/>
      <c r="G7" s="223"/>
      <c r="H7" s="232"/>
      <c r="I7" s="252"/>
      <c r="J7" s="355" t="str">
        <f>IF(H7="",(""),IF(H7="DP",(J6+G7),IF(H7="DB",(J6-G7),IF(H7="IV",(J6-G7),IF(H7="CH",(J6-G7),IF(H7="SQ",(J6-G7),J6))))))</f>
        <v/>
      </c>
      <c r="K7" s="355" t="str">
        <f>IF(H7="",(""),IF(H7="SQ",(K6+G7),IF(H7="RD",(K6+G7),IF(H7="DI",(K6-G7),K6))))</f>
        <v/>
      </c>
      <c r="L7" s="355" t="str">
        <f>IF(H7="",(""),IF(H7="CC",(L6+G7),IF(H7="PC",(L6+G7),L6)))</f>
        <v/>
      </c>
      <c r="M7" s="356" t="str">
        <f>IF(H7="",(""),IF(H7="IV",(M6+G7),M6))</f>
        <v/>
      </c>
    </row>
    <row r="8" spans="1:256" s="231" customFormat="1" ht="16.5" customHeight="1" x14ac:dyDescent="0.3">
      <c r="A8" s="210"/>
      <c r="B8" s="213" t="str">
        <f>IF(IF(ISERROR(VLOOKUP(D8,'Plano de contas'!$B$3:$C$66,2,FALSE)),"",VLOOKUP(D8,'Plano de contas'!$B$3:$C$66,2,FALSE))=D8,"",VLOOKUP(D8,('Plano de contas'!$B$3:$C$66),2,FALSE))</f>
        <v/>
      </c>
      <c r="C8" s="215" t="str">
        <f>IF(IF(ISERROR(VLOOKUP(D8,'Plano de contas'!$B$3:$C$66,2,FALSE)),"",VLOOKUP(D8,'Plano de contas'!$B$3:$C$66,2,FALSE))=D8,"",VLOOKUP(D8,('Plano de contas'!$B$2:$D$66),3,FALSE))</f>
        <v/>
      </c>
      <c r="D8" s="224"/>
      <c r="E8" s="225"/>
      <c r="F8" s="226"/>
      <c r="G8" s="227"/>
      <c r="H8" s="228"/>
      <c r="I8" s="253"/>
      <c r="J8" s="355" t="str">
        <f t="shared" ref="J8:J71" si="0">IF(H8="",(""),IF(H8="DP",(J7+G8),IF(H8="DB",(J7-G8),IF(H8="IV",(J7-G8),IF(H8="CH",(J7-G8),IF(H8="SQ",(J7-G8),J7))))))</f>
        <v/>
      </c>
      <c r="K8" s="355" t="str">
        <f t="shared" ref="K8:K71" si="1">IF(H8="",(""),IF(H8="SQ",(K7+G8),IF(H8="RD",(K7+G8),IF(H8="DI",(K7-G8),K7))))</f>
        <v/>
      </c>
      <c r="L8" s="355" t="str">
        <f t="shared" ref="L8:L71" si="2">IF(H8="",(""),IF(H8="CC",(L7+G8),IF(H8="PC",(L7+G8),L7)))</f>
        <v/>
      </c>
      <c r="M8" s="356" t="str">
        <f t="shared" ref="M8:M71" si="3">IF(H8="",(""),IF(H8="IV",(M7+G8),M7))</f>
        <v/>
      </c>
    </row>
    <row r="9" spans="1:256" s="231" customFormat="1" ht="16.5" customHeight="1" x14ac:dyDescent="0.3">
      <c r="A9" s="210"/>
      <c r="B9" s="213" t="str">
        <f>IF(IF(ISERROR(VLOOKUP(D9,'Plano de contas'!$B$3:$C$66,2,FALSE)),"",VLOOKUP(D9,'Plano de contas'!$B$3:$C$66,2,FALSE))=D9,"",VLOOKUP(D9,('Plano de contas'!$B$3:$C$66),2,FALSE))</f>
        <v/>
      </c>
      <c r="C9" s="215" t="str">
        <f>IF(IF(ISERROR(VLOOKUP(D9,'Plano de contas'!$B$3:$C$66,2,FALSE)),"",VLOOKUP(D9,'Plano de contas'!$B$3:$C$66,2,FALSE))=D9,"",VLOOKUP(D9,('Plano de contas'!$B$2:$D$66),3,FALSE))</f>
        <v/>
      </c>
      <c r="D9" s="224"/>
      <c r="E9" s="225"/>
      <c r="F9" s="226"/>
      <c r="G9" s="227"/>
      <c r="H9" s="228"/>
      <c r="I9" s="253"/>
      <c r="J9" s="355" t="str">
        <f t="shared" si="0"/>
        <v/>
      </c>
      <c r="K9" s="355" t="str">
        <f t="shared" si="1"/>
        <v/>
      </c>
      <c r="L9" s="355" t="str">
        <f t="shared" si="2"/>
        <v/>
      </c>
      <c r="M9" s="356" t="str">
        <f t="shared" si="3"/>
        <v/>
      </c>
    </row>
    <row r="10" spans="1:256" s="231" customFormat="1" ht="16.5" customHeight="1" x14ac:dyDescent="0.3">
      <c r="A10" s="210"/>
      <c r="B10" s="213" t="str">
        <f>IF(IF(ISERROR(VLOOKUP(D10,'Plano de contas'!$B$3:$C$66,2,FALSE)),"",VLOOKUP(D10,'Plano de contas'!$B$3:$C$66,2,FALSE))=D10,"",VLOOKUP(D10,('Plano de contas'!$B$3:$C$66),2,FALSE))</f>
        <v/>
      </c>
      <c r="C10" s="215" t="str">
        <f>IF(IF(ISERROR(VLOOKUP(D10,'Plano de contas'!$B$3:$C$66,2,FALSE)),"",VLOOKUP(D10,'Plano de contas'!$B$3:$C$66,2,FALSE))=D10,"",VLOOKUP(D10,('Plano de contas'!$B$2:$D$66),3,FALSE))</f>
        <v/>
      </c>
      <c r="D10" s="224"/>
      <c r="E10" s="225"/>
      <c r="F10" s="226"/>
      <c r="G10" s="227"/>
      <c r="H10" s="228"/>
      <c r="I10" s="253"/>
      <c r="J10" s="355" t="str">
        <f t="shared" si="0"/>
        <v/>
      </c>
      <c r="K10" s="355" t="str">
        <f t="shared" si="1"/>
        <v/>
      </c>
      <c r="L10" s="355" t="str">
        <f t="shared" si="2"/>
        <v/>
      </c>
      <c r="M10" s="356" t="str">
        <f t="shared" si="3"/>
        <v/>
      </c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/>
      <c r="CT10" s="233"/>
      <c r="CU10" s="233"/>
      <c r="CV10" s="233"/>
      <c r="CW10" s="233"/>
      <c r="CX10" s="233"/>
      <c r="CY10" s="233"/>
      <c r="CZ10" s="233"/>
      <c r="DA10" s="233"/>
      <c r="DB10" s="233"/>
      <c r="DC10" s="233"/>
      <c r="DD10" s="233"/>
      <c r="DE10" s="233"/>
      <c r="DF10" s="233"/>
      <c r="DG10" s="233"/>
      <c r="DH10" s="233"/>
      <c r="DI10" s="233"/>
      <c r="DJ10" s="233"/>
      <c r="DK10" s="233"/>
      <c r="DL10" s="233"/>
      <c r="DM10" s="233"/>
      <c r="DN10" s="233"/>
      <c r="DO10" s="233"/>
      <c r="DP10" s="233"/>
      <c r="DQ10" s="233"/>
      <c r="DR10" s="233"/>
      <c r="DS10" s="233"/>
      <c r="DT10" s="233"/>
      <c r="DU10" s="233"/>
      <c r="DV10" s="233"/>
      <c r="DW10" s="233"/>
      <c r="DX10" s="233"/>
      <c r="DY10" s="233"/>
      <c r="DZ10" s="233"/>
      <c r="EA10" s="233"/>
      <c r="EB10" s="233"/>
      <c r="EC10" s="233"/>
      <c r="ED10" s="233"/>
      <c r="EE10" s="233"/>
      <c r="EF10" s="233"/>
      <c r="EG10" s="233"/>
      <c r="EH10" s="233"/>
      <c r="EI10" s="233"/>
      <c r="EJ10" s="233"/>
      <c r="EK10" s="233"/>
      <c r="EL10" s="233"/>
      <c r="EM10" s="233"/>
      <c r="EN10" s="233"/>
      <c r="EO10" s="233"/>
      <c r="EP10" s="233"/>
      <c r="EQ10" s="233"/>
      <c r="ER10" s="233"/>
      <c r="ES10" s="233"/>
      <c r="ET10" s="233"/>
      <c r="EU10" s="233"/>
      <c r="EV10" s="233"/>
      <c r="EW10" s="233"/>
      <c r="EX10" s="233"/>
      <c r="EY10" s="233"/>
      <c r="EZ10" s="233"/>
      <c r="FA10" s="233"/>
      <c r="FB10" s="233"/>
      <c r="FC10" s="233"/>
      <c r="FD10" s="233"/>
      <c r="FE10" s="233"/>
      <c r="FF10" s="233"/>
      <c r="FG10" s="233"/>
      <c r="FH10" s="233"/>
      <c r="FI10" s="233"/>
      <c r="FJ10" s="233"/>
      <c r="FK10" s="233"/>
      <c r="FL10" s="233"/>
      <c r="FM10" s="233"/>
      <c r="FN10" s="233"/>
      <c r="FO10" s="233"/>
      <c r="FP10" s="233"/>
      <c r="FQ10" s="233"/>
      <c r="FR10" s="233"/>
      <c r="FS10" s="233"/>
      <c r="FT10" s="233"/>
      <c r="FU10" s="233"/>
      <c r="FV10" s="233"/>
      <c r="FW10" s="233"/>
      <c r="FX10" s="233"/>
      <c r="FY10" s="233"/>
      <c r="FZ10" s="233"/>
      <c r="GA10" s="233"/>
      <c r="GB10" s="233"/>
      <c r="GC10" s="233"/>
      <c r="GD10" s="233"/>
      <c r="GE10" s="233"/>
      <c r="GF10" s="233"/>
      <c r="GG10" s="233"/>
      <c r="GH10" s="233"/>
      <c r="GI10" s="233"/>
      <c r="GJ10" s="233"/>
      <c r="GK10" s="233"/>
      <c r="GL10" s="233"/>
      <c r="GM10" s="233"/>
      <c r="GN10" s="233"/>
      <c r="GO10" s="233"/>
      <c r="GP10" s="233"/>
      <c r="GQ10" s="233"/>
      <c r="GR10" s="233"/>
      <c r="GS10" s="233"/>
      <c r="GT10" s="233"/>
      <c r="GU10" s="233"/>
      <c r="GV10" s="233"/>
      <c r="GW10" s="233"/>
      <c r="GX10" s="233"/>
      <c r="GY10" s="233"/>
      <c r="GZ10" s="233"/>
      <c r="HA10" s="233"/>
      <c r="HB10" s="233"/>
      <c r="HC10" s="233"/>
      <c r="HD10" s="233"/>
      <c r="HE10" s="233"/>
      <c r="HF10" s="233"/>
      <c r="HG10" s="233"/>
      <c r="HH10" s="233"/>
      <c r="HI10" s="233"/>
      <c r="HJ10" s="233"/>
      <c r="HK10" s="233"/>
      <c r="HL10" s="233"/>
      <c r="HM10" s="233"/>
      <c r="HN10" s="233"/>
      <c r="HO10" s="233"/>
      <c r="HP10" s="233"/>
      <c r="HQ10" s="233"/>
      <c r="HR10" s="233"/>
      <c r="HS10" s="233"/>
      <c r="HT10" s="233"/>
      <c r="HU10" s="233"/>
      <c r="HV10" s="233"/>
      <c r="HW10" s="233"/>
      <c r="HX10" s="233"/>
      <c r="HY10" s="233"/>
      <c r="HZ10" s="233"/>
      <c r="IA10" s="233"/>
      <c r="IB10" s="233"/>
      <c r="IC10" s="233"/>
      <c r="ID10" s="233"/>
      <c r="IE10" s="233"/>
      <c r="IF10" s="233"/>
      <c r="IG10" s="233"/>
      <c r="IH10" s="233"/>
      <c r="II10" s="233"/>
      <c r="IJ10" s="233"/>
      <c r="IK10" s="233"/>
      <c r="IL10" s="233"/>
      <c r="IM10" s="233"/>
      <c r="IN10" s="233"/>
      <c r="IO10" s="233"/>
      <c r="IP10" s="233"/>
      <c r="IQ10" s="233"/>
      <c r="IR10" s="233"/>
      <c r="IS10" s="233"/>
      <c r="IT10" s="233"/>
      <c r="IU10" s="233"/>
      <c r="IV10" s="233"/>
    </row>
    <row r="11" spans="1:256" s="231" customFormat="1" ht="16.5" customHeight="1" x14ac:dyDescent="0.3">
      <c r="A11" s="210"/>
      <c r="B11" s="213" t="str">
        <f>IF(IF(ISERROR(VLOOKUP(D11,'Plano de contas'!$B$3:$C$66,2,FALSE)),"",VLOOKUP(D11,'Plano de contas'!$B$3:$C$66,2,FALSE))=D11,"",VLOOKUP(D11,('Plano de contas'!$B$3:$C$66),2,FALSE))</f>
        <v/>
      </c>
      <c r="C11" s="215" t="str">
        <f>IF(IF(ISERROR(VLOOKUP(D11,'Plano de contas'!$B$3:$C$66,2,FALSE)),"",VLOOKUP(D11,'Plano de contas'!$B$3:$C$66,2,FALSE))=D11,"",VLOOKUP(D11,('Plano de contas'!$B$2:$D$66),3,FALSE))</f>
        <v/>
      </c>
      <c r="D11" s="224"/>
      <c r="E11" s="225"/>
      <c r="F11" s="226"/>
      <c r="G11" s="227"/>
      <c r="H11" s="228"/>
      <c r="I11" s="253"/>
      <c r="J11" s="355" t="str">
        <f t="shared" si="0"/>
        <v/>
      </c>
      <c r="K11" s="355" t="str">
        <f t="shared" si="1"/>
        <v/>
      </c>
      <c r="L11" s="355" t="str">
        <f t="shared" si="2"/>
        <v/>
      </c>
      <c r="M11" s="356" t="str">
        <f t="shared" si="3"/>
        <v/>
      </c>
    </row>
    <row r="12" spans="1:256" s="231" customFormat="1" ht="16.5" customHeight="1" x14ac:dyDescent="0.3">
      <c r="A12" s="210"/>
      <c r="B12" s="212" t="str">
        <f>IF(IF(ISERROR(VLOOKUP(D12,'Plano de contas'!$B$3:$C$66,2,FALSE)),"",VLOOKUP(D12,'Plano de contas'!$B$3:$C$66,2,FALSE))=D12,"",VLOOKUP(D12,('Plano de contas'!$B$3:$C$66),2,FALSE))</f>
        <v/>
      </c>
      <c r="C12" s="214" t="str">
        <f>IF(IF(ISERROR(VLOOKUP(D12,'Plano de contas'!$B$3:$C$66,2,FALSE)),"",VLOOKUP(D12,'Plano de contas'!$B$3:$C$66,2,FALSE))=D12,"",VLOOKUP(D12,('Plano de contas'!$B$2:$D$66),3,FALSE))</f>
        <v/>
      </c>
      <c r="D12" s="224"/>
      <c r="E12" s="225"/>
      <c r="F12" s="226"/>
      <c r="G12" s="227"/>
      <c r="H12" s="228"/>
      <c r="I12" s="253"/>
      <c r="J12" s="355" t="str">
        <f t="shared" si="0"/>
        <v/>
      </c>
      <c r="K12" s="355" t="str">
        <f t="shared" si="1"/>
        <v/>
      </c>
      <c r="L12" s="355" t="str">
        <f t="shared" si="2"/>
        <v/>
      </c>
      <c r="M12" s="356" t="str">
        <f t="shared" si="3"/>
        <v/>
      </c>
    </row>
    <row r="13" spans="1:256" s="231" customFormat="1" ht="16.5" customHeight="1" x14ac:dyDescent="0.3">
      <c r="A13" s="210"/>
      <c r="B13" s="213" t="str">
        <f>IF(IF(ISERROR(VLOOKUP(D13,'Plano de contas'!$B$3:$C$66,2,FALSE)),"",VLOOKUP(D13,'Plano de contas'!$B$3:$C$66,2,FALSE))=D13,"",VLOOKUP(D13,('Plano de contas'!$B$3:$C$66),2,FALSE))</f>
        <v/>
      </c>
      <c r="C13" s="215" t="str">
        <f>IF(IF(ISERROR(VLOOKUP(D13,'Plano de contas'!$B$3:$C$66,2,FALSE)),"",VLOOKUP(D13,'Plano de contas'!$B$3:$C$66,2,FALSE))=D13,"",VLOOKUP(D13,('Plano de contas'!$B$2:$D$66),3,FALSE))</f>
        <v/>
      </c>
      <c r="D13" s="224"/>
      <c r="E13" s="225"/>
      <c r="F13" s="226"/>
      <c r="G13" s="227"/>
      <c r="H13" s="228"/>
      <c r="I13" s="253"/>
      <c r="J13" s="355" t="str">
        <f t="shared" si="0"/>
        <v/>
      </c>
      <c r="K13" s="355" t="str">
        <f t="shared" si="1"/>
        <v/>
      </c>
      <c r="L13" s="355" t="str">
        <f t="shared" si="2"/>
        <v/>
      </c>
      <c r="M13" s="356" t="str">
        <f t="shared" si="3"/>
        <v/>
      </c>
    </row>
    <row r="14" spans="1:256" s="231" customFormat="1" ht="16.5" customHeight="1" x14ac:dyDescent="0.3">
      <c r="A14" s="210"/>
      <c r="B14" s="213" t="str">
        <f>IF(IF(ISERROR(VLOOKUP(D14,'Plano de contas'!$B$3:$C$66,2,FALSE)),"",VLOOKUP(D14,'Plano de contas'!$B$3:$C$66,2,FALSE))=D14,"",VLOOKUP(D14,('Plano de contas'!$B$3:$C$66),2,FALSE))</f>
        <v/>
      </c>
      <c r="C14" s="215" t="str">
        <f>IF(IF(ISERROR(VLOOKUP(D14,'Plano de contas'!$B$3:$C$66,2,FALSE)),"",VLOOKUP(D14,'Plano de contas'!$B$3:$C$66,2,FALSE))=D14,"",VLOOKUP(D14,('Plano de contas'!$B$2:$D$66),3,FALSE))</f>
        <v/>
      </c>
      <c r="D14" s="224"/>
      <c r="E14" s="225"/>
      <c r="F14" s="226"/>
      <c r="G14" s="227"/>
      <c r="H14" s="228"/>
      <c r="I14" s="253"/>
      <c r="J14" s="355" t="str">
        <f t="shared" si="0"/>
        <v/>
      </c>
      <c r="K14" s="355" t="str">
        <f t="shared" si="1"/>
        <v/>
      </c>
      <c r="L14" s="355" t="str">
        <f t="shared" si="2"/>
        <v/>
      </c>
      <c r="M14" s="356" t="str">
        <f t="shared" si="3"/>
        <v/>
      </c>
    </row>
    <row r="15" spans="1:256" s="231" customFormat="1" ht="16.5" customHeight="1" x14ac:dyDescent="0.3">
      <c r="A15" s="210"/>
      <c r="B15" s="213" t="str">
        <f>IF(IF(ISERROR(VLOOKUP(D15,'Plano de contas'!$B$3:$C$66,2,FALSE)),"",VLOOKUP(D15,'Plano de contas'!$B$3:$C$66,2,FALSE))=D15,"",VLOOKUP(D15,('Plano de contas'!$B$3:$C$66),2,FALSE))</f>
        <v/>
      </c>
      <c r="C15" s="215" t="str">
        <f>IF(IF(ISERROR(VLOOKUP(D15,'Plano de contas'!$B$3:$C$66,2,FALSE)),"",VLOOKUP(D15,'Plano de contas'!$B$3:$C$66,2,FALSE))=D15,"",VLOOKUP(D15,('Plano de contas'!$B$2:$D$66),3,FALSE))</f>
        <v/>
      </c>
      <c r="D15" s="224"/>
      <c r="E15" s="225"/>
      <c r="F15" s="226"/>
      <c r="G15" s="227"/>
      <c r="H15" s="228"/>
      <c r="I15" s="253"/>
      <c r="J15" s="355" t="str">
        <f t="shared" si="0"/>
        <v/>
      </c>
      <c r="K15" s="355" t="str">
        <f t="shared" si="1"/>
        <v/>
      </c>
      <c r="L15" s="355" t="str">
        <f t="shared" si="2"/>
        <v/>
      </c>
      <c r="M15" s="356" t="str">
        <f t="shared" si="3"/>
        <v/>
      </c>
    </row>
    <row r="16" spans="1:256" s="231" customFormat="1" ht="16.5" customHeight="1" x14ac:dyDescent="0.3">
      <c r="A16" s="210"/>
      <c r="B16" s="213" t="str">
        <f>IF(IF(ISERROR(VLOOKUP(D16,'Plano de contas'!$B$3:$C$66,2,FALSE)),"",VLOOKUP(D16,'Plano de contas'!$B$3:$C$66,2,FALSE))=D16,"",VLOOKUP(D16,('Plano de contas'!$B$3:$C$66),2,FALSE))</f>
        <v/>
      </c>
      <c r="C16" s="215" t="str">
        <f>IF(IF(ISERROR(VLOOKUP(D16,'Plano de contas'!$B$3:$C$66,2,FALSE)),"",VLOOKUP(D16,'Plano de contas'!$B$3:$C$66,2,FALSE))=D16,"",VLOOKUP(D16,('Plano de contas'!$B$2:$D$66),3,FALSE))</f>
        <v/>
      </c>
      <c r="D16" s="224"/>
      <c r="E16" s="225"/>
      <c r="F16" s="226"/>
      <c r="G16" s="227"/>
      <c r="H16" s="228"/>
      <c r="I16" s="253"/>
      <c r="J16" s="355" t="str">
        <f t="shared" si="0"/>
        <v/>
      </c>
      <c r="K16" s="355" t="str">
        <f t="shared" si="1"/>
        <v/>
      </c>
      <c r="L16" s="355" t="str">
        <f t="shared" si="2"/>
        <v/>
      </c>
      <c r="M16" s="356" t="str">
        <f t="shared" si="3"/>
        <v/>
      </c>
    </row>
    <row r="17" spans="1:255" s="231" customFormat="1" ht="16.5" customHeight="1" x14ac:dyDescent="0.3">
      <c r="A17" s="210"/>
      <c r="B17" s="212" t="str">
        <f>IF(IF(ISERROR(VLOOKUP(D17,'Plano de contas'!$B$3:$C$66,2,FALSE)),"",VLOOKUP(D17,'Plano de contas'!$B$3:$C$66,2,FALSE))=D17,"",VLOOKUP(D17,('Plano de contas'!$B$3:$C$66),2,FALSE))</f>
        <v/>
      </c>
      <c r="C17" s="214" t="str">
        <f>IF(IF(ISERROR(VLOOKUP(D17,'Plano de contas'!$B$3:$C$66,2,FALSE)),"",VLOOKUP(D17,'Plano de contas'!$B$3:$C$66,2,FALSE))=D17,"",VLOOKUP(D17,('Plano de contas'!$B$2:$D$66),3,FALSE))</f>
        <v/>
      </c>
      <c r="D17" s="224"/>
      <c r="E17" s="225"/>
      <c r="F17" s="226"/>
      <c r="G17" s="227"/>
      <c r="H17" s="228"/>
      <c r="I17" s="253"/>
      <c r="J17" s="355" t="str">
        <f t="shared" si="0"/>
        <v/>
      </c>
      <c r="K17" s="355" t="str">
        <f t="shared" si="1"/>
        <v/>
      </c>
      <c r="L17" s="355" t="str">
        <f t="shared" si="2"/>
        <v/>
      </c>
      <c r="M17" s="356" t="str">
        <f t="shared" si="3"/>
        <v/>
      </c>
    </row>
    <row r="18" spans="1:255" s="231" customFormat="1" ht="16.5" customHeight="1" x14ac:dyDescent="0.3">
      <c r="A18" s="210"/>
      <c r="B18" s="213" t="str">
        <f>IF(IF(ISERROR(VLOOKUP(D18,'Plano de contas'!$B$3:$C$66,2,FALSE)),"",VLOOKUP(D18,'Plano de contas'!$B$3:$C$66,2,FALSE))=D18,"",VLOOKUP(D18,('Plano de contas'!$B$3:$C$66),2,FALSE))</f>
        <v/>
      </c>
      <c r="C18" s="215" t="str">
        <f>IF(IF(ISERROR(VLOOKUP(D18,'Plano de contas'!$B$3:$C$66,2,FALSE)),"",VLOOKUP(D18,'Plano de contas'!$B$3:$C$66,2,FALSE))=D18,"",VLOOKUP(D18,('Plano de contas'!$B$2:$D$66),3,FALSE))</f>
        <v/>
      </c>
      <c r="D18" s="224"/>
      <c r="E18" s="225"/>
      <c r="F18" s="226"/>
      <c r="G18" s="227"/>
      <c r="H18" s="228"/>
      <c r="I18" s="253"/>
      <c r="J18" s="355" t="str">
        <f t="shared" si="0"/>
        <v/>
      </c>
      <c r="K18" s="355" t="str">
        <f t="shared" si="1"/>
        <v/>
      </c>
      <c r="L18" s="355" t="str">
        <f t="shared" si="2"/>
        <v/>
      </c>
      <c r="M18" s="356" t="str">
        <f t="shared" si="3"/>
        <v/>
      </c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56"/>
      <c r="CO18" s="256"/>
      <c r="CP18" s="256"/>
      <c r="CQ18" s="256"/>
      <c r="CR18" s="256"/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/>
      <c r="DU18" s="256"/>
      <c r="DV18" s="256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6"/>
      <c r="EH18" s="256"/>
      <c r="EI18" s="256"/>
      <c r="EJ18" s="256"/>
      <c r="EK18" s="256"/>
      <c r="EL18" s="256"/>
      <c r="EM18" s="256"/>
      <c r="EN18" s="256"/>
      <c r="EO18" s="256"/>
      <c r="EP18" s="256"/>
      <c r="EQ18" s="256"/>
      <c r="ER18" s="256"/>
      <c r="ES18" s="256"/>
      <c r="ET18" s="256"/>
      <c r="EU18" s="256"/>
      <c r="EV18" s="256"/>
      <c r="EW18" s="256"/>
      <c r="EX18" s="256"/>
      <c r="EY18" s="256"/>
      <c r="EZ18" s="256"/>
      <c r="FA18" s="256"/>
      <c r="FB18" s="256"/>
      <c r="FC18" s="256"/>
      <c r="FD18" s="256"/>
      <c r="FE18" s="256"/>
      <c r="FF18" s="256"/>
      <c r="FG18" s="256"/>
      <c r="FH18" s="256"/>
      <c r="FI18" s="256"/>
      <c r="FJ18" s="256"/>
      <c r="FK18" s="256"/>
      <c r="FL18" s="256"/>
      <c r="FM18" s="256"/>
      <c r="FN18" s="256"/>
      <c r="FO18" s="256"/>
      <c r="FP18" s="256"/>
      <c r="FQ18" s="256"/>
      <c r="FR18" s="256"/>
      <c r="FS18" s="256"/>
      <c r="FT18" s="256"/>
      <c r="FU18" s="256"/>
      <c r="FV18" s="256"/>
      <c r="FW18" s="256"/>
      <c r="FX18" s="256"/>
      <c r="FY18" s="256"/>
      <c r="FZ18" s="256"/>
      <c r="GA18" s="256"/>
      <c r="GB18" s="256"/>
      <c r="GC18" s="256"/>
      <c r="GD18" s="256"/>
      <c r="GE18" s="256"/>
      <c r="GF18" s="256"/>
      <c r="GG18" s="256"/>
      <c r="GH18" s="256"/>
      <c r="GI18" s="256"/>
      <c r="GJ18" s="256"/>
      <c r="GK18" s="256"/>
      <c r="GL18" s="256"/>
      <c r="GM18" s="256"/>
      <c r="GN18" s="256"/>
      <c r="GO18" s="256"/>
      <c r="GP18" s="256"/>
      <c r="GQ18" s="256"/>
      <c r="GR18" s="256"/>
      <c r="GS18" s="256"/>
      <c r="GT18" s="256"/>
      <c r="GU18" s="256"/>
      <c r="GV18" s="256"/>
      <c r="GW18" s="256"/>
      <c r="GX18" s="256"/>
      <c r="GY18" s="256"/>
      <c r="GZ18" s="256"/>
      <c r="HA18" s="256"/>
      <c r="HB18" s="256"/>
      <c r="HC18" s="256"/>
      <c r="HD18" s="256"/>
      <c r="HE18" s="256"/>
      <c r="HF18" s="256"/>
      <c r="HG18" s="256"/>
      <c r="HH18" s="256"/>
      <c r="HI18" s="256"/>
      <c r="HJ18" s="256"/>
      <c r="HK18" s="256"/>
      <c r="HL18" s="256"/>
      <c r="HM18" s="256"/>
      <c r="HN18" s="256"/>
      <c r="HO18" s="256"/>
      <c r="HP18" s="256"/>
      <c r="HQ18" s="256"/>
      <c r="HR18" s="256"/>
      <c r="HS18" s="256"/>
      <c r="HT18" s="256"/>
      <c r="HU18" s="256"/>
      <c r="HV18" s="256"/>
      <c r="HW18" s="256"/>
      <c r="HX18" s="256"/>
      <c r="HY18" s="256"/>
      <c r="HZ18" s="256"/>
      <c r="IA18" s="256"/>
      <c r="IB18" s="256"/>
      <c r="IC18" s="256"/>
      <c r="ID18" s="256"/>
      <c r="IE18" s="256"/>
      <c r="IF18" s="256"/>
      <c r="IG18" s="256"/>
      <c r="IH18" s="256"/>
      <c r="II18" s="256"/>
      <c r="IJ18" s="256"/>
      <c r="IK18" s="256"/>
      <c r="IL18" s="256"/>
      <c r="IM18" s="256"/>
      <c r="IN18" s="256"/>
      <c r="IO18" s="256"/>
      <c r="IP18" s="256"/>
      <c r="IQ18" s="256"/>
      <c r="IR18" s="256"/>
      <c r="IS18" s="256"/>
      <c r="IT18" s="256"/>
      <c r="IU18" s="257"/>
    </row>
    <row r="19" spans="1:255" s="231" customFormat="1" ht="16.5" customHeight="1" x14ac:dyDescent="0.3">
      <c r="A19" s="211">
        <f ca="1">TODAY()</f>
        <v>45829</v>
      </c>
      <c r="B19" s="213" t="str">
        <f>IF(IF(ISERROR(VLOOKUP(D19,'Plano de contas'!$B$3:$C$66,2,FALSE)),"",VLOOKUP(D19,'Plano de contas'!$B$3:$C$66,2,FALSE))=D19,"",VLOOKUP(D19,('Plano de contas'!$B$3:$C$66),2,FALSE))</f>
        <v/>
      </c>
      <c r="C19" s="215" t="str">
        <f>IF(IF(ISERROR(VLOOKUP(D19,'Plano de contas'!$B$3:$C$66,2,FALSE)),"",VLOOKUP(D19,'Plano de contas'!$B$3:$C$66,2,FALSE))=D19,"",VLOOKUP(D19,('Plano de contas'!$B$2:$D$66),3,FALSE))</f>
        <v/>
      </c>
      <c r="D19" s="224"/>
      <c r="E19" s="225"/>
      <c r="F19" s="226"/>
      <c r="G19" s="227"/>
      <c r="H19" s="228"/>
      <c r="I19" s="253"/>
      <c r="J19" s="355" t="str">
        <f t="shared" si="0"/>
        <v/>
      </c>
      <c r="K19" s="355" t="str">
        <f t="shared" si="1"/>
        <v/>
      </c>
      <c r="L19" s="355" t="str">
        <f t="shared" si="2"/>
        <v/>
      </c>
      <c r="M19" s="356" t="str">
        <f t="shared" si="3"/>
        <v/>
      </c>
    </row>
    <row r="20" spans="1:255" s="231" customFormat="1" ht="16.5" customHeight="1" x14ac:dyDescent="0.3">
      <c r="A20" s="210"/>
      <c r="B20" s="213" t="str">
        <f>IF(IF(ISERROR(VLOOKUP(D20,'Plano de contas'!$B$3:$C$66,2,FALSE)),"",VLOOKUP(D20,'Plano de contas'!$B$3:$C$66,2,FALSE))=D20,"",VLOOKUP(D20,('Plano de contas'!$B$3:$C$66),2,FALSE))</f>
        <v/>
      </c>
      <c r="C20" s="215" t="str">
        <f>IF(IF(ISERROR(VLOOKUP(D20,'Plano de contas'!$B$3:$C$66,2,FALSE)),"",VLOOKUP(D20,'Plano de contas'!$B$3:$C$66,2,FALSE))=D20,"",VLOOKUP(D20,('Plano de contas'!$B$2:$D$66),3,FALSE))</f>
        <v/>
      </c>
      <c r="D20" s="224"/>
      <c r="E20" s="225"/>
      <c r="F20" s="226"/>
      <c r="G20" s="227"/>
      <c r="H20" s="228"/>
      <c r="I20" s="253"/>
      <c r="J20" s="355" t="str">
        <f t="shared" si="0"/>
        <v/>
      </c>
      <c r="K20" s="355" t="str">
        <f t="shared" si="1"/>
        <v/>
      </c>
      <c r="L20" s="355" t="str">
        <f t="shared" si="2"/>
        <v/>
      </c>
      <c r="M20" s="356" t="str">
        <f t="shared" si="3"/>
        <v/>
      </c>
    </row>
    <row r="21" spans="1:255" s="231" customFormat="1" ht="16.5" customHeight="1" x14ac:dyDescent="0.3">
      <c r="A21" s="210"/>
      <c r="B21" s="213" t="str">
        <f>IF(IF(ISERROR(VLOOKUP(D21,'Plano de contas'!$B$3:$C$66,2,FALSE)),"",VLOOKUP(D21,'Plano de contas'!$B$3:$C$66,2,FALSE))=D21,"",VLOOKUP(D21,('Plano de contas'!$B$3:$C$66),2,FALSE))</f>
        <v/>
      </c>
      <c r="C21" s="215" t="str">
        <f>IF(IF(ISERROR(VLOOKUP(D21,'Plano de contas'!$B$3:$C$66,2,FALSE)),"",VLOOKUP(D21,'Plano de contas'!$B$3:$C$66,2,FALSE))=D21,"",VLOOKUP(D21,('Plano de contas'!$B$2:$D$66),3,FALSE))</f>
        <v/>
      </c>
      <c r="D21" s="224"/>
      <c r="E21" s="225"/>
      <c r="F21" s="226"/>
      <c r="G21" s="227"/>
      <c r="H21" s="228"/>
      <c r="I21" s="253"/>
      <c r="J21" s="355" t="str">
        <f t="shared" si="0"/>
        <v/>
      </c>
      <c r="K21" s="355" t="str">
        <f t="shared" si="1"/>
        <v/>
      </c>
      <c r="L21" s="355" t="str">
        <f t="shared" si="2"/>
        <v/>
      </c>
      <c r="M21" s="356" t="str">
        <f t="shared" si="3"/>
        <v/>
      </c>
    </row>
    <row r="22" spans="1:255" s="231" customFormat="1" ht="16.5" customHeight="1" x14ac:dyDescent="0.3">
      <c r="A22" s="210"/>
      <c r="B22" s="212" t="str">
        <f>IF(IF(ISERROR(VLOOKUP(D22,'Plano de contas'!$B$3:$C$66,2,FALSE)),"",VLOOKUP(D22,'Plano de contas'!$B$3:$C$66,2,FALSE))=D22,"",VLOOKUP(D22,('Plano de contas'!$B$3:$C$66),2,FALSE))</f>
        <v/>
      </c>
      <c r="C22" s="214" t="str">
        <f>IF(IF(ISERROR(VLOOKUP(D22,'Plano de contas'!$B$3:$C$66,2,FALSE)),"",VLOOKUP(D22,'Plano de contas'!$B$3:$C$66,2,FALSE))=D22,"",VLOOKUP(D22,('Plano de contas'!$B$2:$D$66),3,FALSE))</f>
        <v/>
      </c>
      <c r="D22" s="224"/>
      <c r="E22" s="225"/>
      <c r="F22" s="226"/>
      <c r="G22" s="227"/>
      <c r="H22" s="228"/>
      <c r="I22" s="253"/>
      <c r="J22" s="355" t="str">
        <f t="shared" si="0"/>
        <v/>
      </c>
      <c r="K22" s="355" t="str">
        <f t="shared" si="1"/>
        <v/>
      </c>
      <c r="L22" s="355" t="str">
        <f t="shared" si="2"/>
        <v/>
      </c>
      <c r="M22" s="356" t="str">
        <f t="shared" si="3"/>
        <v/>
      </c>
    </row>
    <row r="23" spans="1:255" s="231" customFormat="1" ht="16.5" customHeight="1" x14ac:dyDescent="0.3">
      <c r="A23" s="210"/>
      <c r="B23" s="213" t="str">
        <f>IF(IF(ISERROR(VLOOKUP(D23,'Plano de contas'!$B$3:$C$66,2,FALSE)),"",VLOOKUP(D23,'Plano de contas'!$B$3:$C$66,2,FALSE))=D23,"",VLOOKUP(D23,('Plano de contas'!$B$3:$C$66),2,FALSE))</f>
        <v/>
      </c>
      <c r="C23" s="215" t="str">
        <f>IF(IF(ISERROR(VLOOKUP(D23,'Plano de contas'!$B$3:$C$66,2,FALSE)),"",VLOOKUP(D23,'Plano de contas'!$B$3:$C$66,2,FALSE))=D23,"",VLOOKUP(D23,('Plano de contas'!$B$2:$D$66),3,FALSE))</f>
        <v/>
      </c>
      <c r="D23" s="224"/>
      <c r="E23" s="225"/>
      <c r="F23" s="226"/>
      <c r="G23" s="227"/>
      <c r="H23" s="228"/>
      <c r="I23" s="253"/>
      <c r="J23" s="355" t="str">
        <f t="shared" si="0"/>
        <v/>
      </c>
      <c r="K23" s="355" t="str">
        <f t="shared" si="1"/>
        <v/>
      </c>
      <c r="L23" s="355" t="str">
        <f t="shared" si="2"/>
        <v/>
      </c>
      <c r="M23" s="356" t="str">
        <f t="shared" si="3"/>
        <v/>
      </c>
    </row>
    <row r="24" spans="1:255" s="231" customFormat="1" ht="16.5" customHeight="1" x14ac:dyDescent="0.3">
      <c r="A24" s="210"/>
      <c r="B24" s="213" t="str">
        <f>IF(IF(ISERROR(VLOOKUP(D24,'Plano de contas'!$B$3:$C$66,2,FALSE)),"",VLOOKUP(D24,'Plano de contas'!$B$3:$C$66,2,FALSE))=D24,"",VLOOKUP(D24,('Plano de contas'!$B$3:$C$66),2,FALSE))</f>
        <v/>
      </c>
      <c r="C24" s="215" t="str">
        <f>IF(IF(ISERROR(VLOOKUP(D24,'Plano de contas'!$B$3:$C$66,2,FALSE)),"",VLOOKUP(D24,'Plano de contas'!$B$3:$C$66,2,FALSE))=D24,"",VLOOKUP(D24,('Plano de contas'!$B$2:$D$66),3,FALSE))</f>
        <v/>
      </c>
      <c r="D24" s="224"/>
      <c r="E24" s="225"/>
      <c r="F24" s="226"/>
      <c r="G24" s="227"/>
      <c r="H24" s="228"/>
      <c r="I24" s="253"/>
      <c r="J24" s="355" t="str">
        <f t="shared" si="0"/>
        <v/>
      </c>
      <c r="K24" s="355" t="str">
        <f t="shared" si="1"/>
        <v/>
      </c>
      <c r="L24" s="355" t="str">
        <f t="shared" si="2"/>
        <v/>
      </c>
      <c r="M24" s="356" t="str">
        <f t="shared" si="3"/>
        <v/>
      </c>
    </row>
    <row r="25" spans="1:255" s="231" customFormat="1" ht="16.5" customHeight="1" x14ac:dyDescent="0.3">
      <c r="A25" s="210"/>
      <c r="B25" s="213" t="str">
        <f>IF(IF(ISERROR(VLOOKUP(D25,'Plano de contas'!$B$3:$C$66,2,FALSE)),"",VLOOKUP(D25,'Plano de contas'!$B$3:$C$66,2,FALSE))=D25,"",VLOOKUP(D25,('Plano de contas'!$B$3:$C$66),2,FALSE))</f>
        <v/>
      </c>
      <c r="C25" s="215" t="str">
        <f>IF(IF(ISERROR(VLOOKUP(D25,'Plano de contas'!$B$3:$C$66,2,FALSE)),"",VLOOKUP(D25,'Plano de contas'!$B$3:$C$66,2,FALSE))=D25,"",VLOOKUP(D25,('Plano de contas'!$B$2:$D$66),3,FALSE))</f>
        <v/>
      </c>
      <c r="D25" s="224"/>
      <c r="E25" s="225"/>
      <c r="F25" s="226"/>
      <c r="G25" s="227"/>
      <c r="H25" s="228"/>
      <c r="I25" s="253"/>
      <c r="J25" s="355" t="str">
        <f t="shared" si="0"/>
        <v/>
      </c>
      <c r="K25" s="355" t="str">
        <f t="shared" si="1"/>
        <v/>
      </c>
      <c r="L25" s="355" t="str">
        <f t="shared" si="2"/>
        <v/>
      </c>
      <c r="M25" s="356" t="str">
        <f t="shared" si="3"/>
        <v/>
      </c>
    </row>
    <row r="26" spans="1:255" s="231" customFormat="1" ht="16.5" customHeight="1" x14ac:dyDescent="0.3">
      <c r="A26" s="210"/>
      <c r="B26" s="213" t="str">
        <f>IF(IF(ISERROR(VLOOKUP(D26,'Plano de contas'!$B$3:$C$66,2,FALSE)),"",VLOOKUP(D26,'Plano de contas'!$B$3:$C$66,2,FALSE))=D26,"",VLOOKUP(D26,('Plano de contas'!$B$3:$C$66),2,FALSE))</f>
        <v/>
      </c>
      <c r="C26" s="215" t="str">
        <f>IF(IF(ISERROR(VLOOKUP(D26,'Plano de contas'!$B$3:$C$66,2,FALSE)),"",VLOOKUP(D26,'Plano de contas'!$B$3:$C$66,2,FALSE))=D26,"",VLOOKUP(D26,('Plano de contas'!$B$2:$D$66),3,FALSE))</f>
        <v/>
      </c>
      <c r="D26" s="224"/>
      <c r="E26" s="225"/>
      <c r="F26" s="226"/>
      <c r="G26" s="227"/>
      <c r="H26" s="228"/>
      <c r="I26" s="253"/>
      <c r="J26" s="355" t="str">
        <f t="shared" si="0"/>
        <v/>
      </c>
      <c r="K26" s="355" t="str">
        <f t="shared" si="1"/>
        <v/>
      </c>
      <c r="L26" s="355" t="str">
        <f t="shared" si="2"/>
        <v/>
      </c>
      <c r="M26" s="356" t="str">
        <f t="shared" si="3"/>
        <v/>
      </c>
    </row>
    <row r="27" spans="1:255" s="231" customFormat="1" ht="16.5" customHeight="1" x14ac:dyDescent="0.3">
      <c r="A27" s="210"/>
      <c r="B27" s="212" t="str">
        <f>IF(IF(ISERROR(VLOOKUP(D27,'Plano de contas'!$B$3:$C$66,2,FALSE)),"",VLOOKUP(D27,'Plano de contas'!$B$3:$C$66,2,FALSE))=D27,"",VLOOKUP(D27,('Plano de contas'!$B$3:$C$66),2,FALSE))</f>
        <v/>
      </c>
      <c r="C27" s="214" t="str">
        <f>IF(IF(ISERROR(VLOOKUP(D27,'Plano de contas'!$B$3:$C$66,2,FALSE)),"",VLOOKUP(D27,'Plano de contas'!$B$3:$C$66,2,FALSE))=D27,"",VLOOKUP(D27,('Plano de contas'!$B$2:$D$66),3,FALSE))</f>
        <v/>
      </c>
      <c r="D27" s="224"/>
      <c r="E27" s="225"/>
      <c r="F27" s="226"/>
      <c r="G27" s="227"/>
      <c r="H27" s="228"/>
      <c r="I27" s="253"/>
      <c r="J27" s="355" t="str">
        <f t="shared" si="0"/>
        <v/>
      </c>
      <c r="K27" s="355" t="str">
        <f t="shared" si="1"/>
        <v/>
      </c>
      <c r="L27" s="355" t="str">
        <f t="shared" si="2"/>
        <v/>
      </c>
      <c r="M27" s="356" t="str">
        <f t="shared" si="3"/>
        <v/>
      </c>
    </row>
    <row r="28" spans="1:255" s="231" customFormat="1" ht="16.5" customHeight="1" x14ac:dyDescent="0.3">
      <c r="A28" s="210"/>
      <c r="B28" s="213" t="str">
        <f>IF(IF(ISERROR(VLOOKUP(D28,'Plano de contas'!$B$3:$C$66,2,FALSE)),"",VLOOKUP(D28,'Plano de contas'!$B$3:$C$66,2,FALSE))=D28,"",VLOOKUP(D28,('Plano de contas'!$B$3:$C$66),2,FALSE))</f>
        <v/>
      </c>
      <c r="C28" s="215" t="str">
        <f>IF(IF(ISERROR(VLOOKUP(D28,'Plano de contas'!$B$3:$C$66,2,FALSE)),"",VLOOKUP(D28,'Plano de contas'!$B$3:$C$66,2,FALSE))=D28,"",VLOOKUP(D28,('Plano de contas'!$B$2:$D$66),3,FALSE))</f>
        <v/>
      </c>
      <c r="D28" s="224"/>
      <c r="E28" s="225"/>
      <c r="F28" s="226"/>
      <c r="G28" s="227"/>
      <c r="H28" s="228"/>
      <c r="I28" s="253"/>
      <c r="J28" s="355" t="str">
        <f t="shared" si="0"/>
        <v/>
      </c>
      <c r="K28" s="355" t="str">
        <f t="shared" si="1"/>
        <v/>
      </c>
      <c r="L28" s="355" t="str">
        <f t="shared" si="2"/>
        <v/>
      </c>
      <c r="M28" s="356" t="str">
        <f t="shared" si="3"/>
        <v/>
      </c>
    </row>
    <row r="29" spans="1:255" s="231" customFormat="1" ht="16.5" customHeight="1" x14ac:dyDescent="0.3">
      <c r="A29" s="210"/>
      <c r="B29" s="213" t="str">
        <f>IF(IF(ISERROR(VLOOKUP(D29,'Plano de contas'!$B$3:$C$66,2,FALSE)),"",VLOOKUP(D29,'Plano de contas'!$B$3:$C$66,2,FALSE))=D29,"",VLOOKUP(D29,('Plano de contas'!$B$3:$C$66),2,FALSE))</f>
        <v/>
      </c>
      <c r="C29" s="215" t="str">
        <f>IF(IF(ISERROR(VLOOKUP(D29,'Plano de contas'!$B$3:$C$66,2,FALSE)),"",VLOOKUP(D29,'Plano de contas'!$B$3:$C$66,2,FALSE))=D29,"",VLOOKUP(D29,('Plano de contas'!$B$2:$D$66),3,FALSE))</f>
        <v/>
      </c>
      <c r="D29" s="224"/>
      <c r="E29" s="225"/>
      <c r="F29" s="226"/>
      <c r="G29" s="227"/>
      <c r="H29" s="228"/>
      <c r="I29" s="253"/>
      <c r="J29" s="355" t="str">
        <f t="shared" si="0"/>
        <v/>
      </c>
      <c r="K29" s="355" t="str">
        <f t="shared" si="1"/>
        <v/>
      </c>
      <c r="L29" s="355" t="str">
        <f t="shared" si="2"/>
        <v/>
      </c>
      <c r="M29" s="356" t="str">
        <f t="shared" si="3"/>
        <v/>
      </c>
    </row>
    <row r="30" spans="1:255" s="231" customFormat="1" ht="16.5" customHeight="1" x14ac:dyDescent="0.3">
      <c r="A30" s="210"/>
      <c r="B30" s="213" t="str">
        <f>IF(IF(ISERROR(VLOOKUP(D30,'Plano de contas'!$B$3:$C$66,2,FALSE)),"",VLOOKUP(D30,'Plano de contas'!$B$3:$C$66,2,FALSE))=D30,"",VLOOKUP(D30,('Plano de contas'!$B$3:$C$66),2,FALSE))</f>
        <v/>
      </c>
      <c r="C30" s="215" t="str">
        <f>IF(IF(ISERROR(VLOOKUP(D30,'Plano de contas'!$B$3:$C$66,2,FALSE)),"",VLOOKUP(D30,'Plano de contas'!$B$3:$C$66,2,FALSE))=D30,"",VLOOKUP(D30,('Plano de contas'!$B$2:$D$66),3,FALSE))</f>
        <v/>
      </c>
      <c r="D30" s="224"/>
      <c r="E30" s="225"/>
      <c r="F30" s="226"/>
      <c r="G30" s="227"/>
      <c r="H30" s="228"/>
      <c r="I30" s="253"/>
      <c r="J30" s="355" t="str">
        <f t="shared" si="0"/>
        <v/>
      </c>
      <c r="K30" s="355" t="str">
        <f t="shared" si="1"/>
        <v/>
      </c>
      <c r="L30" s="355" t="str">
        <f t="shared" si="2"/>
        <v/>
      </c>
      <c r="M30" s="356" t="str">
        <f t="shared" si="3"/>
        <v/>
      </c>
    </row>
    <row r="31" spans="1:255" s="59" customFormat="1" ht="16.5" customHeight="1" x14ac:dyDescent="0.3">
      <c r="A31" s="210"/>
      <c r="B31" s="213" t="str">
        <f>IF(IF(ISERROR(VLOOKUP(D31,'Plano de contas'!$B$3:$C$66,2,FALSE)),"",VLOOKUP(D31,'Plano de contas'!$B$3:$C$66,2,FALSE))=D31,"",VLOOKUP(D31,('Plano de contas'!$B$3:$C$66),2,FALSE))</f>
        <v/>
      </c>
      <c r="C31" s="215" t="str">
        <f>IF(IF(ISERROR(VLOOKUP(D31,'Plano de contas'!$B$3:$C$66,2,FALSE)),"",VLOOKUP(D31,'Plano de contas'!$B$3:$C$66,2,FALSE))=D31,"",VLOOKUP(D31,('Plano de contas'!$B$2:$D$66),3,FALSE))</f>
        <v/>
      </c>
      <c r="D31" s="224"/>
      <c r="E31" s="225"/>
      <c r="F31" s="226"/>
      <c r="G31" s="227"/>
      <c r="H31" s="228"/>
      <c r="I31" s="253"/>
      <c r="J31" s="355" t="str">
        <f t="shared" si="0"/>
        <v/>
      </c>
      <c r="K31" s="355" t="str">
        <f t="shared" si="1"/>
        <v/>
      </c>
      <c r="L31" s="355" t="str">
        <f t="shared" si="2"/>
        <v/>
      </c>
      <c r="M31" s="356" t="str">
        <f t="shared" si="3"/>
        <v/>
      </c>
    </row>
    <row r="32" spans="1:255" s="59" customFormat="1" ht="16.5" customHeight="1" x14ac:dyDescent="0.3">
      <c r="A32" s="210"/>
      <c r="B32" s="212" t="str">
        <f>IF(IF(ISERROR(VLOOKUP(D32,'Plano de contas'!$B$3:$C$66,2,FALSE)),"",VLOOKUP(D32,'Plano de contas'!$B$3:$C$66,2,FALSE))=D32,"",VLOOKUP(D32,('Plano de contas'!$B$3:$C$66),2,FALSE))</f>
        <v/>
      </c>
      <c r="C32" s="214" t="str">
        <f>IF(IF(ISERROR(VLOOKUP(D32,'Plano de contas'!$B$3:$C$66,2,FALSE)),"",VLOOKUP(D32,'Plano de contas'!$B$3:$C$66,2,FALSE))=D32,"",VLOOKUP(D32,('Plano de contas'!$B$2:$D$66),3,FALSE))</f>
        <v/>
      </c>
      <c r="D32" s="224"/>
      <c r="E32" s="225"/>
      <c r="F32" s="226"/>
      <c r="G32" s="227"/>
      <c r="H32" s="228"/>
      <c r="I32" s="253"/>
      <c r="J32" s="355" t="str">
        <f t="shared" si="0"/>
        <v/>
      </c>
      <c r="K32" s="355" t="str">
        <f t="shared" si="1"/>
        <v/>
      </c>
      <c r="L32" s="355" t="str">
        <f t="shared" si="2"/>
        <v/>
      </c>
      <c r="M32" s="356" t="str">
        <f t="shared" si="3"/>
        <v/>
      </c>
    </row>
    <row r="33" spans="1:13" s="59" customFormat="1" ht="16.5" customHeight="1" x14ac:dyDescent="0.3">
      <c r="A33" s="210"/>
      <c r="B33" s="213" t="str">
        <f>IF(IF(ISERROR(VLOOKUP(D33,'Plano de contas'!$B$3:$C$66,2,FALSE)),"",VLOOKUP(D33,'Plano de contas'!$B$3:$C$66,2,FALSE))=D33,"",VLOOKUP(D33,('Plano de contas'!$B$3:$C$66),2,FALSE))</f>
        <v/>
      </c>
      <c r="C33" s="215" t="str">
        <f>IF(IF(ISERROR(VLOOKUP(D33,'Plano de contas'!$B$3:$C$66,2,FALSE)),"",VLOOKUP(D33,'Plano de contas'!$B$3:$C$66,2,FALSE))=D33,"",VLOOKUP(D33,('Plano de contas'!$B$2:$D$66),3,FALSE))</f>
        <v/>
      </c>
      <c r="D33" s="224"/>
      <c r="E33" s="225"/>
      <c r="F33" s="226"/>
      <c r="G33" s="227"/>
      <c r="H33" s="228"/>
      <c r="I33" s="253"/>
      <c r="J33" s="355" t="str">
        <f t="shared" si="0"/>
        <v/>
      </c>
      <c r="K33" s="355" t="str">
        <f t="shared" si="1"/>
        <v/>
      </c>
      <c r="L33" s="355" t="str">
        <f t="shared" si="2"/>
        <v/>
      </c>
      <c r="M33" s="356" t="str">
        <f t="shared" si="3"/>
        <v/>
      </c>
    </row>
    <row r="34" spans="1:13" s="59" customFormat="1" ht="16.5" customHeight="1" x14ac:dyDescent="0.3">
      <c r="A34" s="210"/>
      <c r="B34" s="213" t="str">
        <f>IF(IF(ISERROR(VLOOKUP(D34,'Plano de contas'!$B$3:$C$66,2,FALSE)),"",VLOOKUP(D34,'Plano de contas'!$B$3:$C$66,2,FALSE))=D34,"",VLOOKUP(D34,('Plano de contas'!$B$3:$C$66),2,FALSE))</f>
        <v/>
      </c>
      <c r="C34" s="215" t="str">
        <f>IF(IF(ISERROR(VLOOKUP(D34,'Plano de contas'!$B$3:$C$66,2,FALSE)),"",VLOOKUP(D34,'Plano de contas'!$B$3:$C$66,2,FALSE))=D34,"",VLOOKUP(D34,('Plano de contas'!$B$2:$D$66),3,FALSE))</f>
        <v/>
      </c>
      <c r="D34" s="224"/>
      <c r="E34" s="225"/>
      <c r="F34" s="226"/>
      <c r="G34" s="227"/>
      <c r="H34" s="228"/>
      <c r="I34" s="253"/>
      <c r="J34" s="355" t="str">
        <f t="shared" si="0"/>
        <v/>
      </c>
      <c r="K34" s="355" t="str">
        <f t="shared" si="1"/>
        <v/>
      </c>
      <c r="L34" s="355" t="str">
        <f t="shared" si="2"/>
        <v/>
      </c>
      <c r="M34" s="356" t="str">
        <f t="shared" si="3"/>
        <v/>
      </c>
    </row>
    <row r="35" spans="1:13" s="59" customFormat="1" ht="16.5" customHeight="1" x14ac:dyDescent="0.3">
      <c r="A35" s="210"/>
      <c r="B35" s="213" t="str">
        <f>IF(IF(ISERROR(VLOOKUP(D35,'Plano de contas'!$B$3:$C$66,2,FALSE)),"",VLOOKUP(D35,'Plano de contas'!$B$3:$C$66,2,FALSE))=D35,"",VLOOKUP(D35,('Plano de contas'!$B$3:$C$66),2,FALSE))</f>
        <v/>
      </c>
      <c r="C35" s="215" t="str">
        <f>IF(IF(ISERROR(VLOOKUP(D35,'Plano de contas'!$B$3:$C$66,2,FALSE)),"",VLOOKUP(D35,'Plano de contas'!$B$3:$C$66,2,FALSE))=D35,"",VLOOKUP(D35,('Plano de contas'!$B$2:$D$66),3,FALSE))</f>
        <v/>
      </c>
      <c r="D35" s="224"/>
      <c r="E35" s="225"/>
      <c r="F35" s="226"/>
      <c r="G35" s="227"/>
      <c r="H35" s="228"/>
      <c r="I35" s="253"/>
      <c r="J35" s="355" t="str">
        <f t="shared" si="0"/>
        <v/>
      </c>
      <c r="K35" s="355" t="str">
        <f t="shared" si="1"/>
        <v/>
      </c>
      <c r="L35" s="355" t="str">
        <f t="shared" si="2"/>
        <v/>
      </c>
      <c r="M35" s="356" t="str">
        <f t="shared" si="3"/>
        <v/>
      </c>
    </row>
    <row r="36" spans="1:13" s="59" customFormat="1" ht="16.5" customHeight="1" x14ac:dyDescent="0.3">
      <c r="A36" s="210"/>
      <c r="B36" s="213" t="str">
        <f>IF(IF(ISERROR(VLOOKUP(D36,'Plano de contas'!$B$3:$C$66,2,FALSE)),"",VLOOKUP(D36,'Plano de contas'!$B$3:$C$66,2,FALSE))=D36,"",VLOOKUP(D36,('Plano de contas'!$B$3:$C$66),2,FALSE))</f>
        <v/>
      </c>
      <c r="C36" s="215" t="str">
        <f>IF(IF(ISERROR(VLOOKUP(D36,'Plano de contas'!$B$3:$C$66,2,FALSE)),"",VLOOKUP(D36,'Plano de contas'!$B$3:$C$66,2,FALSE))=D36,"",VLOOKUP(D36,('Plano de contas'!$B$2:$D$66),3,FALSE))</f>
        <v/>
      </c>
      <c r="D36" s="224"/>
      <c r="E36" s="225"/>
      <c r="F36" s="226"/>
      <c r="G36" s="227"/>
      <c r="H36" s="228"/>
      <c r="I36" s="253"/>
      <c r="J36" s="355" t="str">
        <f t="shared" si="0"/>
        <v/>
      </c>
      <c r="K36" s="355" t="str">
        <f t="shared" si="1"/>
        <v/>
      </c>
      <c r="L36" s="355" t="str">
        <f t="shared" si="2"/>
        <v/>
      </c>
      <c r="M36" s="356" t="str">
        <f t="shared" si="3"/>
        <v/>
      </c>
    </row>
    <row r="37" spans="1:13" s="59" customFormat="1" ht="16.5" customHeight="1" x14ac:dyDescent="0.3">
      <c r="A37" s="210"/>
      <c r="B37" s="212" t="str">
        <f>IF(IF(ISERROR(VLOOKUP(D37,'Plano de contas'!$B$3:$C$66,2,FALSE)),"",VLOOKUP(D37,'Plano de contas'!$B$3:$C$66,2,FALSE))=D37,"",VLOOKUP(D37,('Plano de contas'!$B$3:$C$66),2,FALSE))</f>
        <v/>
      </c>
      <c r="C37" s="214" t="str">
        <f>IF(IF(ISERROR(VLOOKUP(D37,'Plano de contas'!$B$3:$C$66,2,FALSE)),"",VLOOKUP(D37,'Plano de contas'!$B$3:$C$66,2,FALSE))=D37,"",VLOOKUP(D37,('Plano de contas'!$B$2:$D$66),3,FALSE))</f>
        <v/>
      </c>
      <c r="D37" s="224"/>
      <c r="E37" s="225"/>
      <c r="F37" s="226"/>
      <c r="G37" s="227"/>
      <c r="H37" s="228"/>
      <c r="I37" s="253"/>
      <c r="J37" s="355" t="str">
        <f t="shared" si="0"/>
        <v/>
      </c>
      <c r="K37" s="355" t="str">
        <f t="shared" si="1"/>
        <v/>
      </c>
      <c r="L37" s="355" t="str">
        <f t="shared" si="2"/>
        <v/>
      </c>
      <c r="M37" s="356" t="str">
        <f t="shared" si="3"/>
        <v/>
      </c>
    </row>
    <row r="38" spans="1:13" s="59" customFormat="1" ht="16.5" customHeight="1" x14ac:dyDescent="0.3">
      <c r="A38" s="210"/>
      <c r="B38" s="213" t="str">
        <f>IF(IF(ISERROR(VLOOKUP(D38,'Plano de contas'!$B$3:$C$66,2,FALSE)),"",VLOOKUP(D38,'Plano de contas'!$B$3:$C$66,2,FALSE))=D38,"",VLOOKUP(D38,('Plano de contas'!$B$3:$C$66),2,FALSE))</f>
        <v/>
      </c>
      <c r="C38" s="215" t="str">
        <f>IF(IF(ISERROR(VLOOKUP(D38,'Plano de contas'!$B$3:$C$66,2,FALSE)),"",VLOOKUP(D38,'Plano de contas'!$B$3:$C$66,2,FALSE))=D38,"",VLOOKUP(D38,('Plano de contas'!$B$2:$D$66),3,FALSE))</f>
        <v/>
      </c>
      <c r="D38" s="224"/>
      <c r="E38" s="225"/>
      <c r="F38" s="226"/>
      <c r="G38" s="227"/>
      <c r="H38" s="228"/>
      <c r="I38" s="253"/>
      <c r="J38" s="355" t="str">
        <f t="shared" si="0"/>
        <v/>
      </c>
      <c r="K38" s="355" t="str">
        <f t="shared" si="1"/>
        <v/>
      </c>
      <c r="L38" s="355" t="str">
        <f t="shared" si="2"/>
        <v/>
      </c>
      <c r="M38" s="356" t="str">
        <f t="shared" si="3"/>
        <v/>
      </c>
    </row>
    <row r="39" spans="1:13" s="59" customFormat="1" ht="16.5" customHeight="1" x14ac:dyDescent="0.3">
      <c r="A39" s="210"/>
      <c r="B39" s="213" t="str">
        <f>IF(IF(ISERROR(VLOOKUP(D39,'Plano de contas'!$B$3:$C$66,2,FALSE)),"",VLOOKUP(D39,'Plano de contas'!$B$3:$C$66,2,FALSE))=D39,"",VLOOKUP(D39,('Plano de contas'!$B$3:$C$66),2,FALSE))</f>
        <v/>
      </c>
      <c r="C39" s="215" t="str">
        <f>IF(IF(ISERROR(VLOOKUP(D39,'Plano de contas'!$B$3:$C$66,2,FALSE)),"",VLOOKUP(D39,'Plano de contas'!$B$3:$C$66,2,FALSE))=D39,"",VLOOKUP(D39,('Plano de contas'!$B$2:$D$66),3,FALSE))</f>
        <v/>
      </c>
      <c r="D39" s="224"/>
      <c r="E39" s="225"/>
      <c r="F39" s="226"/>
      <c r="G39" s="227"/>
      <c r="H39" s="228"/>
      <c r="I39" s="253"/>
      <c r="J39" s="355" t="str">
        <f t="shared" si="0"/>
        <v/>
      </c>
      <c r="K39" s="355" t="str">
        <f t="shared" si="1"/>
        <v/>
      </c>
      <c r="L39" s="355" t="str">
        <f t="shared" si="2"/>
        <v/>
      </c>
      <c r="M39" s="356" t="str">
        <f t="shared" si="3"/>
        <v/>
      </c>
    </row>
    <row r="40" spans="1:13" s="59" customFormat="1" ht="16.5" customHeight="1" x14ac:dyDescent="0.3">
      <c r="A40" s="210"/>
      <c r="B40" s="213" t="str">
        <f>IF(IF(ISERROR(VLOOKUP(D40,'Plano de contas'!$B$3:$C$66,2,FALSE)),"",VLOOKUP(D40,'Plano de contas'!$B$3:$C$66,2,FALSE))=D40,"",VLOOKUP(D40,('Plano de contas'!$B$3:$C$66),2,FALSE))</f>
        <v/>
      </c>
      <c r="C40" s="215" t="str">
        <f>IF(IF(ISERROR(VLOOKUP(D40,'Plano de contas'!$B$3:$C$66,2,FALSE)),"",VLOOKUP(D40,'Plano de contas'!$B$3:$C$66,2,FALSE))=D40,"",VLOOKUP(D40,('Plano de contas'!$B$2:$D$66),3,FALSE))</f>
        <v/>
      </c>
      <c r="D40" s="224"/>
      <c r="E40" s="225"/>
      <c r="F40" s="226"/>
      <c r="G40" s="227"/>
      <c r="H40" s="228"/>
      <c r="I40" s="253"/>
      <c r="J40" s="355" t="str">
        <f t="shared" si="0"/>
        <v/>
      </c>
      <c r="K40" s="355" t="str">
        <f t="shared" si="1"/>
        <v/>
      </c>
      <c r="L40" s="355" t="str">
        <f t="shared" si="2"/>
        <v/>
      </c>
      <c r="M40" s="356" t="str">
        <f t="shared" si="3"/>
        <v/>
      </c>
    </row>
    <row r="41" spans="1:13" s="59" customFormat="1" ht="16.5" customHeight="1" x14ac:dyDescent="0.3">
      <c r="A41" s="210"/>
      <c r="B41" s="213" t="str">
        <f>IF(IF(ISERROR(VLOOKUP(D41,'Plano de contas'!$B$3:$C$66,2,FALSE)),"",VLOOKUP(D41,'Plano de contas'!$B$3:$C$66,2,FALSE))=D41,"",VLOOKUP(D41,('Plano de contas'!$B$3:$C$66),2,FALSE))</f>
        <v/>
      </c>
      <c r="C41" s="215" t="str">
        <f>IF(IF(ISERROR(VLOOKUP(D41,'Plano de contas'!$B$3:$C$66,2,FALSE)),"",VLOOKUP(D41,'Plano de contas'!$B$3:$C$66,2,FALSE))=D41,"",VLOOKUP(D41,('Plano de contas'!$B$2:$D$66),3,FALSE))</f>
        <v/>
      </c>
      <c r="D41" s="224"/>
      <c r="E41" s="225"/>
      <c r="F41" s="226"/>
      <c r="G41" s="227"/>
      <c r="H41" s="228"/>
      <c r="I41" s="253"/>
      <c r="J41" s="355" t="str">
        <f t="shared" si="0"/>
        <v/>
      </c>
      <c r="K41" s="355" t="str">
        <f t="shared" si="1"/>
        <v/>
      </c>
      <c r="L41" s="355" t="str">
        <f t="shared" si="2"/>
        <v/>
      </c>
      <c r="M41" s="356" t="str">
        <f t="shared" si="3"/>
        <v/>
      </c>
    </row>
    <row r="42" spans="1:13" s="59" customFormat="1" ht="16.5" customHeight="1" x14ac:dyDescent="0.3">
      <c r="A42" s="210"/>
      <c r="B42" s="212" t="str">
        <f>IF(IF(ISERROR(VLOOKUP(D42,'Plano de contas'!$B$3:$C$66,2,FALSE)),"",VLOOKUP(D42,'Plano de contas'!$B$3:$C$66,2,FALSE))=D42,"",VLOOKUP(D42,('Plano de contas'!$B$3:$C$66),2,FALSE))</f>
        <v/>
      </c>
      <c r="C42" s="214" t="str">
        <f>IF(IF(ISERROR(VLOOKUP(D42,'Plano de contas'!$B$3:$C$66,2,FALSE)),"",VLOOKUP(D42,'Plano de contas'!$B$3:$C$66,2,FALSE))=D42,"",VLOOKUP(D42,('Plano de contas'!$B$2:$D$66),3,FALSE))</f>
        <v/>
      </c>
      <c r="D42" s="224"/>
      <c r="E42" s="225"/>
      <c r="F42" s="226"/>
      <c r="G42" s="227"/>
      <c r="H42" s="228"/>
      <c r="I42" s="253"/>
      <c r="J42" s="355" t="str">
        <f t="shared" si="0"/>
        <v/>
      </c>
      <c r="K42" s="355" t="str">
        <f t="shared" si="1"/>
        <v/>
      </c>
      <c r="L42" s="355" t="str">
        <f t="shared" si="2"/>
        <v/>
      </c>
      <c r="M42" s="356" t="str">
        <f t="shared" si="3"/>
        <v/>
      </c>
    </row>
    <row r="43" spans="1:13" s="59" customFormat="1" ht="16.5" customHeight="1" x14ac:dyDescent="0.3">
      <c r="A43" s="210"/>
      <c r="B43" s="213" t="str">
        <f>IF(IF(ISERROR(VLOOKUP(D43,'Plano de contas'!$B$3:$C$66,2,FALSE)),"",VLOOKUP(D43,'Plano de contas'!$B$3:$C$66,2,FALSE))=D43,"",VLOOKUP(D43,('Plano de contas'!$B$3:$C$66),2,FALSE))</f>
        <v/>
      </c>
      <c r="C43" s="215" t="str">
        <f>IF(IF(ISERROR(VLOOKUP(D43,'Plano de contas'!$B$3:$C$66,2,FALSE)),"",VLOOKUP(D43,'Plano de contas'!$B$3:$C$66,2,FALSE))=D43,"",VLOOKUP(D43,('Plano de contas'!$B$2:$D$66),3,FALSE))</f>
        <v/>
      </c>
      <c r="D43" s="224"/>
      <c r="E43" s="225"/>
      <c r="F43" s="226"/>
      <c r="G43" s="227"/>
      <c r="H43" s="228"/>
      <c r="I43" s="253"/>
      <c r="J43" s="355" t="str">
        <f t="shared" si="0"/>
        <v/>
      </c>
      <c r="K43" s="355" t="str">
        <f t="shared" si="1"/>
        <v/>
      </c>
      <c r="L43" s="355" t="str">
        <f t="shared" si="2"/>
        <v/>
      </c>
      <c r="M43" s="356" t="str">
        <f t="shared" si="3"/>
        <v/>
      </c>
    </row>
    <row r="44" spans="1:13" s="59" customFormat="1" ht="16.5" customHeight="1" x14ac:dyDescent="0.3">
      <c r="A44" s="210"/>
      <c r="B44" s="213" t="str">
        <f>IF(IF(ISERROR(VLOOKUP(D44,'Plano de contas'!$B$3:$C$66,2,FALSE)),"",VLOOKUP(D44,'Plano de contas'!$B$3:$C$66,2,FALSE))=D44,"",VLOOKUP(D44,('Plano de contas'!$B$3:$C$66),2,FALSE))</f>
        <v/>
      </c>
      <c r="C44" s="215" t="str">
        <f>IF(IF(ISERROR(VLOOKUP(D44,'Plano de contas'!$B$3:$C$66,2,FALSE)),"",VLOOKUP(D44,'Plano de contas'!$B$3:$C$66,2,FALSE))=D44,"",VLOOKUP(D44,('Plano de contas'!$B$2:$D$66),3,FALSE))</f>
        <v/>
      </c>
      <c r="D44" s="224"/>
      <c r="E44" s="225"/>
      <c r="F44" s="226"/>
      <c r="G44" s="227"/>
      <c r="H44" s="228"/>
      <c r="I44" s="253"/>
      <c r="J44" s="355" t="str">
        <f t="shared" si="0"/>
        <v/>
      </c>
      <c r="K44" s="355" t="str">
        <f t="shared" si="1"/>
        <v/>
      </c>
      <c r="L44" s="355" t="str">
        <f t="shared" si="2"/>
        <v/>
      </c>
      <c r="M44" s="356" t="str">
        <f t="shared" si="3"/>
        <v/>
      </c>
    </row>
    <row r="45" spans="1:13" s="59" customFormat="1" ht="16.5" customHeight="1" x14ac:dyDescent="0.3">
      <c r="A45" s="210"/>
      <c r="B45" s="213" t="str">
        <f>IF(IF(ISERROR(VLOOKUP(D45,'Plano de contas'!$B$3:$C$66,2,FALSE)),"",VLOOKUP(D45,'Plano de contas'!$B$3:$C$66,2,FALSE))=D45,"",VLOOKUP(D45,('Plano de contas'!$B$3:$C$66),2,FALSE))</f>
        <v/>
      </c>
      <c r="C45" s="215" t="str">
        <f>IF(IF(ISERROR(VLOOKUP(D45,'Plano de contas'!$B$3:$C$66,2,FALSE)),"",VLOOKUP(D45,'Plano de contas'!$B$3:$C$66,2,FALSE))=D45,"",VLOOKUP(D45,('Plano de contas'!$B$2:$D$66),3,FALSE))</f>
        <v/>
      </c>
      <c r="D45" s="224"/>
      <c r="E45" s="225"/>
      <c r="F45" s="226"/>
      <c r="G45" s="227"/>
      <c r="H45" s="228"/>
      <c r="I45" s="253"/>
      <c r="J45" s="355" t="str">
        <f t="shared" si="0"/>
        <v/>
      </c>
      <c r="K45" s="355" t="str">
        <f t="shared" si="1"/>
        <v/>
      </c>
      <c r="L45" s="355" t="str">
        <f t="shared" si="2"/>
        <v/>
      </c>
      <c r="M45" s="356" t="str">
        <f t="shared" si="3"/>
        <v/>
      </c>
    </row>
    <row r="46" spans="1:13" s="59" customFormat="1" ht="16.5" customHeight="1" x14ac:dyDescent="0.3">
      <c r="A46" s="210"/>
      <c r="B46" s="213" t="str">
        <f>IF(IF(ISERROR(VLOOKUP(D46,'Plano de contas'!$B$3:$C$66,2,FALSE)),"",VLOOKUP(D46,'Plano de contas'!$B$3:$C$66,2,FALSE))=D46,"",VLOOKUP(D46,('Plano de contas'!$B$3:$C$66),2,FALSE))</f>
        <v/>
      </c>
      <c r="C46" s="215" t="str">
        <f>IF(IF(ISERROR(VLOOKUP(D46,'Plano de contas'!$B$3:$C$66,2,FALSE)),"",VLOOKUP(D46,'Plano de contas'!$B$3:$C$66,2,FALSE))=D46,"",VLOOKUP(D46,('Plano de contas'!$B$2:$D$66),3,FALSE))</f>
        <v/>
      </c>
      <c r="D46" s="224"/>
      <c r="E46" s="225"/>
      <c r="F46" s="226"/>
      <c r="G46" s="227"/>
      <c r="H46" s="228"/>
      <c r="I46" s="253"/>
      <c r="J46" s="355" t="str">
        <f t="shared" si="0"/>
        <v/>
      </c>
      <c r="K46" s="355" t="str">
        <f t="shared" si="1"/>
        <v/>
      </c>
      <c r="L46" s="355" t="str">
        <f t="shared" si="2"/>
        <v/>
      </c>
      <c r="M46" s="356" t="str">
        <f t="shared" si="3"/>
        <v/>
      </c>
    </row>
    <row r="47" spans="1:13" s="59" customFormat="1" ht="16.5" customHeight="1" x14ac:dyDescent="0.3">
      <c r="A47" s="210"/>
      <c r="B47" s="212" t="str">
        <f>IF(IF(ISERROR(VLOOKUP(D47,'Plano de contas'!$B$3:$C$66,2,FALSE)),"",VLOOKUP(D47,'Plano de contas'!$B$3:$C$66,2,FALSE))=D47,"",VLOOKUP(D47,('Plano de contas'!$B$3:$C$66),2,FALSE))</f>
        <v/>
      </c>
      <c r="C47" s="214" t="str">
        <f>IF(IF(ISERROR(VLOOKUP(D47,'Plano de contas'!$B$3:$C$66,2,FALSE)),"",VLOOKUP(D47,'Plano de contas'!$B$3:$C$66,2,FALSE))=D47,"",VLOOKUP(D47,('Plano de contas'!$B$2:$D$66),3,FALSE))</f>
        <v/>
      </c>
      <c r="D47" s="224"/>
      <c r="E47" s="225"/>
      <c r="F47" s="226"/>
      <c r="G47" s="227"/>
      <c r="H47" s="228"/>
      <c r="I47" s="253"/>
      <c r="J47" s="355" t="str">
        <f t="shared" si="0"/>
        <v/>
      </c>
      <c r="K47" s="355" t="str">
        <f t="shared" si="1"/>
        <v/>
      </c>
      <c r="L47" s="355" t="str">
        <f t="shared" si="2"/>
        <v/>
      </c>
      <c r="M47" s="356" t="str">
        <f t="shared" si="3"/>
        <v/>
      </c>
    </row>
    <row r="48" spans="1:13" s="59" customFormat="1" ht="16.5" customHeight="1" x14ac:dyDescent="0.3">
      <c r="A48" s="210"/>
      <c r="B48" s="213" t="str">
        <f>IF(IF(ISERROR(VLOOKUP(D48,'Plano de contas'!$B$3:$C$66,2,FALSE)),"",VLOOKUP(D48,'Plano de contas'!$B$3:$C$66,2,FALSE))=D48,"",VLOOKUP(D48,('Plano de contas'!$B$3:$C$66),2,FALSE))</f>
        <v/>
      </c>
      <c r="C48" s="215" t="str">
        <f>IF(IF(ISERROR(VLOOKUP(D48,'Plano de contas'!$B$3:$C$66,2,FALSE)),"",VLOOKUP(D48,'Plano de contas'!$B$3:$C$66,2,FALSE))=D48,"",VLOOKUP(D48,('Plano de contas'!$B$2:$D$66),3,FALSE))</f>
        <v/>
      </c>
      <c r="D48" s="224"/>
      <c r="E48" s="225"/>
      <c r="F48" s="226"/>
      <c r="G48" s="227"/>
      <c r="H48" s="228"/>
      <c r="I48" s="253"/>
      <c r="J48" s="355" t="str">
        <f t="shared" si="0"/>
        <v/>
      </c>
      <c r="K48" s="355" t="str">
        <f t="shared" si="1"/>
        <v/>
      </c>
      <c r="L48" s="355" t="str">
        <f t="shared" si="2"/>
        <v/>
      </c>
      <c r="M48" s="356" t="str">
        <f t="shared" si="3"/>
        <v/>
      </c>
    </row>
    <row r="49" spans="1:13" s="59" customFormat="1" ht="16.5" customHeight="1" x14ac:dyDescent="0.3">
      <c r="A49" s="210"/>
      <c r="B49" s="213" t="str">
        <f>IF(IF(ISERROR(VLOOKUP(D49,'Plano de contas'!$B$3:$C$66,2,FALSE)),"",VLOOKUP(D49,'Plano de contas'!$B$3:$C$66,2,FALSE))=D49,"",VLOOKUP(D49,('Plano de contas'!$B$3:$C$66),2,FALSE))</f>
        <v/>
      </c>
      <c r="C49" s="215" t="str">
        <f>IF(IF(ISERROR(VLOOKUP(D49,'Plano de contas'!$B$3:$C$66,2,FALSE)),"",VLOOKUP(D49,'Plano de contas'!$B$3:$C$66,2,FALSE))=D49,"",VLOOKUP(D49,('Plano de contas'!$B$2:$D$66),3,FALSE))</f>
        <v/>
      </c>
      <c r="D49" s="224"/>
      <c r="E49" s="225"/>
      <c r="F49" s="226"/>
      <c r="G49" s="227"/>
      <c r="H49" s="228"/>
      <c r="I49" s="253"/>
      <c r="J49" s="355" t="str">
        <f t="shared" si="0"/>
        <v/>
      </c>
      <c r="K49" s="355" t="str">
        <f t="shared" si="1"/>
        <v/>
      </c>
      <c r="L49" s="355" t="str">
        <f t="shared" si="2"/>
        <v/>
      </c>
      <c r="M49" s="356" t="str">
        <f t="shared" si="3"/>
        <v/>
      </c>
    </row>
    <row r="50" spans="1:13" s="59" customFormat="1" ht="16.5" customHeight="1" x14ac:dyDescent="0.3">
      <c r="A50" s="210"/>
      <c r="B50" s="213" t="str">
        <f>IF(IF(ISERROR(VLOOKUP(D50,'Plano de contas'!$B$3:$C$66,2,FALSE)),"",VLOOKUP(D50,'Plano de contas'!$B$3:$C$66,2,FALSE))=D50,"",VLOOKUP(D50,('Plano de contas'!$B$3:$C$66),2,FALSE))</f>
        <v/>
      </c>
      <c r="C50" s="215" t="str">
        <f>IF(IF(ISERROR(VLOOKUP(D50,'Plano de contas'!$B$3:$C$66,2,FALSE)),"",VLOOKUP(D50,'Plano de contas'!$B$3:$C$66,2,FALSE))=D50,"",VLOOKUP(D50,('Plano de contas'!$B$2:$D$66),3,FALSE))</f>
        <v/>
      </c>
      <c r="D50" s="224"/>
      <c r="E50" s="225"/>
      <c r="F50" s="226"/>
      <c r="G50" s="227"/>
      <c r="H50" s="228"/>
      <c r="I50" s="253"/>
      <c r="J50" s="355" t="str">
        <f t="shared" si="0"/>
        <v/>
      </c>
      <c r="K50" s="355" t="str">
        <f t="shared" si="1"/>
        <v/>
      </c>
      <c r="L50" s="355" t="str">
        <f t="shared" si="2"/>
        <v/>
      </c>
      <c r="M50" s="356" t="str">
        <f t="shared" si="3"/>
        <v/>
      </c>
    </row>
    <row r="51" spans="1:13" s="59" customFormat="1" ht="16.5" customHeight="1" x14ac:dyDescent="0.3">
      <c r="A51" s="210"/>
      <c r="B51" s="213" t="str">
        <f>IF(IF(ISERROR(VLOOKUP(D51,'Plano de contas'!$B$3:$C$66,2,FALSE)),"",VLOOKUP(D51,'Plano de contas'!$B$3:$C$66,2,FALSE))=D51,"",VLOOKUP(D51,('Plano de contas'!$B$3:$C$66),2,FALSE))</f>
        <v/>
      </c>
      <c r="C51" s="215" t="str">
        <f>IF(IF(ISERROR(VLOOKUP(D51,'Plano de contas'!$B$3:$C$66,2,FALSE)),"",VLOOKUP(D51,'Plano de contas'!$B$3:$C$66,2,FALSE))=D51,"",VLOOKUP(D51,('Plano de contas'!$B$2:$D$66),3,FALSE))</f>
        <v/>
      </c>
      <c r="D51" s="224"/>
      <c r="E51" s="225"/>
      <c r="F51" s="226"/>
      <c r="G51" s="227"/>
      <c r="H51" s="228"/>
      <c r="I51" s="253"/>
      <c r="J51" s="355" t="str">
        <f t="shared" si="0"/>
        <v/>
      </c>
      <c r="K51" s="355" t="str">
        <f t="shared" si="1"/>
        <v/>
      </c>
      <c r="L51" s="355" t="str">
        <f t="shared" si="2"/>
        <v/>
      </c>
      <c r="M51" s="356" t="str">
        <f t="shared" si="3"/>
        <v/>
      </c>
    </row>
    <row r="52" spans="1:13" s="59" customFormat="1" ht="16.5" customHeight="1" x14ac:dyDescent="0.3">
      <c r="A52" s="210"/>
      <c r="B52" s="212" t="str">
        <f>IF(IF(ISERROR(VLOOKUP(D52,'Plano de contas'!$B$3:$C$66,2,FALSE)),"",VLOOKUP(D52,'Plano de contas'!$B$3:$C$66,2,FALSE))=D52,"",VLOOKUP(D52,('Plano de contas'!$B$3:$C$66),2,FALSE))</f>
        <v/>
      </c>
      <c r="C52" s="214" t="str">
        <f>IF(IF(ISERROR(VLOOKUP(D52,'Plano de contas'!$B$3:$C$66,2,FALSE)),"",VLOOKUP(D52,'Plano de contas'!$B$3:$C$66,2,FALSE))=D52,"",VLOOKUP(D52,('Plano de contas'!$B$2:$D$66),3,FALSE))</f>
        <v/>
      </c>
      <c r="D52" s="224"/>
      <c r="E52" s="225"/>
      <c r="F52" s="226"/>
      <c r="G52" s="227"/>
      <c r="H52" s="228"/>
      <c r="I52" s="253"/>
      <c r="J52" s="355" t="str">
        <f t="shared" si="0"/>
        <v/>
      </c>
      <c r="K52" s="355" t="str">
        <f t="shared" si="1"/>
        <v/>
      </c>
      <c r="L52" s="355" t="str">
        <f t="shared" si="2"/>
        <v/>
      </c>
      <c r="M52" s="356" t="str">
        <f t="shared" si="3"/>
        <v/>
      </c>
    </row>
    <row r="53" spans="1:13" s="59" customFormat="1" ht="16.5" customHeight="1" x14ac:dyDescent="0.3">
      <c r="A53" s="210"/>
      <c r="B53" s="213" t="str">
        <f>IF(IF(ISERROR(VLOOKUP(D53,'Plano de contas'!$B$3:$C$66,2,FALSE)),"",VLOOKUP(D53,'Plano de contas'!$B$3:$C$66,2,FALSE))=D53,"",VLOOKUP(D53,('Plano de contas'!$B$3:$C$66),2,FALSE))</f>
        <v/>
      </c>
      <c r="C53" s="215" t="str">
        <f>IF(IF(ISERROR(VLOOKUP(D53,'Plano de contas'!$B$3:$C$66,2,FALSE)),"",VLOOKUP(D53,'Plano de contas'!$B$3:$C$66,2,FALSE))=D53,"",VLOOKUP(D53,('Plano de contas'!$B$2:$D$66),3,FALSE))</f>
        <v/>
      </c>
      <c r="D53" s="224"/>
      <c r="E53" s="225"/>
      <c r="F53" s="226"/>
      <c r="G53" s="227"/>
      <c r="H53" s="228"/>
      <c r="I53" s="253"/>
      <c r="J53" s="355" t="str">
        <f t="shared" si="0"/>
        <v/>
      </c>
      <c r="K53" s="355" t="str">
        <f t="shared" si="1"/>
        <v/>
      </c>
      <c r="L53" s="355" t="str">
        <f t="shared" si="2"/>
        <v/>
      </c>
      <c r="M53" s="356" t="str">
        <f t="shared" si="3"/>
        <v/>
      </c>
    </row>
    <row r="54" spans="1:13" s="59" customFormat="1" ht="16.5" customHeight="1" x14ac:dyDescent="0.3">
      <c r="A54" s="210"/>
      <c r="B54" s="213" t="str">
        <f>IF(IF(ISERROR(VLOOKUP(D54,'Plano de contas'!$B$3:$C$66,2,FALSE)),"",VLOOKUP(D54,'Plano de contas'!$B$3:$C$66,2,FALSE))=D54,"",VLOOKUP(D54,('Plano de contas'!$B$3:$C$66),2,FALSE))</f>
        <v/>
      </c>
      <c r="C54" s="215" t="str">
        <f>IF(IF(ISERROR(VLOOKUP(D54,'Plano de contas'!$B$3:$C$66,2,FALSE)),"",VLOOKUP(D54,'Plano de contas'!$B$3:$C$66,2,FALSE))=D54,"",VLOOKUP(D54,('Plano de contas'!$B$2:$D$66),3,FALSE))</f>
        <v/>
      </c>
      <c r="D54" s="224"/>
      <c r="E54" s="225"/>
      <c r="F54" s="226"/>
      <c r="G54" s="227"/>
      <c r="H54" s="228"/>
      <c r="I54" s="253"/>
      <c r="J54" s="355" t="str">
        <f t="shared" si="0"/>
        <v/>
      </c>
      <c r="K54" s="355" t="str">
        <f t="shared" si="1"/>
        <v/>
      </c>
      <c r="L54" s="355" t="str">
        <f t="shared" si="2"/>
        <v/>
      </c>
      <c r="M54" s="356" t="str">
        <f t="shared" si="3"/>
        <v/>
      </c>
    </row>
    <row r="55" spans="1:13" s="59" customFormat="1" ht="16.5" customHeight="1" x14ac:dyDescent="0.3">
      <c r="A55" s="210"/>
      <c r="B55" s="213" t="str">
        <f>IF(IF(ISERROR(VLOOKUP(D55,'Plano de contas'!$B$3:$C$66,2,FALSE)),"",VLOOKUP(D55,'Plano de contas'!$B$3:$C$66,2,FALSE))=D55,"",VLOOKUP(D55,('Plano de contas'!$B$3:$C$66),2,FALSE))</f>
        <v/>
      </c>
      <c r="C55" s="215" t="str">
        <f>IF(IF(ISERROR(VLOOKUP(D55,'Plano de contas'!$B$3:$C$66,2,FALSE)),"",VLOOKUP(D55,'Plano de contas'!$B$3:$C$66,2,FALSE))=D55,"",VLOOKUP(D55,('Plano de contas'!$B$2:$D$66),3,FALSE))</f>
        <v/>
      </c>
      <c r="D55" s="224"/>
      <c r="E55" s="225"/>
      <c r="F55" s="226"/>
      <c r="G55" s="227"/>
      <c r="H55" s="228"/>
      <c r="I55" s="253"/>
      <c r="J55" s="355" t="str">
        <f t="shared" si="0"/>
        <v/>
      </c>
      <c r="K55" s="355" t="str">
        <f t="shared" si="1"/>
        <v/>
      </c>
      <c r="L55" s="355" t="str">
        <f t="shared" si="2"/>
        <v/>
      </c>
      <c r="M55" s="356" t="str">
        <f t="shared" si="3"/>
        <v/>
      </c>
    </row>
    <row r="56" spans="1:13" s="59" customFormat="1" ht="16.5" customHeight="1" x14ac:dyDescent="0.3">
      <c r="A56" s="210"/>
      <c r="B56" s="213" t="str">
        <f>IF(IF(ISERROR(VLOOKUP(D56,'Plano de contas'!$B$3:$C$66,2,FALSE)),"",VLOOKUP(D56,'Plano de contas'!$B$3:$C$66,2,FALSE))=D56,"",VLOOKUP(D56,('Plano de contas'!$B$3:$C$66),2,FALSE))</f>
        <v/>
      </c>
      <c r="C56" s="215" t="str">
        <f>IF(IF(ISERROR(VLOOKUP(D56,'Plano de contas'!$B$3:$C$66,2,FALSE)),"",VLOOKUP(D56,'Plano de contas'!$B$3:$C$66,2,FALSE))=D56,"",VLOOKUP(D56,('Plano de contas'!$B$2:$D$66),3,FALSE))</f>
        <v/>
      </c>
      <c r="D56" s="224"/>
      <c r="E56" s="225"/>
      <c r="F56" s="226"/>
      <c r="G56" s="227"/>
      <c r="H56" s="228"/>
      <c r="I56" s="253"/>
      <c r="J56" s="355" t="str">
        <f t="shared" si="0"/>
        <v/>
      </c>
      <c r="K56" s="355" t="str">
        <f t="shared" si="1"/>
        <v/>
      </c>
      <c r="L56" s="355" t="str">
        <f t="shared" si="2"/>
        <v/>
      </c>
      <c r="M56" s="356" t="str">
        <f t="shared" si="3"/>
        <v/>
      </c>
    </row>
    <row r="57" spans="1:13" s="59" customFormat="1" ht="16.5" customHeight="1" x14ac:dyDescent="0.3">
      <c r="A57" s="210"/>
      <c r="B57" s="212" t="str">
        <f>IF(IF(ISERROR(VLOOKUP(D57,'Plano de contas'!$B$3:$C$66,2,FALSE)),"",VLOOKUP(D57,'Plano de contas'!$B$3:$C$66,2,FALSE))=D57,"",VLOOKUP(D57,('Plano de contas'!$B$3:$C$66),2,FALSE))</f>
        <v/>
      </c>
      <c r="C57" s="214" t="str">
        <f>IF(IF(ISERROR(VLOOKUP(D57,'Plano de contas'!$B$3:$C$66,2,FALSE)),"",VLOOKUP(D57,'Plano de contas'!$B$3:$C$66,2,FALSE))=D57,"",VLOOKUP(D57,('Plano de contas'!$B$2:$D$66),3,FALSE))</f>
        <v/>
      </c>
      <c r="D57" s="224"/>
      <c r="E57" s="225"/>
      <c r="F57" s="226"/>
      <c r="G57" s="227"/>
      <c r="H57" s="228"/>
      <c r="I57" s="253"/>
      <c r="J57" s="355" t="str">
        <f t="shared" si="0"/>
        <v/>
      </c>
      <c r="K57" s="355" t="str">
        <f t="shared" si="1"/>
        <v/>
      </c>
      <c r="L57" s="355" t="str">
        <f t="shared" si="2"/>
        <v/>
      </c>
      <c r="M57" s="356" t="str">
        <f t="shared" si="3"/>
        <v/>
      </c>
    </row>
    <row r="58" spans="1:13" s="59" customFormat="1" ht="16.5" customHeight="1" x14ac:dyDescent="0.3">
      <c r="A58" s="210"/>
      <c r="B58" s="213" t="str">
        <f>IF(IF(ISERROR(VLOOKUP(D58,'Plano de contas'!$B$3:$C$66,2,FALSE)),"",VLOOKUP(D58,'Plano de contas'!$B$3:$C$66,2,FALSE))=D58,"",VLOOKUP(D58,('Plano de contas'!$B$3:$C$66),2,FALSE))</f>
        <v/>
      </c>
      <c r="C58" s="215" t="str">
        <f>IF(IF(ISERROR(VLOOKUP(D58,'Plano de contas'!$B$3:$C$66,2,FALSE)),"",VLOOKUP(D58,'Plano de contas'!$B$3:$C$66,2,FALSE))=D58,"",VLOOKUP(D58,('Plano de contas'!$B$2:$D$66),3,FALSE))</f>
        <v/>
      </c>
      <c r="D58" s="224"/>
      <c r="E58" s="225"/>
      <c r="F58" s="226"/>
      <c r="G58" s="227"/>
      <c r="H58" s="228"/>
      <c r="I58" s="253"/>
      <c r="J58" s="355" t="str">
        <f t="shared" si="0"/>
        <v/>
      </c>
      <c r="K58" s="355" t="str">
        <f t="shared" si="1"/>
        <v/>
      </c>
      <c r="L58" s="355" t="str">
        <f t="shared" si="2"/>
        <v/>
      </c>
      <c r="M58" s="356" t="str">
        <f t="shared" si="3"/>
        <v/>
      </c>
    </row>
    <row r="59" spans="1:13" s="59" customFormat="1" ht="16.5" customHeight="1" x14ac:dyDescent="0.3">
      <c r="A59" s="210"/>
      <c r="B59" s="213" t="str">
        <f>IF(IF(ISERROR(VLOOKUP(D59,'Plano de contas'!$B$3:$C$66,2,FALSE)),"",VLOOKUP(D59,'Plano de contas'!$B$3:$C$66,2,FALSE))=D59,"",VLOOKUP(D59,('Plano de contas'!$B$3:$C$66),2,FALSE))</f>
        <v/>
      </c>
      <c r="C59" s="215" t="str">
        <f>IF(IF(ISERROR(VLOOKUP(D59,'Plano de contas'!$B$3:$C$66,2,FALSE)),"",VLOOKUP(D59,'Plano de contas'!$B$3:$C$66,2,FALSE))=D59,"",VLOOKUP(D59,('Plano de contas'!$B$2:$D$66),3,FALSE))</f>
        <v/>
      </c>
      <c r="D59" s="224"/>
      <c r="E59" s="225"/>
      <c r="F59" s="226"/>
      <c r="G59" s="227"/>
      <c r="H59" s="228"/>
      <c r="I59" s="253"/>
      <c r="J59" s="355" t="str">
        <f t="shared" si="0"/>
        <v/>
      </c>
      <c r="K59" s="355" t="str">
        <f t="shared" si="1"/>
        <v/>
      </c>
      <c r="L59" s="355" t="str">
        <f t="shared" si="2"/>
        <v/>
      </c>
      <c r="M59" s="356" t="str">
        <f t="shared" si="3"/>
        <v/>
      </c>
    </row>
    <row r="60" spans="1:13" s="59" customFormat="1" ht="16.5" customHeight="1" x14ac:dyDescent="0.3">
      <c r="A60" s="210"/>
      <c r="B60" s="213" t="str">
        <f>IF(IF(ISERROR(VLOOKUP(D60,'Plano de contas'!$B$3:$C$66,2,FALSE)),"",VLOOKUP(D60,'Plano de contas'!$B$3:$C$66,2,FALSE))=D60,"",VLOOKUP(D60,('Plano de contas'!$B$3:$C$66),2,FALSE))</f>
        <v/>
      </c>
      <c r="C60" s="215" t="str">
        <f>IF(IF(ISERROR(VLOOKUP(D60,'Plano de contas'!$B$3:$C$66,2,FALSE)),"",VLOOKUP(D60,'Plano de contas'!$B$3:$C$66,2,FALSE))=D60,"",VLOOKUP(D60,('Plano de contas'!$B$2:$D$66),3,FALSE))</f>
        <v/>
      </c>
      <c r="D60" s="224"/>
      <c r="E60" s="225"/>
      <c r="F60" s="226"/>
      <c r="G60" s="227"/>
      <c r="H60" s="228"/>
      <c r="I60" s="253"/>
      <c r="J60" s="355" t="str">
        <f t="shared" si="0"/>
        <v/>
      </c>
      <c r="K60" s="355" t="str">
        <f t="shared" si="1"/>
        <v/>
      </c>
      <c r="L60" s="355" t="str">
        <f t="shared" si="2"/>
        <v/>
      </c>
      <c r="M60" s="356" t="str">
        <f t="shared" si="3"/>
        <v/>
      </c>
    </row>
    <row r="61" spans="1:13" s="59" customFormat="1" ht="16.5" customHeight="1" x14ac:dyDescent="0.3">
      <c r="A61" s="210"/>
      <c r="B61" s="213" t="str">
        <f>IF(IF(ISERROR(VLOOKUP(D61,'Plano de contas'!$B$3:$C$66,2,FALSE)),"",VLOOKUP(D61,'Plano de contas'!$B$3:$C$66,2,FALSE))=D61,"",VLOOKUP(D61,('Plano de contas'!$B$3:$C$66),2,FALSE))</f>
        <v/>
      </c>
      <c r="C61" s="215" t="str">
        <f>IF(IF(ISERROR(VLOOKUP(D61,'Plano de contas'!$B$3:$C$66,2,FALSE)),"",VLOOKUP(D61,'Plano de contas'!$B$3:$C$66,2,FALSE))=D61,"",VLOOKUP(D61,('Plano de contas'!$B$2:$D$66),3,FALSE))</f>
        <v/>
      </c>
      <c r="D61" s="224"/>
      <c r="E61" s="225"/>
      <c r="F61" s="226"/>
      <c r="G61" s="227"/>
      <c r="H61" s="228"/>
      <c r="I61" s="253"/>
      <c r="J61" s="355" t="str">
        <f t="shared" si="0"/>
        <v/>
      </c>
      <c r="K61" s="355" t="str">
        <f t="shared" si="1"/>
        <v/>
      </c>
      <c r="L61" s="355" t="str">
        <f t="shared" si="2"/>
        <v/>
      </c>
      <c r="M61" s="356" t="str">
        <f t="shared" si="3"/>
        <v/>
      </c>
    </row>
    <row r="62" spans="1:13" s="59" customFormat="1" ht="16.5" customHeight="1" x14ac:dyDescent="0.3">
      <c r="A62" s="210"/>
      <c r="B62" s="212" t="str">
        <f>IF(IF(ISERROR(VLOOKUP(D62,'Plano de contas'!$B$3:$C$66,2,FALSE)),"",VLOOKUP(D62,'Plano de contas'!$B$3:$C$66,2,FALSE))=D62,"",VLOOKUP(D62,('Plano de contas'!$B$3:$C$66),2,FALSE))</f>
        <v/>
      </c>
      <c r="C62" s="214" t="str">
        <f>IF(IF(ISERROR(VLOOKUP(D62,'Plano de contas'!$B$3:$C$66,2,FALSE)),"",VLOOKUP(D62,'Plano de contas'!$B$3:$C$66,2,FALSE))=D62,"",VLOOKUP(D62,('Plano de contas'!$B$2:$D$66),3,FALSE))</f>
        <v/>
      </c>
      <c r="D62" s="224"/>
      <c r="E62" s="225"/>
      <c r="F62" s="226"/>
      <c r="G62" s="227"/>
      <c r="H62" s="228"/>
      <c r="I62" s="253"/>
      <c r="J62" s="355" t="str">
        <f t="shared" si="0"/>
        <v/>
      </c>
      <c r="K62" s="355" t="str">
        <f t="shared" si="1"/>
        <v/>
      </c>
      <c r="L62" s="355" t="str">
        <f t="shared" si="2"/>
        <v/>
      </c>
      <c r="M62" s="356" t="str">
        <f t="shared" si="3"/>
        <v/>
      </c>
    </row>
    <row r="63" spans="1:13" s="59" customFormat="1" ht="16.5" customHeight="1" x14ac:dyDescent="0.3">
      <c r="A63" s="210"/>
      <c r="B63" s="213" t="str">
        <f>IF(IF(ISERROR(VLOOKUP(D63,'Plano de contas'!$B$3:$C$66,2,FALSE)),"",VLOOKUP(D63,'Plano de contas'!$B$3:$C$66,2,FALSE))=D63,"",VLOOKUP(D63,('Plano de contas'!$B$3:$C$66),2,FALSE))</f>
        <v/>
      </c>
      <c r="C63" s="215" t="str">
        <f>IF(IF(ISERROR(VLOOKUP(D63,'Plano de contas'!$B$3:$C$66,2,FALSE)),"",VLOOKUP(D63,'Plano de contas'!$B$3:$C$66,2,FALSE))=D63,"",VLOOKUP(D63,('Plano de contas'!$B$2:$D$66),3,FALSE))</f>
        <v/>
      </c>
      <c r="D63" s="224"/>
      <c r="E63" s="225"/>
      <c r="F63" s="226"/>
      <c r="G63" s="227"/>
      <c r="H63" s="228"/>
      <c r="I63" s="253"/>
      <c r="J63" s="355" t="str">
        <f t="shared" si="0"/>
        <v/>
      </c>
      <c r="K63" s="355" t="str">
        <f t="shared" si="1"/>
        <v/>
      </c>
      <c r="L63" s="355" t="str">
        <f t="shared" si="2"/>
        <v/>
      </c>
      <c r="M63" s="356" t="str">
        <f t="shared" si="3"/>
        <v/>
      </c>
    </row>
    <row r="64" spans="1:13" s="59" customFormat="1" ht="16.5" customHeight="1" x14ac:dyDescent="0.3">
      <c r="A64" s="210"/>
      <c r="B64" s="213" t="str">
        <f>IF(IF(ISERROR(VLOOKUP(D64,'Plano de contas'!$B$3:$C$66,2,FALSE)),"",VLOOKUP(D64,'Plano de contas'!$B$3:$C$66,2,FALSE))=D64,"",VLOOKUP(D64,('Plano de contas'!$B$3:$C$66),2,FALSE))</f>
        <v/>
      </c>
      <c r="C64" s="215" t="str">
        <f>IF(IF(ISERROR(VLOOKUP(D64,'Plano de contas'!$B$3:$C$66,2,FALSE)),"",VLOOKUP(D64,'Plano de contas'!$B$3:$C$66,2,FALSE))=D64,"",VLOOKUP(D64,('Plano de contas'!$B$2:$D$66),3,FALSE))</f>
        <v/>
      </c>
      <c r="D64" s="224"/>
      <c r="E64" s="225"/>
      <c r="F64" s="226"/>
      <c r="G64" s="227"/>
      <c r="H64" s="228"/>
      <c r="I64" s="253"/>
      <c r="J64" s="355" t="str">
        <f t="shared" si="0"/>
        <v/>
      </c>
      <c r="K64" s="355" t="str">
        <f t="shared" si="1"/>
        <v/>
      </c>
      <c r="L64" s="355" t="str">
        <f t="shared" si="2"/>
        <v/>
      </c>
      <c r="M64" s="356" t="str">
        <f t="shared" si="3"/>
        <v/>
      </c>
    </row>
    <row r="65" spans="1:13" s="59" customFormat="1" ht="16.5" customHeight="1" x14ac:dyDescent="0.3">
      <c r="A65" s="210"/>
      <c r="B65" s="213" t="str">
        <f>IF(IF(ISERROR(VLOOKUP(D65,'Plano de contas'!$B$3:$C$66,2,FALSE)),"",VLOOKUP(D65,'Plano de contas'!$B$3:$C$66,2,FALSE))=D65,"",VLOOKUP(D65,('Plano de contas'!$B$3:$C$66),2,FALSE))</f>
        <v/>
      </c>
      <c r="C65" s="215" t="str">
        <f>IF(IF(ISERROR(VLOOKUP(D65,'Plano de contas'!$B$3:$C$66,2,FALSE)),"",VLOOKUP(D65,'Plano de contas'!$B$3:$C$66,2,FALSE))=D65,"",VLOOKUP(D65,('Plano de contas'!$B$2:$D$66),3,FALSE))</f>
        <v/>
      </c>
      <c r="D65" s="224"/>
      <c r="E65" s="225"/>
      <c r="F65" s="226"/>
      <c r="G65" s="227"/>
      <c r="H65" s="228"/>
      <c r="I65" s="253"/>
      <c r="J65" s="355" t="str">
        <f t="shared" si="0"/>
        <v/>
      </c>
      <c r="K65" s="355" t="str">
        <f t="shared" si="1"/>
        <v/>
      </c>
      <c r="L65" s="355" t="str">
        <f t="shared" si="2"/>
        <v/>
      </c>
      <c r="M65" s="356" t="str">
        <f t="shared" si="3"/>
        <v/>
      </c>
    </row>
    <row r="66" spans="1:13" s="59" customFormat="1" ht="16.5" customHeight="1" x14ac:dyDescent="0.3">
      <c r="A66" s="210"/>
      <c r="B66" s="213" t="str">
        <f>IF(IF(ISERROR(VLOOKUP(D66,'Plano de contas'!$B$3:$C$66,2,FALSE)),"",VLOOKUP(D66,'Plano de contas'!$B$3:$C$66,2,FALSE))=D66,"",VLOOKUP(D66,('Plano de contas'!$B$3:$C$66),2,FALSE))</f>
        <v/>
      </c>
      <c r="C66" s="215" t="str">
        <f>IF(IF(ISERROR(VLOOKUP(D66,'Plano de contas'!$B$3:$C$66,2,FALSE)),"",VLOOKUP(D66,'Plano de contas'!$B$3:$C$66,2,FALSE))=D66,"",VLOOKUP(D66,('Plano de contas'!$B$2:$D$66),3,FALSE))</f>
        <v/>
      </c>
      <c r="D66" s="224"/>
      <c r="E66" s="225"/>
      <c r="F66" s="226"/>
      <c r="G66" s="227"/>
      <c r="H66" s="228"/>
      <c r="I66" s="253"/>
      <c r="J66" s="355" t="str">
        <f t="shared" si="0"/>
        <v/>
      </c>
      <c r="K66" s="355" t="str">
        <f t="shared" si="1"/>
        <v/>
      </c>
      <c r="L66" s="355" t="str">
        <f t="shared" si="2"/>
        <v/>
      </c>
      <c r="M66" s="356" t="str">
        <f t="shared" si="3"/>
        <v/>
      </c>
    </row>
    <row r="67" spans="1:13" s="59" customFormat="1" ht="16.5" customHeight="1" x14ac:dyDescent="0.3">
      <c r="A67" s="210"/>
      <c r="B67" s="212" t="str">
        <f>IF(IF(ISERROR(VLOOKUP(D67,'Plano de contas'!$B$3:$C$66,2,FALSE)),"",VLOOKUP(D67,'Plano de contas'!$B$3:$C$66,2,FALSE))=D67,"",VLOOKUP(D67,('Plano de contas'!$B$3:$C$66),2,FALSE))</f>
        <v/>
      </c>
      <c r="C67" s="214" t="str">
        <f>IF(IF(ISERROR(VLOOKUP(D67,'Plano de contas'!$B$3:$C$66,2,FALSE)),"",VLOOKUP(D67,'Plano de contas'!$B$3:$C$66,2,FALSE))=D67,"",VLOOKUP(D67,('Plano de contas'!$B$2:$D$66),3,FALSE))</f>
        <v/>
      </c>
      <c r="D67" s="224"/>
      <c r="E67" s="225"/>
      <c r="F67" s="226"/>
      <c r="G67" s="227"/>
      <c r="H67" s="228"/>
      <c r="I67" s="253"/>
      <c r="J67" s="355" t="str">
        <f t="shared" si="0"/>
        <v/>
      </c>
      <c r="K67" s="355" t="str">
        <f t="shared" si="1"/>
        <v/>
      </c>
      <c r="L67" s="355" t="str">
        <f t="shared" si="2"/>
        <v/>
      </c>
      <c r="M67" s="356" t="str">
        <f t="shared" si="3"/>
        <v/>
      </c>
    </row>
    <row r="68" spans="1:13" s="59" customFormat="1" ht="16.5" customHeight="1" x14ac:dyDescent="0.3">
      <c r="A68" s="210"/>
      <c r="B68" s="213" t="str">
        <f>IF(IF(ISERROR(VLOOKUP(D68,'Plano de contas'!$B$3:$C$66,2,FALSE)),"",VLOOKUP(D68,'Plano de contas'!$B$3:$C$66,2,FALSE))=D68,"",VLOOKUP(D68,('Plano de contas'!$B$3:$C$66),2,FALSE))</f>
        <v/>
      </c>
      <c r="C68" s="215" t="str">
        <f>IF(IF(ISERROR(VLOOKUP(D68,'Plano de contas'!$B$3:$C$66,2,FALSE)),"",VLOOKUP(D68,'Plano de contas'!$B$3:$C$66,2,FALSE))=D68,"",VLOOKUP(D68,('Plano de contas'!$B$2:$D$66),3,FALSE))</f>
        <v/>
      </c>
      <c r="D68" s="224"/>
      <c r="E68" s="225"/>
      <c r="F68" s="226"/>
      <c r="G68" s="227"/>
      <c r="H68" s="228"/>
      <c r="I68" s="253"/>
      <c r="J68" s="355" t="str">
        <f t="shared" si="0"/>
        <v/>
      </c>
      <c r="K68" s="355" t="str">
        <f t="shared" si="1"/>
        <v/>
      </c>
      <c r="L68" s="355" t="str">
        <f t="shared" si="2"/>
        <v/>
      </c>
      <c r="M68" s="356" t="str">
        <f t="shared" si="3"/>
        <v/>
      </c>
    </row>
    <row r="69" spans="1:13" s="59" customFormat="1" ht="16.5" customHeight="1" x14ac:dyDescent="0.3">
      <c r="A69" s="210"/>
      <c r="B69" s="213" t="str">
        <f>IF(IF(ISERROR(VLOOKUP(D69,'Plano de contas'!$B$3:$C$66,2,FALSE)),"",VLOOKUP(D69,'Plano de contas'!$B$3:$C$66,2,FALSE))=D69,"",VLOOKUP(D69,('Plano de contas'!$B$3:$C$66),2,FALSE))</f>
        <v/>
      </c>
      <c r="C69" s="215" t="str">
        <f>IF(IF(ISERROR(VLOOKUP(D69,'Plano de contas'!$B$3:$C$66,2,FALSE)),"",VLOOKUP(D69,'Plano de contas'!$B$3:$C$66,2,FALSE))=D69,"",VLOOKUP(D69,('Plano de contas'!$B$2:$D$66),3,FALSE))</f>
        <v/>
      </c>
      <c r="D69" s="224"/>
      <c r="E69" s="225"/>
      <c r="F69" s="226"/>
      <c r="G69" s="227"/>
      <c r="H69" s="228"/>
      <c r="I69" s="253"/>
      <c r="J69" s="355" t="str">
        <f t="shared" si="0"/>
        <v/>
      </c>
      <c r="K69" s="355" t="str">
        <f t="shared" si="1"/>
        <v/>
      </c>
      <c r="L69" s="355" t="str">
        <f t="shared" si="2"/>
        <v/>
      </c>
      <c r="M69" s="356" t="str">
        <f t="shared" si="3"/>
        <v/>
      </c>
    </row>
    <row r="70" spans="1:13" s="59" customFormat="1" ht="16.5" customHeight="1" x14ac:dyDescent="0.3">
      <c r="A70" s="210"/>
      <c r="B70" s="213" t="str">
        <f>IF(IF(ISERROR(VLOOKUP(D70,'Plano de contas'!$B$3:$C$66,2,FALSE)),"",VLOOKUP(D70,'Plano de contas'!$B$3:$C$66,2,FALSE))=D70,"",VLOOKUP(D70,('Plano de contas'!$B$3:$C$66),2,FALSE))</f>
        <v/>
      </c>
      <c r="C70" s="215" t="str">
        <f>IF(IF(ISERROR(VLOOKUP(D70,'Plano de contas'!$B$3:$C$66,2,FALSE)),"",VLOOKUP(D70,'Plano de contas'!$B$3:$C$66,2,FALSE))=D70,"",VLOOKUP(D70,('Plano de contas'!$B$2:$D$66),3,FALSE))</f>
        <v/>
      </c>
      <c r="D70" s="224"/>
      <c r="E70" s="225"/>
      <c r="F70" s="226"/>
      <c r="G70" s="227"/>
      <c r="H70" s="228"/>
      <c r="I70" s="253"/>
      <c r="J70" s="355" t="str">
        <f t="shared" si="0"/>
        <v/>
      </c>
      <c r="K70" s="355" t="str">
        <f t="shared" si="1"/>
        <v/>
      </c>
      <c r="L70" s="355" t="str">
        <f t="shared" si="2"/>
        <v/>
      </c>
      <c r="M70" s="356" t="str">
        <f t="shared" si="3"/>
        <v/>
      </c>
    </row>
    <row r="71" spans="1:13" s="59" customFormat="1" ht="16.5" customHeight="1" x14ac:dyDescent="0.3">
      <c r="A71" s="210"/>
      <c r="B71" s="213" t="str">
        <f>IF(IF(ISERROR(VLOOKUP(D71,'Plano de contas'!$B$3:$C$66,2,FALSE)),"",VLOOKUP(D71,'Plano de contas'!$B$3:$C$66,2,FALSE))=D71,"",VLOOKUP(D71,('Plano de contas'!$B$3:$C$66),2,FALSE))</f>
        <v/>
      </c>
      <c r="C71" s="215" t="str">
        <f>IF(IF(ISERROR(VLOOKUP(D71,'Plano de contas'!$B$3:$C$66,2,FALSE)),"",VLOOKUP(D71,'Plano de contas'!$B$3:$C$66,2,FALSE))=D71,"",VLOOKUP(D71,('Plano de contas'!$B$2:$D$66),3,FALSE))</f>
        <v/>
      </c>
      <c r="D71" s="224"/>
      <c r="E71" s="225"/>
      <c r="F71" s="226"/>
      <c r="G71" s="227"/>
      <c r="H71" s="228"/>
      <c r="I71" s="253"/>
      <c r="J71" s="355" t="str">
        <f t="shared" si="0"/>
        <v/>
      </c>
      <c r="K71" s="355" t="str">
        <f t="shared" si="1"/>
        <v/>
      </c>
      <c r="L71" s="355" t="str">
        <f t="shared" si="2"/>
        <v/>
      </c>
      <c r="M71" s="356" t="str">
        <f t="shared" si="3"/>
        <v/>
      </c>
    </row>
    <row r="72" spans="1:13" s="59" customFormat="1" ht="16.5" customHeight="1" x14ac:dyDescent="0.3">
      <c r="A72" s="210"/>
      <c r="B72" s="212" t="str">
        <f>IF(IF(ISERROR(VLOOKUP(D72,'Plano de contas'!$B$3:$C$66,2,FALSE)),"",VLOOKUP(D72,'Plano de contas'!$B$3:$C$66,2,FALSE))=D72,"",VLOOKUP(D72,('Plano de contas'!$B$3:$C$66),2,FALSE))</f>
        <v/>
      </c>
      <c r="C72" s="214" t="str">
        <f>IF(IF(ISERROR(VLOOKUP(D72,'Plano de contas'!$B$3:$C$66,2,FALSE)),"",VLOOKUP(D72,'Plano de contas'!$B$3:$C$66,2,FALSE))=D72,"",VLOOKUP(D72,('Plano de contas'!$B$2:$D$66),3,FALSE))</f>
        <v/>
      </c>
      <c r="D72" s="224"/>
      <c r="E72" s="225"/>
      <c r="F72" s="226"/>
      <c r="G72" s="227"/>
      <c r="H72" s="228"/>
      <c r="I72" s="253"/>
      <c r="J72" s="355" t="str">
        <f t="shared" ref="J72:J135" si="4">IF(H72="",(""),IF(H72="DP",(J71+G72),IF(H72="DB",(J71-G72),IF(H72="IV",(J71-G72),IF(H72="CH",(J71-G72),IF(H72="SQ",(J71-G72),J71))))))</f>
        <v/>
      </c>
      <c r="K72" s="355" t="str">
        <f t="shared" ref="K72:K135" si="5">IF(H72="",(""),IF(H72="SQ",(K71+G72),IF(H72="RD",(K71+G72),IF(H72="DI",(K71-G72),K71))))</f>
        <v/>
      </c>
      <c r="L72" s="355" t="str">
        <f t="shared" ref="L72:L135" si="6">IF(H72="",(""),IF(H72="CC",(L71+G72),IF(H72="PC",(L71+G72),L71)))</f>
        <v/>
      </c>
      <c r="M72" s="356" t="str">
        <f t="shared" ref="M72:M135" si="7">IF(H72="",(""),IF(H72="IV",(M71+G72),M71))</f>
        <v/>
      </c>
    </row>
    <row r="73" spans="1:13" s="59" customFormat="1" ht="16.5" customHeight="1" x14ac:dyDescent="0.3">
      <c r="A73" s="210"/>
      <c r="B73" s="213" t="str">
        <f>IF(IF(ISERROR(VLOOKUP(D73,'Plano de contas'!$B$3:$C$66,2,FALSE)),"",VLOOKUP(D73,'Plano de contas'!$B$3:$C$66,2,FALSE))=D73,"",VLOOKUP(D73,('Plano de contas'!$B$3:$C$66),2,FALSE))</f>
        <v/>
      </c>
      <c r="C73" s="215" t="str">
        <f>IF(IF(ISERROR(VLOOKUP(D73,'Plano de contas'!$B$3:$C$66,2,FALSE)),"",VLOOKUP(D73,'Plano de contas'!$B$3:$C$66,2,FALSE))=D73,"",VLOOKUP(D73,('Plano de contas'!$B$2:$D$66),3,FALSE))</f>
        <v/>
      </c>
      <c r="D73" s="224"/>
      <c r="E73" s="225"/>
      <c r="F73" s="226"/>
      <c r="G73" s="227"/>
      <c r="H73" s="228"/>
      <c r="I73" s="253"/>
      <c r="J73" s="355" t="str">
        <f t="shared" si="4"/>
        <v/>
      </c>
      <c r="K73" s="355" t="str">
        <f t="shared" si="5"/>
        <v/>
      </c>
      <c r="L73" s="355" t="str">
        <f t="shared" si="6"/>
        <v/>
      </c>
      <c r="M73" s="356" t="str">
        <f t="shared" si="7"/>
        <v/>
      </c>
    </row>
    <row r="74" spans="1:13" s="59" customFormat="1" ht="16.5" customHeight="1" x14ac:dyDescent="0.3">
      <c r="A74" s="210"/>
      <c r="B74" s="213" t="str">
        <f>IF(IF(ISERROR(VLOOKUP(D74,'Plano de contas'!$B$3:$C$66,2,FALSE)),"",VLOOKUP(D74,'Plano de contas'!$B$3:$C$66,2,FALSE))=D74,"",VLOOKUP(D74,('Plano de contas'!$B$3:$C$66),2,FALSE))</f>
        <v/>
      </c>
      <c r="C74" s="215" t="str">
        <f>IF(IF(ISERROR(VLOOKUP(D74,'Plano de contas'!$B$3:$C$66,2,FALSE)),"",VLOOKUP(D74,'Plano de contas'!$B$3:$C$66,2,FALSE))=D74,"",VLOOKUP(D74,('Plano de contas'!$B$2:$D$66),3,FALSE))</f>
        <v/>
      </c>
      <c r="D74" s="224"/>
      <c r="E74" s="225"/>
      <c r="F74" s="226"/>
      <c r="G74" s="227"/>
      <c r="H74" s="228"/>
      <c r="I74" s="253"/>
      <c r="J74" s="355" t="str">
        <f t="shared" si="4"/>
        <v/>
      </c>
      <c r="K74" s="355" t="str">
        <f t="shared" si="5"/>
        <v/>
      </c>
      <c r="L74" s="355" t="str">
        <f t="shared" si="6"/>
        <v/>
      </c>
      <c r="M74" s="356" t="str">
        <f t="shared" si="7"/>
        <v/>
      </c>
    </row>
    <row r="75" spans="1:13" s="59" customFormat="1" ht="16.5" customHeight="1" x14ac:dyDescent="0.3">
      <c r="A75" s="210"/>
      <c r="B75" s="213" t="str">
        <f>IF(IF(ISERROR(VLOOKUP(D75,'Plano de contas'!$B$3:$C$66,2,FALSE)),"",VLOOKUP(D75,'Plano de contas'!$B$3:$C$66,2,FALSE))=D75,"",VLOOKUP(D75,('Plano de contas'!$B$3:$C$66),2,FALSE))</f>
        <v/>
      </c>
      <c r="C75" s="215" t="str">
        <f>IF(IF(ISERROR(VLOOKUP(D75,'Plano de contas'!$B$3:$C$66,2,FALSE)),"",VLOOKUP(D75,'Plano de contas'!$B$3:$C$66,2,FALSE))=D75,"",VLOOKUP(D75,('Plano de contas'!$B$2:$D$66),3,FALSE))</f>
        <v/>
      </c>
      <c r="D75" s="224"/>
      <c r="E75" s="225"/>
      <c r="F75" s="226"/>
      <c r="G75" s="227"/>
      <c r="H75" s="228"/>
      <c r="I75" s="253"/>
      <c r="J75" s="355" t="str">
        <f t="shared" si="4"/>
        <v/>
      </c>
      <c r="K75" s="355" t="str">
        <f t="shared" si="5"/>
        <v/>
      </c>
      <c r="L75" s="355" t="str">
        <f t="shared" si="6"/>
        <v/>
      </c>
      <c r="M75" s="356" t="str">
        <f t="shared" si="7"/>
        <v/>
      </c>
    </row>
    <row r="76" spans="1:13" s="59" customFormat="1" ht="16.5" customHeight="1" x14ac:dyDescent="0.3">
      <c r="A76" s="210"/>
      <c r="B76" s="213" t="str">
        <f>IF(IF(ISERROR(VLOOKUP(D76,'Plano de contas'!$B$3:$C$66,2,FALSE)),"",VLOOKUP(D76,'Plano de contas'!$B$3:$C$66,2,FALSE))=D76,"",VLOOKUP(D76,('Plano de contas'!$B$3:$C$66),2,FALSE))</f>
        <v/>
      </c>
      <c r="C76" s="215" t="str">
        <f>IF(IF(ISERROR(VLOOKUP(D76,'Plano de contas'!$B$3:$C$66,2,FALSE)),"",VLOOKUP(D76,'Plano de contas'!$B$3:$C$66,2,FALSE))=D76,"",VLOOKUP(D76,('Plano de contas'!$B$2:$D$66),3,FALSE))</f>
        <v/>
      </c>
      <c r="D76" s="224"/>
      <c r="E76" s="225"/>
      <c r="F76" s="226"/>
      <c r="G76" s="227"/>
      <c r="H76" s="228"/>
      <c r="I76" s="253"/>
      <c r="J76" s="355" t="str">
        <f t="shared" si="4"/>
        <v/>
      </c>
      <c r="K76" s="355" t="str">
        <f t="shared" si="5"/>
        <v/>
      </c>
      <c r="L76" s="355" t="str">
        <f t="shared" si="6"/>
        <v/>
      </c>
      <c r="M76" s="356" t="str">
        <f t="shared" si="7"/>
        <v/>
      </c>
    </row>
    <row r="77" spans="1:13" s="59" customFormat="1" ht="16.5" customHeight="1" x14ac:dyDescent="0.3">
      <c r="A77" s="210"/>
      <c r="B77" s="212" t="str">
        <f>IF(IF(ISERROR(VLOOKUP(D77,'Plano de contas'!$B$3:$C$66,2,FALSE)),"",VLOOKUP(D77,'Plano de contas'!$B$3:$C$66,2,FALSE))=D77,"",VLOOKUP(D77,('Plano de contas'!$B$3:$C$66),2,FALSE))</f>
        <v/>
      </c>
      <c r="C77" s="214" t="str">
        <f>IF(IF(ISERROR(VLOOKUP(D77,'Plano de contas'!$B$3:$C$66,2,FALSE)),"",VLOOKUP(D77,'Plano de contas'!$B$3:$C$66,2,FALSE))=D77,"",VLOOKUP(D77,('Plano de contas'!$B$2:$D$66),3,FALSE))</f>
        <v/>
      </c>
      <c r="D77" s="224"/>
      <c r="E77" s="225"/>
      <c r="F77" s="226"/>
      <c r="G77" s="227"/>
      <c r="H77" s="228"/>
      <c r="I77" s="253"/>
      <c r="J77" s="355" t="str">
        <f t="shared" si="4"/>
        <v/>
      </c>
      <c r="K77" s="355" t="str">
        <f t="shared" si="5"/>
        <v/>
      </c>
      <c r="L77" s="355" t="str">
        <f t="shared" si="6"/>
        <v/>
      </c>
      <c r="M77" s="356" t="str">
        <f t="shared" si="7"/>
        <v/>
      </c>
    </row>
    <row r="78" spans="1:13" s="59" customFormat="1" ht="16.5" customHeight="1" x14ac:dyDescent="0.3">
      <c r="A78" s="210"/>
      <c r="B78" s="213" t="str">
        <f>IF(IF(ISERROR(VLOOKUP(D78,'Plano de contas'!$B$3:$C$66,2,FALSE)),"",VLOOKUP(D78,'Plano de contas'!$B$3:$C$66,2,FALSE))=D78,"",VLOOKUP(D78,('Plano de contas'!$B$3:$C$66),2,FALSE))</f>
        <v/>
      </c>
      <c r="C78" s="215" t="str">
        <f>IF(IF(ISERROR(VLOOKUP(D78,'Plano de contas'!$B$3:$C$66,2,FALSE)),"",VLOOKUP(D78,'Plano de contas'!$B$3:$C$66,2,FALSE))=D78,"",VLOOKUP(D78,('Plano de contas'!$B$2:$D$66),3,FALSE))</f>
        <v/>
      </c>
      <c r="D78" s="224"/>
      <c r="E78" s="225"/>
      <c r="F78" s="226"/>
      <c r="G78" s="227"/>
      <c r="H78" s="228"/>
      <c r="I78" s="253"/>
      <c r="J78" s="355" t="str">
        <f t="shared" si="4"/>
        <v/>
      </c>
      <c r="K78" s="355" t="str">
        <f t="shared" si="5"/>
        <v/>
      </c>
      <c r="L78" s="355" t="str">
        <f t="shared" si="6"/>
        <v/>
      </c>
      <c r="M78" s="356" t="str">
        <f t="shared" si="7"/>
        <v/>
      </c>
    </row>
    <row r="79" spans="1:13" s="59" customFormat="1" ht="16.5" customHeight="1" x14ac:dyDescent="0.3">
      <c r="A79" s="210"/>
      <c r="B79" s="213" t="str">
        <f>IF(IF(ISERROR(VLOOKUP(D79,'Plano de contas'!$B$3:$C$66,2,FALSE)),"",VLOOKUP(D79,'Plano de contas'!$B$3:$C$66,2,FALSE))=D79,"",VLOOKUP(D79,('Plano de contas'!$B$3:$C$66),2,FALSE))</f>
        <v/>
      </c>
      <c r="C79" s="215" t="str">
        <f>IF(IF(ISERROR(VLOOKUP(D79,'Plano de contas'!$B$3:$C$66,2,FALSE)),"",VLOOKUP(D79,'Plano de contas'!$B$3:$C$66,2,FALSE))=D79,"",VLOOKUP(D79,('Plano de contas'!$B$2:$D$66),3,FALSE))</f>
        <v/>
      </c>
      <c r="D79" s="224"/>
      <c r="E79" s="225"/>
      <c r="F79" s="226"/>
      <c r="G79" s="227"/>
      <c r="H79" s="228"/>
      <c r="I79" s="253"/>
      <c r="J79" s="355" t="str">
        <f t="shared" si="4"/>
        <v/>
      </c>
      <c r="K79" s="355" t="str">
        <f t="shared" si="5"/>
        <v/>
      </c>
      <c r="L79" s="355" t="str">
        <f t="shared" si="6"/>
        <v/>
      </c>
      <c r="M79" s="356" t="str">
        <f t="shared" si="7"/>
        <v/>
      </c>
    </row>
    <row r="80" spans="1:13" s="59" customFormat="1" ht="16.5" customHeight="1" x14ac:dyDescent="0.3">
      <c r="A80" s="210"/>
      <c r="B80" s="213" t="str">
        <f>IF(IF(ISERROR(VLOOKUP(D80,'Plano de contas'!$B$3:$C$66,2,FALSE)),"",VLOOKUP(D80,'Plano de contas'!$B$3:$C$66,2,FALSE))=D80,"",VLOOKUP(D80,('Plano de contas'!$B$3:$C$66),2,FALSE))</f>
        <v/>
      </c>
      <c r="C80" s="215" t="str">
        <f>IF(IF(ISERROR(VLOOKUP(D80,'Plano de contas'!$B$3:$C$66,2,FALSE)),"",VLOOKUP(D80,'Plano de contas'!$B$3:$C$66,2,FALSE))=D80,"",VLOOKUP(D80,('Plano de contas'!$B$2:$D$66),3,FALSE))</f>
        <v/>
      </c>
      <c r="D80" s="224"/>
      <c r="E80" s="225"/>
      <c r="F80" s="226"/>
      <c r="G80" s="227"/>
      <c r="H80" s="228"/>
      <c r="I80" s="253"/>
      <c r="J80" s="355" t="str">
        <f t="shared" si="4"/>
        <v/>
      </c>
      <c r="K80" s="355" t="str">
        <f t="shared" si="5"/>
        <v/>
      </c>
      <c r="L80" s="355" t="str">
        <f t="shared" si="6"/>
        <v/>
      </c>
      <c r="M80" s="356" t="str">
        <f t="shared" si="7"/>
        <v/>
      </c>
    </row>
    <row r="81" spans="1:13" s="59" customFormat="1" ht="16.5" customHeight="1" x14ac:dyDescent="0.3">
      <c r="A81" s="210"/>
      <c r="B81" s="213" t="str">
        <f>IF(IF(ISERROR(VLOOKUP(D81,'Plano de contas'!$B$3:$C$66,2,FALSE)),"",VLOOKUP(D81,'Plano de contas'!$B$3:$C$66,2,FALSE))=D81,"",VLOOKUP(D81,('Plano de contas'!$B$3:$C$66),2,FALSE))</f>
        <v/>
      </c>
      <c r="C81" s="215" t="str">
        <f>IF(IF(ISERROR(VLOOKUP(D81,'Plano de contas'!$B$3:$C$66,2,FALSE)),"",VLOOKUP(D81,'Plano de contas'!$B$3:$C$66,2,FALSE))=D81,"",VLOOKUP(D81,('Plano de contas'!$B$2:$D$66),3,FALSE))</f>
        <v/>
      </c>
      <c r="D81" s="224"/>
      <c r="E81" s="225"/>
      <c r="F81" s="226"/>
      <c r="G81" s="227"/>
      <c r="H81" s="228"/>
      <c r="I81" s="253"/>
      <c r="J81" s="355" t="str">
        <f t="shared" si="4"/>
        <v/>
      </c>
      <c r="K81" s="355" t="str">
        <f t="shared" si="5"/>
        <v/>
      </c>
      <c r="L81" s="355" t="str">
        <f t="shared" si="6"/>
        <v/>
      </c>
      <c r="M81" s="356" t="str">
        <f t="shared" si="7"/>
        <v/>
      </c>
    </row>
    <row r="82" spans="1:13" s="59" customFormat="1" ht="16.5" customHeight="1" x14ac:dyDescent="0.3">
      <c r="A82" s="210"/>
      <c r="B82" s="212" t="str">
        <f>IF(IF(ISERROR(VLOOKUP(D82,'Plano de contas'!$B$3:$C$66,2,FALSE)),"",VLOOKUP(D82,'Plano de contas'!$B$3:$C$66,2,FALSE))=D82,"",VLOOKUP(D82,('Plano de contas'!$B$3:$C$66),2,FALSE))</f>
        <v/>
      </c>
      <c r="C82" s="214" t="str">
        <f>IF(IF(ISERROR(VLOOKUP(D82,'Plano de contas'!$B$3:$C$66,2,FALSE)),"",VLOOKUP(D82,'Plano de contas'!$B$3:$C$66,2,FALSE))=D82,"",VLOOKUP(D82,('Plano de contas'!$B$2:$D$66),3,FALSE))</f>
        <v/>
      </c>
      <c r="D82" s="224"/>
      <c r="E82" s="225"/>
      <c r="F82" s="226"/>
      <c r="G82" s="227"/>
      <c r="H82" s="228"/>
      <c r="I82" s="253"/>
      <c r="J82" s="355" t="str">
        <f t="shared" si="4"/>
        <v/>
      </c>
      <c r="K82" s="355" t="str">
        <f t="shared" si="5"/>
        <v/>
      </c>
      <c r="L82" s="355" t="str">
        <f t="shared" si="6"/>
        <v/>
      </c>
      <c r="M82" s="356" t="str">
        <f t="shared" si="7"/>
        <v/>
      </c>
    </row>
    <row r="83" spans="1:13" s="59" customFormat="1" ht="16.5" customHeight="1" x14ac:dyDescent="0.3">
      <c r="A83" s="210"/>
      <c r="B83" s="213" t="str">
        <f>IF(IF(ISERROR(VLOOKUP(D83,'Plano de contas'!$B$3:$C$66,2,FALSE)),"",VLOOKUP(D83,'Plano de contas'!$B$3:$C$66,2,FALSE))=D83,"",VLOOKUP(D83,('Plano de contas'!$B$3:$C$66),2,FALSE))</f>
        <v/>
      </c>
      <c r="C83" s="215" t="str">
        <f>IF(IF(ISERROR(VLOOKUP(D83,'Plano de contas'!$B$3:$C$66,2,FALSE)),"",VLOOKUP(D83,'Plano de contas'!$B$3:$C$66,2,FALSE))=D83,"",VLOOKUP(D83,('Plano de contas'!$B$2:$D$66),3,FALSE))</f>
        <v/>
      </c>
      <c r="D83" s="224"/>
      <c r="E83" s="225"/>
      <c r="F83" s="226"/>
      <c r="G83" s="227"/>
      <c r="H83" s="228"/>
      <c r="I83" s="253"/>
      <c r="J83" s="355" t="str">
        <f t="shared" si="4"/>
        <v/>
      </c>
      <c r="K83" s="355" t="str">
        <f t="shared" si="5"/>
        <v/>
      </c>
      <c r="L83" s="355" t="str">
        <f t="shared" si="6"/>
        <v/>
      </c>
      <c r="M83" s="356" t="str">
        <f t="shared" si="7"/>
        <v/>
      </c>
    </row>
    <row r="84" spans="1:13" s="59" customFormat="1" ht="16.5" customHeight="1" x14ac:dyDescent="0.3">
      <c r="A84" s="210"/>
      <c r="B84" s="213" t="str">
        <f>IF(IF(ISERROR(VLOOKUP(D84,'Plano de contas'!$B$3:$C$66,2,FALSE)),"",VLOOKUP(D84,'Plano de contas'!$B$3:$C$66,2,FALSE))=D84,"",VLOOKUP(D84,('Plano de contas'!$B$3:$C$66),2,FALSE))</f>
        <v/>
      </c>
      <c r="C84" s="215" t="str">
        <f>IF(IF(ISERROR(VLOOKUP(D84,'Plano de contas'!$B$3:$C$66,2,FALSE)),"",VLOOKUP(D84,'Plano de contas'!$B$3:$C$66,2,FALSE))=D84,"",VLOOKUP(D84,('Plano de contas'!$B$2:$D$66),3,FALSE))</f>
        <v/>
      </c>
      <c r="D84" s="224"/>
      <c r="E84" s="225"/>
      <c r="F84" s="226"/>
      <c r="G84" s="227"/>
      <c r="H84" s="228"/>
      <c r="I84" s="253"/>
      <c r="J84" s="355" t="str">
        <f t="shared" si="4"/>
        <v/>
      </c>
      <c r="K84" s="355" t="str">
        <f t="shared" si="5"/>
        <v/>
      </c>
      <c r="L84" s="355" t="str">
        <f t="shared" si="6"/>
        <v/>
      </c>
      <c r="M84" s="356" t="str">
        <f t="shared" si="7"/>
        <v/>
      </c>
    </row>
    <row r="85" spans="1:13" s="59" customFormat="1" ht="16.5" customHeight="1" x14ac:dyDescent="0.3">
      <c r="A85" s="210"/>
      <c r="B85" s="213" t="str">
        <f>IF(IF(ISERROR(VLOOKUP(D85,'Plano de contas'!$B$3:$C$66,2,FALSE)),"",VLOOKUP(D85,'Plano de contas'!$B$3:$C$66,2,FALSE))=D85,"",VLOOKUP(D85,('Plano de contas'!$B$3:$C$66),2,FALSE))</f>
        <v/>
      </c>
      <c r="C85" s="215" t="str">
        <f>IF(IF(ISERROR(VLOOKUP(D85,'Plano de contas'!$B$3:$C$66,2,FALSE)),"",VLOOKUP(D85,'Plano de contas'!$B$3:$C$66,2,FALSE))=D85,"",VLOOKUP(D85,('Plano de contas'!$B$2:$D$66),3,FALSE))</f>
        <v/>
      </c>
      <c r="D85" s="224"/>
      <c r="E85" s="225"/>
      <c r="F85" s="226"/>
      <c r="G85" s="227"/>
      <c r="H85" s="228"/>
      <c r="I85" s="253"/>
      <c r="J85" s="355" t="str">
        <f t="shared" si="4"/>
        <v/>
      </c>
      <c r="K85" s="355" t="str">
        <f t="shared" si="5"/>
        <v/>
      </c>
      <c r="L85" s="355" t="str">
        <f t="shared" si="6"/>
        <v/>
      </c>
      <c r="M85" s="356" t="str">
        <f t="shared" si="7"/>
        <v/>
      </c>
    </row>
    <row r="86" spans="1:13" s="59" customFormat="1" ht="16.5" customHeight="1" x14ac:dyDescent="0.3">
      <c r="A86" s="210"/>
      <c r="B86" s="213" t="str">
        <f>IF(IF(ISERROR(VLOOKUP(D86,'Plano de contas'!$B$3:$C$66,2,FALSE)),"",VLOOKUP(D86,'Plano de contas'!$B$3:$C$66,2,FALSE))=D86,"",VLOOKUP(D86,('Plano de contas'!$B$3:$C$66),2,FALSE))</f>
        <v/>
      </c>
      <c r="C86" s="215" t="str">
        <f>IF(IF(ISERROR(VLOOKUP(D86,'Plano de contas'!$B$3:$C$66,2,FALSE)),"",VLOOKUP(D86,'Plano de contas'!$B$3:$C$66,2,FALSE))=D86,"",VLOOKUP(D86,('Plano de contas'!$B$2:$D$66),3,FALSE))</f>
        <v/>
      </c>
      <c r="D86" s="224"/>
      <c r="E86" s="225"/>
      <c r="F86" s="226"/>
      <c r="G86" s="227"/>
      <c r="H86" s="228"/>
      <c r="I86" s="253"/>
      <c r="J86" s="355" t="str">
        <f t="shared" si="4"/>
        <v/>
      </c>
      <c r="K86" s="355" t="str">
        <f t="shared" si="5"/>
        <v/>
      </c>
      <c r="L86" s="355" t="str">
        <f t="shared" si="6"/>
        <v/>
      </c>
      <c r="M86" s="356" t="str">
        <f t="shared" si="7"/>
        <v/>
      </c>
    </row>
    <row r="87" spans="1:13" s="59" customFormat="1" ht="16.5" customHeight="1" x14ac:dyDescent="0.3">
      <c r="A87" s="210"/>
      <c r="B87" s="212" t="str">
        <f>IF(IF(ISERROR(VLOOKUP(D87,'Plano de contas'!$B$3:$C$66,2,FALSE)),"",VLOOKUP(D87,'Plano de contas'!$B$3:$C$66,2,FALSE))=D87,"",VLOOKUP(D87,('Plano de contas'!$B$3:$C$66),2,FALSE))</f>
        <v/>
      </c>
      <c r="C87" s="214" t="str">
        <f>IF(IF(ISERROR(VLOOKUP(D87,'Plano de contas'!$B$3:$C$66,2,FALSE)),"",VLOOKUP(D87,'Plano de contas'!$B$3:$C$66,2,FALSE))=D87,"",VLOOKUP(D87,('Plano de contas'!$B$2:$D$66),3,FALSE))</f>
        <v/>
      </c>
      <c r="D87" s="224"/>
      <c r="E87" s="225"/>
      <c r="F87" s="226"/>
      <c r="G87" s="227"/>
      <c r="H87" s="228"/>
      <c r="I87" s="253"/>
      <c r="J87" s="355" t="str">
        <f t="shared" si="4"/>
        <v/>
      </c>
      <c r="K87" s="355" t="str">
        <f t="shared" si="5"/>
        <v/>
      </c>
      <c r="L87" s="355" t="str">
        <f t="shared" si="6"/>
        <v/>
      </c>
      <c r="M87" s="356" t="str">
        <f t="shared" si="7"/>
        <v/>
      </c>
    </row>
    <row r="88" spans="1:13" s="59" customFormat="1" ht="16.5" customHeight="1" x14ac:dyDescent="0.3">
      <c r="A88" s="210"/>
      <c r="B88" s="213" t="str">
        <f>IF(IF(ISERROR(VLOOKUP(D88,'Plano de contas'!$B$3:$C$66,2,FALSE)),"",VLOOKUP(D88,'Plano de contas'!$B$3:$C$66,2,FALSE))=D88,"",VLOOKUP(D88,('Plano de contas'!$B$3:$C$66),2,FALSE))</f>
        <v/>
      </c>
      <c r="C88" s="215" t="str">
        <f>IF(IF(ISERROR(VLOOKUP(D88,'Plano de contas'!$B$3:$C$66,2,FALSE)),"",VLOOKUP(D88,'Plano de contas'!$B$3:$C$66,2,FALSE))=D88,"",VLOOKUP(D88,('Plano de contas'!$B$2:$D$66),3,FALSE))</f>
        <v/>
      </c>
      <c r="D88" s="224"/>
      <c r="E88" s="225"/>
      <c r="F88" s="226"/>
      <c r="G88" s="227"/>
      <c r="H88" s="228"/>
      <c r="I88" s="253"/>
      <c r="J88" s="355" t="str">
        <f t="shared" si="4"/>
        <v/>
      </c>
      <c r="K88" s="355" t="str">
        <f t="shared" si="5"/>
        <v/>
      </c>
      <c r="L88" s="355" t="str">
        <f t="shared" si="6"/>
        <v/>
      </c>
      <c r="M88" s="356" t="str">
        <f t="shared" si="7"/>
        <v/>
      </c>
    </row>
    <row r="89" spans="1:13" s="59" customFormat="1" ht="16.5" customHeight="1" x14ac:dyDescent="0.3">
      <c r="A89" s="210"/>
      <c r="B89" s="213" t="str">
        <f>IF(IF(ISERROR(VLOOKUP(D89,'Plano de contas'!$B$3:$C$66,2,FALSE)),"",VLOOKUP(D89,'Plano de contas'!$B$3:$C$66,2,FALSE))=D89,"",VLOOKUP(D89,('Plano de contas'!$B$3:$C$66),2,FALSE))</f>
        <v/>
      </c>
      <c r="C89" s="215" t="str">
        <f>IF(IF(ISERROR(VLOOKUP(D89,'Plano de contas'!$B$3:$C$66,2,FALSE)),"",VLOOKUP(D89,'Plano de contas'!$B$3:$C$66,2,FALSE))=D89,"",VLOOKUP(D89,('Plano de contas'!$B$2:$D$66),3,FALSE))</f>
        <v/>
      </c>
      <c r="D89" s="224"/>
      <c r="E89" s="225"/>
      <c r="F89" s="226"/>
      <c r="G89" s="227"/>
      <c r="H89" s="228"/>
      <c r="I89" s="253"/>
      <c r="J89" s="355" t="str">
        <f t="shared" si="4"/>
        <v/>
      </c>
      <c r="K89" s="355" t="str">
        <f t="shared" si="5"/>
        <v/>
      </c>
      <c r="L89" s="355" t="str">
        <f t="shared" si="6"/>
        <v/>
      </c>
      <c r="M89" s="356" t="str">
        <f t="shared" si="7"/>
        <v/>
      </c>
    </row>
    <row r="90" spans="1:13" s="59" customFormat="1" ht="16.5" customHeight="1" x14ac:dyDescent="0.3">
      <c r="A90" s="210"/>
      <c r="B90" s="213" t="str">
        <f>IF(IF(ISERROR(VLOOKUP(D90,'Plano de contas'!$B$3:$C$66,2,FALSE)),"",VLOOKUP(D90,'Plano de contas'!$B$3:$C$66,2,FALSE))=D90,"",VLOOKUP(D90,('Plano de contas'!$B$3:$C$66),2,FALSE))</f>
        <v/>
      </c>
      <c r="C90" s="215" t="str">
        <f>IF(IF(ISERROR(VLOOKUP(D90,'Plano de contas'!$B$3:$C$66,2,FALSE)),"",VLOOKUP(D90,'Plano de contas'!$B$3:$C$66,2,FALSE))=D90,"",VLOOKUP(D90,('Plano de contas'!$B$2:$D$66),3,FALSE))</f>
        <v/>
      </c>
      <c r="D90" s="224"/>
      <c r="E90" s="225"/>
      <c r="F90" s="226"/>
      <c r="G90" s="227"/>
      <c r="H90" s="228"/>
      <c r="I90" s="253"/>
      <c r="J90" s="355" t="str">
        <f t="shared" si="4"/>
        <v/>
      </c>
      <c r="K90" s="355" t="str">
        <f t="shared" si="5"/>
        <v/>
      </c>
      <c r="L90" s="355" t="str">
        <f t="shared" si="6"/>
        <v/>
      </c>
      <c r="M90" s="356" t="str">
        <f t="shared" si="7"/>
        <v/>
      </c>
    </row>
    <row r="91" spans="1:13" s="59" customFormat="1" ht="16.5" customHeight="1" x14ac:dyDescent="0.3">
      <c r="A91" s="210"/>
      <c r="B91" s="213" t="str">
        <f>IF(IF(ISERROR(VLOOKUP(D91,'Plano de contas'!$B$3:$C$66,2,FALSE)),"",VLOOKUP(D91,'Plano de contas'!$B$3:$C$66,2,FALSE))=D91,"",VLOOKUP(D91,('Plano de contas'!$B$3:$C$66),2,FALSE))</f>
        <v/>
      </c>
      <c r="C91" s="215" t="str">
        <f>IF(IF(ISERROR(VLOOKUP(D91,'Plano de contas'!$B$3:$C$66,2,FALSE)),"",VLOOKUP(D91,'Plano de contas'!$B$3:$C$66,2,FALSE))=D91,"",VLOOKUP(D91,('Plano de contas'!$B$2:$D$66),3,FALSE))</f>
        <v/>
      </c>
      <c r="D91" s="224"/>
      <c r="E91" s="225"/>
      <c r="F91" s="226"/>
      <c r="G91" s="227"/>
      <c r="H91" s="228"/>
      <c r="I91" s="253"/>
      <c r="J91" s="355" t="str">
        <f t="shared" si="4"/>
        <v/>
      </c>
      <c r="K91" s="355" t="str">
        <f t="shared" si="5"/>
        <v/>
      </c>
      <c r="L91" s="355" t="str">
        <f t="shared" si="6"/>
        <v/>
      </c>
      <c r="M91" s="356" t="str">
        <f t="shared" si="7"/>
        <v/>
      </c>
    </row>
    <row r="92" spans="1:13" s="59" customFormat="1" ht="16.5" customHeight="1" x14ac:dyDescent="0.3">
      <c r="A92" s="210"/>
      <c r="B92" s="212" t="str">
        <f>IF(IF(ISERROR(VLOOKUP(D92,'Plano de contas'!$B$3:$C$66,2,FALSE)),"",VLOOKUP(D92,'Plano de contas'!$B$3:$C$66,2,FALSE))=D92,"",VLOOKUP(D92,('Plano de contas'!$B$3:$C$66),2,FALSE))</f>
        <v/>
      </c>
      <c r="C92" s="214" t="str">
        <f>IF(IF(ISERROR(VLOOKUP(D92,'Plano de contas'!$B$3:$C$66,2,FALSE)),"",VLOOKUP(D92,'Plano de contas'!$B$3:$C$66,2,FALSE))=D92,"",VLOOKUP(D92,('Plano de contas'!$B$2:$D$66),3,FALSE))</f>
        <v/>
      </c>
      <c r="D92" s="224"/>
      <c r="E92" s="225"/>
      <c r="F92" s="226"/>
      <c r="G92" s="227"/>
      <c r="H92" s="228"/>
      <c r="I92" s="253"/>
      <c r="J92" s="355" t="str">
        <f t="shared" si="4"/>
        <v/>
      </c>
      <c r="K92" s="355" t="str">
        <f t="shared" si="5"/>
        <v/>
      </c>
      <c r="L92" s="355" t="str">
        <f t="shared" si="6"/>
        <v/>
      </c>
      <c r="M92" s="356" t="str">
        <f t="shared" si="7"/>
        <v/>
      </c>
    </row>
    <row r="93" spans="1:13" s="59" customFormat="1" ht="16.5" customHeight="1" x14ac:dyDescent="0.3">
      <c r="A93" s="210"/>
      <c r="B93" s="213" t="str">
        <f>IF(IF(ISERROR(VLOOKUP(D93,'Plano de contas'!$B$3:$C$66,2,FALSE)),"",VLOOKUP(D93,'Plano de contas'!$B$3:$C$66,2,FALSE))=D93,"",VLOOKUP(D93,('Plano de contas'!$B$3:$C$66),2,FALSE))</f>
        <v/>
      </c>
      <c r="C93" s="215" t="str">
        <f>IF(IF(ISERROR(VLOOKUP(D93,'Plano de contas'!$B$3:$C$66,2,FALSE)),"",VLOOKUP(D93,'Plano de contas'!$B$3:$C$66,2,FALSE))=D93,"",VLOOKUP(D93,('Plano de contas'!$B$2:$D$66),3,FALSE))</f>
        <v/>
      </c>
      <c r="D93" s="224"/>
      <c r="E93" s="225"/>
      <c r="F93" s="226"/>
      <c r="G93" s="227"/>
      <c r="H93" s="228"/>
      <c r="I93" s="253"/>
      <c r="J93" s="355" t="str">
        <f t="shared" si="4"/>
        <v/>
      </c>
      <c r="K93" s="355" t="str">
        <f t="shared" si="5"/>
        <v/>
      </c>
      <c r="L93" s="355" t="str">
        <f t="shared" si="6"/>
        <v/>
      </c>
      <c r="M93" s="356" t="str">
        <f t="shared" si="7"/>
        <v/>
      </c>
    </row>
    <row r="94" spans="1:13" s="59" customFormat="1" ht="16.5" customHeight="1" x14ac:dyDescent="0.3">
      <c r="A94" s="210"/>
      <c r="B94" s="213" t="str">
        <f>IF(IF(ISERROR(VLOOKUP(D94,'Plano de contas'!$B$3:$C$66,2,FALSE)),"",VLOOKUP(D94,'Plano de contas'!$B$3:$C$66,2,FALSE))=D94,"",VLOOKUP(D94,('Plano de contas'!$B$3:$C$66),2,FALSE))</f>
        <v/>
      </c>
      <c r="C94" s="215" t="str">
        <f>IF(IF(ISERROR(VLOOKUP(D94,'Plano de contas'!$B$3:$C$66,2,FALSE)),"",VLOOKUP(D94,'Plano de contas'!$B$3:$C$66,2,FALSE))=D94,"",VLOOKUP(D94,('Plano de contas'!$B$2:$D$66),3,FALSE))</f>
        <v/>
      </c>
      <c r="D94" s="224"/>
      <c r="E94" s="225"/>
      <c r="F94" s="226"/>
      <c r="G94" s="227"/>
      <c r="H94" s="228"/>
      <c r="I94" s="253"/>
      <c r="J94" s="355" t="str">
        <f t="shared" si="4"/>
        <v/>
      </c>
      <c r="K94" s="355" t="str">
        <f t="shared" si="5"/>
        <v/>
      </c>
      <c r="L94" s="355" t="str">
        <f t="shared" si="6"/>
        <v/>
      </c>
      <c r="M94" s="356" t="str">
        <f t="shared" si="7"/>
        <v/>
      </c>
    </row>
    <row r="95" spans="1:13" s="59" customFormat="1" ht="16.5" customHeight="1" x14ac:dyDescent="0.3">
      <c r="A95" s="210"/>
      <c r="B95" s="213" t="str">
        <f>IF(IF(ISERROR(VLOOKUP(D95,'Plano de contas'!$B$3:$C$66,2,FALSE)),"",VLOOKUP(D95,'Plano de contas'!$B$3:$C$66,2,FALSE))=D95,"",VLOOKUP(D95,('Plano de contas'!$B$3:$C$66),2,FALSE))</f>
        <v/>
      </c>
      <c r="C95" s="215" t="str">
        <f>IF(IF(ISERROR(VLOOKUP(D95,'Plano de contas'!$B$3:$C$66,2,FALSE)),"",VLOOKUP(D95,'Plano de contas'!$B$3:$C$66,2,FALSE))=D95,"",VLOOKUP(D95,('Plano de contas'!$B$2:$D$66),3,FALSE))</f>
        <v/>
      </c>
      <c r="D95" s="224"/>
      <c r="E95" s="225"/>
      <c r="F95" s="226"/>
      <c r="G95" s="227"/>
      <c r="H95" s="228"/>
      <c r="I95" s="253"/>
      <c r="J95" s="355" t="str">
        <f t="shared" si="4"/>
        <v/>
      </c>
      <c r="K95" s="355" t="str">
        <f t="shared" si="5"/>
        <v/>
      </c>
      <c r="L95" s="355" t="str">
        <f t="shared" si="6"/>
        <v/>
      </c>
      <c r="M95" s="356" t="str">
        <f t="shared" si="7"/>
        <v/>
      </c>
    </row>
    <row r="96" spans="1:13" s="59" customFormat="1" ht="16.5" customHeight="1" x14ac:dyDescent="0.3">
      <c r="A96" s="210"/>
      <c r="B96" s="213" t="str">
        <f>IF(IF(ISERROR(VLOOKUP(D96,'Plano de contas'!$B$3:$C$66,2,FALSE)),"",VLOOKUP(D96,'Plano de contas'!$B$3:$C$66,2,FALSE))=D96,"",VLOOKUP(D96,('Plano de contas'!$B$3:$C$66),2,FALSE))</f>
        <v/>
      </c>
      <c r="C96" s="215" t="str">
        <f>IF(IF(ISERROR(VLOOKUP(D96,'Plano de contas'!$B$3:$C$66,2,FALSE)),"",VLOOKUP(D96,'Plano de contas'!$B$3:$C$66,2,FALSE))=D96,"",VLOOKUP(D96,('Plano de contas'!$B$2:$D$66),3,FALSE))</f>
        <v/>
      </c>
      <c r="D96" s="224"/>
      <c r="E96" s="225"/>
      <c r="F96" s="226"/>
      <c r="G96" s="227"/>
      <c r="H96" s="228"/>
      <c r="I96" s="253"/>
      <c r="J96" s="355" t="str">
        <f t="shared" si="4"/>
        <v/>
      </c>
      <c r="K96" s="355" t="str">
        <f t="shared" si="5"/>
        <v/>
      </c>
      <c r="L96" s="355" t="str">
        <f t="shared" si="6"/>
        <v/>
      </c>
      <c r="M96" s="356" t="str">
        <f t="shared" si="7"/>
        <v/>
      </c>
    </row>
    <row r="97" spans="1:13" s="59" customFormat="1" ht="16.5" customHeight="1" x14ac:dyDescent="0.3">
      <c r="A97" s="210"/>
      <c r="B97" s="212" t="str">
        <f>IF(IF(ISERROR(VLOOKUP(D97,'Plano de contas'!$B$3:$C$66,2,FALSE)),"",VLOOKUP(D97,'Plano de contas'!$B$3:$C$66,2,FALSE))=D97,"",VLOOKUP(D97,('Plano de contas'!$B$3:$C$66),2,FALSE))</f>
        <v/>
      </c>
      <c r="C97" s="214" t="str">
        <f>IF(IF(ISERROR(VLOOKUP(D97,'Plano de contas'!$B$3:$C$66,2,FALSE)),"",VLOOKUP(D97,'Plano de contas'!$B$3:$C$66,2,FALSE))=D97,"",VLOOKUP(D97,('Plano de contas'!$B$2:$D$66),3,FALSE))</f>
        <v/>
      </c>
      <c r="D97" s="224"/>
      <c r="E97" s="225"/>
      <c r="F97" s="226"/>
      <c r="G97" s="227"/>
      <c r="H97" s="228"/>
      <c r="I97" s="253"/>
      <c r="J97" s="355" t="str">
        <f t="shared" si="4"/>
        <v/>
      </c>
      <c r="K97" s="355" t="str">
        <f t="shared" si="5"/>
        <v/>
      </c>
      <c r="L97" s="355" t="str">
        <f t="shared" si="6"/>
        <v/>
      </c>
      <c r="M97" s="356" t="str">
        <f t="shared" si="7"/>
        <v/>
      </c>
    </row>
    <row r="98" spans="1:13" s="59" customFormat="1" ht="16.5" customHeight="1" x14ac:dyDescent="0.3">
      <c r="A98" s="210"/>
      <c r="B98" s="213" t="str">
        <f>IF(IF(ISERROR(VLOOKUP(D98,'Plano de contas'!$B$3:$C$66,2,FALSE)),"",VLOOKUP(D98,'Plano de contas'!$B$3:$C$66,2,FALSE))=D98,"",VLOOKUP(D98,('Plano de contas'!$B$3:$C$66),2,FALSE))</f>
        <v/>
      </c>
      <c r="C98" s="215" t="str">
        <f>IF(IF(ISERROR(VLOOKUP(D98,'Plano de contas'!$B$3:$C$66,2,FALSE)),"",VLOOKUP(D98,'Plano de contas'!$B$3:$C$66,2,FALSE))=D98,"",VLOOKUP(D98,('Plano de contas'!$B$2:$D$66),3,FALSE))</f>
        <v/>
      </c>
      <c r="D98" s="224"/>
      <c r="E98" s="225"/>
      <c r="F98" s="226"/>
      <c r="G98" s="227"/>
      <c r="H98" s="228"/>
      <c r="I98" s="253"/>
      <c r="J98" s="355" t="str">
        <f t="shared" si="4"/>
        <v/>
      </c>
      <c r="K98" s="355" t="str">
        <f t="shared" si="5"/>
        <v/>
      </c>
      <c r="L98" s="355" t="str">
        <f t="shared" si="6"/>
        <v/>
      </c>
      <c r="M98" s="356" t="str">
        <f t="shared" si="7"/>
        <v/>
      </c>
    </row>
    <row r="99" spans="1:13" s="59" customFormat="1" ht="16.5" customHeight="1" x14ac:dyDescent="0.3">
      <c r="A99" s="210"/>
      <c r="B99" s="213" t="str">
        <f>IF(IF(ISERROR(VLOOKUP(D99,'Plano de contas'!$B$3:$C$66,2,FALSE)),"",VLOOKUP(D99,'Plano de contas'!$B$3:$C$66,2,FALSE))=D99,"",VLOOKUP(D99,('Plano de contas'!$B$3:$C$66),2,FALSE))</f>
        <v/>
      </c>
      <c r="C99" s="215" t="str">
        <f>IF(IF(ISERROR(VLOOKUP(D99,'Plano de contas'!$B$3:$C$66,2,FALSE)),"",VLOOKUP(D99,'Plano de contas'!$B$3:$C$66,2,FALSE))=D99,"",VLOOKUP(D99,('Plano de contas'!$B$2:$D$66),3,FALSE))</f>
        <v/>
      </c>
      <c r="D99" s="224"/>
      <c r="E99" s="225"/>
      <c r="F99" s="226"/>
      <c r="G99" s="227"/>
      <c r="H99" s="228"/>
      <c r="I99" s="253"/>
      <c r="J99" s="355" t="str">
        <f t="shared" si="4"/>
        <v/>
      </c>
      <c r="K99" s="355" t="str">
        <f t="shared" si="5"/>
        <v/>
      </c>
      <c r="L99" s="355" t="str">
        <f t="shared" si="6"/>
        <v/>
      </c>
      <c r="M99" s="356" t="str">
        <f t="shared" si="7"/>
        <v/>
      </c>
    </row>
    <row r="100" spans="1:13" s="59" customFormat="1" ht="16.5" customHeight="1" x14ac:dyDescent="0.3">
      <c r="A100" s="210"/>
      <c r="B100" s="213" t="str">
        <f>IF(IF(ISERROR(VLOOKUP(D100,'Plano de contas'!$B$3:$C$66,2,FALSE)),"",VLOOKUP(D100,'Plano de contas'!$B$3:$C$66,2,FALSE))=D100,"",VLOOKUP(D100,('Plano de contas'!$B$3:$C$66),2,FALSE))</f>
        <v/>
      </c>
      <c r="C100" s="215" t="str">
        <f>IF(IF(ISERROR(VLOOKUP(D100,'Plano de contas'!$B$3:$C$66,2,FALSE)),"",VLOOKUP(D100,'Plano de contas'!$B$3:$C$66,2,FALSE))=D100,"",VLOOKUP(D100,('Plano de contas'!$B$2:$D$66),3,FALSE))</f>
        <v/>
      </c>
      <c r="D100" s="224"/>
      <c r="E100" s="225"/>
      <c r="F100" s="226"/>
      <c r="G100" s="227"/>
      <c r="H100" s="228"/>
      <c r="I100" s="253"/>
      <c r="J100" s="355" t="str">
        <f t="shared" si="4"/>
        <v/>
      </c>
      <c r="K100" s="355" t="str">
        <f t="shared" si="5"/>
        <v/>
      </c>
      <c r="L100" s="355" t="str">
        <f t="shared" si="6"/>
        <v/>
      </c>
      <c r="M100" s="356" t="str">
        <f t="shared" si="7"/>
        <v/>
      </c>
    </row>
    <row r="101" spans="1:13" s="59" customFormat="1" ht="16.5" customHeight="1" x14ac:dyDescent="0.3">
      <c r="A101" s="210"/>
      <c r="B101" s="213" t="str">
        <f>IF(IF(ISERROR(VLOOKUP(D101,'Plano de contas'!$B$3:$C$66,2,FALSE)),"",VLOOKUP(D101,'Plano de contas'!$B$3:$C$66,2,FALSE))=D101,"",VLOOKUP(D101,('Plano de contas'!$B$3:$C$66),2,FALSE))</f>
        <v/>
      </c>
      <c r="C101" s="215" t="str">
        <f>IF(IF(ISERROR(VLOOKUP(D101,'Plano de contas'!$B$3:$C$66,2,FALSE)),"",VLOOKUP(D101,'Plano de contas'!$B$3:$C$66,2,FALSE))=D101,"",VLOOKUP(D101,('Plano de contas'!$B$2:$D$66),3,FALSE))</f>
        <v/>
      </c>
      <c r="D101" s="224"/>
      <c r="E101" s="225"/>
      <c r="F101" s="226"/>
      <c r="G101" s="227"/>
      <c r="H101" s="228"/>
      <c r="I101" s="253"/>
      <c r="J101" s="355" t="str">
        <f t="shared" si="4"/>
        <v/>
      </c>
      <c r="K101" s="355" t="str">
        <f t="shared" si="5"/>
        <v/>
      </c>
      <c r="L101" s="355" t="str">
        <f t="shared" si="6"/>
        <v/>
      </c>
      <c r="M101" s="356" t="str">
        <f t="shared" si="7"/>
        <v/>
      </c>
    </row>
    <row r="102" spans="1:13" s="59" customFormat="1" ht="16.5" customHeight="1" x14ac:dyDescent="0.3">
      <c r="A102" s="210"/>
      <c r="B102" s="212" t="str">
        <f>IF(IF(ISERROR(VLOOKUP(D102,'Plano de contas'!$B$3:$C$66,2,FALSE)),"",VLOOKUP(D102,'Plano de contas'!$B$3:$C$66,2,FALSE))=D102,"",VLOOKUP(D102,('Plano de contas'!$B$3:$C$66),2,FALSE))</f>
        <v/>
      </c>
      <c r="C102" s="214" t="str">
        <f>IF(IF(ISERROR(VLOOKUP(D102,'Plano de contas'!$B$3:$C$66,2,FALSE)),"",VLOOKUP(D102,'Plano de contas'!$B$3:$C$66,2,FALSE))=D102,"",VLOOKUP(D102,('Plano de contas'!$B$2:$D$66),3,FALSE))</f>
        <v/>
      </c>
      <c r="D102" s="224"/>
      <c r="E102" s="225"/>
      <c r="F102" s="226"/>
      <c r="G102" s="227"/>
      <c r="H102" s="228"/>
      <c r="I102" s="253"/>
      <c r="J102" s="355" t="str">
        <f t="shared" si="4"/>
        <v/>
      </c>
      <c r="K102" s="355" t="str">
        <f t="shared" si="5"/>
        <v/>
      </c>
      <c r="L102" s="355" t="str">
        <f t="shared" si="6"/>
        <v/>
      </c>
      <c r="M102" s="356" t="str">
        <f t="shared" si="7"/>
        <v/>
      </c>
    </row>
    <row r="103" spans="1:13" s="59" customFormat="1" ht="16.5" customHeight="1" x14ac:dyDescent="0.3">
      <c r="A103" s="210"/>
      <c r="B103" s="213" t="str">
        <f>IF(IF(ISERROR(VLOOKUP(D103,'Plano de contas'!$B$3:$C$66,2,FALSE)),"",VLOOKUP(D103,'Plano de contas'!$B$3:$C$66,2,FALSE))=D103,"",VLOOKUP(D103,('Plano de contas'!$B$3:$C$66),2,FALSE))</f>
        <v/>
      </c>
      <c r="C103" s="215" t="str">
        <f>IF(IF(ISERROR(VLOOKUP(D103,'Plano de contas'!$B$3:$C$66,2,FALSE)),"",VLOOKUP(D103,'Plano de contas'!$B$3:$C$66,2,FALSE))=D103,"",VLOOKUP(D103,('Plano de contas'!$B$2:$D$66),3,FALSE))</f>
        <v/>
      </c>
      <c r="D103" s="224"/>
      <c r="E103" s="225"/>
      <c r="F103" s="226"/>
      <c r="G103" s="227"/>
      <c r="H103" s="228"/>
      <c r="I103" s="253"/>
      <c r="J103" s="355" t="str">
        <f t="shared" si="4"/>
        <v/>
      </c>
      <c r="K103" s="355" t="str">
        <f t="shared" si="5"/>
        <v/>
      </c>
      <c r="L103" s="355" t="str">
        <f t="shared" si="6"/>
        <v/>
      </c>
      <c r="M103" s="356" t="str">
        <f t="shared" si="7"/>
        <v/>
      </c>
    </row>
    <row r="104" spans="1:13" s="59" customFormat="1" ht="16.5" customHeight="1" x14ac:dyDescent="0.3">
      <c r="A104" s="210"/>
      <c r="B104" s="213" t="str">
        <f>IF(IF(ISERROR(VLOOKUP(D104,'Plano de contas'!$B$3:$C$66,2,FALSE)),"",VLOOKUP(D104,'Plano de contas'!$B$3:$C$66,2,FALSE))=D104,"",VLOOKUP(D104,('Plano de contas'!$B$3:$C$66),2,FALSE))</f>
        <v/>
      </c>
      <c r="C104" s="215" t="str">
        <f>IF(IF(ISERROR(VLOOKUP(D104,'Plano de contas'!$B$3:$C$66,2,FALSE)),"",VLOOKUP(D104,'Plano de contas'!$B$3:$C$66,2,FALSE))=D104,"",VLOOKUP(D104,('Plano de contas'!$B$2:$D$66),3,FALSE))</f>
        <v/>
      </c>
      <c r="D104" s="224"/>
      <c r="E104" s="225"/>
      <c r="F104" s="226"/>
      <c r="G104" s="227"/>
      <c r="H104" s="228"/>
      <c r="I104" s="253"/>
      <c r="J104" s="355" t="str">
        <f t="shared" si="4"/>
        <v/>
      </c>
      <c r="K104" s="355" t="str">
        <f t="shared" si="5"/>
        <v/>
      </c>
      <c r="L104" s="355" t="str">
        <f t="shared" si="6"/>
        <v/>
      </c>
      <c r="M104" s="356" t="str">
        <f t="shared" si="7"/>
        <v/>
      </c>
    </row>
    <row r="105" spans="1:13" s="59" customFormat="1" ht="16.5" customHeight="1" x14ac:dyDescent="0.3">
      <c r="A105" s="210"/>
      <c r="B105" s="213" t="str">
        <f>IF(IF(ISERROR(VLOOKUP(D105,'Plano de contas'!$B$3:$C$66,2,FALSE)),"",VLOOKUP(D105,'Plano de contas'!$B$3:$C$66,2,FALSE))=D105,"",VLOOKUP(D105,('Plano de contas'!$B$3:$C$66),2,FALSE))</f>
        <v/>
      </c>
      <c r="C105" s="215" t="str">
        <f>IF(IF(ISERROR(VLOOKUP(D105,'Plano de contas'!$B$3:$C$66,2,FALSE)),"",VLOOKUP(D105,'Plano de contas'!$B$3:$C$66,2,FALSE))=D105,"",VLOOKUP(D105,('Plano de contas'!$B$2:$D$66),3,FALSE))</f>
        <v/>
      </c>
      <c r="D105" s="224"/>
      <c r="E105" s="225"/>
      <c r="F105" s="226"/>
      <c r="G105" s="227"/>
      <c r="H105" s="228"/>
      <c r="I105" s="253"/>
      <c r="J105" s="355" t="str">
        <f t="shared" si="4"/>
        <v/>
      </c>
      <c r="K105" s="355" t="str">
        <f t="shared" si="5"/>
        <v/>
      </c>
      <c r="L105" s="355" t="str">
        <f t="shared" si="6"/>
        <v/>
      </c>
      <c r="M105" s="356" t="str">
        <f t="shared" si="7"/>
        <v/>
      </c>
    </row>
    <row r="106" spans="1:13" s="59" customFormat="1" ht="16.5" customHeight="1" x14ac:dyDescent="0.3">
      <c r="A106" s="210"/>
      <c r="B106" s="213" t="str">
        <f>IF(IF(ISERROR(VLOOKUP(D106,'Plano de contas'!$B$3:$C$66,2,FALSE)),"",VLOOKUP(D106,'Plano de contas'!$B$3:$C$66,2,FALSE))=D106,"",VLOOKUP(D106,('Plano de contas'!$B$3:$C$66),2,FALSE))</f>
        <v/>
      </c>
      <c r="C106" s="215" t="str">
        <f>IF(IF(ISERROR(VLOOKUP(D106,'Plano de contas'!$B$3:$C$66,2,FALSE)),"",VLOOKUP(D106,'Plano de contas'!$B$3:$C$66,2,FALSE))=D106,"",VLOOKUP(D106,('Plano de contas'!$B$2:$D$66),3,FALSE))</f>
        <v/>
      </c>
      <c r="D106" s="224"/>
      <c r="E106" s="225"/>
      <c r="F106" s="226"/>
      <c r="G106" s="227"/>
      <c r="H106" s="228"/>
      <c r="I106" s="253"/>
      <c r="J106" s="355" t="str">
        <f t="shared" si="4"/>
        <v/>
      </c>
      <c r="K106" s="355" t="str">
        <f t="shared" si="5"/>
        <v/>
      </c>
      <c r="L106" s="355" t="str">
        <f t="shared" si="6"/>
        <v/>
      </c>
      <c r="M106" s="356" t="str">
        <f t="shared" si="7"/>
        <v/>
      </c>
    </row>
    <row r="107" spans="1:13" s="59" customFormat="1" ht="16.5" customHeight="1" x14ac:dyDescent="0.3">
      <c r="A107" s="210"/>
      <c r="B107" s="212" t="str">
        <f>IF(IF(ISERROR(VLOOKUP(D107,'Plano de contas'!$B$3:$C$66,2,FALSE)),"",VLOOKUP(D107,'Plano de contas'!$B$3:$C$66,2,FALSE))=D107,"",VLOOKUP(D107,('Plano de contas'!$B$3:$C$66),2,FALSE))</f>
        <v/>
      </c>
      <c r="C107" s="214" t="str">
        <f>IF(IF(ISERROR(VLOOKUP(D107,'Plano de contas'!$B$3:$C$66,2,FALSE)),"",VLOOKUP(D107,'Plano de contas'!$B$3:$C$66,2,FALSE))=D107,"",VLOOKUP(D107,('Plano de contas'!$B$2:$D$66),3,FALSE))</f>
        <v/>
      </c>
      <c r="D107" s="224"/>
      <c r="E107" s="225"/>
      <c r="F107" s="226"/>
      <c r="G107" s="227"/>
      <c r="H107" s="228"/>
      <c r="I107" s="253"/>
      <c r="J107" s="355" t="str">
        <f t="shared" si="4"/>
        <v/>
      </c>
      <c r="K107" s="355" t="str">
        <f t="shared" si="5"/>
        <v/>
      </c>
      <c r="L107" s="355" t="str">
        <f t="shared" si="6"/>
        <v/>
      </c>
      <c r="M107" s="356" t="str">
        <f t="shared" si="7"/>
        <v/>
      </c>
    </row>
    <row r="108" spans="1:13" s="59" customFormat="1" ht="16.5" customHeight="1" x14ac:dyDescent="0.3">
      <c r="A108" s="210"/>
      <c r="B108" s="213" t="str">
        <f>IF(IF(ISERROR(VLOOKUP(D108,'Plano de contas'!$B$3:$C$66,2,FALSE)),"",VLOOKUP(D108,'Plano de contas'!$B$3:$C$66,2,FALSE))=D108,"",VLOOKUP(D108,('Plano de contas'!$B$3:$C$66),2,FALSE))</f>
        <v/>
      </c>
      <c r="C108" s="215" t="str">
        <f>IF(IF(ISERROR(VLOOKUP(D108,'Plano de contas'!$B$3:$C$66,2,FALSE)),"",VLOOKUP(D108,'Plano de contas'!$B$3:$C$66,2,FALSE))=D108,"",VLOOKUP(D108,('Plano de contas'!$B$2:$D$66),3,FALSE))</f>
        <v/>
      </c>
      <c r="D108" s="224"/>
      <c r="E108" s="225"/>
      <c r="F108" s="226"/>
      <c r="G108" s="227"/>
      <c r="H108" s="228"/>
      <c r="I108" s="253"/>
      <c r="J108" s="355" t="str">
        <f t="shared" si="4"/>
        <v/>
      </c>
      <c r="K108" s="355" t="str">
        <f t="shared" si="5"/>
        <v/>
      </c>
      <c r="L108" s="355" t="str">
        <f t="shared" si="6"/>
        <v/>
      </c>
      <c r="M108" s="356" t="str">
        <f t="shared" si="7"/>
        <v/>
      </c>
    </row>
    <row r="109" spans="1:13" s="59" customFormat="1" ht="16.5" customHeight="1" x14ac:dyDescent="0.3">
      <c r="A109" s="210"/>
      <c r="B109" s="213" t="str">
        <f>IF(IF(ISERROR(VLOOKUP(D109,'Plano de contas'!$B$3:$C$66,2,FALSE)),"",VLOOKUP(D109,'Plano de contas'!$B$3:$C$66,2,FALSE))=D109,"",VLOOKUP(D109,('Plano de contas'!$B$3:$C$66),2,FALSE))</f>
        <v/>
      </c>
      <c r="C109" s="215" t="str">
        <f>IF(IF(ISERROR(VLOOKUP(D109,'Plano de contas'!$B$3:$C$66,2,FALSE)),"",VLOOKUP(D109,'Plano de contas'!$B$3:$C$66,2,FALSE))=D109,"",VLOOKUP(D109,('Plano de contas'!$B$2:$D$66),3,FALSE))</f>
        <v/>
      </c>
      <c r="D109" s="224"/>
      <c r="E109" s="225"/>
      <c r="F109" s="226"/>
      <c r="G109" s="227"/>
      <c r="H109" s="228"/>
      <c r="I109" s="253"/>
      <c r="J109" s="355" t="str">
        <f t="shared" si="4"/>
        <v/>
      </c>
      <c r="K109" s="355" t="str">
        <f t="shared" si="5"/>
        <v/>
      </c>
      <c r="L109" s="355" t="str">
        <f t="shared" si="6"/>
        <v/>
      </c>
      <c r="M109" s="356" t="str">
        <f t="shared" si="7"/>
        <v/>
      </c>
    </row>
    <row r="110" spans="1:13" s="59" customFormat="1" ht="16.5" customHeight="1" x14ac:dyDescent="0.3">
      <c r="A110" s="210"/>
      <c r="B110" s="213" t="str">
        <f>IF(IF(ISERROR(VLOOKUP(D110,'Plano de contas'!$B$3:$C$66,2,FALSE)),"",VLOOKUP(D110,'Plano de contas'!$B$3:$C$66,2,FALSE))=D110,"",VLOOKUP(D110,('Plano de contas'!$B$3:$C$66),2,FALSE))</f>
        <v/>
      </c>
      <c r="C110" s="215" t="str">
        <f>IF(IF(ISERROR(VLOOKUP(D110,'Plano de contas'!$B$3:$C$66,2,FALSE)),"",VLOOKUP(D110,'Plano de contas'!$B$3:$C$66,2,FALSE))=D110,"",VLOOKUP(D110,('Plano de contas'!$B$2:$D$66),3,FALSE))</f>
        <v/>
      </c>
      <c r="D110" s="224"/>
      <c r="E110" s="225"/>
      <c r="F110" s="226"/>
      <c r="G110" s="227"/>
      <c r="H110" s="228"/>
      <c r="I110" s="253"/>
      <c r="J110" s="355" t="str">
        <f t="shared" si="4"/>
        <v/>
      </c>
      <c r="K110" s="355" t="str">
        <f t="shared" si="5"/>
        <v/>
      </c>
      <c r="L110" s="355" t="str">
        <f t="shared" si="6"/>
        <v/>
      </c>
      <c r="M110" s="356" t="str">
        <f t="shared" si="7"/>
        <v/>
      </c>
    </row>
    <row r="111" spans="1:13" s="59" customFormat="1" ht="16.5" customHeight="1" x14ac:dyDescent="0.3">
      <c r="A111" s="210"/>
      <c r="B111" s="213" t="str">
        <f>IF(IF(ISERROR(VLOOKUP(D111,'Plano de contas'!$B$3:$C$66,2,FALSE)),"",VLOOKUP(D111,'Plano de contas'!$B$3:$C$66,2,FALSE))=D111,"",VLOOKUP(D111,('Plano de contas'!$B$3:$C$66),2,FALSE))</f>
        <v/>
      </c>
      <c r="C111" s="215" t="str">
        <f>IF(IF(ISERROR(VLOOKUP(D111,'Plano de contas'!$B$3:$C$66,2,FALSE)),"",VLOOKUP(D111,'Plano de contas'!$B$3:$C$66,2,FALSE))=D111,"",VLOOKUP(D111,('Plano de contas'!$B$2:$D$66),3,FALSE))</f>
        <v/>
      </c>
      <c r="D111" s="224"/>
      <c r="E111" s="225"/>
      <c r="F111" s="226"/>
      <c r="G111" s="227"/>
      <c r="H111" s="228"/>
      <c r="I111" s="253"/>
      <c r="J111" s="355" t="str">
        <f t="shared" si="4"/>
        <v/>
      </c>
      <c r="K111" s="355" t="str">
        <f t="shared" si="5"/>
        <v/>
      </c>
      <c r="L111" s="355" t="str">
        <f t="shared" si="6"/>
        <v/>
      </c>
      <c r="M111" s="356" t="str">
        <f t="shared" si="7"/>
        <v/>
      </c>
    </row>
    <row r="112" spans="1:13" s="59" customFormat="1" ht="16.5" customHeight="1" x14ac:dyDescent="0.3">
      <c r="A112" s="210"/>
      <c r="B112" s="212" t="str">
        <f>IF(IF(ISERROR(VLOOKUP(D112,'Plano de contas'!$B$3:$C$66,2,FALSE)),"",VLOOKUP(D112,'Plano de contas'!$B$3:$C$66,2,FALSE))=D112,"",VLOOKUP(D112,('Plano de contas'!$B$3:$C$66),2,FALSE))</f>
        <v/>
      </c>
      <c r="C112" s="214" t="str">
        <f>IF(IF(ISERROR(VLOOKUP(D112,'Plano de contas'!$B$3:$C$66,2,FALSE)),"",VLOOKUP(D112,'Plano de contas'!$B$3:$C$66,2,FALSE))=D112,"",VLOOKUP(D112,('Plano de contas'!$B$2:$D$66),3,FALSE))</f>
        <v/>
      </c>
      <c r="D112" s="224"/>
      <c r="E112" s="225"/>
      <c r="F112" s="226"/>
      <c r="G112" s="227"/>
      <c r="H112" s="228"/>
      <c r="I112" s="253"/>
      <c r="J112" s="355" t="str">
        <f t="shared" si="4"/>
        <v/>
      </c>
      <c r="K112" s="355" t="str">
        <f t="shared" si="5"/>
        <v/>
      </c>
      <c r="L112" s="355" t="str">
        <f t="shared" si="6"/>
        <v/>
      </c>
      <c r="M112" s="356" t="str">
        <f t="shared" si="7"/>
        <v/>
      </c>
    </row>
    <row r="113" spans="1:13" s="59" customFormat="1" ht="16.5" customHeight="1" x14ac:dyDescent="0.3">
      <c r="A113" s="210"/>
      <c r="B113" s="213" t="str">
        <f>IF(IF(ISERROR(VLOOKUP(D113,'Plano de contas'!$B$3:$C$66,2,FALSE)),"",VLOOKUP(D113,'Plano de contas'!$B$3:$C$66,2,FALSE))=D113,"",VLOOKUP(D113,('Plano de contas'!$B$3:$C$66),2,FALSE))</f>
        <v/>
      </c>
      <c r="C113" s="215" t="str">
        <f>IF(IF(ISERROR(VLOOKUP(D113,'Plano de contas'!$B$3:$C$66,2,FALSE)),"",VLOOKUP(D113,'Plano de contas'!$B$3:$C$66,2,FALSE))=D113,"",VLOOKUP(D113,('Plano de contas'!$B$2:$D$66),3,FALSE))</f>
        <v/>
      </c>
      <c r="D113" s="224"/>
      <c r="E113" s="225"/>
      <c r="F113" s="226"/>
      <c r="G113" s="227"/>
      <c r="H113" s="228"/>
      <c r="I113" s="253"/>
      <c r="J113" s="355" t="str">
        <f t="shared" si="4"/>
        <v/>
      </c>
      <c r="K113" s="355" t="str">
        <f t="shared" si="5"/>
        <v/>
      </c>
      <c r="L113" s="355" t="str">
        <f t="shared" si="6"/>
        <v/>
      </c>
      <c r="M113" s="356" t="str">
        <f t="shared" si="7"/>
        <v/>
      </c>
    </row>
    <row r="114" spans="1:13" s="59" customFormat="1" ht="16.5" customHeight="1" x14ac:dyDescent="0.3">
      <c r="A114" s="210"/>
      <c r="B114" s="213" t="str">
        <f>IF(IF(ISERROR(VLOOKUP(D114,'Plano de contas'!$B$3:$C$66,2,FALSE)),"",VLOOKUP(D114,'Plano de contas'!$B$3:$C$66,2,FALSE))=D114,"",VLOOKUP(D114,('Plano de contas'!$B$3:$C$66),2,FALSE))</f>
        <v/>
      </c>
      <c r="C114" s="215" t="str">
        <f>IF(IF(ISERROR(VLOOKUP(D114,'Plano de contas'!$B$3:$C$66,2,FALSE)),"",VLOOKUP(D114,'Plano de contas'!$B$3:$C$66,2,FALSE))=D114,"",VLOOKUP(D114,('Plano de contas'!$B$2:$D$66),3,FALSE))</f>
        <v/>
      </c>
      <c r="D114" s="224"/>
      <c r="E114" s="225"/>
      <c r="F114" s="226"/>
      <c r="G114" s="227"/>
      <c r="H114" s="228"/>
      <c r="I114" s="253"/>
      <c r="J114" s="355" t="str">
        <f t="shared" si="4"/>
        <v/>
      </c>
      <c r="K114" s="355" t="str">
        <f t="shared" si="5"/>
        <v/>
      </c>
      <c r="L114" s="355" t="str">
        <f t="shared" si="6"/>
        <v/>
      </c>
      <c r="M114" s="356" t="str">
        <f t="shared" si="7"/>
        <v/>
      </c>
    </row>
    <row r="115" spans="1:13" s="59" customFormat="1" ht="16.5" customHeight="1" x14ac:dyDescent="0.3">
      <c r="A115" s="210"/>
      <c r="B115" s="213" t="str">
        <f>IF(IF(ISERROR(VLOOKUP(D115,'Plano de contas'!$B$3:$C$66,2,FALSE)),"",VLOOKUP(D115,'Plano de contas'!$B$3:$C$66,2,FALSE))=D115,"",VLOOKUP(D115,('Plano de contas'!$B$3:$C$66),2,FALSE))</f>
        <v/>
      </c>
      <c r="C115" s="215" t="str">
        <f>IF(IF(ISERROR(VLOOKUP(D115,'Plano de contas'!$B$3:$C$66,2,FALSE)),"",VLOOKUP(D115,'Plano de contas'!$B$3:$C$66,2,FALSE))=D115,"",VLOOKUP(D115,('Plano de contas'!$B$2:$D$66),3,FALSE))</f>
        <v/>
      </c>
      <c r="D115" s="224"/>
      <c r="E115" s="225"/>
      <c r="F115" s="226"/>
      <c r="G115" s="227"/>
      <c r="H115" s="228"/>
      <c r="I115" s="253"/>
      <c r="J115" s="355" t="str">
        <f t="shared" si="4"/>
        <v/>
      </c>
      <c r="K115" s="355" t="str">
        <f t="shared" si="5"/>
        <v/>
      </c>
      <c r="L115" s="355" t="str">
        <f t="shared" si="6"/>
        <v/>
      </c>
      <c r="M115" s="356" t="str">
        <f t="shared" si="7"/>
        <v/>
      </c>
    </row>
    <row r="116" spans="1:13" s="59" customFormat="1" ht="16.5" customHeight="1" x14ac:dyDescent="0.3">
      <c r="A116" s="210"/>
      <c r="B116" s="213" t="str">
        <f>IF(IF(ISERROR(VLOOKUP(D116,'Plano de contas'!$B$3:$C$66,2,FALSE)),"",VLOOKUP(D116,'Plano de contas'!$B$3:$C$66,2,FALSE))=D116,"",VLOOKUP(D116,('Plano de contas'!$B$3:$C$66),2,FALSE))</f>
        <v/>
      </c>
      <c r="C116" s="215" t="str">
        <f>IF(IF(ISERROR(VLOOKUP(D116,'Plano de contas'!$B$3:$C$66,2,FALSE)),"",VLOOKUP(D116,'Plano de contas'!$B$3:$C$66,2,FALSE))=D116,"",VLOOKUP(D116,('Plano de contas'!$B$2:$D$66),3,FALSE))</f>
        <v/>
      </c>
      <c r="D116" s="224"/>
      <c r="E116" s="225"/>
      <c r="F116" s="226"/>
      <c r="G116" s="227"/>
      <c r="H116" s="228"/>
      <c r="I116" s="253"/>
      <c r="J116" s="355" t="str">
        <f t="shared" si="4"/>
        <v/>
      </c>
      <c r="K116" s="355" t="str">
        <f t="shared" si="5"/>
        <v/>
      </c>
      <c r="L116" s="355" t="str">
        <f t="shared" si="6"/>
        <v/>
      </c>
      <c r="M116" s="356" t="str">
        <f t="shared" si="7"/>
        <v/>
      </c>
    </row>
    <row r="117" spans="1:13" s="59" customFormat="1" ht="16.5" customHeight="1" x14ac:dyDescent="0.3">
      <c r="A117" s="210"/>
      <c r="B117" s="212" t="str">
        <f>IF(IF(ISERROR(VLOOKUP(D117,'Plano de contas'!$B$3:$C$66,2,FALSE)),"",VLOOKUP(D117,'Plano de contas'!$B$3:$C$66,2,FALSE))=D117,"",VLOOKUP(D117,('Plano de contas'!$B$3:$C$66),2,FALSE))</f>
        <v/>
      </c>
      <c r="C117" s="214" t="str">
        <f>IF(IF(ISERROR(VLOOKUP(D117,'Plano de contas'!$B$3:$C$66,2,FALSE)),"",VLOOKUP(D117,'Plano de contas'!$B$3:$C$66,2,FALSE))=D117,"",VLOOKUP(D117,('Plano de contas'!$B$2:$D$66),3,FALSE))</f>
        <v/>
      </c>
      <c r="D117" s="224"/>
      <c r="E117" s="225"/>
      <c r="F117" s="226"/>
      <c r="G117" s="227"/>
      <c r="H117" s="228"/>
      <c r="I117" s="253"/>
      <c r="J117" s="355" t="str">
        <f t="shared" si="4"/>
        <v/>
      </c>
      <c r="K117" s="355" t="str">
        <f t="shared" si="5"/>
        <v/>
      </c>
      <c r="L117" s="355" t="str">
        <f t="shared" si="6"/>
        <v/>
      </c>
      <c r="M117" s="356" t="str">
        <f t="shared" si="7"/>
        <v/>
      </c>
    </row>
    <row r="118" spans="1:13" s="59" customFormat="1" ht="16.5" customHeight="1" x14ac:dyDescent="0.3">
      <c r="A118" s="210"/>
      <c r="B118" s="213" t="str">
        <f>IF(IF(ISERROR(VLOOKUP(D118,'Plano de contas'!$B$3:$C$66,2,FALSE)),"",VLOOKUP(D118,'Plano de contas'!$B$3:$C$66,2,FALSE))=D118,"",VLOOKUP(D118,('Plano de contas'!$B$3:$C$66),2,FALSE))</f>
        <v/>
      </c>
      <c r="C118" s="215" t="str">
        <f>IF(IF(ISERROR(VLOOKUP(D118,'Plano de contas'!$B$3:$C$66,2,FALSE)),"",VLOOKUP(D118,'Plano de contas'!$B$3:$C$66,2,FALSE))=D118,"",VLOOKUP(D118,('Plano de contas'!$B$2:$D$66),3,FALSE))</f>
        <v/>
      </c>
      <c r="D118" s="224"/>
      <c r="E118" s="225"/>
      <c r="F118" s="226"/>
      <c r="G118" s="227"/>
      <c r="H118" s="228"/>
      <c r="I118" s="253"/>
      <c r="J118" s="355" t="str">
        <f t="shared" si="4"/>
        <v/>
      </c>
      <c r="K118" s="355" t="str">
        <f t="shared" si="5"/>
        <v/>
      </c>
      <c r="L118" s="355" t="str">
        <f t="shared" si="6"/>
        <v/>
      </c>
      <c r="M118" s="356" t="str">
        <f t="shared" si="7"/>
        <v/>
      </c>
    </row>
    <row r="119" spans="1:13" s="59" customFormat="1" ht="16.5" customHeight="1" x14ac:dyDescent="0.3">
      <c r="A119" s="210"/>
      <c r="B119" s="213" t="str">
        <f>IF(IF(ISERROR(VLOOKUP(D119,'Plano de contas'!$B$3:$C$66,2,FALSE)),"",VLOOKUP(D119,'Plano de contas'!$B$3:$C$66,2,FALSE))=D119,"",VLOOKUP(D119,('Plano de contas'!$B$3:$C$66),2,FALSE))</f>
        <v/>
      </c>
      <c r="C119" s="215" t="str">
        <f>IF(IF(ISERROR(VLOOKUP(D119,'Plano de contas'!$B$3:$C$66,2,FALSE)),"",VLOOKUP(D119,'Plano de contas'!$B$3:$C$66,2,FALSE))=D119,"",VLOOKUP(D119,('Plano de contas'!$B$2:$D$66),3,FALSE))</f>
        <v/>
      </c>
      <c r="D119" s="224"/>
      <c r="E119" s="225"/>
      <c r="F119" s="226"/>
      <c r="G119" s="227"/>
      <c r="H119" s="228"/>
      <c r="I119" s="253"/>
      <c r="J119" s="355" t="str">
        <f t="shared" si="4"/>
        <v/>
      </c>
      <c r="K119" s="355" t="str">
        <f t="shared" si="5"/>
        <v/>
      </c>
      <c r="L119" s="355" t="str">
        <f t="shared" si="6"/>
        <v/>
      </c>
      <c r="M119" s="356" t="str">
        <f t="shared" si="7"/>
        <v/>
      </c>
    </row>
    <row r="120" spans="1:13" s="59" customFormat="1" ht="16.5" customHeight="1" x14ac:dyDescent="0.3">
      <c r="A120" s="210"/>
      <c r="B120" s="213" t="str">
        <f>IF(IF(ISERROR(VLOOKUP(D120,'Plano de contas'!$B$3:$C$66,2,FALSE)),"",VLOOKUP(D120,'Plano de contas'!$B$3:$C$66,2,FALSE))=D120,"",VLOOKUP(D120,('Plano de contas'!$B$3:$C$66),2,FALSE))</f>
        <v/>
      </c>
      <c r="C120" s="215" t="str">
        <f>IF(IF(ISERROR(VLOOKUP(D120,'Plano de contas'!$B$3:$C$66,2,FALSE)),"",VLOOKUP(D120,'Plano de contas'!$B$3:$C$66,2,FALSE))=D120,"",VLOOKUP(D120,('Plano de contas'!$B$2:$D$66),3,FALSE))</f>
        <v/>
      </c>
      <c r="D120" s="224"/>
      <c r="E120" s="225"/>
      <c r="F120" s="226"/>
      <c r="G120" s="227"/>
      <c r="H120" s="228"/>
      <c r="I120" s="253"/>
      <c r="J120" s="355" t="str">
        <f t="shared" si="4"/>
        <v/>
      </c>
      <c r="K120" s="355" t="str">
        <f t="shared" si="5"/>
        <v/>
      </c>
      <c r="L120" s="355" t="str">
        <f t="shared" si="6"/>
        <v/>
      </c>
      <c r="M120" s="356" t="str">
        <f t="shared" si="7"/>
        <v/>
      </c>
    </row>
    <row r="121" spans="1:13" s="59" customFormat="1" ht="16.5" customHeight="1" x14ac:dyDescent="0.3">
      <c r="A121" s="210"/>
      <c r="B121" s="213" t="str">
        <f>IF(IF(ISERROR(VLOOKUP(D121,'Plano de contas'!$B$3:$C$66,2,FALSE)),"",VLOOKUP(D121,'Plano de contas'!$B$3:$C$66,2,FALSE))=D121,"",VLOOKUP(D121,('Plano de contas'!$B$3:$C$66),2,FALSE))</f>
        <v/>
      </c>
      <c r="C121" s="215" t="str">
        <f>IF(IF(ISERROR(VLOOKUP(D121,'Plano de contas'!$B$3:$C$66,2,FALSE)),"",VLOOKUP(D121,'Plano de contas'!$B$3:$C$66,2,FALSE))=D121,"",VLOOKUP(D121,('Plano de contas'!$B$2:$D$66),3,FALSE))</f>
        <v/>
      </c>
      <c r="D121" s="224"/>
      <c r="E121" s="225"/>
      <c r="F121" s="226"/>
      <c r="G121" s="227"/>
      <c r="H121" s="228"/>
      <c r="I121" s="253"/>
      <c r="J121" s="355" t="str">
        <f t="shared" si="4"/>
        <v/>
      </c>
      <c r="K121" s="355" t="str">
        <f t="shared" si="5"/>
        <v/>
      </c>
      <c r="L121" s="355" t="str">
        <f t="shared" si="6"/>
        <v/>
      </c>
      <c r="M121" s="356" t="str">
        <f t="shared" si="7"/>
        <v/>
      </c>
    </row>
    <row r="122" spans="1:13" s="59" customFormat="1" ht="16.5" customHeight="1" x14ac:dyDescent="0.3">
      <c r="A122" s="210"/>
      <c r="B122" s="212" t="str">
        <f>IF(IF(ISERROR(VLOOKUP(D122,'Plano de contas'!$B$3:$C$66,2,FALSE)),"",VLOOKUP(D122,'Plano de contas'!$B$3:$C$66,2,FALSE))=D122,"",VLOOKUP(D122,('Plano de contas'!$B$3:$C$66),2,FALSE))</f>
        <v/>
      </c>
      <c r="C122" s="214" t="str">
        <f>IF(IF(ISERROR(VLOOKUP(D122,'Plano de contas'!$B$3:$C$66,2,FALSE)),"",VLOOKUP(D122,'Plano de contas'!$B$3:$C$66,2,FALSE))=D122,"",VLOOKUP(D122,('Plano de contas'!$B$2:$D$66),3,FALSE))</f>
        <v/>
      </c>
      <c r="D122" s="224"/>
      <c r="E122" s="225"/>
      <c r="F122" s="226"/>
      <c r="G122" s="227"/>
      <c r="H122" s="228"/>
      <c r="I122" s="253"/>
      <c r="J122" s="355" t="str">
        <f t="shared" si="4"/>
        <v/>
      </c>
      <c r="K122" s="355" t="str">
        <f t="shared" si="5"/>
        <v/>
      </c>
      <c r="L122" s="355" t="str">
        <f t="shared" si="6"/>
        <v/>
      </c>
      <c r="M122" s="356" t="str">
        <f t="shared" si="7"/>
        <v/>
      </c>
    </row>
    <row r="123" spans="1:13" s="59" customFormat="1" ht="16.5" customHeight="1" x14ac:dyDescent="0.3">
      <c r="A123" s="210"/>
      <c r="B123" s="213" t="str">
        <f>IF(IF(ISERROR(VLOOKUP(D123,'Plano de contas'!$B$3:$C$66,2,FALSE)),"",VLOOKUP(D123,'Plano de contas'!$B$3:$C$66,2,FALSE))=D123,"",VLOOKUP(D123,('Plano de contas'!$B$3:$C$66),2,FALSE))</f>
        <v/>
      </c>
      <c r="C123" s="215" t="str">
        <f>IF(IF(ISERROR(VLOOKUP(D123,'Plano de contas'!$B$3:$C$66,2,FALSE)),"",VLOOKUP(D123,'Plano de contas'!$B$3:$C$66,2,FALSE))=D123,"",VLOOKUP(D123,('Plano de contas'!$B$2:$D$66),3,FALSE))</f>
        <v/>
      </c>
      <c r="D123" s="224"/>
      <c r="E123" s="225"/>
      <c r="F123" s="226"/>
      <c r="G123" s="227"/>
      <c r="H123" s="228"/>
      <c r="I123" s="253"/>
      <c r="J123" s="355" t="str">
        <f t="shared" si="4"/>
        <v/>
      </c>
      <c r="K123" s="355" t="str">
        <f t="shared" si="5"/>
        <v/>
      </c>
      <c r="L123" s="355" t="str">
        <f t="shared" si="6"/>
        <v/>
      </c>
      <c r="M123" s="356" t="str">
        <f t="shared" si="7"/>
        <v/>
      </c>
    </row>
    <row r="124" spans="1:13" s="59" customFormat="1" ht="16.5" customHeight="1" x14ac:dyDescent="0.3">
      <c r="A124" s="210"/>
      <c r="B124" s="213" t="str">
        <f>IF(IF(ISERROR(VLOOKUP(D124,'Plano de contas'!$B$3:$C$66,2,FALSE)),"",VLOOKUP(D124,'Plano de contas'!$B$3:$C$66,2,FALSE))=D124,"",VLOOKUP(D124,('Plano de contas'!$B$3:$C$66),2,FALSE))</f>
        <v/>
      </c>
      <c r="C124" s="215" t="str">
        <f>IF(IF(ISERROR(VLOOKUP(D124,'Plano de contas'!$B$3:$C$66,2,FALSE)),"",VLOOKUP(D124,'Plano de contas'!$B$3:$C$66,2,FALSE))=D124,"",VLOOKUP(D124,('Plano de contas'!$B$2:$D$66),3,FALSE))</f>
        <v/>
      </c>
      <c r="D124" s="224"/>
      <c r="E124" s="225"/>
      <c r="F124" s="226"/>
      <c r="G124" s="227"/>
      <c r="H124" s="228"/>
      <c r="I124" s="253"/>
      <c r="J124" s="355" t="str">
        <f t="shared" si="4"/>
        <v/>
      </c>
      <c r="K124" s="355" t="str">
        <f t="shared" si="5"/>
        <v/>
      </c>
      <c r="L124" s="355" t="str">
        <f t="shared" si="6"/>
        <v/>
      </c>
      <c r="M124" s="356" t="str">
        <f t="shared" si="7"/>
        <v/>
      </c>
    </row>
    <row r="125" spans="1:13" s="59" customFormat="1" ht="16.5" customHeight="1" x14ac:dyDescent="0.3">
      <c r="A125" s="210"/>
      <c r="B125" s="213" t="str">
        <f>IF(IF(ISERROR(VLOOKUP(D125,'Plano de contas'!$B$3:$C$66,2,FALSE)),"",VLOOKUP(D125,'Plano de contas'!$B$3:$C$66,2,FALSE))=D125,"",VLOOKUP(D125,('Plano de contas'!$B$3:$C$66),2,FALSE))</f>
        <v/>
      </c>
      <c r="C125" s="215" t="str">
        <f>IF(IF(ISERROR(VLOOKUP(D125,'Plano de contas'!$B$3:$C$66,2,FALSE)),"",VLOOKUP(D125,'Plano de contas'!$B$3:$C$66,2,FALSE))=D125,"",VLOOKUP(D125,('Plano de contas'!$B$2:$D$66),3,FALSE))</f>
        <v/>
      </c>
      <c r="D125" s="224"/>
      <c r="E125" s="225"/>
      <c r="F125" s="226"/>
      <c r="G125" s="227"/>
      <c r="H125" s="228"/>
      <c r="I125" s="253"/>
      <c r="J125" s="355" t="str">
        <f t="shared" si="4"/>
        <v/>
      </c>
      <c r="K125" s="355" t="str">
        <f t="shared" si="5"/>
        <v/>
      </c>
      <c r="L125" s="355" t="str">
        <f t="shared" si="6"/>
        <v/>
      </c>
      <c r="M125" s="356" t="str">
        <f t="shared" si="7"/>
        <v/>
      </c>
    </row>
    <row r="126" spans="1:13" s="59" customFormat="1" ht="16.5" customHeight="1" x14ac:dyDescent="0.3">
      <c r="A126" s="210"/>
      <c r="B126" s="213" t="str">
        <f>IF(IF(ISERROR(VLOOKUP(D126,'Plano de contas'!$B$3:$C$66,2,FALSE)),"",VLOOKUP(D126,'Plano de contas'!$B$3:$C$66,2,FALSE))=D126,"",VLOOKUP(D126,('Plano de contas'!$B$3:$C$66),2,FALSE))</f>
        <v/>
      </c>
      <c r="C126" s="215" t="str">
        <f>IF(IF(ISERROR(VLOOKUP(D126,'Plano de contas'!$B$3:$C$66,2,FALSE)),"",VLOOKUP(D126,'Plano de contas'!$B$3:$C$66,2,FALSE))=D126,"",VLOOKUP(D126,('Plano de contas'!$B$2:$D$66),3,FALSE))</f>
        <v/>
      </c>
      <c r="D126" s="224"/>
      <c r="E126" s="225"/>
      <c r="F126" s="226"/>
      <c r="G126" s="227"/>
      <c r="H126" s="228"/>
      <c r="I126" s="253"/>
      <c r="J126" s="355" t="str">
        <f t="shared" si="4"/>
        <v/>
      </c>
      <c r="K126" s="355" t="str">
        <f t="shared" si="5"/>
        <v/>
      </c>
      <c r="L126" s="355" t="str">
        <f t="shared" si="6"/>
        <v/>
      </c>
      <c r="M126" s="356" t="str">
        <f t="shared" si="7"/>
        <v/>
      </c>
    </row>
    <row r="127" spans="1:13" s="59" customFormat="1" ht="16.5" customHeight="1" x14ac:dyDescent="0.3">
      <c r="A127" s="210"/>
      <c r="B127" s="212" t="str">
        <f>IF(IF(ISERROR(VLOOKUP(D127,'Plano de contas'!$B$3:$C$66,2,FALSE)),"",VLOOKUP(D127,'Plano de contas'!$B$3:$C$66,2,FALSE))=D127,"",VLOOKUP(D127,('Plano de contas'!$B$3:$C$66),2,FALSE))</f>
        <v/>
      </c>
      <c r="C127" s="214" t="str">
        <f>IF(IF(ISERROR(VLOOKUP(D127,'Plano de contas'!$B$3:$C$66,2,FALSE)),"",VLOOKUP(D127,'Plano de contas'!$B$3:$C$66,2,FALSE))=D127,"",VLOOKUP(D127,('Plano de contas'!$B$2:$D$66),3,FALSE))</f>
        <v/>
      </c>
      <c r="D127" s="224"/>
      <c r="E127" s="225"/>
      <c r="F127" s="226"/>
      <c r="G127" s="227"/>
      <c r="H127" s="228"/>
      <c r="I127" s="253"/>
      <c r="J127" s="355" t="str">
        <f t="shared" si="4"/>
        <v/>
      </c>
      <c r="K127" s="355" t="str">
        <f t="shared" si="5"/>
        <v/>
      </c>
      <c r="L127" s="355" t="str">
        <f t="shared" si="6"/>
        <v/>
      </c>
      <c r="M127" s="356" t="str">
        <f t="shared" si="7"/>
        <v/>
      </c>
    </row>
    <row r="128" spans="1:13" s="59" customFormat="1" ht="16.5" customHeight="1" x14ac:dyDescent="0.3">
      <c r="A128" s="210"/>
      <c r="B128" s="213" t="str">
        <f>IF(IF(ISERROR(VLOOKUP(D128,'Plano de contas'!$B$3:$C$66,2,FALSE)),"",VLOOKUP(D128,'Plano de contas'!$B$3:$C$66,2,FALSE))=D128,"",VLOOKUP(D128,('Plano de contas'!$B$3:$C$66),2,FALSE))</f>
        <v/>
      </c>
      <c r="C128" s="215" t="str">
        <f>IF(IF(ISERROR(VLOOKUP(D128,'Plano de contas'!$B$3:$C$66,2,FALSE)),"",VLOOKUP(D128,'Plano de contas'!$B$3:$C$66,2,FALSE))=D128,"",VLOOKUP(D128,('Plano de contas'!$B$2:$D$66),3,FALSE))</f>
        <v/>
      </c>
      <c r="D128" s="224"/>
      <c r="E128" s="225"/>
      <c r="F128" s="226"/>
      <c r="G128" s="227"/>
      <c r="H128" s="228"/>
      <c r="I128" s="253"/>
      <c r="J128" s="355" t="str">
        <f t="shared" si="4"/>
        <v/>
      </c>
      <c r="K128" s="355" t="str">
        <f t="shared" si="5"/>
        <v/>
      </c>
      <c r="L128" s="355" t="str">
        <f t="shared" si="6"/>
        <v/>
      </c>
      <c r="M128" s="356" t="str">
        <f t="shared" si="7"/>
        <v/>
      </c>
    </row>
    <row r="129" spans="1:13" s="59" customFormat="1" ht="16.5" customHeight="1" x14ac:dyDescent="0.3">
      <c r="A129" s="210"/>
      <c r="B129" s="213" t="str">
        <f>IF(IF(ISERROR(VLOOKUP(D129,'Plano de contas'!$B$3:$C$66,2,FALSE)),"",VLOOKUP(D129,'Plano de contas'!$B$3:$C$66,2,FALSE))=D129,"",VLOOKUP(D129,('Plano de contas'!$B$3:$C$66),2,FALSE))</f>
        <v/>
      </c>
      <c r="C129" s="215" t="str">
        <f>IF(IF(ISERROR(VLOOKUP(D129,'Plano de contas'!$B$3:$C$66,2,FALSE)),"",VLOOKUP(D129,'Plano de contas'!$B$3:$C$66,2,FALSE))=D129,"",VLOOKUP(D129,('Plano de contas'!$B$2:$D$66),3,FALSE))</f>
        <v/>
      </c>
      <c r="D129" s="224"/>
      <c r="E129" s="225"/>
      <c r="F129" s="226"/>
      <c r="G129" s="227"/>
      <c r="H129" s="228"/>
      <c r="I129" s="253"/>
      <c r="J129" s="355" t="str">
        <f t="shared" si="4"/>
        <v/>
      </c>
      <c r="K129" s="355" t="str">
        <f t="shared" si="5"/>
        <v/>
      </c>
      <c r="L129" s="355" t="str">
        <f t="shared" si="6"/>
        <v/>
      </c>
      <c r="M129" s="356" t="str">
        <f t="shared" si="7"/>
        <v/>
      </c>
    </row>
    <row r="130" spans="1:13" s="59" customFormat="1" ht="16.5" customHeight="1" x14ac:dyDescent="0.3">
      <c r="A130" s="210"/>
      <c r="B130" s="213" t="str">
        <f>IF(IF(ISERROR(VLOOKUP(D130,'Plano de contas'!$B$3:$C$66,2,FALSE)),"",VLOOKUP(D130,'Plano de contas'!$B$3:$C$66,2,FALSE))=D130,"",VLOOKUP(D130,('Plano de contas'!$B$3:$C$66),2,FALSE))</f>
        <v/>
      </c>
      <c r="C130" s="215" t="str">
        <f>IF(IF(ISERROR(VLOOKUP(D130,'Plano de contas'!$B$3:$C$66,2,FALSE)),"",VLOOKUP(D130,'Plano de contas'!$B$3:$C$66,2,FALSE))=D130,"",VLOOKUP(D130,('Plano de contas'!$B$2:$D$66),3,FALSE))</f>
        <v/>
      </c>
      <c r="D130" s="224"/>
      <c r="E130" s="225"/>
      <c r="F130" s="226"/>
      <c r="G130" s="227"/>
      <c r="H130" s="228"/>
      <c r="I130" s="253"/>
      <c r="J130" s="355" t="str">
        <f t="shared" si="4"/>
        <v/>
      </c>
      <c r="K130" s="355" t="str">
        <f t="shared" si="5"/>
        <v/>
      </c>
      <c r="L130" s="355" t="str">
        <f t="shared" si="6"/>
        <v/>
      </c>
      <c r="M130" s="356" t="str">
        <f t="shared" si="7"/>
        <v/>
      </c>
    </row>
    <row r="131" spans="1:13" s="59" customFormat="1" ht="16.5" customHeight="1" x14ac:dyDescent="0.3">
      <c r="A131" s="210"/>
      <c r="B131" s="213" t="str">
        <f>IF(IF(ISERROR(VLOOKUP(D131,'Plano de contas'!$B$3:$C$66,2,FALSE)),"",VLOOKUP(D131,'Plano de contas'!$B$3:$C$66,2,FALSE))=D131,"",VLOOKUP(D131,('Plano de contas'!$B$3:$C$66),2,FALSE))</f>
        <v/>
      </c>
      <c r="C131" s="215" t="str">
        <f>IF(IF(ISERROR(VLOOKUP(D131,'Plano de contas'!$B$3:$C$66,2,FALSE)),"",VLOOKUP(D131,'Plano de contas'!$B$3:$C$66,2,FALSE))=D131,"",VLOOKUP(D131,('Plano de contas'!$B$2:$D$66),3,FALSE))</f>
        <v/>
      </c>
      <c r="D131" s="224"/>
      <c r="E131" s="225"/>
      <c r="F131" s="226"/>
      <c r="G131" s="227"/>
      <c r="H131" s="228"/>
      <c r="I131" s="253"/>
      <c r="J131" s="355" t="str">
        <f t="shared" si="4"/>
        <v/>
      </c>
      <c r="K131" s="355" t="str">
        <f t="shared" si="5"/>
        <v/>
      </c>
      <c r="L131" s="355" t="str">
        <f t="shared" si="6"/>
        <v/>
      </c>
      <c r="M131" s="356" t="str">
        <f t="shared" si="7"/>
        <v/>
      </c>
    </row>
    <row r="132" spans="1:13" s="59" customFormat="1" ht="16.5" customHeight="1" x14ac:dyDescent="0.3">
      <c r="A132" s="210"/>
      <c r="B132" s="212" t="str">
        <f>IF(IF(ISERROR(VLOOKUP(D132,'Plano de contas'!$B$3:$C$66,2,FALSE)),"",VLOOKUP(D132,'Plano de contas'!$B$3:$C$66,2,FALSE))=D132,"",VLOOKUP(D132,('Plano de contas'!$B$3:$C$66),2,FALSE))</f>
        <v/>
      </c>
      <c r="C132" s="214" t="str">
        <f>IF(IF(ISERROR(VLOOKUP(D132,'Plano de contas'!$B$3:$C$66,2,FALSE)),"",VLOOKUP(D132,'Plano de contas'!$B$3:$C$66,2,FALSE))=D132,"",VLOOKUP(D132,('Plano de contas'!$B$2:$D$66),3,FALSE))</f>
        <v/>
      </c>
      <c r="D132" s="224"/>
      <c r="E132" s="225"/>
      <c r="F132" s="226"/>
      <c r="G132" s="227"/>
      <c r="H132" s="228"/>
      <c r="I132" s="253"/>
      <c r="J132" s="355" t="str">
        <f t="shared" si="4"/>
        <v/>
      </c>
      <c r="K132" s="355" t="str">
        <f t="shared" si="5"/>
        <v/>
      </c>
      <c r="L132" s="355" t="str">
        <f t="shared" si="6"/>
        <v/>
      </c>
      <c r="M132" s="356" t="str">
        <f t="shared" si="7"/>
        <v/>
      </c>
    </row>
    <row r="133" spans="1:13" s="59" customFormat="1" ht="16.5" customHeight="1" x14ac:dyDescent="0.3">
      <c r="A133" s="210"/>
      <c r="B133" s="213" t="str">
        <f>IF(IF(ISERROR(VLOOKUP(D133,'Plano de contas'!$B$3:$C$66,2,FALSE)),"",VLOOKUP(D133,'Plano de contas'!$B$3:$C$66,2,FALSE))=D133,"",VLOOKUP(D133,('Plano de contas'!$B$3:$C$66),2,FALSE))</f>
        <v/>
      </c>
      <c r="C133" s="215" t="str">
        <f>IF(IF(ISERROR(VLOOKUP(D133,'Plano de contas'!$B$3:$C$66,2,FALSE)),"",VLOOKUP(D133,'Plano de contas'!$B$3:$C$66,2,FALSE))=D133,"",VLOOKUP(D133,('Plano de contas'!$B$2:$D$66),3,FALSE))</f>
        <v/>
      </c>
      <c r="D133" s="224"/>
      <c r="E133" s="225"/>
      <c r="F133" s="226"/>
      <c r="G133" s="227"/>
      <c r="H133" s="228"/>
      <c r="I133" s="253"/>
      <c r="J133" s="355" t="str">
        <f t="shared" si="4"/>
        <v/>
      </c>
      <c r="K133" s="355" t="str">
        <f t="shared" si="5"/>
        <v/>
      </c>
      <c r="L133" s="355" t="str">
        <f t="shared" si="6"/>
        <v/>
      </c>
      <c r="M133" s="356" t="str">
        <f t="shared" si="7"/>
        <v/>
      </c>
    </row>
    <row r="134" spans="1:13" s="59" customFormat="1" ht="16.5" customHeight="1" x14ac:dyDescent="0.3">
      <c r="A134" s="210"/>
      <c r="B134" s="213" t="str">
        <f>IF(IF(ISERROR(VLOOKUP(D134,'Plano de contas'!$B$3:$C$66,2,FALSE)),"",VLOOKUP(D134,'Plano de contas'!$B$3:$C$66,2,FALSE))=D134,"",VLOOKUP(D134,('Plano de contas'!$B$3:$C$66),2,FALSE))</f>
        <v/>
      </c>
      <c r="C134" s="215" t="str">
        <f>IF(IF(ISERROR(VLOOKUP(D134,'Plano de contas'!$B$3:$C$66,2,FALSE)),"",VLOOKUP(D134,'Plano de contas'!$B$3:$C$66,2,FALSE))=D134,"",VLOOKUP(D134,('Plano de contas'!$B$2:$D$66),3,FALSE))</f>
        <v/>
      </c>
      <c r="D134" s="224"/>
      <c r="E134" s="225"/>
      <c r="F134" s="226"/>
      <c r="G134" s="227"/>
      <c r="H134" s="228"/>
      <c r="I134" s="253"/>
      <c r="J134" s="355" t="str">
        <f t="shared" si="4"/>
        <v/>
      </c>
      <c r="K134" s="355" t="str">
        <f t="shared" si="5"/>
        <v/>
      </c>
      <c r="L134" s="355" t="str">
        <f t="shared" si="6"/>
        <v/>
      </c>
      <c r="M134" s="356" t="str">
        <f t="shared" si="7"/>
        <v/>
      </c>
    </row>
    <row r="135" spans="1:13" s="59" customFormat="1" ht="16.5" customHeight="1" x14ac:dyDescent="0.3">
      <c r="A135" s="210"/>
      <c r="B135" s="213" t="str">
        <f>IF(IF(ISERROR(VLOOKUP(D135,'Plano de contas'!$B$3:$C$66,2,FALSE)),"",VLOOKUP(D135,'Plano de contas'!$B$3:$C$66,2,FALSE))=D135,"",VLOOKUP(D135,('Plano de contas'!$B$3:$C$66),2,FALSE))</f>
        <v/>
      </c>
      <c r="C135" s="215" t="str">
        <f>IF(IF(ISERROR(VLOOKUP(D135,'Plano de contas'!$B$3:$C$66,2,FALSE)),"",VLOOKUP(D135,'Plano de contas'!$B$3:$C$66,2,FALSE))=D135,"",VLOOKUP(D135,('Plano de contas'!$B$2:$D$66),3,FALSE))</f>
        <v/>
      </c>
      <c r="D135" s="224"/>
      <c r="E135" s="225"/>
      <c r="F135" s="226"/>
      <c r="G135" s="227"/>
      <c r="H135" s="228"/>
      <c r="I135" s="253"/>
      <c r="J135" s="355" t="str">
        <f t="shared" si="4"/>
        <v/>
      </c>
      <c r="K135" s="355" t="str">
        <f t="shared" si="5"/>
        <v/>
      </c>
      <c r="L135" s="355" t="str">
        <f t="shared" si="6"/>
        <v/>
      </c>
      <c r="M135" s="356" t="str">
        <f t="shared" si="7"/>
        <v/>
      </c>
    </row>
    <row r="136" spans="1:13" s="59" customFormat="1" ht="16.5" customHeight="1" x14ac:dyDescent="0.3">
      <c r="A136" s="210"/>
      <c r="B136" s="213" t="str">
        <f>IF(IF(ISERROR(VLOOKUP(D136,'Plano de contas'!$B$3:$C$66,2,FALSE)),"",VLOOKUP(D136,'Plano de contas'!$B$3:$C$66,2,FALSE))=D136,"",VLOOKUP(D136,('Plano de contas'!$B$3:$C$66),2,FALSE))</f>
        <v/>
      </c>
      <c r="C136" s="215" t="str">
        <f>IF(IF(ISERROR(VLOOKUP(D136,'Plano de contas'!$B$3:$C$66,2,FALSE)),"",VLOOKUP(D136,'Plano de contas'!$B$3:$C$66,2,FALSE))=D136,"",VLOOKUP(D136,('Plano de contas'!$B$2:$D$66),3,FALSE))</f>
        <v/>
      </c>
      <c r="D136" s="224"/>
      <c r="E136" s="225"/>
      <c r="F136" s="226"/>
      <c r="G136" s="227"/>
      <c r="H136" s="228"/>
      <c r="I136" s="253"/>
      <c r="J136" s="355" t="str">
        <f t="shared" ref="J136:J199" si="8">IF(H136="",(""),IF(H136="DP",(J135+G136),IF(H136="DB",(J135-G136),IF(H136="IV",(J135-G136),IF(H136="CH",(J135-G136),IF(H136="SQ",(J135-G136),J135))))))</f>
        <v/>
      </c>
      <c r="K136" s="355" t="str">
        <f t="shared" ref="K136:K199" si="9">IF(H136="",(""),IF(H136="SQ",(K135+G136),IF(H136="RD",(K135+G136),IF(H136="DI",(K135-G136),K135))))</f>
        <v/>
      </c>
      <c r="L136" s="355" t="str">
        <f t="shared" ref="L136:L199" si="10">IF(H136="",(""),IF(H136="CC",(L135+G136),IF(H136="PC",(L135+G136),L135)))</f>
        <v/>
      </c>
      <c r="M136" s="356" t="str">
        <f t="shared" ref="M136:M199" si="11">IF(H136="",(""),IF(H136="IV",(M135+G136),M135))</f>
        <v/>
      </c>
    </row>
    <row r="137" spans="1:13" s="59" customFormat="1" ht="16.5" customHeight="1" x14ac:dyDescent="0.3">
      <c r="A137" s="210"/>
      <c r="B137" s="212" t="str">
        <f>IF(IF(ISERROR(VLOOKUP(D137,'Plano de contas'!$B$3:$C$66,2,FALSE)),"",VLOOKUP(D137,'Plano de contas'!$B$3:$C$66,2,FALSE))=D137,"",VLOOKUP(D137,('Plano de contas'!$B$3:$C$66),2,FALSE))</f>
        <v/>
      </c>
      <c r="C137" s="214" t="str">
        <f>IF(IF(ISERROR(VLOOKUP(D137,'Plano de contas'!$B$3:$C$66,2,FALSE)),"",VLOOKUP(D137,'Plano de contas'!$B$3:$C$66,2,FALSE))=D137,"",VLOOKUP(D137,('Plano de contas'!$B$2:$D$66),3,FALSE))</f>
        <v/>
      </c>
      <c r="D137" s="224"/>
      <c r="E137" s="225"/>
      <c r="F137" s="226"/>
      <c r="G137" s="227"/>
      <c r="H137" s="228"/>
      <c r="I137" s="253"/>
      <c r="J137" s="355" t="str">
        <f t="shared" si="8"/>
        <v/>
      </c>
      <c r="K137" s="355" t="str">
        <f t="shared" si="9"/>
        <v/>
      </c>
      <c r="L137" s="355" t="str">
        <f t="shared" si="10"/>
        <v/>
      </c>
      <c r="M137" s="356" t="str">
        <f t="shared" si="11"/>
        <v/>
      </c>
    </row>
    <row r="138" spans="1:13" s="59" customFormat="1" ht="16.5" customHeight="1" x14ac:dyDescent="0.3">
      <c r="A138" s="210"/>
      <c r="B138" s="213" t="str">
        <f>IF(IF(ISERROR(VLOOKUP(D138,'Plano de contas'!$B$3:$C$66,2,FALSE)),"",VLOOKUP(D138,'Plano de contas'!$B$3:$C$66,2,FALSE))=D138,"",VLOOKUP(D138,('Plano de contas'!$B$3:$C$66),2,FALSE))</f>
        <v/>
      </c>
      <c r="C138" s="215" t="str">
        <f>IF(IF(ISERROR(VLOOKUP(D138,'Plano de contas'!$B$3:$C$66,2,FALSE)),"",VLOOKUP(D138,'Plano de contas'!$B$3:$C$66,2,FALSE))=D138,"",VLOOKUP(D138,('Plano de contas'!$B$2:$D$66),3,FALSE))</f>
        <v/>
      </c>
      <c r="D138" s="224"/>
      <c r="E138" s="225"/>
      <c r="F138" s="226"/>
      <c r="G138" s="227"/>
      <c r="H138" s="228"/>
      <c r="I138" s="253"/>
      <c r="J138" s="355" t="str">
        <f t="shared" si="8"/>
        <v/>
      </c>
      <c r="K138" s="355" t="str">
        <f t="shared" si="9"/>
        <v/>
      </c>
      <c r="L138" s="355" t="str">
        <f t="shared" si="10"/>
        <v/>
      </c>
      <c r="M138" s="356" t="str">
        <f t="shared" si="11"/>
        <v/>
      </c>
    </row>
    <row r="139" spans="1:13" s="59" customFormat="1" ht="16.5" customHeight="1" x14ac:dyDescent="0.3">
      <c r="A139" s="210"/>
      <c r="B139" s="213" t="str">
        <f>IF(IF(ISERROR(VLOOKUP(D139,'Plano de contas'!$B$3:$C$66,2,FALSE)),"",VLOOKUP(D139,'Plano de contas'!$B$3:$C$66,2,FALSE))=D139,"",VLOOKUP(D139,('Plano de contas'!$B$3:$C$66),2,FALSE))</f>
        <v/>
      </c>
      <c r="C139" s="215" t="str">
        <f>IF(IF(ISERROR(VLOOKUP(D139,'Plano de contas'!$B$3:$C$66,2,FALSE)),"",VLOOKUP(D139,'Plano de contas'!$B$3:$C$66,2,FALSE))=D139,"",VLOOKUP(D139,('Plano de contas'!$B$2:$D$66),3,FALSE))</f>
        <v/>
      </c>
      <c r="D139" s="224"/>
      <c r="E139" s="225"/>
      <c r="F139" s="226"/>
      <c r="G139" s="227"/>
      <c r="H139" s="228"/>
      <c r="I139" s="253"/>
      <c r="J139" s="355" t="str">
        <f t="shared" si="8"/>
        <v/>
      </c>
      <c r="K139" s="355" t="str">
        <f t="shared" si="9"/>
        <v/>
      </c>
      <c r="L139" s="355" t="str">
        <f t="shared" si="10"/>
        <v/>
      </c>
      <c r="M139" s="356" t="str">
        <f t="shared" si="11"/>
        <v/>
      </c>
    </row>
    <row r="140" spans="1:13" s="59" customFormat="1" ht="16.5" customHeight="1" x14ac:dyDescent="0.3">
      <c r="A140" s="210"/>
      <c r="B140" s="213" t="str">
        <f>IF(IF(ISERROR(VLOOKUP(D140,'Plano de contas'!$B$3:$C$66,2,FALSE)),"",VLOOKUP(D140,'Plano de contas'!$B$3:$C$66,2,FALSE))=D140,"",VLOOKUP(D140,('Plano de contas'!$B$3:$C$66),2,FALSE))</f>
        <v/>
      </c>
      <c r="C140" s="215" t="str">
        <f>IF(IF(ISERROR(VLOOKUP(D140,'Plano de contas'!$B$3:$C$66,2,FALSE)),"",VLOOKUP(D140,'Plano de contas'!$B$3:$C$66,2,FALSE))=D140,"",VLOOKUP(D140,('Plano de contas'!$B$2:$D$66),3,FALSE))</f>
        <v/>
      </c>
      <c r="D140" s="224"/>
      <c r="E140" s="225"/>
      <c r="F140" s="226"/>
      <c r="G140" s="227"/>
      <c r="H140" s="228"/>
      <c r="I140" s="253"/>
      <c r="J140" s="355" t="str">
        <f t="shared" si="8"/>
        <v/>
      </c>
      <c r="K140" s="355" t="str">
        <f t="shared" si="9"/>
        <v/>
      </c>
      <c r="L140" s="355" t="str">
        <f t="shared" si="10"/>
        <v/>
      </c>
      <c r="M140" s="356" t="str">
        <f t="shared" si="11"/>
        <v/>
      </c>
    </row>
    <row r="141" spans="1:13" s="59" customFormat="1" ht="16.5" customHeight="1" x14ac:dyDescent="0.3">
      <c r="A141" s="210"/>
      <c r="B141" s="213" t="str">
        <f>IF(IF(ISERROR(VLOOKUP(D141,'Plano de contas'!$B$3:$C$66,2,FALSE)),"",VLOOKUP(D141,'Plano de contas'!$B$3:$C$66,2,FALSE))=D141,"",VLOOKUP(D141,('Plano de contas'!$B$3:$C$66),2,FALSE))</f>
        <v/>
      </c>
      <c r="C141" s="215" t="str">
        <f>IF(IF(ISERROR(VLOOKUP(D141,'Plano de contas'!$B$3:$C$66,2,FALSE)),"",VLOOKUP(D141,'Plano de contas'!$B$3:$C$66,2,FALSE))=D141,"",VLOOKUP(D141,('Plano de contas'!$B$2:$D$66),3,FALSE))</f>
        <v/>
      </c>
      <c r="D141" s="224"/>
      <c r="E141" s="225"/>
      <c r="F141" s="226"/>
      <c r="G141" s="227"/>
      <c r="H141" s="228"/>
      <c r="I141" s="253"/>
      <c r="J141" s="355" t="str">
        <f t="shared" si="8"/>
        <v/>
      </c>
      <c r="K141" s="355" t="str">
        <f t="shared" si="9"/>
        <v/>
      </c>
      <c r="L141" s="355" t="str">
        <f t="shared" si="10"/>
        <v/>
      </c>
      <c r="M141" s="356" t="str">
        <f t="shared" si="11"/>
        <v/>
      </c>
    </row>
    <row r="142" spans="1:13" s="59" customFormat="1" ht="16.5" customHeight="1" x14ac:dyDescent="0.3">
      <c r="A142" s="210"/>
      <c r="B142" s="212" t="str">
        <f>IF(IF(ISERROR(VLOOKUP(D142,'Plano de contas'!$B$3:$C$66,2,FALSE)),"",VLOOKUP(D142,'Plano de contas'!$B$3:$C$66,2,FALSE))=D142,"",VLOOKUP(D142,('Plano de contas'!$B$3:$C$66),2,FALSE))</f>
        <v/>
      </c>
      <c r="C142" s="214" t="str">
        <f>IF(IF(ISERROR(VLOOKUP(D142,'Plano de contas'!$B$3:$C$66,2,FALSE)),"",VLOOKUP(D142,'Plano de contas'!$B$3:$C$66,2,FALSE))=D142,"",VLOOKUP(D142,('Plano de contas'!$B$2:$D$66),3,FALSE))</f>
        <v/>
      </c>
      <c r="D142" s="224"/>
      <c r="E142" s="225"/>
      <c r="F142" s="226"/>
      <c r="G142" s="227"/>
      <c r="H142" s="228"/>
      <c r="I142" s="253"/>
      <c r="J142" s="355" t="str">
        <f t="shared" si="8"/>
        <v/>
      </c>
      <c r="K142" s="355" t="str">
        <f t="shared" si="9"/>
        <v/>
      </c>
      <c r="L142" s="355" t="str">
        <f t="shared" si="10"/>
        <v/>
      </c>
      <c r="M142" s="356" t="str">
        <f t="shared" si="11"/>
        <v/>
      </c>
    </row>
    <row r="143" spans="1:13" s="59" customFormat="1" ht="16.5" customHeight="1" x14ac:dyDescent="0.3">
      <c r="A143" s="210"/>
      <c r="B143" s="213" t="str">
        <f>IF(IF(ISERROR(VLOOKUP(D143,'Plano de contas'!$B$3:$C$66,2,FALSE)),"",VLOOKUP(D143,'Plano de contas'!$B$3:$C$66,2,FALSE))=D143,"",VLOOKUP(D143,('Plano de contas'!$B$3:$C$66),2,FALSE))</f>
        <v/>
      </c>
      <c r="C143" s="215" t="str">
        <f>IF(IF(ISERROR(VLOOKUP(D143,'Plano de contas'!$B$3:$C$66,2,FALSE)),"",VLOOKUP(D143,'Plano de contas'!$B$3:$C$66,2,FALSE))=D143,"",VLOOKUP(D143,('Plano de contas'!$B$2:$D$66),3,FALSE))</f>
        <v/>
      </c>
      <c r="D143" s="224"/>
      <c r="E143" s="225"/>
      <c r="F143" s="226"/>
      <c r="G143" s="227"/>
      <c r="H143" s="228"/>
      <c r="I143" s="253"/>
      <c r="J143" s="355" t="str">
        <f t="shared" si="8"/>
        <v/>
      </c>
      <c r="K143" s="355" t="str">
        <f t="shared" si="9"/>
        <v/>
      </c>
      <c r="L143" s="355" t="str">
        <f t="shared" si="10"/>
        <v/>
      </c>
      <c r="M143" s="356" t="str">
        <f t="shared" si="11"/>
        <v/>
      </c>
    </row>
    <row r="144" spans="1:13" s="59" customFormat="1" ht="16.5" customHeight="1" x14ac:dyDescent="0.3">
      <c r="A144" s="210"/>
      <c r="B144" s="213" t="str">
        <f>IF(IF(ISERROR(VLOOKUP(D144,'Plano de contas'!$B$3:$C$66,2,FALSE)),"",VLOOKUP(D144,'Plano de contas'!$B$3:$C$66,2,FALSE))=D144,"",VLOOKUP(D144,('Plano de contas'!$B$3:$C$66),2,FALSE))</f>
        <v/>
      </c>
      <c r="C144" s="215" t="str">
        <f>IF(IF(ISERROR(VLOOKUP(D144,'Plano de contas'!$B$3:$C$66,2,FALSE)),"",VLOOKUP(D144,'Plano de contas'!$B$3:$C$66,2,FALSE))=D144,"",VLOOKUP(D144,('Plano de contas'!$B$2:$D$66),3,FALSE))</f>
        <v/>
      </c>
      <c r="D144" s="224"/>
      <c r="E144" s="225"/>
      <c r="F144" s="226"/>
      <c r="G144" s="227"/>
      <c r="H144" s="228"/>
      <c r="I144" s="253"/>
      <c r="J144" s="355" t="str">
        <f t="shared" si="8"/>
        <v/>
      </c>
      <c r="K144" s="355" t="str">
        <f t="shared" si="9"/>
        <v/>
      </c>
      <c r="L144" s="355" t="str">
        <f t="shared" si="10"/>
        <v/>
      </c>
      <c r="M144" s="356" t="str">
        <f t="shared" si="11"/>
        <v/>
      </c>
    </row>
    <row r="145" spans="1:13" s="59" customFormat="1" ht="16.5" customHeight="1" x14ac:dyDescent="0.3">
      <c r="A145" s="210"/>
      <c r="B145" s="213" t="str">
        <f>IF(IF(ISERROR(VLOOKUP(D145,'Plano de contas'!$B$3:$C$66,2,FALSE)),"",VLOOKUP(D145,'Plano de contas'!$B$3:$C$66,2,FALSE))=D145,"",VLOOKUP(D145,('Plano de contas'!$B$3:$C$66),2,FALSE))</f>
        <v/>
      </c>
      <c r="C145" s="215" t="str">
        <f>IF(IF(ISERROR(VLOOKUP(D145,'Plano de contas'!$B$3:$C$66,2,FALSE)),"",VLOOKUP(D145,'Plano de contas'!$B$3:$C$66,2,FALSE))=D145,"",VLOOKUP(D145,('Plano de contas'!$B$2:$D$66),3,FALSE))</f>
        <v/>
      </c>
      <c r="D145" s="224"/>
      <c r="E145" s="225"/>
      <c r="F145" s="226"/>
      <c r="G145" s="227"/>
      <c r="H145" s="228"/>
      <c r="I145" s="253"/>
      <c r="J145" s="355" t="str">
        <f t="shared" si="8"/>
        <v/>
      </c>
      <c r="K145" s="355" t="str">
        <f t="shared" si="9"/>
        <v/>
      </c>
      <c r="L145" s="355" t="str">
        <f t="shared" si="10"/>
        <v/>
      </c>
      <c r="M145" s="356" t="str">
        <f t="shared" si="11"/>
        <v/>
      </c>
    </row>
    <row r="146" spans="1:13" s="59" customFormat="1" ht="16.5" customHeight="1" x14ac:dyDescent="0.3">
      <c r="A146" s="210"/>
      <c r="B146" s="213" t="str">
        <f>IF(IF(ISERROR(VLOOKUP(D146,'Plano de contas'!$B$3:$C$66,2,FALSE)),"",VLOOKUP(D146,'Plano de contas'!$B$3:$C$66,2,FALSE))=D146,"",VLOOKUP(D146,('Plano de contas'!$B$3:$C$66),2,FALSE))</f>
        <v/>
      </c>
      <c r="C146" s="215" t="str">
        <f>IF(IF(ISERROR(VLOOKUP(D146,'Plano de contas'!$B$3:$C$66,2,FALSE)),"",VLOOKUP(D146,'Plano de contas'!$B$3:$C$66,2,FALSE))=D146,"",VLOOKUP(D146,('Plano de contas'!$B$2:$D$66),3,FALSE))</f>
        <v/>
      </c>
      <c r="D146" s="224"/>
      <c r="E146" s="225"/>
      <c r="F146" s="226"/>
      <c r="G146" s="227"/>
      <c r="H146" s="228"/>
      <c r="I146" s="253"/>
      <c r="J146" s="355" t="str">
        <f t="shared" si="8"/>
        <v/>
      </c>
      <c r="K146" s="355" t="str">
        <f t="shared" si="9"/>
        <v/>
      </c>
      <c r="L146" s="355" t="str">
        <f t="shared" si="10"/>
        <v/>
      </c>
      <c r="M146" s="356" t="str">
        <f t="shared" si="11"/>
        <v/>
      </c>
    </row>
    <row r="147" spans="1:13" s="59" customFormat="1" ht="16.5" customHeight="1" x14ac:dyDescent="0.3">
      <c r="A147" s="210"/>
      <c r="B147" s="212" t="str">
        <f>IF(IF(ISERROR(VLOOKUP(D147,'Plano de contas'!$B$3:$C$66,2,FALSE)),"",VLOOKUP(D147,'Plano de contas'!$B$3:$C$66,2,FALSE))=D147,"",VLOOKUP(D147,('Plano de contas'!$B$3:$C$66),2,FALSE))</f>
        <v/>
      </c>
      <c r="C147" s="214" t="str">
        <f>IF(IF(ISERROR(VLOOKUP(D147,'Plano de contas'!$B$3:$C$66,2,FALSE)),"",VLOOKUP(D147,'Plano de contas'!$B$3:$C$66,2,FALSE))=D147,"",VLOOKUP(D147,('Plano de contas'!$B$2:$D$66),3,FALSE))</f>
        <v/>
      </c>
      <c r="D147" s="224"/>
      <c r="E147" s="225"/>
      <c r="F147" s="226"/>
      <c r="G147" s="227"/>
      <c r="H147" s="228"/>
      <c r="I147" s="253"/>
      <c r="J147" s="355" t="str">
        <f t="shared" si="8"/>
        <v/>
      </c>
      <c r="K147" s="355" t="str">
        <f t="shared" si="9"/>
        <v/>
      </c>
      <c r="L147" s="355" t="str">
        <f t="shared" si="10"/>
        <v/>
      </c>
      <c r="M147" s="356" t="str">
        <f t="shared" si="11"/>
        <v/>
      </c>
    </row>
    <row r="148" spans="1:13" s="59" customFormat="1" ht="16.5" customHeight="1" x14ac:dyDescent="0.3">
      <c r="A148" s="210"/>
      <c r="B148" s="213" t="str">
        <f>IF(IF(ISERROR(VLOOKUP(D148,'Plano de contas'!$B$3:$C$66,2,FALSE)),"",VLOOKUP(D148,'Plano de contas'!$B$3:$C$66,2,FALSE))=D148,"",VLOOKUP(D148,('Plano de contas'!$B$3:$C$66),2,FALSE))</f>
        <v/>
      </c>
      <c r="C148" s="215" t="str">
        <f>IF(IF(ISERROR(VLOOKUP(D148,'Plano de contas'!$B$3:$C$66,2,FALSE)),"",VLOOKUP(D148,'Plano de contas'!$B$3:$C$66,2,FALSE))=D148,"",VLOOKUP(D148,('Plano de contas'!$B$2:$D$66),3,FALSE))</f>
        <v/>
      </c>
      <c r="D148" s="224"/>
      <c r="E148" s="225"/>
      <c r="F148" s="226"/>
      <c r="G148" s="227"/>
      <c r="H148" s="228"/>
      <c r="I148" s="253"/>
      <c r="J148" s="355" t="str">
        <f t="shared" si="8"/>
        <v/>
      </c>
      <c r="K148" s="355" t="str">
        <f t="shared" si="9"/>
        <v/>
      </c>
      <c r="L148" s="355" t="str">
        <f t="shared" si="10"/>
        <v/>
      </c>
      <c r="M148" s="356" t="str">
        <f t="shared" si="11"/>
        <v/>
      </c>
    </row>
    <row r="149" spans="1:13" s="59" customFormat="1" ht="16.5" customHeight="1" x14ac:dyDescent="0.3">
      <c r="A149" s="210"/>
      <c r="B149" s="213" t="str">
        <f>IF(IF(ISERROR(VLOOKUP(D149,'Plano de contas'!$B$3:$C$66,2,FALSE)),"",VLOOKUP(D149,'Plano de contas'!$B$3:$C$66,2,FALSE))=D149,"",VLOOKUP(D149,('Plano de contas'!$B$3:$C$66),2,FALSE))</f>
        <v/>
      </c>
      <c r="C149" s="215" t="str">
        <f>IF(IF(ISERROR(VLOOKUP(D149,'Plano de contas'!$B$3:$C$66,2,FALSE)),"",VLOOKUP(D149,'Plano de contas'!$B$3:$C$66,2,FALSE))=D149,"",VLOOKUP(D149,('Plano de contas'!$B$2:$D$66),3,FALSE))</f>
        <v/>
      </c>
      <c r="D149" s="224"/>
      <c r="E149" s="225"/>
      <c r="F149" s="226"/>
      <c r="G149" s="227"/>
      <c r="H149" s="228"/>
      <c r="I149" s="253"/>
      <c r="J149" s="355" t="str">
        <f t="shared" si="8"/>
        <v/>
      </c>
      <c r="K149" s="355" t="str">
        <f t="shared" si="9"/>
        <v/>
      </c>
      <c r="L149" s="355" t="str">
        <f t="shared" si="10"/>
        <v/>
      </c>
      <c r="M149" s="356" t="str">
        <f t="shared" si="11"/>
        <v/>
      </c>
    </row>
    <row r="150" spans="1:13" s="59" customFormat="1" ht="16.5" customHeight="1" x14ac:dyDescent="0.3">
      <c r="A150" s="210"/>
      <c r="B150" s="213" t="str">
        <f>IF(IF(ISERROR(VLOOKUP(D150,'Plano de contas'!$B$3:$C$66,2,FALSE)),"",VLOOKUP(D150,'Plano de contas'!$B$3:$C$66,2,FALSE))=D150,"",VLOOKUP(D150,('Plano de contas'!$B$3:$C$66),2,FALSE))</f>
        <v/>
      </c>
      <c r="C150" s="215" t="str">
        <f>IF(IF(ISERROR(VLOOKUP(D150,'Plano de contas'!$B$3:$C$66,2,FALSE)),"",VLOOKUP(D150,'Plano de contas'!$B$3:$C$66,2,FALSE))=D150,"",VLOOKUP(D150,('Plano de contas'!$B$2:$D$66),3,FALSE))</f>
        <v/>
      </c>
      <c r="D150" s="224"/>
      <c r="E150" s="225"/>
      <c r="F150" s="226"/>
      <c r="G150" s="227"/>
      <c r="H150" s="228"/>
      <c r="I150" s="253"/>
      <c r="J150" s="355" t="str">
        <f t="shared" si="8"/>
        <v/>
      </c>
      <c r="K150" s="355" t="str">
        <f t="shared" si="9"/>
        <v/>
      </c>
      <c r="L150" s="355" t="str">
        <f t="shared" si="10"/>
        <v/>
      </c>
      <c r="M150" s="356" t="str">
        <f t="shared" si="11"/>
        <v/>
      </c>
    </row>
    <row r="151" spans="1:13" s="59" customFormat="1" ht="16.5" customHeight="1" x14ac:dyDescent="0.3">
      <c r="A151" s="210"/>
      <c r="B151" s="213" t="str">
        <f>IF(IF(ISERROR(VLOOKUP(D151,'Plano de contas'!$B$3:$C$66,2,FALSE)),"",VLOOKUP(D151,'Plano de contas'!$B$3:$C$66,2,FALSE))=D151,"",VLOOKUP(D151,('Plano de contas'!$B$3:$C$66),2,FALSE))</f>
        <v/>
      </c>
      <c r="C151" s="215" t="str">
        <f>IF(IF(ISERROR(VLOOKUP(D151,'Plano de contas'!$B$3:$C$66,2,FALSE)),"",VLOOKUP(D151,'Plano de contas'!$B$3:$C$66,2,FALSE))=D151,"",VLOOKUP(D151,('Plano de contas'!$B$2:$D$66),3,FALSE))</f>
        <v/>
      </c>
      <c r="D151" s="224"/>
      <c r="E151" s="225"/>
      <c r="F151" s="226"/>
      <c r="G151" s="227"/>
      <c r="H151" s="228"/>
      <c r="I151" s="253"/>
      <c r="J151" s="355" t="str">
        <f t="shared" si="8"/>
        <v/>
      </c>
      <c r="K151" s="355" t="str">
        <f t="shared" si="9"/>
        <v/>
      </c>
      <c r="L151" s="355" t="str">
        <f t="shared" si="10"/>
        <v/>
      </c>
      <c r="M151" s="356" t="str">
        <f t="shared" si="11"/>
        <v/>
      </c>
    </row>
    <row r="152" spans="1:13" s="59" customFormat="1" ht="16.5" customHeight="1" x14ac:dyDescent="0.3">
      <c r="A152" s="210"/>
      <c r="B152" s="212" t="str">
        <f>IF(IF(ISERROR(VLOOKUP(D152,'Plano de contas'!$B$3:$C$66,2,FALSE)),"",VLOOKUP(D152,'Plano de contas'!$B$3:$C$66,2,FALSE))=D152,"",VLOOKUP(D152,('Plano de contas'!$B$3:$C$66),2,FALSE))</f>
        <v/>
      </c>
      <c r="C152" s="214" t="str">
        <f>IF(IF(ISERROR(VLOOKUP(D152,'Plano de contas'!$B$3:$C$66,2,FALSE)),"",VLOOKUP(D152,'Plano de contas'!$B$3:$C$66,2,FALSE))=D152,"",VLOOKUP(D152,('Plano de contas'!$B$2:$D$66),3,FALSE))</f>
        <v/>
      </c>
      <c r="D152" s="224"/>
      <c r="E152" s="225"/>
      <c r="F152" s="226"/>
      <c r="G152" s="227"/>
      <c r="H152" s="228"/>
      <c r="I152" s="253"/>
      <c r="J152" s="355" t="str">
        <f t="shared" si="8"/>
        <v/>
      </c>
      <c r="K152" s="355" t="str">
        <f t="shared" si="9"/>
        <v/>
      </c>
      <c r="L152" s="355" t="str">
        <f t="shared" si="10"/>
        <v/>
      </c>
      <c r="M152" s="356" t="str">
        <f t="shared" si="11"/>
        <v/>
      </c>
    </row>
    <row r="153" spans="1:13" s="59" customFormat="1" ht="16.5" customHeight="1" x14ac:dyDescent="0.3">
      <c r="A153" s="210"/>
      <c r="B153" s="213" t="str">
        <f>IF(IF(ISERROR(VLOOKUP(D153,'Plano de contas'!$B$3:$C$66,2,FALSE)),"",VLOOKUP(D153,'Plano de contas'!$B$3:$C$66,2,FALSE))=D153,"",VLOOKUP(D153,('Plano de contas'!$B$3:$C$66),2,FALSE))</f>
        <v/>
      </c>
      <c r="C153" s="215" t="str">
        <f>IF(IF(ISERROR(VLOOKUP(D153,'Plano de contas'!$B$3:$C$66,2,FALSE)),"",VLOOKUP(D153,'Plano de contas'!$B$3:$C$66,2,FALSE))=D153,"",VLOOKUP(D153,('Plano de contas'!$B$2:$D$66),3,FALSE))</f>
        <v/>
      </c>
      <c r="D153" s="224"/>
      <c r="E153" s="225"/>
      <c r="F153" s="226"/>
      <c r="G153" s="227"/>
      <c r="H153" s="228"/>
      <c r="I153" s="253"/>
      <c r="J153" s="355" t="str">
        <f t="shared" si="8"/>
        <v/>
      </c>
      <c r="K153" s="355" t="str">
        <f t="shared" si="9"/>
        <v/>
      </c>
      <c r="L153" s="355" t="str">
        <f t="shared" si="10"/>
        <v/>
      </c>
      <c r="M153" s="356" t="str">
        <f t="shared" si="11"/>
        <v/>
      </c>
    </row>
    <row r="154" spans="1:13" s="59" customFormat="1" ht="16.5" customHeight="1" x14ac:dyDescent="0.3">
      <c r="A154" s="210"/>
      <c r="B154" s="213" t="str">
        <f>IF(IF(ISERROR(VLOOKUP(D154,'Plano de contas'!$B$3:$C$66,2,FALSE)),"",VLOOKUP(D154,'Plano de contas'!$B$3:$C$66,2,FALSE))=D154,"",VLOOKUP(D154,('Plano de contas'!$B$3:$C$66),2,FALSE))</f>
        <v/>
      </c>
      <c r="C154" s="215" t="str">
        <f>IF(IF(ISERROR(VLOOKUP(D154,'Plano de contas'!$B$3:$C$66,2,FALSE)),"",VLOOKUP(D154,'Plano de contas'!$B$3:$C$66,2,FALSE))=D154,"",VLOOKUP(D154,('Plano de contas'!$B$2:$D$66),3,FALSE))</f>
        <v/>
      </c>
      <c r="D154" s="224"/>
      <c r="E154" s="225"/>
      <c r="F154" s="226"/>
      <c r="G154" s="227"/>
      <c r="H154" s="228"/>
      <c r="I154" s="253"/>
      <c r="J154" s="355" t="str">
        <f t="shared" si="8"/>
        <v/>
      </c>
      <c r="K154" s="355" t="str">
        <f t="shared" si="9"/>
        <v/>
      </c>
      <c r="L154" s="355" t="str">
        <f t="shared" si="10"/>
        <v/>
      </c>
      <c r="M154" s="356" t="str">
        <f t="shared" si="11"/>
        <v/>
      </c>
    </row>
    <row r="155" spans="1:13" s="59" customFormat="1" ht="16.5" customHeight="1" x14ac:dyDescent="0.3">
      <c r="A155" s="210"/>
      <c r="B155" s="213" t="str">
        <f>IF(IF(ISERROR(VLOOKUP(D155,'Plano de contas'!$B$3:$C$66,2,FALSE)),"",VLOOKUP(D155,'Plano de contas'!$B$3:$C$66,2,FALSE))=D155,"",VLOOKUP(D155,('Plano de contas'!$B$3:$C$66),2,FALSE))</f>
        <v/>
      </c>
      <c r="C155" s="215" t="str">
        <f>IF(IF(ISERROR(VLOOKUP(D155,'Plano de contas'!$B$3:$C$66,2,FALSE)),"",VLOOKUP(D155,'Plano de contas'!$B$3:$C$66,2,FALSE))=D155,"",VLOOKUP(D155,('Plano de contas'!$B$2:$D$66),3,FALSE))</f>
        <v/>
      </c>
      <c r="D155" s="224"/>
      <c r="E155" s="225"/>
      <c r="F155" s="226"/>
      <c r="G155" s="227"/>
      <c r="H155" s="228"/>
      <c r="I155" s="253"/>
      <c r="J155" s="355" t="str">
        <f t="shared" si="8"/>
        <v/>
      </c>
      <c r="K155" s="355" t="str">
        <f t="shared" si="9"/>
        <v/>
      </c>
      <c r="L155" s="355" t="str">
        <f t="shared" si="10"/>
        <v/>
      </c>
      <c r="M155" s="356" t="str">
        <f t="shared" si="11"/>
        <v/>
      </c>
    </row>
    <row r="156" spans="1:13" s="59" customFormat="1" ht="16.5" customHeight="1" x14ac:dyDescent="0.3">
      <c r="A156" s="210"/>
      <c r="B156" s="213" t="str">
        <f>IF(IF(ISERROR(VLOOKUP(D156,'Plano de contas'!$B$3:$C$66,2,FALSE)),"",VLOOKUP(D156,'Plano de contas'!$B$3:$C$66,2,FALSE))=D156,"",VLOOKUP(D156,('Plano de contas'!$B$3:$C$66),2,FALSE))</f>
        <v/>
      </c>
      <c r="C156" s="215" t="str">
        <f>IF(IF(ISERROR(VLOOKUP(D156,'Plano de contas'!$B$3:$C$66,2,FALSE)),"",VLOOKUP(D156,'Plano de contas'!$B$3:$C$66,2,FALSE))=D156,"",VLOOKUP(D156,('Plano de contas'!$B$2:$D$66),3,FALSE))</f>
        <v/>
      </c>
      <c r="D156" s="224"/>
      <c r="E156" s="225"/>
      <c r="F156" s="226"/>
      <c r="G156" s="227"/>
      <c r="H156" s="228"/>
      <c r="I156" s="253"/>
      <c r="J156" s="355" t="str">
        <f t="shared" si="8"/>
        <v/>
      </c>
      <c r="K156" s="355" t="str">
        <f t="shared" si="9"/>
        <v/>
      </c>
      <c r="L156" s="355" t="str">
        <f t="shared" si="10"/>
        <v/>
      </c>
      <c r="M156" s="356" t="str">
        <f t="shared" si="11"/>
        <v/>
      </c>
    </row>
    <row r="157" spans="1:13" s="59" customFormat="1" ht="16.5" customHeight="1" x14ac:dyDescent="0.3">
      <c r="A157" s="210"/>
      <c r="B157" s="212" t="str">
        <f>IF(IF(ISERROR(VLOOKUP(D157,'Plano de contas'!$B$3:$C$66,2,FALSE)),"",VLOOKUP(D157,'Plano de contas'!$B$3:$C$66,2,FALSE))=D157,"",VLOOKUP(D157,('Plano de contas'!$B$3:$C$66),2,FALSE))</f>
        <v/>
      </c>
      <c r="C157" s="214" t="str">
        <f>IF(IF(ISERROR(VLOOKUP(D157,'Plano de contas'!$B$3:$C$66,2,FALSE)),"",VLOOKUP(D157,'Plano de contas'!$B$3:$C$66,2,FALSE))=D157,"",VLOOKUP(D157,('Plano de contas'!$B$2:$D$66),3,FALSE))</f>
        <v/>
      </c>
      <c r="D157" s="224"/>
      <c r="E157" s="225"/>
      <c r="F157" s="226"/>
      <c r="G157" s="227"/>
      <c r="H157" s="228"/>
      <c r="I157" s="253"/>
      <c r="J157" s="355" t="str">
        <f t="shared" si="8"/>
        <v/>
      </c>
      <c r="K157" s="355" t="str">
        <f t="shared" si="9"/>
        <v/>
      </c>
      <c r="L157" s="355" t="str">
        <f t="shared" si="10"/>
        <v/>
      </c>
      <c r="M157" s="356" t="str">
        <f t="shared" si="11"/>
        <v/>
      </c>
    </row>
    <row r="158" spans="1:13" s="59" customFormat="1" ht="16.5" customHeight="1" x14ac:dyDescent="0.3">
      <c r="A158" s="210"/>
      <c r="B158" s="213" t="str">
        <f>IF(IF(ISERROR(VLOOKUP(D158,'Plano de contas'!$B$3:$C$66,2,FALSE)),"",VLOOKUP(D158,'Plano de contas'!$B$3:$C$66,2,FALSE))=D158,"",VLOOKUP(D158,('Plano de contas'!$B$3:$C$66),2,FALSE))</f>
        <v/>
      </c>
      <c r="C158" s="215" t="str">
        <f>IF(IF(ISERROR(VLOOKUP(D158,'Plano de contas'!$B$3:$C$66,2,FALSE)),"",VLOOKUP(D158,'Plano de contas'!$B$3:$C$66,2,FALSE))=D158,"",VLOOKUP(D158,('Plano de contas'!$B$2:$D$66),3,FALSE))</f>
        <v/>
      </c>
      <c r="D158" s="224"/>
      <c r="E158" s="225"/>
      <c r="F158" s="226"/>
      <c r="G158" s="227"/>
      <c r="H158" s="228"/>
      <c r="I158" s="253"/>
      <c r="J158" s="355" t="str">
        <f t="shared" si="8"/>
        <v/>
      </c>
      <c r="K158" s="355" t="str">
        <f t="shared" si="9"/>
        <v/>
      </c>
      <c r="L158" s="355" t="str">
        <f t="shared" si="10"/>
        <v/>
      </c>
      <c r="M158" s="356" t="str">
        <f t="shared" si="11"/>
        <v/>
      </c>
    </row>
    <row r="159" spans="1:13" s="59" customFormat="1" ht="16.5" customHeight="1" x14ac:dyDescent="0.3">
      <c r="A159" s="210"/>
      <c r="B159" s="213" t="str">
        <f>IF(IF(ISERROR(VLOOKUP(D159,'Plano de contas'!$B$3:$C$66,2,FALSE)),"",VLOOKUP(D159,'Plano de contas'!$B$3:$C$66,2,FALSE))=D159,"",VLOOKUP(D159,('Plano de contas'!$B$3:$C$66),2,FALSE))</f>
        <v/>
      </c>
      <c r="C159" s="215" t="str">
        <f>IF(IF(ISERROR(VLOOKUP(D159,'Plano de contas'!$B$3:$C$66,2,FALSE)),"",VLOOKUP(D159,'Plano de contas'!$B$3:$C$66,2,FALSE))=D159,"",VLOOKUP(D159,('Plano de contas'!$B$2:$D$66),3,FALSE))</f>
        <v/>
      </c>
      <c r="D159" s="224"/>
      <c r="E159" s="225"/>
      <c r="F159" s="226"/>
      <c r="G159" s="227"/>
      <c r="H159" s="228"/>
      <c r="I159" s="253"/>
      <c r="J159" s="355" t="str">
        <f t="shared" si="8"/>
        <v/>
      </c>
      <c r="K159" s="355" t="str">
        <f t="shared" si="9"/>
        <v/>
      </c>
      <c r="L159" s="355" t="str">
        <f t="shared" si="10"/>
        <v/>
      </c>
      <c r="M159" s="356" t="str">
        <f t="shared" si="11"/>
        <v/>
      </c>
    </row>
    <row r="160" spans="1:13" s="59" customFormat="1" ht="16.5" customHeight="1" x14ac:dyDescent="0.3">
      <c r="A160" s="210"/>
      <c r="B160" s="213" t="str">
        <f>IF(IF(ISERROR(VLOOKUP(D160,'Plano de contas'!$B$3:$C$66,2,FALSE)),"",VLOOKUP(D160,'Plano de contas'!$B$3:$C$66,2,FALSE))=D160,"",VLOOKUP(D160,('Plano de contas'!$B$3:$C$66),2,FALSE))</f>
        <v/>
      </c>
      <c r="C160" s="215" t="str">
        <f>IF(IF(ISERROR(VLOOKUP(D160,'Plano de contas'!$B$3:$C$66,2,FALSE)),"",VLOOKUP(D160,'Plano de contas'!$B$3:$C$66,2,FALSE))=D160,"",VLOOKUP(D160,('Plano de contas'!$B$2:$D$66),3,FALSE))</f>
        <v/>
      </c>
      <c r="D160" s="224"/>
      <c r="E160" s="225"/>
      <c r="F160" s="226"/>
      <c r="G160" s="227"/>
      <c r="H160" s="228"/>
      <c r="I160" s="253"/>
      <c r="J160" s="355" t="str">
        <f t="shared" si="8"/>
        <v/>
      </c>
      <c r="K160" s="355" t="str">
        <f t="shared" si="9"/>
        <v/>
      </c>
      <c r="L160" s="355" t="str">
        <f t="shared" si="10"/>
        <v/>
      </c>
      <c r="M160" s="356" t="str">
        <f t="shared" si="11"/>
        <v/>
      </c>
    </row>
    <row r="161" spans="1:13" s="59" customFormat="1" ht="16.5" customHeight="1" x14ac:dyDescent="0.3">
      <c r="A161" s="210"/>
      <c r="B161" s="213" t="str">
        <f>IF(IF(ISERROR(VLOOKUP(D161,'Plano de contas'!$B$3:$C$66,2,FALSE)),"",VLOOKUP(D161,'Plano de contas'!$B$3:$C$66,2,FALSE))=D161,"",VLOOKUP(D161,('Plano de contas'!$B$3:$C$66),2,FALSE))</f>
        <v/>
      </c>
      <c r="C161" s="215" t="str">
        <f>IF(IF(ISERROR(VLOOKUP(D161,'Plano de contas'!$B$3:$C$66,2,FALSE)),"",VLOOKUP(D161,'Plano de contas'!$B$3:$C$66,2,FALSE))=D161,"",VLOOKUP(D161,('Plano de contas'!$B$2:$D$66),3,FALSE))</f>
        <v/>
      </c>
      <c r="D161" s="224"/>
      <c r="E161" s="225"/>
      <c r="F161" s="226"/>
      <c r="G161" s="227"/>
      <c r="H161" s="228"/>
      <c r="I161" s="253"/>
      <c r="J161" s="355" t="str">
        <f t="shared" si="8"/>
        <v/>
      </c>
      <c r="K161" s="355" t="str">
        <f t="shared" si="9"/>
        <v/>
      </c>
      <c r="L161" s="355" t="str">
        <f t="shared" si="10"/>
        <v/>
      </c>
      <c r="M161" s="356" t="str">
        <f t="shared" si="11"/>
        <v/>
      </c>
    </row>
    <row r="162" spans="1:13" s="59" customFormat="1" ht="16.5" customHeight="1" x14ac:dyDescent="0.3">
      <c r="A162" s="210"/>
      <c r="B162" s="212" t="str">
        <f>IF(IF(ISERROR(VLOOKUP(D162,'Plano de contas'!$B$3:$C$66,2,FALSE)),"",VLOOKUP(D162,'Plano de contas'!$B$3:$C$66,2,FALSE))=D162,"",VLOOKUP(D162,('Plano de contas'!$B$3:$C$66),2,FALSE))</f>
        <v/>
      </c>
      <c r="C162" s="214" t="str">
        <f>IF(IF(ISERROR(VLOOKUP(D162,'Plano de contas'!$B$3:$C$66,2,FALSE)),"",VLOOKUP(D162,'Plano de contas'!$B$3:$C$66,2,FALSE))=D162,"",VLOOKUP(D162,('Plano de contas'!$B$2:$D$66),3,FALSE))</f>
        <v/>
      </c>
      <c r="D162" s="224"/>
      <c r="E162" s="225"/>
      <c r="F162" s="226"/>
      <c r="G162" s="227"/>
      <c r="H162" s="228"/>
      <c r="I162" s="253"/>
      <c r="J162" s="355" t="str">
        <f t="shared" si="8"/>
        <v/>
      </c>
      <c r="K162" s="355" t="str">
        <f t="shared" si="9"/>
        <v/>
      </c>
      <c r="L162" s="355" t="str">
        <f t="shared" si="10"/>
        <v/>
      </c>
      <c r="M162" s="356" t="str">
        <f t="shared" si="11"/>
        <v/>
      </c>
    </row>
    <row r="163" spans="1:13" s="59" customFormat="1" ht="16.5" customHeight="1" x14ac:dyDescent="0.3">
      <c r="A163" s="210"/>
      <c r="B163" s="213" t="str">
        <f>IF(IF(ISERROR(VLOOKUP(D163,'Plano de contas'!$B$3:$C$66,2,FALSE)),"",VLOOKUP(D163,'Plano de contas'!$B$3:$C$66,2,FALSE))=D163,"",VLOOKUP(D163,('Plano de contas'!$B$3:$C$66),2,FALSE))</f>
        <v/>
      </c>
      <c r="C163" s="215" t="str">
        <f>IF(IF(ISERROR(VLOOKUP(D163,'Plano de contas'!$B$3:$C$66,2,FALSE)),"",VLOOKUP(D163,'Plano de contas'!$B$3:$C$66,2,FALSE))=D163,"",VLOOKUP(D163,('Plano de contas'!$B$2:$D$66),3,FALSE))</f>
        <v/>
      </c>
      <c r="D163" s="224"/>
      <c r="E163" s="225"/>
      <c r="F163" s="226"/>
      <c r="G163" s="227"/>
      <c r="H163" s="228"/>
      <c r="I163" s="253"/>
      <c r="J163" s="355" t="str">
        <f t="shared" si="8"/>
        <v/>
      </c>
      <c r="K163" s="355" t="str">
        <f t="shared" si="9"/>
        <v/>
      </c>
      <c r="L163" s="355" t="str">
        <f t="shared" si="10"/>
        <v/>
      </c>
      <c r="M163" s="356" t="str">
        <f t="shared" si="11"/>
        <v/>
      </c>
    </row>
    <row r="164" spans="1:13" s="59" customFormat="1" ht="16.5" customHeight="1" x14ac:dyDescent="0.3">
      <c r="A164" s="210"/>
      <c r="B164" s="213" t="str">
        <f>IF(IF(ISERROR(VLOOKUP(D164,'Plano de contas'!$B$3:$C$66,2,FALSE)),"",VLOOKUP(D164,'Plano de contas'!$B$3:$C$66,2,FALSE))=D164,"",VLOOKUP(D164,('Plano de contas'!$B$3:$C$66),2,FALSE))</f>
        <v/>
      </c>
      <c r="C164" s="215" t="str">
        <f>IF(IF(ISERROR(VLOOKUP(D164,'Plano de contas'!$B$3:$C$66,2,FALSE)),"",VLOOKUP(D164,'Plano de contas'!$B$3:$C$66,2,FALSE))=D164,"",VLOOKUP(D164,('Plano de contas'!$B$2:$D$66),3,FALSE))</f>
        <v/>
      </c>
      <c r="D164" s="224"/>
      <c r="E164" s="225"/>
      <c r="F164" s="226"/>
      <c r="G164" s="227"/>
      <c r="H164" s="228"/>
      <c r="I164" s="253"/>
      <c r="J164" s="355" t="str">
        <f t="shared" si="8"/>
        <v/>
      </c>
      <c r="K164" s="355" t="str">
        <f t="shared" si="9"/>
        <v/>
      </c>
      <c r="L164" s="355" t="str">
        <f t="shared" si="10"/>
        <v/>
      </c>
      <c r="M164" s="356" t="str">
        <f t="shared" si="11"/>
        <v/>
      </c>
    </row>
    <row r="165" spans="1:13" s="59" customFormat="1" ht="16.5" customHeight="1" x14ac:dyDescent="0.3">
      <c r="A165" s="210"/>
      <c r="B165" s="213" t="str">
        <f>IF(IF(ISERROR(VLOOKUP(D165,'Plano de contas'!$B$3:$C$66,2,FALSE)),"",VLOOKUP(D165,'Plano de contas'!$B$3:$C$66,2,FALSE))=D165,"",VLOOKUP(D165,('Plano de contas'!$B$3:$C$66),2,FALSE))</f>
        <v/>
      </c>
      <c r="C165" s="215" t="str">
        <f>IF(IF(ISERROR(VLOOKUP(D165,'Plano de contas'!$B$3:$C$66,2,FALSE)),"",VLOOKUP(D165,'Plano de contas'!$B$3:$C$66,2,FALSE))=D165,"",VLOOKUP(D165,('Plano de contas'!$B$2:$D$66),3,FALSE))</f>
        <v/>
      </c>
      <c r="D165" s="224"/>
      <c r="E165" s="225"/>
      <c r="F165" s="226"/>
      <c r="G165" s="227"/>
      <c r="H165" s="228"/>
      <c r="I165" s="253"/>
      <c r="J165" s="355" t="str">
        <f t="shared" si="8"/>
        <v/>
      </c>
      <c r="K165" s="355" t="str">
        <f t="shared" si="9"/>
        <v/>
      </c>
      <c r="L165" s="355" t="str">
        <f t="shared" si="10"/>
        <v/>
      </c>
      <c r="M165" s="356" t="str">
        <f t="shared" si="11"/>
        <v/>
      </c>
    </row>
    <row r="166" spans="1:13" s="59" customFormat="1" ht="16.5" customHeight="1" x14ac:dyDescent="0.3">
      <c r="A166" s="210"/>
      <c r="B166" s="213" t="str">
        <f>IF(IF(ISERROR(VLOOKUP(D166,'Plano de contas'!$B$3:$C$66,2,FALSE)),"",VLOOKUP(D166,'Plano de contas'!$B$3:$C$66,2,FALSE))=D166,"",VLOOKUP(D166,('Plano de contas'!$B$3:$C$66),2,FALSE))</f>
        <v/>
      </c>
      <c r="C166" s="215" t="str">
        <f>IF(IF(ISERROR(VLOOKUP(D166,'Plano de contas'!$B$3:$C$66,2,FALSE)),"",VLOOKUP(D166,'Plano de contas'!$B$3:$C$66,2,FALSE))=D166,"",VLOOKUP(D166,('Plano de contas'!$B$2:$D$66),3,FALSE))</f>
        <v/>
      </c>
      <c r="D166" s="224"/>
      <c r="E166" s="225"/>
      <c r="F166" s="226"/>
      <c r="G166" s="227"/>
      <c r="H166" s="228"/>
      <c r="I166" s="253"/>
      <c r="J166" s="355" t="str">
        <f t="shared" si="8"/>
        <v/>
      </c>
      <c r="K166" s="355" t="str">
        <f t="shared" si="9"/>
        <v/>
      </c>
      <c r="L166" s="355" t="str">
        <f t="shared" si="10"/>
        <v/>
      </c>
      <c r="M166" s="356" t="str">
        <f t="shared" si="11"/>
        <v/>
      </c>
    </row>
    <row r="167" spans="1:13" s="59" customFormat="1" ht="16.5" customHeight="1" x14ac:dyDescent="0.3">
      <c r="A167" s="210"/>
      <c r="B167" s="212" t="str">
        <f>IF(IF(ISERROR(VLOOKUP(D167,'Plano de contas'!$B$3:$C$66,2,FALSE)),"",VLOOKUP(D167,'Plano de contas'!$B$3:$C$66,2,FALSE))=D167,"",VLOOKUP(D167,('Plano de contas'!$B$3:$C$66),2,FALSE))</f>
        <v/>
      </c>
      <c r="C167" s="214" t="str">
        <f>IF(IF(ISERROR(VLOOKUP(D167,'Plano de contas'!$B$3:$C$66,2,FALSE)),"",VLOOKUP(D167,'Plano de contas'!$B$3:$C$66,2,FALSE))=D167,"",VLOOKUP(D167,('Plano de contas'!$B$2:$D$66),3,FALSE))</f>
        <v/>
      </c>
      <c r="D167" s="224"/>
      <c r="E167" s="225"/>
      <c r="F167" s="226"/>
      <c r="G167" s="227"/>
      <c r="H167" s="228"/>
      <c r="I167" s="253"/>
      <c r="J167" s="355" t="str">
        <f t="shared" si="8"/>
        <v/>
      </c>
      <c r="K167" s="355" t="str">
        <f t="shared" si="9"/>
        <v/>
      </c>
      <c r="L167" s="355" t="str">
        <f t="shared" si="10"/>
        <v/>
      </c>
      <c r="M167" s="356" t="str">
        <f t="shared" si="11"/>
        <v/>
      </c>
    </row>
    <row r="168" spans="1:13" s="59" customFormat="1" ht="16.5" customHeight="1" x14ac:dyDescent="0.3">
      <c r="A168" s="210"/>
      <c r="B168" s="213" t="str">
        <f>IF(IF(ISERROR(VLOOKUP(D168,'Plano de contas'!$B$3:$C$66,2,FALSE)),"",VLOOKUP(D168,'Plano de contas'!$B$3:$C$66,2,FALSE))=D168,"",VLOOKUP(D168,('Plano de contas'!$B$3:$C$66),2,FALSE))</f>
        <v/>
      </c>
      <c r="C168" s="215" t="str">
        <f>IF(IF(ISERROR(VLOOKUP(D168,'Plano de contas'!$B$3:$C$66,2,FALSE)),"",VLOOKUP(D168,'Plano de contas'!$B$3:$C$66,2,FALSE))=D168,"",VLOOKUP(D168,('Plano de contas'!$B$2:$D$66),3,FALSE))</f>
        <v/>
      </c>
      <c r="D168" s="224"/>
      <c r="E168" s="225"/>
      <c r="F168" s="226"/>
      <c r="G168" s="227"/>
      <c r="H168" s="228"/>
      <c r="I168" s="253"/>
      <c r="J168" s="355" t="str">
        <f t="shared" si="8"/>
        <v/>
      </c>
      <c r="K168" s="355" t="str">
        <f t="shared" si="9"/>
        <v/>
      </c>
      <c r="L168" s="355" t="str">
        <f t="shared" si="10"/>
        <v/>
      </c>
      <c r="M168" s="356" t="str">
        <f t="shared" si="11"/>
        <v/>
      </c>
    </row>
    <row r="169" spans="1:13" s="59" customFormat="1" ht="16.5" customHeight="1" x14ac:dyDescent="0.3">
      <c r="A169" s="210"/>
      <c r="B169" s="213" t="str">
        <f>IF(IF(ISERROR(VLOOKUP(D169,'Plano de contas'!$B$3:$C$66,2,FALSE)),"",VLOOKUP(D169,'Plano de contas'!$B$3:$C$66,2,FALSE))=D169,"",VLOOKUP(D169,('Plano de contas'!$B$3:$C$66),2,FALSE))</f>
        <v/>
      </c>
      <c r="C169" s="215" t="str">
        <f>IF(IF(ISERROR(VLOOKUP(D169,'Plano de contas'!$B$3:$C$66,2,FALSE)),"",VLOOKUP(D169,'Plano de contas'!$B$3:$C$66,2,FALSE))=D169,"",VLOOKUP(D169,('Plano de contas'!$B$2:$D$66),3,FALSE))</f>
        <v/>
      </c>
      <c r="D169" s="224"/>
      <c r="E169" s="225"/>
      <c r="F169" s="226"/>
      <c r="G169" s="227"/>
      <c r="H169" s="228"/>
      <c r="I169" s="253"/>
      <c r="J169" s="355" t="str">
        <f t="shared" si="8"/>
        <v/>
      </c>
      <c r="K169" s="355" t="str">
        <f t="shared" si="9"/>
        <v/>
      </c>
      <c r="L169" s="355" t="str">
        <f t="shared" si="10"/>
        <v/>
      </c>
      <c r="M169" s="356" t="str">
        <f t="shared" si="11"/>
        <v/>
      </c>
    </row>
    <row r="170" spans="1:13" s="59" customFormat="1" ht="16.5" customHeight="1" x14ac:dyDescent="0.3">
      <c r="A170" s="210"/>
      <c r="B170" s="213" t="str">
        <f>IF(IF(ISERROR(VLOOKUP(D170,'Plano de contas'!$B$3:$C$66,2,FALSE)),"",VLOOKUP(D170,'Plano de contas'!$B$3:$C$66,2,FALSE))=D170,"",VLOOKUP(D170,('Plano de contas'!$B$3:$C$66),2,FALSE))</f>
        <v/>
      </c>
      <c r="C170" s="215" t="str">
        <f>IF(IF(ISERROR(VLOOKUP(D170,'Plano de contas'!$B$3:$C$66,2,FALSE)),"",VLOOKUP(D170,'Plano de contas'!$B$3:$C$66,2,FALSE))=D170,"",VLOOKUP(D170,('Plano de contas'!$B$2:$D$66),3,FALSE))</f>
        <v/>
      </c>
      <c r="D170" s="224"/>
      <c r="E170" s="225"/>
      <c r="F170" s="226"/>
      <c r="G170" s="227"/>
      <c r="H170" s="228"/>
      <c r="I170" s="253"/>
      <c r="J170" s="355" t="str">
        <f t="shared" si="8"/>
        <v/>
      </c>
      <c r="K170" s="355" t="str">
        <f t="shared" si="9"/>
        <v/>
      </c>
      <c r="L170" s="355" t="str">
        <f t="shared" si="10"/>
        <v/>
      </c>
      <c r="M170" s="356" t="str">
        <f t="shared" si="11"/>
        <v/>
      </c>
    </row>
    <row r="171" spans="1:13" s="59" customFormat="1" ht="16.5" customHeight="1" x14ac:dyDescent="0.3">
      <c r="A171" s="210"/>
      <c r="B171" s="213" t="str">
        <f>IF(IF(ISERROR(VLOOKUP(D171,'Plano de contas'!$B$3:$C$66,2,FALSE)),"",VLOOKUP(D171,'Plano de contas'!$B$3:$C$66,2,FALSE))=D171,"",VLOOKUP(D171,('Plano de contas'!$B$3:$C$66),2,FALSE))</f>
        <v/>
      </c>
      <c r="C171" s="215" t="str">
        <f>IF(IF(ISERROR(VLOOKUP(D171,'Plano de contas'!$B$3:$C$66,2,FALSE)),"",VLOOKUP(D171,'Plano de contas'!$B$3:$C$66,2,FALSE))=D171,"",VLOOKUP(D171,('Plano de contas'!$B$2:$D$66),3,FALSE))</f>
        <v/>
      </c>
      <c r="D171" s="224"/>
      <c r="E171" s="225"/>
      <c r="F171" s="226"/>
      <c r="G171" s="227"/>
      <c r="H171" s="228"/>
      <c r="I171" s="253"/>
      <c r="J171" s="355" t="str">
        <f t="shared" si="8"/>
        <v/>
      </c>
      <c r="K171" s="355" t="str">
        <f t="shared" si="9"/>
        <v/>
      </c>
      <c r="L171" s="355" t="str">
        <f t="shared" si="10"/>
        <v/>
      </c>
      <c r="M171" s="356" t="str">
        <f t="shared" si="11"/>
        <v/>
      </c>
    </row>
    <row r="172" spans="1:13" s="59" customFormat="1" ht="16.5" customHeight="1" x14ac:dyDescent="0.3">
      <c r="A172" s="210"/>
      <c r="B172" s="212" t="str">
        <f>IF(IF(ISERROR(VLOOKUP(D172,'Plano de contas'!$B$3:$C$66,2,FALSE)),"",VLOOKUP(D172,'Plano de contas'!$B$3:$C$66,2,FALSE))=D172,"",VLOOKUP(D172,('Plano de contas'!$B$3:$C$66),2,FALSE))</f>
        <v/>
      </c>
      <c r="C172" s="214" t="str">
        <f>IF(IF(ISERROR(VLOOKUP(D172,'Plano de contas'!$B$3:$C$66,2,FALSE)),"",VLOOKUP(D172,'Plano de contas'!$B$3:$C$66,2,FALSE))=D172,"",VLOOKUP(D172,('Plano de contas'!$B$2:$D$66),3,FALSE))</f>
        <v/>
      </c>
      <c r="D172" s="224"/>
      <c r="E172" s="225"/>
      <c r="F172" s="226"/>
      <c r="G172" s="227"/>
      <c r="H172" s="228"/>
      <c r="I172" s="253"/>
      <c r="J172" s="355" t="str">
        <f t="shared" si="8"/>
        <v/>
      </c>
      <c r="K172" s="355" t="str">
        <f t="shared" si="9"/>
        <v/>
      </c>
      <c r="L172" s="355" t="str">
        <f t="shared" si="10"/>
        <v/>
      </c>
      <c r="M172" s="356" t="str">
        <f t="shared" si="11"/>
        <v/>
      </c>
    </row>
    <row r="173" spans="1:13" s="59" customFormat="1" ht="16.5" customHeight="1" x14ac:dyDescent="0.3">
      <c r="A173" s="210"/>
      <c r="B173" s="213" t="str">
        <f>IF(IF(ISERROR(VLOOKUP(D173,'Plano de contas'!$B$3:$C$66,2,FALSE)),"",VLOOKUP(D173,'Plano de contas'!$B$3:$C$66,2,FALSE))=D173,"",VLOOKUP(D173,('Plano de contas'!$B$3:$C$66),2,FALSE))</f>
        <v/>
      </c>
      <c r="C173" s="215" t="str">
        <f>IF(IF(ISERROR(VLOOKUP(D173,'Plano de contas'!$B$3:$C$66,2,FALSE)),"",VLOOKUP(D173,'Plano de contas'!$B$3:$C$66,2,FALSE))=D173,"",VLOOKUP(D173,('Plano de contas'!$B$2:$D$66),3,FALSE))</f>
        <v/>
      </c>
      <c r="D173" s="224"/>
      <c r="E173" s="225"/>
      <c r="F173" s="226"/>
      <c r="G173" s="227"/>
      <c r="H173" s="228"/>
      <c r="I173" s="253"/>
      <c r="J173" s="355" t="str">
        <f t="shared" si="8"/>
        <v/>
      </c>
      <c r="K173" s="355" t="str">
        <f t="shared" si="9"/>
        <v/>
      </c>
      <c r="L173" s="355" t="str">
        <f t="shared" si="10"/>
        <v/>
      </c>
      <c r="M173" s="356" t="str">
        <f t="shared" si="11"/>
        <v/>
      </c>
    </row>
    <row r="174" spans="1:13" s="59" customFormat="1" ht="16.5" customHeight="1" x14ac:dyDescent="0.3">
      <c r="A174" s="210"/>
      <c r="B174" s="213" t="str">
        <f>IF(IF(ISERROR(VLOOKUP(D174,'Plano de contas'!$B$3:$C$66,2,FALSE)),"",VLOOKUP(D174,'Plano de contas'!$B$3:$C$66,2,FALSE))=D174,"",VLOOKUP(D174,('Plano de contas'!$B$3:$C$66),2,FALSE))</f>
        <v/>
      </c>
      <c r="C174" s="215" t="str">
        <f>IF(IF(ISERROR(VLOOKUP(D174,'Plano de contas'!$B$3:$C$66,2,FALSE)),"",VLOOKUP(D174,'Plano de contas'!$B$3:$C$66,2,FALSE))=D174,"",VLOOKUP(D174,('Plano de contas'!$B$2:$D$66),3,FALSE))</f>
        <v/>
      </c>
      <c r="D174" s="224"/>
      <c r="E174" s="225"/>
      <c r="F174" s="226"/>
      <c r="G174" s="227"/>
      <c r="H174" s="228"/>
      <c r="I174" s="253"/>
      <c r="J174" s="355" t="str">
        <f t="shared" si="8"/>
        <v/>
      </c>
      <c r="K174" s="355" t="str">
        <f t="shared" si="9"/>
        <v/>
      </c>
      <c r="L174" s="355" t="str">
        <f t="shared" si="10"/>
        <v/>
      </c>
      <c r="M174" s="356" t="str">
        <f t="shared" si="11"/>
        <v/>
      </c>
    </row>
    <row r="175" spans="1:13" s="59" customFormat="1" ht="16.5" customHeight="1" x14ac:dyDescent="0.3">
      <c r="A175" s="210"/>
      <c r="B175" s="213" t="str">
        <f>IF(IF(ISERROR(VLOOKUP(D175,'Plano de contas'!$B$3:$C$66,2,FALSE)),"",VLOOKUP(D175,'Plano de contas'!$B$3:$C$66,2,FALSE))=D175,"",VLOOKUP(D175,('Plano de contas'!$B$3:$C$66),2,FALSE))</f>
        <v/>
      </c>
      <c r="C175" s="215" t="str">
        <f>IF(IF(ISERROR(VLOOKUP(D175,'Plano de contas'!$B$3:$C$66,2,FALSE)),"",VLOOKUP(D175,'Plano de contas'!$B$3:$C$66,2,FALSE))=D175,"",VLOOKUP(D175,('Plano de contas'!$B$2:$D$66),3,FALSE))</f>
        <v/>
      </c>
      <c r="D175" s="224"/>
      <c r="E175" s="225"/>
      <c r="F175" s="226"/>
      <c r="G175" s="227"/>
      <c r="H175" s="228"/>
      <c r="I175" s="253"/>
      <c r="J175" s="355" t="str">
        <f t="shared" si="8"/>
        <v/>
      </c>
      <c r="K175" s="355" t="str">
        <f t="shared" si="9"/>
        <v/>
      </c>
      <c r="L175" s="355" t="str">
        <f t="shared" si="10"/>
        <v/>
      </c>
      <c r="M175" s="356" t="str">
        <f t="shared" si="11"/>
        <v/>
      </c>
    </row>
    <row r="176" spans="1:13" s="59" customFormat="1" ht="16.5" customHeight="1" x14ac:dyDescent="0.3">
      <c r="A176" s="210"/>
      <c r="B176" s="213" t="str">
        <f>IF(IF(ISERROR(VLOOKUP(D176,'Plano de contas'!$B$3:$C$66,2,FALSE)),"",VLOOKUP(D176,'Plano de contas'!$B$3:$C$66,2,FALSE))=D176,"",VLOOKUP(D176,('Plano de contas'!$B$3:$C$66),2,FALSE))</f>
        <v/>
      </c>
      <c r="C176" s="215" t="str">
        <f>IF(IF(ISERROR(VLOOKUP(D176,'Plano de contas'!$B$3:$C$66,2,FALSE)),"",VLOOKUP(D176,'Plano de contas'!$B$3:$C$66,2,FALSE))=D176,"",VLOOKUP(D176,('Plano de contas'!$B$2:$D$66),3,FALSE))</f>
        <v/>
      </c>
      <c r="D176" s="224"/>
      <c r="E176" s="225"/>
      <c r="F176" s="226"/>
      <c r="G176" s="227"/>
      <c r="H176" s="228"/>
      <c r="I176" s="253"/>
      <c r="J176" s="355" t="str">
        <f t="shared" si="8"/>
        <v/>
      </c>
      <c r="K176" s="355" t="str">
        <f t="shared" si="9"/>
        <v/>
      </c>
      <c r="L176" s="355" t="str">
        <f t="shared" si="10"/>
        <v/>
      </c>
      <c r="M176" s="356" t="str">
        <f t="shared" si="11"/>
        <v/>
      </c>
    </row>
    <row r="177" spans="1:13" s="59" customFormat="1" ht="16.5" customHeight="1" x14ac:dyDescent="0.3">
      <c r="A177" s="210"/>
      <c r="B177" s="212" t="str">
        <f>IF(IF(ISERROR(VLOOKUP(D177,'Plano de contas'!$B$3:$C$66,2,FALSE)),"",VLOOKUP(D177,'Plano de contas'!$B$3:$C$66,2,FALSE))=D177,"",VLOOKUP(D177,('Plano de contas'!$B$3:$C$66),2,FALSE))</f>
        <v/>
      </c>
      <c r="C177" s="214" t="str">
        <f>IF(IF(ISERROR(VLOOKUP(D177,'Plano de contas'!$B$3:$C$66,2,FALSE)),"",VLOOKUP(D177,'Plano de contas'!$B$3:$C$66,2,FALSE))=D177,"",VLOOKUP(D177,('Plano de contas'!$B$2:$D$66),3,FALSE))</f>
        <v/>
      </c>
      <c r="D177" s="224"/>
      <c r="E177" s="225"/>
      <c r="F177" s="226"/>
      <c r="G177" s="227"/>
      <c r="H177" s="228"/>
      <c r="I177" s="253"/>
      <c r="J177" s="355" t="str">
        <f t="shared" si="8"/>
        <v/>
      </c>
      <c r="K177" s="355" t="str">
        <f t="shared" si="9"/>
        <v/>
      </c>
      <c r="L177" s="355" t="str">
        <f t="shared" si="10"/>
        <v/>
      </c>
      <c r="M177" s="356" t="str">
        <f t="shared" si="11"/>
        <v/>
      </c>
    </row>
    <row r="178" spans="1:13" s="59" customFormat="1" ht="16.5" customHeight="1" x14ac:dyDescent="0.3">
      <c r="A178" s="210"/>
      <c r="B178" s="213" t="str">
        <f>IF(IF(ISERROR(VLOOKUP(D178,'Plano de contas'!$B$3:$C$66,2,FALSE)),"",VLOOKUP(D178,'Plano de contas'!$B$3:$C$66,2,FALSE))=D178,"",VLOOKUP(D178,('Plano de contas'!$B$3:$C$66),2,FALSE))</f>
        <v/>
      </c>
      <c r="C178" s="215" t="str">
        <f>IF(IF(ISERROR(VLOOKUP(D178,'Plano de contas'!$B$3:$C$66,2,FALSE)),"",VLOOKUP(D178,'Plano de contas'!$B$3:$C$66,2,FALSE))=D178,"",VLOOKUP(D178,('Plano de contas'!$B$2:$D$66),3,FALSE))</f>
        <v/>
      </c>
      <c r="D178" s="224"/>
      <c r="E178" s="225"/>
      <c r="F178" s="226"/>
      <c r="G178" s="227"/>
      <c r="H178" s="228"/>
      <c r="I178" s="253"/>
      <c r="J178" s="355" t="str">
        <f t="shared" si="8"/>
        <v/>
      </c>
      <c r="K178" s="355" t="str">
        <f t="shared" si="9"/>
        <v/>
      </c>
      <c r="L178" s="355" t="str">
        <f t="shared" si="10"/>
        <v/>
      </c>
      <c r="M178" s="356" t="str">
        <f t="shared" si="11"/>
        <v/>
      </c>
    </row>
    <row r="179" spans="1:13" s="59" customFormat="1" ht="16.5" customHeight="1" x14ac:dyDescent="0.3">
      <c r="A179" s="210"/>
      <c r="B179" s="213" t="str">
        <f>IF(IF(ISERROR(VLOOKUP(D179,'Plano de contas'!$B$3:$C$66,2,FALSE)),"",VLOOKUP(D179,'Plano de contas'!$B$3:$C$66,2,FALSE))=D179,"",VLOOKUP(D179,('Plano de contas'!$B$3:$C$66),2,FALSE))</f>
        <v/>
      </c>
      <c r="C179" s="215" t="str">
        <f>IF(IF(ISERROR(VLOOKUP(D179,'Plano de contas'!$B$3:$C$66,2,FALSE)),"",VLOOKUP(D179,'Plano de contas'!$B$3:$C$66,2,FALSE))=D179,"",VLOOKUP(D179,('Plano de contas'!$B$2:$D$66),3,FALSE))</f>
        <v/>
      </c>
      <c r="D179" s="224"/>
      <c r="E179" s="225"/>
      <c r="F179" s="226"/>
      <c r="G179" s="227"/>
      <c r="H179" s="228"/>
      <c r="I179" s="253"/>
      <c r="J179" s="355" t="str">
        <f t="shared" si="8"/>
        <v/>
      </c>
      <c r="K179" s="355" t="str">
        <f t="shared" si="9"/>
        <v/>
      </c>
      <c r="L179" s="355" t="str">
        <f t="shared" si="10"/>
        <v/>
      </c>
      <c r="M179" s="356" t="str">
        <f t="shared" si="11"/>
        <v/>
      </c>
    </row>
    <row r="180" spans="1:13" s="59" customFormat="1" ht="16.5" customHeight="1" x14ac:dyDescent="0.3">
      <c r="A180" s="210"/>
      <c r="B180" s="213" t="str">
        <f>IF(IF(ISERROR(VLOOKUP(D180,'Plano de contas'!$B$3:$C$66,2,FALSE)),"",VLOOKUP(D180,'Plano de contas'!$B$3:$C$66,2,FALSE))=D180,"",VLOOKUP(D180,('Plano de contas'!$B$3:$C$66),2,FALSE))</f>
        <v/>
      </c>
      <c r="C180" s="215" t="str">
        <f>IF(IF(ISERROR(VLOOKUP(D180,'Plano de contas'!$B$3:$C$66,2,FALSE)),"",VLOOKUP(D180,'Plano de contas'!$B$3:$C$66,2,FALSE))=D180,"",VLOOKUP(D180,('Plano de contas'!$B$2:$D$66),3,FALSE))</f>
        <v/>
      </c>
      <c r="D180" s="224"/>
      <c r="E180" s="225"/>
      <c r="F180" s="226"/>
      <c r="G180" s="227"/>
      <c r="H180" s="228"/>
      <c r="I180" s="253"/>
      <c r="J180" s="355" t="str">
        <f t="shared" si="8"/>
        <v/>
      </c>
      <c r="K180" s="355" t="str">
        <f t="shared" si="9"/>
        <v/>
      </c>
      <c r="L180" s="355" t="str">
        <f t="shared" si="10"/>
        <v/>
      </c>
      <c r="M180" s="356" t="str">
        <f t="shared" si="11"/>
        <v/>
      </c>
    </row>
    <row r="181" spans="1:13" s="59" customFormat="1" ht="16.5" customHeight="1" x14ac:dyDescent="0.3">
      <c r="A181" s="210"/>
      <c r="B181" s="213" t="str">
        <f>IF(IF(ISERROR(VLOOKUP(D181,'Plano de contas'!$B$3:$C$66,2,FALSE)),"",VLOOKUP(D181,'Plano de contas'!$B$3:$C$66,2,FALSE))=D181,"",VLOOKUP(D181,('Plano de contas'!$B$3:$C$66),2,FALSE))</f>
        <v/>
      </c>
      <c r="C181" s="215" t="str">
        <f>IF(IF(ISERROR(VLOOKUP(D181,'Plano de contas'!$B$3:$C$66,2,FALSE)),"",VLOOKUP(D181,'Plano de contas'!$B$3:$C$66,2,FALSE))=D181,"",VLOOKUP(D181,('Plano de contas'!$B$2:$D$66),3,FALSE))</f>
        <v/>
      </c>
      <c r="D181" s="224"/>
      <c r="E181" s="225"/>
      <c r="F181" s="226"/>
      <c r="G181" s="227"/>
      <c r="H181" s="228"/>
      <c r="I181" s="253"/>
      <c r="J181" s="355" t="str">
        <f t="shared" si="8"/>
        <v/>
      </c>
      <c r="K181" s="355" t="str">
        <f t="shared" si="9"/>
        <v/>
      </c>
      <c r="L181" s="355" t="str">
        <f t="shared" si="10"/>
        <v/>
      </c>
      <c r="M181" s="356" t="str">
        <f t="shared" si="11"/>
        <v/>
      </c>
    </row>
    <row r="182" spans="1:13" s="59" customFormat="1" ht="16.5" customHeight="1" x14ac:dyDescent="0.3">
      <c r="A182" s="210"/>
      <c r="B182" s="212" t="str">
        <f>IF(IF(ISERROR(VLOOKUP(D182,'Plano de contas'!$B$3:$C$66,2,FALSE)),"",VLOOKUP(D182,'Plano de contas'!$B$3:$C$66,2,FALSE))=D182,"",VLOOKUP(D182,('Plano de contas'!$B$3:$C$66),2,FALSE))</f>
        <v/>
      </c>
      <c r="C182" s="214" t="str">
        <f>IF(IF(ISERROR(VLOOKUP(D182,'Plano de contas'!$B$3:$C$66,2,FALSE)),"",VLOOKUP(D182,'Plano de contas'!$B$3:$C$66,2,FALSE))=D182,"",VLOOKUP(D182,('Plano de contas'!$B$2:$D$66),3,FALSE))</f>
        <v/>
      </c>
      <c r="D182" s="224"/>
      <c r="E182" s="225"/>
      <c r="F182" s="226"/>
      <c r="G182" s="227"/>
      <c r="H182" s="228"/>
      <c r="I182" s="253"/>
      <c r="J182" s="355" t="str">
        <f t="shared" si="8"/>
        <v/>
      </c>
      <c r="K182" s="355" t="str">
        <f t="shared" si="9"/>
        <v/>
      </c>
      <c r="L182" s="355" t="str">
        <f t="shared" si="10"/>
        <v/>
      </c>
      <c r="M182" s="356" t="str">
        <f t="shared" si="11"/>
        <v/>
      </c>
    </row>
    <row r="183" spans="1:13" s="59" customFormat="1" ht="16.5" customHeight="1" x14ac:dyDescent="0.3">
      <c r="A183" s="210"/>
      <c r="B183" s="213" t="str">
        <f>IF(IF(ISERROR(VLOOKUP(D183,'Plano de contas'!$B$3:$C$66,2,FALSE)),"",VLOOKUP(D183,'Plano de contas'!$B$3:$C$66,2,FALSE))=D183,"",VLOOKUP(D183,('Plano de contas'!$B$3:$C$66),2,FALSE))</f>
        <v/>
      </c>
      <c r="C183" s="215" t="str">
        <f>IF(IF(ISERROR(VLOOKUP(D183,'Plano de contas'!$B$3:$C$66,2,FALSE)),"",VLOOKUP(D183,'Plano de contas'!$B$3:$C$66,2,FALSE))=D183,"",VLOOKUP(D183,('Plano de contas'!$B$2:$D$66),3,FALSE))</f>
        <v/>
      </c>
      <c r="D183" s="224"/>
      <c r="E183" s="225"/>
      <c r="F183" s="226"/>
      <c r="G183" s="227"/>
      <c r="H183" s="228"/>
      <c r="I183" s="253"/>
      <c r="J183" s="355" t="str">
        <f t="shared" si="8"/>
        <v/>
      </c>
      <c r="K183" s="355" t="str">
        <f t="shared" si="9"/>
        <v/>
      </c>
      <c r="L183" s="355" t="str">
        <f t="shared" si="10"/>
        <v/>
      </c>
      <c r="M183" s="356" t="str">
        <f t="shared" si="11"/>
        <v/>
      </c>
    </row>
    <row r="184" spans="1:13" s="59" customFormat="1" ht="16.5" customHeight="1" x14ac:dyDescent="0.3">
      <c r="A184" s="210"/>
      <c r="B184" s="213" t="str">
        <f>IF(IF(ISERROR(VLOOKUP(D184,'Plano de contas'!$B$3:$C$66,2,FALSE)),"",VLOOKUP(D184,'Plano de contas'!$B$3:$C$66,2,FALSE))=D184,"",VLOOKUP(D184,('Plano de contas'!$B$3:$C$66),2,FALSE))</f>
        <v/>
      </c>
      <c r="C184" s="215" t="str">
        <f>IF(IF(ISERROR(VLOOKUP(D184,'Plano de contas'!$B$3:$C$66,2,FALSE)),"",VLOOKUP(D184,'Plano de contas'!$B$3:$C$66,2,FALSE))=D184,"",VLOOKUP(D184,('Plano de contas'!$B$2:$D$66),3,FALSE))</f>
        <v/>
      </c>
      <c r="D184" s="224"/>
      <c r="E184" s="225"/>
      <c r="F184" s="226"/>
      <c r="G184" s="227"/>
      <c r="H184" s="228"/>
      <c r="I184" s="253"/>
      <c r="J184" s="355" t="str">
        <f t="shared" si="8"/>
        <v/>
      </c>
      <c r="K184" s="355" t="str">
        <f t="shared" si="9"/>
        <v/>
      </c>
      <c r="L184" s="355" t="str">
        <f t="shared" si="10"/>
        <v/>
      </c>
      <c r="M184" s="356" t="str">
        <f t="shared" si="11"/>
        <v/>
      </c>
    </row>
    <row r="185" spans="1:13" s="59" customFormat="1" ht="16.5" customHeight="1" x14ac:dyDescent="0.3">
      <c r="A185" s="210"/>
      <c r="B185" s="213" t="str">
        <f>IF(IF(ISERROR(VLOOKUP(D185,'Plano de contas'!$B$3:$C$66,2,FALSE)),"",VLOOKUP(D185,'Plano de contas'!$B$3:$C$66,2,FALSE))=D185,"",VLOOKUP(D185,('Plano de contas'!$B$3:$C$66),2,FALSE))</f>
        <v/>
      </c>
      <c r="C185" s="215" t="str">
        <f>IF(IF(ISERROR(VLOOKUP(D185,'Plano de contas'!$B$3:$C$66,2,FALSE)),"",VLOOKUP(D185,'Plano de contas'!$B$3:$C$66,2,FALSE))=D185,"",VLOOKUP(D185,('Plano de contas'!$B$2:$D$66),3,FALSE))</f>
        <v/>
      </c>
      <c r="D185" s="224"/>
      <c r="E185" s="225"/>
      <c r="F185" s="226"/>
      <c r="G185" s="227"/>
      <c r="H185" s="228"/>
      <c r="I185" s="253"/>
      <c r="J185" s="355" t="str">
        <f t="shared" si="8"/>
        <v/>
      </c>
      <c r="K185" s="355" t="str">
        <f t="shared" si="9"/>
        <v/>
      </c>
      <c r="L185" s="355" t="str">
        <f t="shared" si="10"/>
        <v/>
      </c>
      <c r="M185" s="356" t="str">
        <f t="shared" si="11"/>
        <v/>
      </c>
    </row>
    <row r="186" spans="1:13" s="59" customFormat="1" ht="16.5" customHeight="1" x14ac:dyDescent="0.3">
      <c r="A186" s="210"/>
      <c r="B186" s="213" t="str">
        <f>IF(IF(ISERROR(VLOOKUP(D186,'Plano de contas'!$B$3:$C$66,2,FALSE)),"",VLOOKUP(D186,'Plano de contas'!$B$3:$C$66,2,FALSE))=D186,"",VLOOKUP(D186,('Plano de contas'!$B$3:$C$66),2,FALSE))</f>
        <v/>
      </c>
      <c r="C186" s="215" t="str">
        <f>IF(IF(ISERROR(VLOOKUP(D186,'Plano de contas'!$B$3:$C$66,2,FALSE)),"",VLOOKUP(D186,'Plano de contas'!$B$3:$C$66,2,FALSE))=D186,"",VLOOKUP(D186,('Plano de contas'!$B$2:$D$66),3,FALSE))</f>
        <v/>
      </c>
      <c r="D186" s="224"/>
      <c r="E186" s="225"/>
      <c r="F186" s="226"/>
      <c r="G186" s="227"/>
      <c r="H186" s="228"/>
      <c r="I186" s="253"/>
      <c r="J186" s="355" t="str">
        <f t="shared" si="8"/>
        <v/>
      </c>
      <c r="K186" s="355" t="str">
        <f t="shared" si="9"/>
        <v/>
      </c>
      <c r="L186" s="355" t="str">
        <f t="shared" si="10"/>
        <v/>
      </c>
      <c r="M186" s="356" t="str">
        <f t="shared" si="11"/>
        <v/>
      </c>
    </row>
    <row r="187" spans="1:13" s="59" customFormat="1" ht="16.5" customHeight="1" x14ac:dyDescent="0.3">
      <c r="A187" s="210"/>
      <c r="B187" s="212" t="str">
        <f>IF(IF(ISERROR(VLOOKUP(D187,'Plano de contas'!$B$3:$C$66,2,FALSE)),"",VLOOKUP(D187,'Plano de contas'!$B$3:$C$66,2,FALSE))=D187,"",VLOOKUP(D187,('Plano de contas'!$B$3:$C$66),2,FALSE))</f>
        <v/>
      </c>
      <c r="C187" s="214" t="str">
        <f>IF(IF(ISERROR(VLOOKUP(D187,'Plano de contas'!$B$3:$C$66,2,FALSE)),"",VLOOKUP(D187,'Plano de contas'!$B$3:$C$66,2,FALSE))=D187,"",VLOOKUP(D187,('Plano de contas'!$B$2:$D$66),3,FALSE))</f>
        <v/>
      </c>
      <c r="D187" s="224"/>
      <c r="E187" s="225"/>
      <c r="F187" s="226"/>
      <c r="G187" s="227"/>
      <c r="H187" s="228"/>
      <c r="I187" s="253"/>
      <c r="J187" s="355" t="str">
        <f t="shared" si="8"/>
        <v/>
      </c>
      <c r="K187" s="355" t="str">
        <f t="shared" si="9"/>
        <v/>
      </c>
      <c r="L187" s="355" t="str">
        <f t="shared" si="10"/>
        <v/>
      </c>
      <c r="M187" s="356" t="str">
        <f t="shared" si="11"/>
        <v/>
      </c>
    </row>
    <row r="188" spans="1:13" s="59" customFormat="1" ht="16.5" customHeight="1" x14ac:dyDescent="0.3">
      <c r="A188" s="210"/>
      <c r="B188" s="213" t="str">
        <f>IF(IF(ISERROR(VLOOKUP(D188,'Plano de contas'!$B$3:$C$66,2,FALSE)),"",VLOOKUP(D188,'Plano de contas'!$B$3:$C$66,2,FALSE))=D188,"",VLOOKUP(D188,('Plano de contas'!$B$3:$C$66),2,FALSE))</f>
        <v/>
      </c>
      <c r="C188" s="215" t="str">
        <f>IF(IF(ISERROR(VLOOKUP(D188,'Plano de contas'!$B$3:$C$66,2,FALSE)),"",VLOOKUP(D188,'Plano de contas'!$B$3:$C$66,2,FALSE))=D188,"",VLOOKUP(D188,('Plano de contas'!$B$2:$D$66),3,FALSE))</f>
        <v/>
      </c>
      <c r="D188" s="224"/>
      <c r="E188" s="225"/>
      <c r="F188" s="226"/>
      <c r="G188" s="227"/>
      <c r="H188" s="228"/>
      <c r="I188" s="253"/>
      <c r="J188" s="355" t="str">
        <f t="shared" si="8"/>
        <v/>
      </c>
      <c r="K188" s="355" t="str">
        <f t="shared" si="9"/>
        <v/>
      </c>
      <c r="L188" s="355" t="str">
        <f t="shared" si="10"/>
        <v/>
      </c>
      <c r="M188" s="356" t="str">
        <f t="shared" si="11"/>
        <v/>
      </c>
    </row>
    <row r="189" spans="1:13" s="59" customFormat="1" ht="16.5" customHeight="1" x14ac:dyDescent="0.3">
      <c r="A189" s="210"/>
      <c r="B189" s="213" t="str">
        <f>IF(IF(ISERROR(VLOOKUP(D189,'Plano de contas'!$B$3:$C$66,2,FALSE)),"",VLOOKUP(D189,'Plano de contas'!$B$3:$C$66,2,FALSE))=D189,"",VLOOKUP(D189,('Plano de contas'!$B$3:$C$66),2,FALSE))</f>
        <v/>
      </c>
      <c r="C189" s="215" t="str">
        <f>IF(IF(ISERROR(VLOOKUP(D189,'Plano de contas'!$B$3:$C$66,2,FALSE)),"",VLOOKUP(D189,'Plano de contas'!$B$3:$C$66,2,FALSE))=D189,"",VLOOKUP(D189,('Plano de contas'!$B$2:$D$66),3,FALSE))</f>
        <v/>
      </c>
      <c r="D189" s="224"/>
      <c r="E189" s="225"/>
      <c r="F189" s="226"/>
      <c r="G189" s="227"/>
      <c r="H189" s="228"/>
      <c r="I189" s="253"/>
      <c r="J189" s="355" t="str">
        <f t="shared" si="8"/>
        <v/>
      </c>
      <c r="K189" s="355" t="str">
        <f t="shared" si="9"/>
        <v/>
      </c>
      <c r="L189" s="355" t="str">
        <f t="shared" si="10"/>
        <v/>
      </c>
      <c r="M189" s="356" t="str">
        <f t="shared" si="11"/>
        <v/>
      </c>
    </row>
    <row r="190" spans="1:13" s="59" customFormat="1" ht="16.5" customHeight="1" x14ac:dyDescent="0.3">
      <c r="A190" s="210"/>
      <c r="B190" s="213" t="str">
        <f>IF(IF(ISERROR(VLOOKUP(D190,'Plano de contas'!$B$3:$C$66,2,FALSE)),"",VLOOKUP(D190,'Plano de contas'!$B$3:$C$66,2,FALSE))=D190,"",VLOOKUP(D190,('Plano de contas'!$B$3:$C$66),2,FALSE))</f>
        <v/>
      </c>
      <c r="C190" s="215" t="str">
        <f>IF(IF(ISERROR(VLOOKUP(D190,'Plano de contas'!$B$3:$C$66,2,FALSE)),"",VLOOKUP(D190,'Plano de contas'!$B$3:$C$66,2,FALSE))=D190,"",VLOOKUP(D190,('Plano de contas'!$B$2:$D$66),3,FALSE))</f>
        <v/>
      </c>
      <c r="D190" s="224"/>
      <c r="E190" s="225"/>
      <c r="F190" s="226"/>
      <c r="G190" s="227"/>
      <c r="H190" s="228"/>
      <c r="I190" s="253"/>
      <c r="J190" s="355" t="str">
        <f t="shared" si="8"/>
        <v/>
      </c>
      <c r="K190" s="355" t="str">
        <f t="shared" si="9"/>
        <v/>
      </c>
      <c r="L190" s="355" t="str">
        <f t="shared" si="10"/>
        <v/>
      </c>
      <c r="M190" s="356" t="str">
        <f t="shared" si="11"/>
        <v/>
      </c>
    </row>
    <row r="191" spans="1:13" s="59" customFormat="1" ht="16.5" customHeight="1" x14ac:dyDescent="0.3">
      <c r="A191" s="210"/>
      <c r="B191" s="213" t="str">
        <f>IF(IF(ISERROR(VLOOKUP(D191,'Plano de contas'!$B$3:$C$66,2,FALSE)),"",VLOOKUP(D191,'Plano de contas'!$B$3:$C$66,2,FALSE))=D191,"",VLOOKUP(D191,('Plano de contas'!$B$3:$C$66),2,FALSE))</f>
        <v/>
      </c>
      <c r="C191" s="215" t="str">
        <f>IF(IF(ISERROR(VLOOKUP(D191,'Plano de contas'!$B$3:$C$66,2,FALSE)),"",VLOOKUP(D191,'Plano de contas'!$B$3:$C$66,2,FALSE))=D191,"",VLOOKUP(D191,('Plano de contas'!$B$2:$D$66),3,FALSE))</f>
        <v/>
      </c>
      <c r="D191" s="224"/>
      <c r="E191" s="225"/>
      <c r="F191" s="226"/>
      <c r="G191" s="227"/>
      <c r="H191" s="228"/>
      <c r="I191" s="253"/>
      <c r="J191" s="355" t="str">
        <f t="shared" si="8"/>
        <v/>
      </c>
      <c r="K191" s="355" t="str">
        <f t="shared" si="9"/>
        <v/>
      </c>
      <c r="L191" s="355" t="str">
        <f t="shared" si="10"/>
        <v/>
      </c>
      <c r="M191" s="356" t="str">
        <f t="shared" si="11"/>
        <v/>
      </c>
    </row>
    <row r="192" spans="1:13" s="59" customFormat="1" ht="16.5" customHeight="1" x14ac:dyDescent="0.3">
      <c r="A192" s="210"/>
      <c r="B192" s="212" t="str">
        <f>IF(IF(ISERROR(VLOOKUP(D192,'Plano de contas'!$B$3:$C$66,2,FALSE)),"",VLOOKUP(D192,'Plano de contas'!$B$3:$C$66,2,FALSE))=D192,"",VLOOKUP(D192,('Plano de contas'!$B$3:$C$66),2,FALSE))</f>
        <v/>
      </c>
      <c r="C192" s="214" t="str">
        <f>IF(IF(ISERROR(VLOOKUP(D192,'Plano de contas'!$B$3:$C$66,2,FALSE)),"",VLOOKUP(D192,'Plano de contas'!$B$3:$C$66,2,FALSE))=D192,"",VLOOKUP(D192,('Plano de contas'!$B$2:$D$66),3,FALSE))</f>
        <v/>
      </c>
      <c r="D192" s="224"/>
      <c r="E192" s="225"/>
      <c r="F192" s="226"/>
      <c r="G192" s="227"/>
      <c r="H192" s="228"/>
      <c r="I192" s="253"/>
      <c r="J192" s="355" t="str">
        <f t="shared" si="8"/>
        <v/>
      </c>
      <c r="K192" s="355" t="str">
        <f t="shared" si="9"/>
        <v/>
      </c>
      <c r="L192" s="355" t="str">
        <f t="shared" si="10"/>
        <v/>
      </c>
      <c r="M192" s="356" t="str">
        <f t="shared" si="11"/>
        <v/>
      </c>
    </row>
    <row r="193" spans="1:13" s="59" customFormat="1" ht="16.5" customHeight="1" x14ac:dyDescent="0.3">
      <c r="A193" s="210"/>
      <c r="B193" s="213" t="str">
        <f>IF(IF(ISERROR(VLOOKUP(D193,'Plano de contas'!$B$3:$C$66,2,FALSE)),"",VLOOKUP(D193,'Plano de contas'!$B$3:$C$66,2,FALSE))=D193,"",VLOOKUP(D193,('Plano de contas'!$B$3:$C$66),2,FALSE))</f>
        <v/>
      </c>
      <c r="C193" s="215" t="str">
        <f>IF(IF(ISERROR(VLOOKUP(D193,'Plano de contas'!$B$3:$C$66,2,FALSE)),"",VLOOKUP(D193,'Plano de contas'!$B$3:$C$66,2,FALSE))=D193,"",VLOOKUP(D193,('Plano de contas'!$B$2:$D$66),3,FALSE))</f>
        <v/>
      </c>
      <c r="D193" s="224"/>
      <c r="E193" s="225"/>
      <c r="F193" s="226"/>
      <c r="G193" s="227"/>
      <c r="H193" s="228"/>
      <c r="I193" s="253"/>
      <c r="J193" s="355" t="str">
        <f t="shared" si="8"/>
        <v/>
      </c>
      <c r="K193" s="355" t="str">
        <f t="shared" si="9"/>
        <v/>
      </c>
      <c r="L193" s="355" t="str">
        <f t="shared" si="10"/>
        <v/>
      </c>
      <c r="M193" s="356" t="str">
        <f t="shared" si="11"/>
        <v/>
      </c>
    </row>
    <row r="194" spans="1:13" s="59" customFormat="1" ht="16.5" customHeight="1" x14ac:dyDescent="0.3">
      <c r="A194" s="210"/>
      <c r="B194" s="213" t="str">
        <f>IF(IF(ISERROR(VLOOKUP(D194,'Plano de contas'!$B$3:$C$66,2,FALSE)),"",VLOOKUP(D194,'Plano de contas'!$B$3:$C$66,2,FALSE))=D194,"",VLOOKUP(D194,('Plano de contas'!$B$3:$C$66),2,FALSE))</f>
        <v/>
      </c>
      <c r="C194" s="215" t="str">
        <f>IF(IF(ISERROR(VLOOKUP(D194,'Plano de contas'!$B$3:$C$66,2,FALSE)),"",VLOOKUP(D194,'Plano de contas'!$B$3:$C$66,2,FALSE))=D194,"",VLOOKUP(D194,('Plano de contas'!$B$2:$D$66),3,FALSE))</f>
        <v/>
      </c>
      <c r="D194" s="224"/>
      <c r="E194" s="225"/>
      <c r="F194" s="226"/>
      <c r="G194" s="227"/>
      <c r="H194" s="228"/>
      <c r="I194" s="253"/>
      <c r="J194" s="355" t="str">
        <f t="shared" si="8"/>
        <v/>
      </c>
      <c r="K194" s="355" t="str">
        <f t="shared" si="9"/>
        <v/>
      </c>
      <c r="L194" s="355" t="str">
        <f t="shared" si="10"/>
        <v/>
      </c>
      <c r="M194" s="356" t="str">
        <f t="shared" si="11"/>
        <v/>
      </c>
    </row>
    <row r="195" spans="1:13" s="59" customFormat="1" ht="16.5" customHeight="1" x14ac:dyDescent="0.3">
      <c r="A195" s="210"/>
      <c r="B195" s="213" t="str">
        <f>IF(IF(ISERROR(VLOOKUP(D195,'Plano de contas'!$B$3:$C$66,2,FALSE)),"",VLOOKUP(D195,'Plano de contas'!$B$3:$C$66,2,FALSE))=D195,"",VLOOKUP(D195,('Plano de contas'!$B$3:$C$66),2,FALSE))</f>
        <v/>
      </c>
      <c r="C195" s="215" t="str">
        <f>IF(IF(ISERROR(VLOOKUP(D195,'Plano de contas'!$B$3:$C$66,2,FALSE)),"",VLOOKUP(D195,'Plano de contas'!$B$3:$C$66,2,FALSE))=D195,"",VLOOKUP(D195,('Plano de contas'!$B$2:$D$66),3,FALSE))</f>
        <v/>
      </c>
      <c r="D195" s="224"/>
      <c r="E195" s="225"/>
      <c r="F195" s="226"/>
      <c r="G195" s="227"/>
      <c r="H195" s="228"/>
      <c r="I195" s="253"/>
      <c r="J195" s="355" t="str">
        <f t="shared" si="8"/>
        <v/>
      </c>
      <c r="K195" s="355" t="str">
        <f t="shared" si="9"/>
        <v/>
      </c>
      <c r="L195" s="355" t="str">
        <f t="shared" si="10"/>
        <v/>
      </c>
      <c r="M195" s="356" t="str">
        <f t="shared" si="11"/>
        <v/>
      </c>
    </row>
    <row r="196" spans="1:13" s="59" customFormat="1" ht="16.5" customHeight="1" x14ac:dyDescent="0.3">
      <c r="A196" s="210"/>
      <c r="B196" s="213" t="str">
        <f>IF(IF(ISERROR(VLOOKUP(D196,'Plano de contas'!$B$3:$C$66,2,FALSE)),"",VLOOKUP(D196,'Plano de contas'!$B$3:$C$66,2,FALSE))=D196,"",VLOOKUP(D196,('Plano de contas'!$B$3:$C$66),2,FALSE))</f>
        <v/>
      </c>
      <c r="C196" s="215" t="str">
        <f>IF(IF(ISERROR(VLOOKUP(D196,'Plano de contas'!$B$3:$C$66,2,FALSE)),"",VLOOKUP(D196,'Plano de contas'!$B$3:$C$66,2,FALSE))=D196,"",VLOOKUP(D196,('Plano de contas'!$B$2:$D$66),3,FALSE))</f>
        <v/>
      </c>
      <c r="D196" s="224"/>
      <c r="E196" s="225"/>
      <c r="F196" s="226"/>
      <c r="G196" s="227"/>
      <c r="H196" s="228"/>
      <c r="I196" s="253"/>
      <c r="J196" s="355" t="str">
        <f t="shared" si="8"/>
        <v/>
      </c>
      <c r="K196" s="355" t="str">
        <f t="shared" si="9"/>
        <v/>
      </c>
      <c r="L196" s="355" t="str">
        <f t="shared" si="10"/>
        <v/>
      </c>
      <c r="M196" s="356" t="str">
        <f t="shared" si="11"/>
        <v/>
      </c>
    </row>
    <row r="197" spans="1:13" s="59" customFormat="1" ht="16.5" customHeight="1" x14ac:dyDescent="0.3">
      <c r="A197" s="210"/>
      <c r="B197" s="212" t="str">
        <f>IF(IF(ISERROR(VLOOKUP(D197,'Plano de contas'!$B$3:$C$66,2,FALSE)),"",VLOOKUP(D197,'Plano de contas'!$B$3:$C$66,2,FALSE))=D197,"",VLOOKUP(D197,('Plano de contas'!$B$3:$C$66),2,FALSE))</f>
        <v/>
      </c>
      <c r="C197" s="214" t="str">
        <f>IF(IF(ISERROR(VLOOKUP(D197,'Plano de contas'!$B$3:$C$66,2,FALSE)),"",VLOOKUP(D197,'Plano de contas'!$B$3:$C$66,2,FALSE))=D197,"",VLOOKUP(D197,('Plano de contas'!$B$2:$D$66),3,FALSE))</f>
        <v/>
      </c>
      <c r="D197" s="224"/>
      <c r="E197" s="225"/>
      <c r="F197" s="226"/>
      <c r="G197" s="227"/>
      <c r="H197" s="228"/>
      <c r="I197" s="253"/>
      <c r="J197" s="355" t="str">
        <f t="shared" si="8"/>
        <v/>
      </c>
      <c r="K197" s="355" t="str">
        <f t="shared" si="9"/>
        <v/>
      </c>
      <c r="L197" s="355" t="str">
        <f t="shared" si="10"/>
        <v/>
      </c>
      <c r="M197" s="356" t="str">
        <f t="shared" si="11"/>
        <v/>
      </c>
    </row>
    <row r="198" spans="1:13" s="59" customFormat="1" ht="16.5" customHeight="1" x14ac:dyDescent="0.3">
      <c r="A198" s="210"/>
      <c r="B198" s="213" t="str">
        <f>IF(IF(ISERROR(VLOOKUP(D198,'Plano de contas'!$B$3:$C$66,2,FALSE)),"",VLOOKUP(D198,'Plano de contas'!$B$3:$C$66,2,FALSE))=D198,"",VLOOKUP(D198,('Plano de contas'!$B$3:$C$66),2,FALSE))</f>
        <v/>
      </c>
      <c r="C198" s="215" t="str">
        <f>IF(IF(ISERROR(VLOOKUP(D198,'Plano de contas'!$B$3:$C$66,2,FALSE)),"",VLOOKUP(D198,'Plano de contas'!$B$3:$C$66,2,FALSE))=D198,"",VLOOKUP(D198,('Plano de contas'!$B$2:$D$66),3,FALSE))</f>
        <v/>
      </c>
      <c r="D198" s="224"/>
      <c r="E198" s="225"/>
      <c r="F198" s="226"/>
      <c r="G198" s="227"/>
      <c r="H198" s="228"/>
      <c r="I198" s="253"/>
      <c r="J198" s="355" t="str">
        <f t="shared" si="8"/>
        <v/>
      </c>
      <c r="K198" s="355" t="str">
        <f t="shared" si="9"/>
        <v/>
      </c>
      <c r="L198" s="355" t="str">
        <f t="shared" si="10"/>
        <v/>
      </c>
      <c r="M198" s="356" t="str">
        <f t="shared" si="11"/>
        <v/>
      </c>
    </row>
    <row r="199" spans="1:13" s="59" customFormat="1" ht="16.5" customHeight="1" x14ac:dyDescent="0.3">
      <c r="A199" s="210"/>
      <c r="B199" s="213" t="str">
        <f>IF(IF(ISERROR(VLOOKUP(D199,'Plano de contas'!$B$3:$C$66,2,FALSE)),"",VLOOKUP(D199,'Plano de contas'!$B$3:$C$66,2,FALSE))=D199,"",VLOOKUP(D199,('Plano de contas'!$B$3:$C$66),2,FALSE))</f>
        <v/>
      </c>
      <c r="C199" s="215" t="str">
        <f>IF(IF(ISERROR(VLOOKUP(D199,'Plano de contas'!$B$3:$C$66,2,FALSE)),"",VLOOKUP(D199,'Plano de contas'!$B$3:$C$66,2,FALSE))=D199,"",VLOOKUP(D199,('Plano de contas'!$B$2:$D$66),3,FALSE))</f>
        <v/>
      </c>
      <c r="D199" s="224"/>
      <c r="E199" s="225"/>
      <c r="F199" s="226"/>
      <c r="G199" s="227"/>
      <c r="H199" s="228"/>
      <c r="I199" s="253"/>
      <c r="J199" s="355" t="str">
        <f t="shared" si="8"/>
        <v/>
      </c>
      <c r="K199" s="355" t="str">
        <f t="shared" si="9"/>
        <v/>
      </c>
      <c r="L199" s="355" t="str">
        <f t="shared" si="10"/>
        <v/>
      </c>
      <c r="M199" s="356" t="str">
        <f t="shared" si="11"/>
        <v/>
      </c>
    </row>
    <row r="200" spans="1:13" s="59" customFormat="1" ht="16.5" customHeight="1" x14ac:dyDescent="0.3">
      <c r="A200" s="210"/>
      <c r="B200" s="213" t="str">
        <f>IF(IF(ISERROR(VLOOKUP(D200,'Plano de contas'!$B$3:$C$66,2,FALSE)),"",VLOOKUP(D200,'Plano de contas'!$B$3:$C$66,2,FALSE))=D200,"",VLOOKUP(D200,('Plano de contas'!$B$3:$C$66),2,FALSE))</f>
        <v/>
      </c>
      <c r="C200" s="215" t="str">
        <f>IF(IF(ISERROR(VLOOKUP(D200,'Plano de contas'!$B$3:$C$66,2,FALSE)),"",VLOOKUP(D200,'Plano de contas'!$B$3:$C$66,2,FALSE))=D200,"",VLOOKUP(D200,('Plano de contas'!$B$2:$D$66),3,FALSE))</f>
        <v/>
      </c>
      <c r="D200" s="224"/>
      <c r="E200" s="225"/>
      <c r="F200" s="226"/>
      <c r="G200" s="227"/>
      <c r="H200" s="228"/>
      <c r="I200" s="253"/>
      <c r="J200" s="355" t="str">
        <f>IF(H200="",(""),IF(H200="DP",(J199+G200),IF(H200="DB",(J199-G200),IF(H200="IV",(J199-G200),IF(H200="CH",(J199-G200),IF(H200="SQ",(J199-G200),J199))))))</f>
        <v/>
      </c>
      <c r="K200" s="355" t="str">
        <f>IF(H200="",(""),IF(H200="SQ",(K199+G200),IF(H200="RD",(K199+G200),IF(H200="DI",(K199-G200),K199))))</f>
        <v/>
      </c>
      <c r="L200" s="355" t="str">
        <f>IF(H200="",(""),IF(H200="CC",(L199+G200),IF(H200="PC",(L199+G200),L199)))</f>
        <v/>
      </c>
      <c r="M200" s="356" t="str">
        <f>IF(H200="",(""),IF(H200="IV",(M199+G200),M199))</f>
        <v/>
      </c>
    </row>
    <row r="201" spans="1:13" s="59" customFormat="1" ht="16.5" customHeight="1" x14ac:dyDescent="0.3">
      <c r="A201" s="210"/>
      <c r="B201" s="213" t="str">
        <f>IF(IF(ISERROR(VLOOKUP(D201,'Plano de contas'!$B$3:$C$66,2,FALSE)),"",VLOOKUP(D201,'Plano de contas'!$B$3:$C$66,2,FALSE))=D201,"",VLOOKUP(D201,('Plano de contas'!$B$3:$C$66),2,FALSE))</f>
        <v/>
      </c>
      <c r="C201" s="215" t="str">
        <f>IF(IF(ISERROR(VLOOKUP(D201,'Plano de contas'!$B$3:$C$66,2,FALSE)),"",VLOOKUP(D201,'Plano de contas'!$B$3:$C$66,2,FALSE))=D201,"",VLOOKUP(D201,('Plano de contas'!$B$2:$D$66),3,FALSE))</f>
        <v/>
      </c>
      <c r="D201" s="224"/>
      <c r="E201" s="225"/>
      <c r="F201" s="226"/>
      <c r="G201" s="227"/>
      <c r="H201" s="228"/>
      <c r="I201" s="253"/>
      <c r="J201" s="355" t="str">
        <f>IF(H201="",(""),IF(H201="DP",(J200+G201),IF(H201="DB",(J200-G201),IF(H201="IV",(J200-G201),IF(H201="CH",(J200-G201),IF(H201="SQ",(J200-G201),J200))))))</f>
        <v/>
      </c>
      <c r="K201" s="355" t="str">
        <f>IF(H201="",(""),IF(H201="SQ",(K200+G201),IF(H201="RD",(K200+G201),IF(H201="DI",(K200-G201),K200))))</f>
        <v/>
      </c>
      <c r="L201" s="355" t="str">
        <f>IF(H201="",(""),IF(H201="CC",(L200+G201),IF(H201="PC",(L200+G201),L200)))</f>
        <v/>
      </c>
      <c r="M201" s="356" t="str">
        <f>IF(H201="",(""),IF(H201="IV",(M200+G201),M200))</f>
        <v/>
      </c>
    </row>
    <row r="202" spans="1:13" ht="31.5" customHeight="1" x14ac:dyDescent="0.25">
      <c r="B202" s="203"/>
      <c r="C202" s="203"/>
      <c r="D202" s="204"/>
      <c r="E202" s="204"/>
      <c r="F202" s="207" t="s">
        <v>90</v>
      </c>
      <c r="G202" s="204"/>
      <c r="H202" s="204"/>
      <c r="I202" s="204"/>
      <c r="J202" s="249" t="str">
        <f>+J201</f>
        <v/>
      </c>
      <c r="K202" s="249" t="str">
        <f>+K201</f>
        <v/>
      </c>
      <c r="L202" s="249" t="str">
        <f>+L201</f>
        <v/>
      </c>
      <c r="M202" s="249" t="str">
        <f>+M201</f>
        <v/>
      </c>
    </row>
    <row r="204" spans="1:13" x14ac:dyDescent="0.25">
      <c r="H204" s="209"/>
      <c r="I204" s="209"/>
      <c r="M204" s="55"/>
    </row>
    <row r="238" spans="1:1" x14ac:dyDescent="0.25">
      <c r="A238" s="45">
        <v>1</v>
      </c>
    </row>
  </sheetData>
  <sheetProtection selectLockedCells="1" selectUnlockedCells="1"/>
  <protectedRanges>
    <protectedRange password="C0D7" sqref="B7:C201" name="Lançamentos_5"/>
    <protectedRange password="C0D7" sqref="E101:F201" name="Lançamentos_1_5"/>
    <protectedRange password="C0D7" sqref="H101:I201" name="Lançamentos_1_2_1_5"/>
    <protectedRange password="C0D7" sqref="G101:G201" name="Lançamentos_1_1_5"/>
    <protectedRange password="C117" sqref="D101:D201" name="Código_1_1_5"/>
    <protectedRange password="C0D7" sqref="E97:F100" name="Lançamentos_1_2_2_5"/>
    <protectedRange password="C0D7" sqref="H97:I100" name="Lançamentos_1_2_1_2_4"/>
    <protectedRange password="C0D7" sqref="G97:G100" name="Lançamentos_1_1_3_4"/>
    <protectedRange password="C117" sqref="D97:D100" name="Código_1_1_2_4"/>
    <protectedRange password="C0D7" sqref="E93:F96" name="Lançamentos_1_2_2_1_4"/>
    <protectedRange password="C0D7" sqref="H93:I96 I18:I92" name="Lançamentos_1_2_1_2_2_5"/>
    <protectedRange password="C0D7" sqref="G93:G96" name="Lançamentos_1_1_3_2_6"/>
    <protectedRange password="C117" sqref="D93:D96" name="Código_1_1_2_2_5"/>
    <protectedRange password="C0D7" sqref="E67:F92" name="Lançamentos_1_2_2_1_1"/>
    <protectedRange password="C0D7" sqref="H71:H92" name="Lançamentos_1_2_1_2_2_1"/>
    <protectedRange password="C0D7" sqref="G71:G92" name="Lançamentos_1_1_3_2_1"/>
    <protectedRange password="C117" sqref="D67:D92" name="Código_1_1_2_2_1"/>
    <protectedRange password="C0D7" sqref="E11:F66" name="Lançamentos_1_2_2_1_4_1_1"/>
    <protectedRange password="C0D7" sqref="G10:G70" name="Lançamentos_1_1_3_2_6_1_1"/>
    <protectedRange password="C117" sqref="D14 D16 D18 D20 D23 D25:D66" name="Código_1_1_2_2_5_1_1"/>
    <protectedRange password="C0D7" sqref="G7:G9" name="Lançamentos_1_1_3_2_6_1_1_1"/>
  </protectedRanges>
  <mergeCells count="14">
    <mergeCell ref="B1:M1"/>
    <mergeCell ref="B3:B4"/>
    <mergeCell ref="J2:M2"/>
    <mergeCell ref="D5:D6"/>
    <mergeCell ref="E5:E6"/>
    <mergeCell ref="F5:F6"/>
    <mergeCell ref="J5:M5"/>
    <mergeCell ref="C3:C4"/>
    <mergeCell ref="G3:G5"/>
    <mergeCell ref="H3:H5"/>
    <mergeCell ref="J3:J4"/>
    <mergeCell ref="K3:K4"/>
    <mergeCell ref="L3:L4"/>
    <mergeCell ref="M3:M4"/>
  </mergeCells>
  <phoneticPr fontId="18" type="noConversion"/>
  <pageMargins left="0.24027777777777778" right="0.24027777777777778" top="0.20972222222222223" bottom="0.27986111111111112" header="0.51180555555555551" footer="0.51180555555555551"/>
  <pageSetup paperSize="9" scale="6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49246" r:id="rId3" name="Drop Down 4190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198120</xdr:rowOff>
                  </from>
                  <to>
                    <xdr:col>8</xdr:col>
                    <xdr:colOff>22860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5982" r:id="rId4" name="Drop Down 5502">
              <controlPr defaultSize="0" autoLine="0" autoPict="0">
                <anchor moveWithCells="1">
                  <from>
                    <xdr:col>0</xdr:col>
                    <xdr:colOff>1615440</xdr:colOff>
                    <xdr:row>4</xdr:row>
                    <xdr:rowOff>220980</xdr:rowOff>
                  </from>
                  <to>
                    <xdr:col>3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19</vt:i4>
      </vt:variant>
    </vt:vector>
  </HeadingPairs>
  <TitlesOfParts>
    <vt:vector size="43" baseType="lpstr">
      <vt:lpstr>Acesso Rápido</vt:lpstr>
      <vt:lpstr>Como usar a planilha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Real</vt:lpstr>
      <vt:lpstr>Previsto</vt:lpstr>
      <vt:lpstr>Real x Previsto</vt:lpstr>
      <vt:lpstr>Graficos</vt:lpstr>
      <vt:lpstr>C.Crédito</vt:lpstr>
      <vt:lpstr>Investimentos</vt:lpstr>
      <vt:lpstr>Plano de contas</vt:lpstr>
      <vt:lpstr>Projetos</vt:lpstr>
      <vt:lpstr>Ed_Financeira</vt:lpstr>
      <vt:lpstr>Consumo</vt:lpstr>
      <vt:lpstr>A4_</vt:lpstr>
      <vt:lpstr>Abr!Area_de_impressao</vt:lpstr>
      <vt:lpstr>Ago!Area_de_impressao</vt:lpstr>
      <vt:lpstr>C.Crédito!Area_de_impressao</vt:lpstr>
      <vt:lpstr>Dez!Area_de_impressao</vt:lpstr>
      <vt:lpstr>Fev!Area_de_impressao</vt:lpstr>
      <vt:lpstr>Investimentos!Area_de_impressao</vt:lpstr>
      <vt:lpstr>Jan!Area_de_impressao</vt:lpstr>
      <vt:lpstr>Jul!Area_de_impressao</vt:lpstr>
      <vt:lpstr>Jun!Area_de_impressao</vt:lpstr>
      <vt:lpstr>Mai!Area_de_impressao</vt:lpstr>
      <vt:lpstr>Mar!Area_de_impressao</vt:lpstr>
      <vt:lpstr>Nov!Area_de_impressao</vt:lpstr>
      <vt:lpstr>Out!Area_de_impressao</vt:lpstr>
      <vt:lpstr>Real!Area_de_impressao</vt:lpstr>
      <vt:lpstr>'Real x Previsto'!Area_de_impressao</vt:lpstr>
      <vt:lpstr>Set!Area_de_impressao</vt:lpstr>
      <vt:lpstr>Janeiro</vt:lpstr>
      <vt:lpstr>Supermercado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Diogo Maio</cp:lastModifiedBy>
  <cp:lastPrinted>2020-03-02T18:07:28Z</cp:lastPrinted>
  <dcterms:created xsi:type="dcterms:W3CDTF">2010-11-18T00:21:58Z</dcterms:created>
  <dcterms:modified xsi:type="dcterms:W3CDTF">2025-06-21T22:21:53Z</dcterms:modified>
</cp:coreProperties>
</file>