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asd\OneDrive\Documentos\lapr3-2021-g031\docs\"/>
    </mc:Choice>
  </mc:AlternateContent>
  <xr:revisionPtr revIDLastSave="0" documentId="13_ncr:1_{AFEACD9C-66A2-40AB-AFDB-BC96DE0EFDC9}" xr6:coauthVersionLast="47" xr6:coauthVersionMax="47" xr10:uidLastSave="{00000000-0000-0000-0000-000000000000}"/>
  <bookViews>
    <workbookView xWindow="-108" yWindow="-108" windowWidth="23256" windowHeight="12576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8" i="8" l="1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<sst xmlns="http://schemas.openxmlformats.org/spreadsheetml/2006/main" count="376" uniqueCount="191">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</sst>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tabSelected="1" topLeftCell="A4" workbookViewId="0">
      <selection activeCell="H12" sqref="H12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190</v>
      </c>
      <c r="B1" s="1"/>
      <c r="C1" s="1"/>
    </row>
    <row r="2" spans="1:20" x14ac:dyDescent="0.3">
      <c r="A2" s="36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31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86" t="s">
        <v>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8"/>
    </row>
    <row r="9" spans="1:20" ht="105.9" customHeight="1" thickBot="1" x14ac:dyDescent="0.35">
      <c r="B9" s="1"/>
      <c r="C9" s="1"/>
      <c r="D9" s="44">
        <f>C10</f>
        <v>1161605</v>
      </c>
      <c r="E9" s="45">
        <f>C11</f>
        <v>1171444</v>
      </c>
      <c r="F9" s="45">
        <f>C12</f>
        <v>1190539</v>
      </c>
      <c r="G9" s="45">
        <f>C13</f>
        <v>1190797</v>
      </c>
      <c r="H9" s="45">
        <f>C14</f>
        <v>1190818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2" thickBot="1" x14ac:dyDescent="0.35">
      <c r="B10" s="83" t="s">
        <v>6</v>
      </c>
      <c r="C10" s="39">
        <v>1161605</v>
      </c>
      <c r="D10" s="38">
        <v>5</v>
      </c>
      <c r="E10" s="40">
        <v>4</v>
      </c>
      <c r="F10" s="41">
        <v>5</v>
      </c>
      <c r="G10" s="41">
        <v>4</v>
      </c>
      <c r="H10" s="41">
        <v>4</v>
      </c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4.4000000000000004</v>
      </c>
    </row>
    <row r="11" spans="1:20" ht="16.2" thickBot="1" x14ac:dyDescent="0.35">
      <c r="B11" s="84"/>
      <c r="C11" s="8">
        <v>1171444</v>
      </c>
      <c r="D11" s="9"/>
      <c r="E11" s="38"/>
      <c r="F11" s="3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 t="e">
        <f t="shared" ref="S11:S24" si="0">AVERAGE(D11:R11)</f>
        <v>#DIV/0!</v>
      </c>
    </row>
    <row r="12" spans="1:20" ht="16.2" thickBot="1" x14ac:dyDescent="0.35">
      <c r="B12" s="84"/>
      <c r="C12" s="8">
        <v>1190539</v>
      </c>
      <c r="D12" s="8">
        <v>5</v>
      </c>
      <c r="E12" s="9">
        <v>4</v>
      </c>
      <c r="F12" s="38">
        <v>4</v>
      </c>
      <c r="G12" s="37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4.2</v>
      </c>
    </row>
    <row r="13" spans="1:20" ht="16.2" thickBot="1" x14ac:dyDescent="0.35">
      <c r="B13" s="84"/>
      <c r="C13" s="8">
        <v>1190797</v>
      </c>
      <c r="D13" s="8"/>
      <c r="E13" s="8"/>
      <c r="F13" s="9"/>
      <c r="G13" s="38"/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 t="e">
        <f t="shared" si="0"/>
        <v>#DIV/0!</v>
      </c>
    </row>
    <row r="14" spans="1:20" ht="16.2" thickBot="1" x14ac:dyDescent="0.35">
      <c r="B14" s="84"/>
      <c r="C14" s="8">
        <v>1190818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2" thickBot="1" x14ac:dyDescent="0.35">
      <c r="B15" s="84"/>
      <c r="C15" s="8" t="s">
        <v>7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2" thickBot="1" x14ac:dyDescent="0.35">
      <c r="B16" s="84"/>
      <c r="C16" s="8" t="s">
        <v>8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2" thickBot="1" x14ac:dyDescent="0.35">
      <c r="B17" s="84"/>
      <c r="C17" s="8" t="s">
        <v>9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2" thickBot="1" x14ac:dyDescent="0.35">
      <c r="B18" s="84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2" thickBot="1" x14ac:dyDescent="0.35">
      <c r="B19" s="84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2" thickBot="1" x14ac:dyDescent="0.35">
      <c r="B20" s="84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2" thickBot="1" x14ac:dyDescent="0.35">
      <c r="B21" s="84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2" thickBot="1" x14ac:dyDescent="0.35">
      <c r="B22" s="84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2" thickBot="1" x14ac:dyDescent="0.35">
      <c r="B23" s="84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2" thickBot="1" x14ac:dyDescent="0.35">
      <c r="B24" s="85"/>
      <c r="C24" s="42" t="s">
        <v>16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2" thickBot="1" x14ac:dyDescent="0.35">
      <c r="B25" s="1"/>
      <c r="C25" s="47" t="s">
        <v>5</v>
      </c>
      <c r="D25" s="48">
        <f>AVERAGE(D10:D24)</f>
        <v>5</v>
      </c>
      <c r="E25" s="48">
        <f t="shared" ref="E25:R25" si="1">AVERAGE(E10:E24)</f>
        <v>4</v>
      </c>
      <c r="F25" s="48">
        <f t="shared" si="1"/>
        <v>4.5</v>
      </c>
      <c r="G25" s="48">
        <f t="shared" si="1"/>
        <v>4</v>
      </c>
      <c r="H25" s="48">
        <f t="shared" si="1"/>
        <v>4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3">
      <c r="A27" s="4" t="s">
        <v>17</v>
      </c>
    </row>
    <row r="28" spans="1:19" x14ac:dyDescent="0.3">
      <c r="A28" t="s">
        <v>18</v>
      </c>
    </row>
    <row r="29" spans="1:19" x14ac:dyDescent="0.3">
      <c r="A29" s="3" t="s">
        <v>19</v>
      </c>
    </row>
    <row r="30" spans="1:19" x14ac:dyDescent="0.3">
      <c r="A30" t="s">
        <v>20</v>
      </c>
    </row>
    <row r="31" spans="1:19" x14ac:dyDescent="0.3">
      <c r="A31">
        <v>0</v>
      </c>
      <c r="B31" t="s">
        <v>21</v>
      </c>
    </row>
    <row r="32" spans="1:19" x14ac:dyDescent="0.3">
      <c r="A32">
        <v>1</v>
      </c>
      <c r="B32" t="s">
        <v>22</v>
      </c>
    </row>
    <row r="33" spans="1:2" x14ac:dyDescent="0.3">
      <c r="A33">
        <v>2</v>
      </c>
      <c r="B33" t="s">
        <v>23</v>
      </c>
    </row>
    <row r="34" spans="1:2" x14ac:dyDescent="0.3">
      <c r="A34">
        <v>3</v>
      </c>
      <c r="B34" t="s">
        <v>24</v>
      </c>
    </row>
    <row r="35" spans="1:2" x14ac:dyDescent="0.3">
      <c r="A35">
        <v>4</v>
      </c>
      <c r="B35" t="s">
        <v>25</v>
      </c>
    </row>
    <row r="36" spans="1:2" x14ac:dyDescent="0.3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5"/>
  <sheetViews>
    <sheetView topLeftCell="A3" workbookViewId="0">
      <selection activeCell="B12" sqref="B12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2" t="s">
        <v>27</v>
      </c>
    </row>
    <row r="2" spans="1:10" ht="16.2" thickBot="1" x14ac:dyDescent="0.35"/>
    <row r="3" spans="1:10" x14ac:dyDescent="0.3">
      <c r="A3" s="83" t="s">
        <v>28</v>
      </c>
      <c r="B3" s="91" t="s">
        <v>29</v>
      </c>
      <c r="C3" s="91" t="s">
        <v>30</v>
      </c>
      <c r="D3" s="89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84"/>
      <c r="B4" s="92"/>
      <c r="C4" s="92"/>
      <c r="D4" s="90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7.4" thickBot="1" x14ac:dyDescent="0.35">
      <c r="A5" s="84"/>
      <c r="B5" s="92"/>
      <c r="C5" s="92"/>
      <c r="D5" s="90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6.8" x14ac:dyDescent="0.3">
      <c r="A6" s="14">
        <v>401</v>
      </c>
      <c r="B6" s="30">
        <v>1161605</v>
      </c>
      <c r="C6" s="30">
        <v>5</v>
      </c>
      <c r="D6" s="74"/>
      <c r="E6" s="33" t="s">
        <v>38</v>
      </c>
      <c r="F6" s="34" t="s">
        <v>39</v>
      </c>
      <c r="G6" s="34" t="s">
        <v>40</v>
      </c>
      <c r="H6" s="34" t="s">
        <v>41</v>
      </c>
      <c r="I6" s="34" t="s">
        <v>42</v>
      </c>
      <c r="J6" s="35" t="s">
        <v>44</v>
      </c>
    </row>
    <row r="7" spans="1:10" ht="46.8" x14ac:dyDescent="0.3">
      <c r="A7" s="14">
        <v>402</v>
      </c>
      <c r="B7" s="30">
        <v>1190539</v>
      </c>
      <c r="C7" s="30"/>
      <c r="D7" s="74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5" t="s">
        <v>44</v>
      </c>
    </row>
    <row r="8" spans="1:10" ht="46.8" x14ac:dyDescent="0.3">
      <c r="A8" s="82">
        <v>403</v>
      </c>
      <c r="B8" s="30">
        <v>1161605</v>
      </c>
      <c r="C8" s="30">
        <v>5</v>
      </c>
      <c r="D8" s="74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5" t="s">
        <v>44</v>
      </c>
    </row>
    <row r="9" spans="1:10" ht="46.8" x14ac:dyDescent="0.3">
      <c r="A9" s="82">
        <v>404</v>
      </c>
      <c r="B9" s="30">
        <v>1190797</v>
      </c>
      <c r="C9" s="30"/>
      <c r="D9" s="74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5" t="s">
        <v>44</v>
      </c>
    </row>
    <row r="10" spans="1:10" ht="46.8" x14ac:dyDescent="0.3">
      <c r="A10" s="82">
        <v>405</v>
      </c>
      <c r="B10" s="30">
        <v>1171444</v>
      </c>
      <c r="C10" s="30"/>
      <c r="D10" s="74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5" t="s">
        <v>44</v>
      </c>
    </row>
    <row r="11" spans="1:10" ht="46.8" x14ac:dyDescent="0.3">
      <c r="A11" s="82">
        <v>406</v>
      </c>
      <c r="B11" s="30">
        <v>1171444</v>
      </c>
      <c r="C11" s="30"/>
      <c r="D11" s="74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5" t="s">
        <v>44</v>
      </c>
    </row>
    <row r="12" spans="1:10" ht="46.8" x14ac:dyDescent="0.3">
      <c r="A12" s="82">
        <v>407</v>
      </c>
      <c r="B12" s="30">
        <v>1190539</v>
      </c>
      <c r="C12" s="30">
        <v>4</v>
      </c>
      <c r="D12" s="74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5" t="s">
        <v>44</v>
      </c>
    </row>
    <row r="13" spans="1:10" ht="46.8" x14ac:dyDescent="0.3">
      <c r="A13" s="82">
        <v>408</v>
      </c>
      <c r="B13" s="30"/>
      <c r="C13" s="30"/>
      <c r="D13" s="74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5" t="s">
        <v>44</v>
      </c>
    </row>
    <row r="14" spans="1:10" ht="46.8" x14ac:dyDescent="0.3">
      <c r="A14" s="82">
        <v>409</v>
      </c>
      <c r="B14" s="30">
        <v>1190818</v>
      </c>
      <c r="C14" s="30"/>
      <c r="D14" s="74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5" t="s">
        <v>44</v>
      </c>
    </row>
    <row r="15" spans="1:10" ht="46.8" x14ac:dyDescent="0.3">
      <c r="A15" s="82">
        <v>410</v>
      </c>
      <c r="B15" s="30">
        <v>1190539</v>
      </c>
      <c r="C15" s="30">
        <v>4</v>
      </c>
      <c r="D15" s="74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5" t="s">
        <v>44</v>
      </c>
    </row>
    <row r="16" spans="1:10" ht="46.8" x14ac:dyDescent="0.3">
      <c r="A16" s="82">
        <v>411</v>
      </c>
      <c r="B16" s="30">
        <v>1190797</v>
      </c>
      <c r="C16" s="30"/>
      <c r="D16" s="74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5" t="s">
        <v>44</v>
      </c>
    </row>
    <row r="17" spans="1:10" ht="46.8" x14ac:dyDescent="0.3">
      <c r="A17" s="82">
        <v>412</v>
      </c>
      <c r="B17" s="30"/>
      <c r="C17" s="30"/>
      <c r="D17" s="74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5" t="s">
        <v>44</v>
      </c>
    </row>
    <row r="18" spans="1:10" ht="46.8" x14ac:dyDescent="0.3">
      <c r="A18" s="82">
        <v>413</v>
      </c>
      <c r="B18" s="30"/>
      <c r="C18" s="30"/>
      <c r="D18" s="74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5" t="s">
        <v>44</v>
      </c>
    </row>
    <row r="19" spans="1:10" ht="46.8" x14ac:dyDescent="0.3">
      <c r="A19" s="82">
        <v>414</v>
      </c>
      <c r="B19" s="30"/>
      <c r="C19" s="30"/>
      <c r="D19" s="74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5" t="s">
        <v>44</v>
      </c>
    </row>
    <row r="20" spans="1:10" ht="46.8" x14ac:dyDescent="0.3">
      <c r="A20" s="82">
        <v>415</v>
      </c>
      <c r="B20" s="30"/>
      <c r="C20" s="30"/>
      <c r="D20" s="74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5" t="s">
        <v>44</v>
      </c>
    </row>
    <row r="21" spans="1:10" ht="46.8" x14ac:dyDescent="0.3">
      <c r="A21" s="82">
        <v>416</v>
      </c>
      <c r="B21" s="30"/>
      <c r="C21" s="30"/>
      <c r="D21" s="74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5" t="s">
        <v>44</v>
      </c>
    </row>
    <row r="22" spans="1:10" ht="46.8" x14ac:dyDescent="0.3">
      <c r="A22" s="82">
        <v>417</v>
      </c>
      <c r="B22" s="30">
        <v>1161605</v>
      </c>
      <c r="C22" s="30">
        <v>5</v>
      </c>
      <c r="D22" s="74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5" t="s">
        <v>44</v>
      </c>
    </row>
    <row r="23" spans="1:10" ht="46.8" x14ac:dyDescent="0.3">
      <c r="A23" s="82">
        <v>418</v>
      </c>
      <c r="B23" s="30">
        <v>1190539</v>
      </c>
      <c r="C23" s="30"/>
      <c r="D23" s="74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5" t="s">
        <v>44</v>
      </c>
    </row>
    <row r="24" spans="1:10" ht="46.8" x14ac:dyDescent="0.3">
      <c r="A24" s="82">
        <v>419</v>
      </c>
      <c r="B24" s="30"/>
      <c r="C24" s="30"/>
      <c r="D24" s="74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5" t="s">
        <v>44</v>
      </c>
    </row>
    <row r="25" spans="1:10" ht="47.4" thickBot="1" x14ac:dyDescent="0.35">
      <c r="A25" s="82">
        <v>420</v>
      </c>
      <c r="B25" s="64">
        <v>1190539</v>
      </c>
      <c r="C25" s="64"/>
      <c r="D25" s="75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5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1 C23:C25" xr:uid="{81F67E9C-AEB8-4240-A844-E8F88E9A36EA}">
      <formula1>$E$40:$J$40</formula1>
    </dataValidation>
    <dataValidation type="list" allowBlank="1" showInputMessage="1" showErrorMessage="1" sqref="C6:C17 C22" xr:uid="{69C19197-FA69-AA49-88F5-04A3AEDBB970}">
      <formula1>$E$3:$J$3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workbookViewId="0">
      <selection activeCell="C6" sqref="C6"/>
    </sheetView>
  </sheetViews>
  <sheetFormatPr defaultColWidth="30.8984375" defaultRowHeight="15.6" x14ac:dyDescent="0.3"/>
  <cols>
    <col min="1" max="1" width="37.5" customWidth="1"/>
    <col min="2" max="6" width="14.8984375" customWidth="1"/>
  </cols>
  <sheetData>
    <row r="1" spans="1:6" ht="21" x14ac:dyDescent="0.4">
      <c r="A1" s="32" t="s">
        <v>45</v>
      </c>
    </row>
    <row r="2" spans="1:6" ht="16.2" thickBot="1" x14ac:dyDescent="0.35"/>
    <row r="3" spans="1:6" ht="36" customHeight="1" thickBot="1" x14ac:dyDescent="0.35">
      <c r="A3" s="59" t="s">
        <v>46</v>
      </c>
      <c r="B3" s="58" t="s">
        <v>47</v>
      </c>
      <c r="C3" s="56" t="s">
        <v>48</v>
      </c>
      <c r="D3" s="56" t="s">
        <v>49</v>
      </c>
      <c r="E3" s="56" t="s">
        <v>50</v>
      </c>
      <c r="F3" s="57" t="s">
        <v>51</v>
      </c>
    </row>
    <row r="4" spans="1:6" ht="36" customHeight="1" x14ac:dyDescent="0.3">
      <c r="A4" s="60" t="s">
        <v>52</v>
      </c>
      <c r="B4" s="11">
        <v>34</v>
      </c>
      <c r="C4" s="63">
        <v>84.1</v>
      </c>
      <c r="D4" s="21">
        <v>80</v>
      </c>
      <c r="E4" s="21">
        <v>90</v>
      </c>
      <c r="F4" s="12">
        <f>IF(((C4-D4)/(E4-D4)*100)&gt;100,100,(C4-D4)/(E4-D4)*100)</f>
        <v>40.999999999999943</v>
      </c>
    </row>
    <row r="5" spans="1:6" ht="36" customHeight="1" x14ac:dyDescent="0.3">
      <c r="A5" s="61" t="s">
        <v>53</v>
      </c>
      <c r="B5" s="14">
        <v>21</v>
      </c>
      <c r="C5" s="30">
        <v>75.400000000000006</v>
      </c>
      <c r="D5" s="7">
        <v>75</v>
      </c>
      <c r="E5" s="7">
        <v>85</v>
      </c>
      <c r="F5" s="15">
        <f>IF(((C5-D5)/(E5-D5)*100)&gt;100,100,(C5-D5)/(E5-D5)*100)</f>
        <v>4.0000000000000568</v>
      </c>
    </row>
    <row r="6" spans="1:6" ht="36" customHeight="1" x14ac:dyDescent="0.3">
      <c r="A6" s="61" t="s">
        <v>54</v>
      </c>
      <c r="B6" s="14">
        <v>-13</v>
      </c>
      <c r="C6" s="29">
        <v>0.8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 x14ac:dyDescent="0.35">
      <c r="A7" s="62" t="s">
        <v>55</v>
      </c>
      <c r="B7" s="22">
        <v>-13</v>
      </c>
      <c r="C7" s="64">
        <v>5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 x14ac:dyDescent="0.35">
      <c r="A8" s="47" t="s">
        <v>56</v>
      </c>
      <c r="B8" s="56">
        <f>SUM(B4:B7)</f>
        <v>29</v>
      </c>
      <c r="C8" s="56"/>
      <c r="D8" s="56"/>
      <c r="E8" s="56"/>
      <c r="F8" s="57">
        <f>SUMPRODUCT(B4:B7,F4:F7)/100</f>
        <v>14.779999999999994</v>
      </c>
    </row>
    <row r="9" spans="1:6" ht="36" customHeight="1" thickBot="1" x14ac:dyDescent="0.35">
      <c r="A9" s="65"/>
      <c r="B9" s="66"/>
      <c r="C9" s="66"/>
      <c r="D9" s="67"/>
      <c r="E9" s="47" t="s">
        <v>57</v>
      </c>
      <c r="F9" s="68">
        <f>IF((F8/B8)&lt;0,0,(F8/B8))</f>
        <v>0.50965517241379288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topLeftCell="A6" workbookViewId="0">
      <selection activeCell="D8" sqref="D8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60</v>
      </c>
      <c r="Z3" s="12" t="s">
        <v>31</v>
      </c>
    </row>
    <row r="4" spans="1:26" ht="31.2" x14ac:dyDescent="0.3">
      <c r="A4" s="14" t="s">
        <v>61</v>
      </c>
      <c r="B4" s="17">
        <v>0.35</v>
      </c>
      <c r="C4" s="31">
        <f>'Code Quality'!$F$9*5</f>
        <v>2.5482758620689645</v>
      </c>
      <c r="D4" s="31">
        <f>'Code Quality'!$F$9*5</f>
        <v>2.5482758620689645</v>
      </c>
      <c r="E4" s="31">
        <f>'Code Quality'!$F$9*5</f>
        <v>2.5482758620689645</v>
      </c>
      <c r="F4" s="31">
        <f>'Code Quality'!$F$9*5</f>
        <v>2.5482758620689645</v>
      </c>
      <c r="G4" s="31">
        <f>'Code Quality'!$F$9*5</f>
        <v>2.5482758620689645</v>
      </c>
      <c r="H4" s="31">
        <f>'Code Quality'!$F$9*5</f>
        <v>2.5482758620689645</v>
      </c>
      <c r="I4" s="31">
        <f>'Code Quality'!$F$9*5</f>
        <v>2.5482758620689645</v>
      </c>
      <c r="J4" s="31">
        <f>'Code Quality'!$F$9*5</f>
        <v>2.5482758620689645</v>
      </c>
      <c r="K4" s="31">
        <f>'Code Quality'!$F$9*5</f>
        <v>2.5482758620689645</v>
      </c>
      <c r="L4" s="31">
        <f>'Code Quality'!$F$9*5</f>
        <v>2.5482758620689645</v>
      </c>
      <c r="M4" s="31">
        <f>'Code Quality'!$F$9*5</f>
        <v>2.5482758620689645</v>
      </c>
      <c r="N4" s="31">
        <f>'Code Quality'!$F$9*5</f>
        <v>2.5482758620689645</v>
      </c>
      <c r="O4" s="31">
        <f>'Code Quality'!$F$9*5</f>
        <v>2.5482758620689645</v>
      </c>
      <c r="P4" s="31">
        <f>'Code Quality'!$F$9*5</f>
        <v>2.5482758620689645</v>
      </c>
      <c r="Q4" s="31">
        <f>'Code Quality'!$F$9*5</f>
        <v>2.5482758620689645</v>
      </c>
      <c r="R4" s="27">
        <f>AVERAGE(C4:Q4)</f>
        <v>2.5482758620689645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5"/>
    </row>
    <row r="5" spans="1:26" ht="62.4" x14ac:dyDescent="0.3">
      <c r="A5" s="14" t="s">
        <v>63</v>
      </c>
      <c r="B5" s="17">
        <v>7.4999999999999997E-2</v>
      </c>
      <c r="C5" s="25">
        <v>5</v>
      </c>
      <c r="D5" s="25">
        <v>5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5"/>
    </row>
    <row r="6" spans="1:26" ht="124.8" x14ac:dyDescent="0.3">
      <c r="A6" s="14" t="s">
        <v>70</v>
      </c>
      <c r="B6" s="17">
        <v>0.1</v>
      </c>
      <c r="C6" s="25">
        <v>4</v>
      </c>
      <c r="D6" s="25">
        <v>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5"/>
    </row>
    <row r="7" spans="1:26" ht="78" x14ac:dyDescent="0.3">
      <c r="A7" s="14" t="s">
        <v>77</v>
      </c>
      <c r="B7" s="17">
        <v>0.35</v>
      </c>
      <c r="C7" s="25">
        <v>4</v>
      </c>
      <c r="D7" s="25">
        <v>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5"/>
    </row>
    <row r="8" spans="1:26" ht="93.6" x14ac:dyDescent="0.3">
      <c r="A8" s="14" t="s">
        <v>83</v>
      </c>
      <c r="B8" s="17">
        <v>0.125</v>
      </c>
      <c r="C8" s="25">
        <v>4</v>
      </c>
      <c r="D8" s="25">
        <v>4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4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5"/>
    </row>
    <row r="9" spans="1:26" x14ac:dyDescent="0.3">
      <c r="A9" s="14" t="s">
        <v>57</v>
      </c>
      <c r="B9" s="18">
        <f>SUM(B4:B8)</f>
        <v>1</v>
      </c>
      <c r="C9" s="7">
        <f>SUMPRODUCT(C4:C8,$B$4:$B$8)</f>
        <v>3.5668965517241373</v>
      </c>
      <c r="D9" s="7">
        <f t="shared" ref="D9:Q9" si="1">SUMPRODUCT(D4:D8,$B$4:$B$8)</f>
        <v>3.5668965517241373</v>
      </c>
      <c r="E9" s="7">
        <f t="shared" si="1"/>
        <v>0.89189655172413751</v>
      </c>
      <c r="F9" s="7">
        <f t="shared" si="1"/>
        <v>0.89189655172413751</v>
      </c>
      <c r="G9" s="7">
        <f t="shared" si="1"/>
        <v>0.89189655172413751</v>
      </c>
      <c r="H9" s="7">
        <f t="shared" si="1"/>
        <v>0.89189655172413751</v>
      </c>
      <c r="I9" s="7">
        <f t="shared" si="1"/>
        <v>0.89189655172413751</v>
      </c>
      <c r="J9" s="7">
        <f t="shared" si="1"/>
        <v>0.89189655172413751</v>
      </c>
      <c r="K9" s="7">
        <f t="shared" si="1"/>
        <v>0.89189655172413751</v>
      </c>
      <c r="L9" s="7">
        <f t="shared" si="1"/>
        <v>0.89189655172413751</v>
      </c>
      <c r="M9" s="7">
        <f t="shared" si="1"/>
        <v>0.89189655172413751</v>
      </c>
      <c r="N9" s="7">
        <f t="shared" si="1"/>
        <v>0.89189655172413751</v>
      </c>
      <c r="O9" s="7">
        <f t="shared" si="1"/>
        <v>0.89189655172413751</v>
      </c>
      <c r="P9" s="7">
        <f t="shared" si="1"/>
        <v>0.89189655172413751</v>
      </c>
      <c r="Q9" s="7">
        <f t="shared" si="1"/>
        <v>0.89189655172413751</v>
      </c>
      <c r="R9" s="27"/>
      <c r="S9" s="7"/>
      <c r="T9" s="7"/>
      <c r="U9" s="7"/>
      <c r="V9" s="7"/>
      <c r="W9" s="7"/>
      <c r="X9" s="7"/>
      <c r="Y9" s="7"/>
      <c r="Z9" s="15"/>
    </row>
    <row r="10" spans="1:26" ht="16.2" thickBot="1" x14ac:dyDescent="0.35">
      <c r="A10" s="22" t="s">
        <v>89</v>
      </c>
      <c r="B10" s="23"/>
      <c r="C10" s="23">
        <f>C9/5*20</f>
        <v>14.267586206896549</v>
      </c>
      <c r="D10" s="23">
        <f t="shared" ref="D10:Q10" si="2">D9/5*20</f>
        <v>14.267586206896549</v>
      </c>
      <c r="E10" s="23">
        <f t="shared" si="2"/>
        <v>3.56758620689655</v>
      </c>
      <c r="F10" s="23">
        <f t="shared" si="2"/>
        <v>3.56758620689655</v>
      </c>
      <c r="G10" s="23">
        <f t="shared" si="2"/>
        <v>3.56758620689655</v>
      </c>
      <c r="H10" s="23">
        <f t="shared" si="2"/>
        <v>3.56758620689655</v>
      </c>
      <c r="I10" s="23">
        <f t="shared" si="2"/>
        <v>3.56758620689655</v>
      </c>
      <c r="J10" s="23">
        <f t="shared" si="2"/>
        <v>3.56758620689655</v>
      </c>
      <c r="K10" s="23">
        <f t="shared" si="2"/>
        <v>3.56758620689655</v>
      </c>
      <c r="L10" s="23">
        <f t="shared" si="2"/>
        <v>3.56758620689655</v>
      </c>
      <c r="M10" s="23">
        <f t="shared" si="2"/>
        <v>3.56758620689655</v>
      </c>
      <c r="N10" s="23">
        <f t="shared" si="2"/>
        <v>3.56758620689655</v>
      </c>
      <c r="O10" s="23">
        <f t="shared" si="2"/>
        <v>3.56758620689655</v>
      </c>
      <c r="P10" s="23">
        <f t="shared" si="2"/>
        <v>3.56758620689655</v>
      </c>
      <c r="Q10" s="23">
        <f t="shared" si="2"/>
        <v>3.56758620689655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 x14ac:dyDescent="0.3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topLeftCell="A9" workbookViewId="0">
      <selection activeCell="D14" sqref="D1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90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1" t="s">
        <v>60</v>
      </c>
      <c r="Z3" s="12" t="s">
        <v>31</v>
      </c>
    </row>
    <row r="4" spans="1:26" ht="144.75" customHeight="1" x14ac:dyDescent="0.3">
      <c r="A4" s="14" t="s">
        <v>91</v>
      </c>
      <c r="B4" s="17">
        <v>0.1</v>
      </c>
      <c r="C4" s="25">
        <v>5</v>
      </c>
      <c r="D4" s="25">
        <v>5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7" si="0">AVERAGE(C4:Q4)</f>
        <v>5</v>
      </c>
      <c r="S4" s="73" t="s">
        <v>92</v>
      </c>
      <c r="T4" s="73" t="s">
        <v>93</v>
      </c>
      <c r="U4" s="73" t="s">
        <v>94</v>
      </c>
      <c r="V4" s="73" t="s">
        <v>95</v>
      </c>
      <c r="W4" s="73" t="s">
        <v>96</v>
      </c>
      <c r="X4" s="73" t="s">
        <v>97</v>
      </c>
      <c r="Y4" s="70"/>
      <c r="Z4" s="15"/>
    </row>
    <row r="5" spans="1:26" ht="101.25" customHeight="1" x14ac:dyDescent="0.3">
      <c r="A5" s="14" t="s">
        <v>98</v>
      </c>
      <c r="B5" s="17">
        <v>0.1</v>
      </c>
      <c r="C5" s="25">
        <v>5</v>
      </c>
      <c r="D5" s="25">
        <v>5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5</v>
      </c>
      <c r="S5" s="73" t="s">
        <v>99</v>
      </c>
      <c r="T5" s="73" t="s">
        <v>100</v>
      </c>
      <c r="U5" s="73" t="s">
        <v>101</v>
      </c>
      <c r="V5" s="73" t="s">
        <v>102</v>
      </c>
      <c r="W5" s="73" t="s">
        <v>103</v>
      </c>
      <c r="X5" s="73" t="s">
        <v>104</v>
      </c>
      <c r="Y5" s="70"/>
      <c r="Z5" s="15"/>
    </row>
    <row r="6" spans="1:26" ht="46.8" x14ac:dyDescent="0.3">
      <c r="A6" s="14" t="s">
        <v>105</v>
      </c>
      <c r="B6" s="17">
        <v>0.05</v>
      </c>
      <c r="C6" s="25">
        <v>5</v>
      </c>
      <c r="D6" s="25">
        <v>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4.5</v>
      </c>
      <c r="S6" s="73" t="s">
        <v>106</v>
      </c>
      <c r="T6" s="73" t="s">
        <v>107</v>
      </c>
      <c r="U6" s="73" t="s">
        <v>108</v>
      </c>
      <c r="V6" s="73" t="s">
        <v>109</v>
      </c>
      <c r="W6" s="73" t="s">
        <v>110</v>
      </c>
      <c r="X6" s="73" t="s">
        <v>111</v>
      </c>
      <c r="Y6" s="70"/>
      <c r="Z6" s="15"/>
    </row>
    <row r="7" spans="1:26" ht="46.8" x14ac:dyDescent="0.3">
      <c r="A7" s="14" t="s">
        <v>112</v>
      </c>
      <c r="B7" s="17">
        <v>0.05</v>
      </c>
      <c r="C7" s="25">
        <v>5</v>
      </c>
      <c r="D7" s="25">
        <v>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5</v>
      </c>
      <c r="S7" s="73" t="s">
        <v>106</v>
      </c>
      <c r="T7" s="73" t="s">
        <v>113</v>
      </c>
      <c r="U7" s="73" t="s">
        <v>114</v>
      </c>
      <c r="V7" s="73" t="s">
        <v>115</v>
      </c>
      <c r="W7" s="73" t="s">
        <v>116</v>
      </c>
      <c r="X7" s="73" t="s">
        <v>117</v>
      </c>
      <c r="Y7" s="70"/>
      <c r="Z7" s="15"/>
    </row>
    <row r="8" spans="1:26" ht="62.4" x14ac:dyDescent="0.3">
      <c r="A8" s="14" t="s">
        <v>118</v>
      </c>
      <c r="B8" s="17">
        <v>0.1</v>
      </c>
      <c r="C8" s="25">
        <v>5</v>
      </c>
      <c r="D8" s="25">
        <v>5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ref="R8:R12" si="1">AVERAGE(C8:Q8)</f>
        <v>5</v>
      </c>
      <c r="S8" s="73" t="s">
        <v>106</v>
      </c>
      <c r="T8" s="73" t="s">
        <v>119</v>
      </c>
      <c r="U8" s="73" t="s">
        <v>120</v>
      </c>
      <c r="V8" s="73" t="s">
        <v>121</v>
      </c>
      <c r="W8" s="73" t="s">
        <v>122</v>
      </c>
      <c r="X8" s="73" t="s">
        <v>123</v>
      </c>
      <c r="Y8" s="70"/>
      <c r="Z8" s="15"/>
    </row>
    <row r="9" spans="1:26" ht="62.4" x14ac:dyDescent="0.3">
      <c r="A9" s="14" t="s">
        <v>124</v>
      </c>
      <c r="B9" s="17">
        <v>0.05</v>
      </c>
      <c r="C9" s="25">
        <v>4</v>
      </c>
      <c r="D9" s="25">
        <v>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ref="R9:R11" si="2">AVERAGE(C9:Q9)</f>
        <v>4.5</v>
      </c>
      <c r="S9" s="73" t="s">
        <v>125</v>
      </c>
      <c r="T9" s="73" t="s">
        <v>126</v>
      </c>
      <c r="U9" s="73"/>
      <c r="V9" s="73" t="s">
        <v>127</v>
      </c>
      <c r="W9" s="73"/>
      <c r="X9" s="73" t="s">
        <v>128</v>
      </c>
      <c r="Y9" s="70"/>
      <c r="Z9" s="15"/>
    </row>
    <row r="10" spans="1:26" ht="93.6" x14ac:dyDescent="0.3">
      <c r="A10" s="14" t="s">
        <v>129</v>
      </c>
      <c r="B10" s="17">
        <v>0.1</v>
      </c>
      <c r="C10" s="25">
        <v>5</v>
      </c>
      <c r="D10" s="25">
        <v>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2"/>
        <v>5</v>
      </c>
      <c r="S10" s="73" t="s">
        <v>125</v>
      </c>
      <c r="T10" s="73" t="s">
        <v>130</v>
      </c>
      <c r="U10" s="73" t="s">
        <v>131</v>
      </c>
      <c r="V10" s="73" t="s">
        <v>132</v>
      </c>
      <c r="W10" s="73" t="s">
        <v>133</v>
      </c>
      <c r="X10" s="73" t="s">
        <v>134</v>
      </c>
      <c r="Y10" s="70"/>
      <c r="Z10" s="15"/>
    </row>
    <row r="11" spans="1:26" ht="31.2" x14ac:dyDescent="0.3">
      <c r="A11" s="14" t="s">
        <v>135</v>
      </c>
      <c r="B11" s="17">
        <v>0.1</v>
      </c>
      <c r="C11" s="25">
        <v>5</v>
      </c>
      <c r="D11" s="25">
        <v>5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2"/>
        <v>5</v>
      </c>
      <c r="S11" s="73" t="s">
        <v>125</v>
      </c>
      <c r="T11" s="73" t="s">
        <v>136</v>
      </c>
      <c r="U11" s="73" t="s">
        <v>137</v>
      </c>
      <c r="V11" s="73" t="s">
        <v>138</v>
      </c>
      <c r="W11" s="73" t="s">
        <v>139</v>
      </c>
      <c r="X11" s="73" t="s">
        <v>140</v>
      </c>
      <c r="Y11" s="70"/>
      <c r="Z11" s="15"/>
    </row>
    <row r="12" spans="1:26" ht="31.2" x14ac:dyDescent="0.3">
      <c r="A12" s="14" t="s">
        <v>141</v>
      </c>
      <c r="B12" s="17">
        <v>0.1</v>
      </c>
      <c r="C12" s="25">
        <v>5</v>
      </c>
      <c r="D12" s="25">
        <v>5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1"/>
        <v>5</v>
      </c>
      <c r="S12" s="73" t="s">
        <v>125</v>
      </c>
      <c r="T12" s="73" t="s">
        <v>136</v>
      </c>
      <c r="U12" s="73" t="s">
        <v>137</v>
      </c>
      <c r="V12" s="73" t="s">
        <v>138</v>
      </c>
      <c r="W12" s="73" t="s">
        <v>139</v>
      </c>
      <c r="X12" s="73" t="s">
        <v>140</v>
      </c>
      <c r="Y12" s="70"/>
      <c r="Z12" s="15"/>
    </row>
    <row r="13" spans="1:26" ht="46.8" x14ac:dyDescent="0.3">
      <c r="A13" s="14" t="s">
        <v>142</v>
      </c>
      <c r="B13" s="17">
        <v>0.1</v>
      </c>
      <c r="C13" s="25">
        <v>4</v>
      </c>
      <c r="D13" s="25">
        <v>4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9">
        <f t="shared" ref="R13:R14" si="3">AVERAGE(C13:Q13)</f>
        <v>4</v>
      </c>
      <c r="S13" s="73" t="s">
        <v>143</v>
      </c>
      <c r="T13" s="73" t="s">
        <v>144</v>
      </c>
      <c r="U13" s="73" t="s">
        <v>145</v>
      </c>
      <c r="V13" s="73" t="s">
        <v>146</v>
      </c>
      <c r="W13" s="73" t="s">
        <v>147</v>
      </c>
      <c r="X13" s="73" t="s">
        <v>148</v>
      </c>
      <c r="Y13" s="70"/>
      <c r="Z13" s="15"/>
    </row>
    <row r="14" spans="1:26" ht="31.2" x14ac:dyDescent="0.3">
      <c r="A14" s="14" t="s">
        <v>149</v>
      </c>
      <c r="B14" s="17">
        <v>0.15</v>
      </c>
      <c r="C14" s="25">
        <v>5</v>
      </c>
      <c r="D14" s="25">
        <v>5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9">
        <f t="shared" si="3"/>
        <v>5</v>
      </c>
      <c r="S14" s="73" t="s">
        <v>125</v>
      </c>
      <c r="T14" s="73" t="s">
        <v>136</v>
      </c>
      <c r="U14" s="73" t="s">
        <v>137</v>
      </c>
      <c r="V14" s="73" t="s">
        <v>138</v>
      </c>
      <c r="W14" s="73" t="s">
        <v>139</v>
      </c>
      <c r="X14" s="73" t="s">
        <v>140</v>
      </c>
      <c r="Y14" s="70"/>
      <c r="Z14" s="15"/>
    </row>
    <row r="15" spans="1:26" x14ac:dyDescent="0.3">
      <c r="A15" s="14" t="s">
        <v>57</v>
      </c>
      <c r="B15" s="18">
        <f>SUM(B4:B14)</f>
        <v>1</v>
      </c>
      <c r="C15" s="7">
        <f>SUMPRODUCT(C4:C14,$B$4:$B$14)</f>
        <v>4.8500000000000005</v>
      </c>
      <c r="D15" s="7">
        <f t="shared" ref="D15:Q15" si="4">SUMPRODUCT(D4:D14,$B$4:$B$14)</f>
        <v>4.8500000000000005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4"/>
      <c r="T15" s="34"/>
      <c r="U15" s="34"/>
      <c r="V15" s="34"/>
      <c r="W15" s="34"/>
      <c r="X15" s="34"/>
      <c r="Y15" s="7"/>
      <c r="Z15" s="15"/>
    </row>
    <row r="16" spans="1:26" x14ac:dyDescent="0.3">
      <c r="A16" s="22" t="s">
        <v>89</v>
      </c>
      <c r="B16" s="23"/>
      <c r="C16" s="23">
        <f>C15/5*20</f>
        <v>19.400000000000002</v>
      </c>
      <c r="D16" s="23">
        <f t="shared" ref="D16:Q16" si="5">D15/5*20</f>
        <v>19.400000000000002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topLeftCell="A7" workbookViewId="0">
      <selection activeCell="D12" sqref="D12"/>
    </sheetView>
  </sheetViews>
  <sheetFormatPr defaultColWidth="10.8984375" defaultRowHeight="15.6" x14ac:dyDescent="0.3"/>
  <cols>
    <col min="1" max="1" width="28.5" style="1" bestFit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150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59</v>
      </c>
      <c r="B3" s="20" t="s">
        <v>47</v>
      </c>
      <c r="C3" s="20">
        <f>'Group and Self Assessment'!C10</f>
        <v>1161605</v>
      </c>
      <c r="D3" s="20">
        <f>'Group and Self Assessment'!C11</f>
        <v>1171444</v>
      </c>
      <c r="E3" s="20">
        <f>'Group and Self Assessment'!C12</f>
        <v>1190539</v>
      </c>
      <c r="F3" s="20">
        <f>'Group and Self Assessment'!C13</f>
        <v>1190797</v>
      </c>
      <c r="G3" s="20">
        <f>'Group and Self Assessment'!C14</f>
        <v>1190818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80" t="s">
        <v>60</v>
      </c>
      <c r="Z3" s="78" t="s">
        <v>31</v>
      </c>
    </row>
    <row r="4" spans="1:26" ht="46.8" x14ac:dyDescent="0.3">
      <c r="A4" s="76" t="s">
        <v>151</v>
      </c>
      <c r="B4" s="17">
        <v>7.4999999999999997E-2</v>
      </c>
      <c r="C4" s="25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12" si="0">AVERAGE(C4:Q4)</f>
        <v>5</v>
      </c>
      <c r="S4" s="73" t="s">
        <v>152</v>
      </c>
      <c r="T4" s="73" t="s">
        <v>153</v>
      </c>
      <c r="U4" s="73" t="s">
        <v>154</v>
      </c>
      <c r="V4" s="73" t="s">
        <v>155</v>
      </c>
      <c r="W4" s="73" t="s">
        <v>156</v>
      </c>
      <c r="X4" s="73" t="s">
        <v>43</v>
      </c>
      <c r="Y4" s="70"/>
      <c r="Z4" s="79"/>
    </row>
    <row r="5" spans="1:26" ht="46.8" x14ac:dyDescent="0.3">
      <c r="A5" s="76" t="s">
        <v>157</v>
      </c>
      <c r="B5" s="17">
        <v>7.4999999999999997E-2</v>
      </c>
      <c r="C5" s="25">
        <v>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5</v>
      </c>
      <c r="S5" s="73" t="s">
        <v>152</v>
      </c>
      <c r="T5" s="73" t="s">
        <v>158</v>
      </c>
      <c r="U5" s="73" t="s">
        <v>159</v>
      </c>
      <c r="V5" s="73" t="s">
        <v>160</v>
      </c>
      <c r="W5" s="73" t="s">
        <v>161</v>
      </c>
      <c r="X5" s="73" t="s">
        <v>43</v>
      </c>
      <c r="Y5" s="70"/>
      <c r="Z5" s="79"/>
    </row>
    <row r="6" spans="1:26" ht="46.8" x14ac:dyDescent="0.3">
      <c r="A6" s="76" t="s">
        <v>162</v>
      </c>
      <c r="B6" s="17">
        <v>7.4999999999999997E-2</v>
      </c>
      <c r="C6" s="25"/>
      <c r="D6" s="25">
        <v>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4</v>
      </c>
      <c r="S6" s="73" t="s">
        <v>152</v>
      </c>
      <c r="T6" s="73" t="s">
        <v>158</v>
      </c>
      <c r="U6" s="73" t="s">
        <v>154</v>
      </c>
      <c r="V6" s="73" t="s">
        <v>155</v>
      </c>
      <c r="W6" s="73" t="s">
        <v>163</v>
      </c>
      <c r="X6" s="73" t="s">
        <v>43</v>
      </c>
      <c r="Y6" s="70"/>
      <c r="Z6" s="79"/>
    </row>
    <row r="7" spans="1:26" ht="46.8" x14ac:dyDescent="0.3">
      <c r="A7" s="76" t="s">
        <v>164</v>
      </c>
      <c r="B7" s="17">
        <v>0.1</v>
      </c>
      <c r="C7" s="25"/>
      <c r="D7" s="25">
        <v>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4</v>
      </c>
      <c r="S7" s="73" t="s">
        <v>152</v>
      </c>
      <c r="T7" s="73" t="s">
        <v>165</v>
      </c>
      <c r="U7" s="73" t="s">
        <v>166</v>
      </c>
      <c r="V7" s="73" t="s">
        <v>167</v>
      </c>
      <c r="W7" s="73" t="s">
        <v>168</v>
      </c>
      <c r="X7" s="73" t="s">
        <v>43</v>
      </c>
      <c r="Y7" s="70"/>
      <c r="Z7" s="79"/>
    </row>
    <row r="8" spans="1:26" ht="46.8" x14ac:dyDescent="0.3">
      <c r="A8" s="76" t="s">
        <v>169</v>
      </c>
      <c r="B8" s="17">
        <v>0.17499999999999999</v>
      </c>
      <c r="C8" s="25"/>
      <c r="D8" s="25">
        <v>4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si="0"/>
        <v>4</v>
      </c>
      <c r="S8" s="73" t="s">
        <v>152</v>
      </c>
      <c r="T8" s="73" t="s">
        <v>170</v>
      </c>
      <c r="U8" s="73" t="s">
        <v>171</v>
      </c>
      <c r="V8" s="73" t="s">
        <v>172</v>
      </c>
      <c r="W8" s="73" t="s">
        <v>173</v>
      </c>
      <c r="X8" s="73" t="s">
        <v>43</v>
      </c>
      <c r="Y8" s="70"/>
      <c r="Z8" s="79"/>
    </row>
    <row r="9" spans="1:26" ht="46.8" x14ac:dyDescent="0.3">
      <c r="A9" s="76" t="s">
        <v>174</v>
      </c>
      <c r="B9" s="17">
        <v>0.1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 t="e">
        <f t="shared" si="0"/>
        <v>#DIV/0!</v>
      </c>
      <c r="S9" s="73" t="s">
        <v>152</v>
      </c>
      <c r="T9" s="73" t="s">
        <v>170</v>
      </c>
      <c r="U9" s="73" t="s">
        <v>171</v>
      </c>
      <c r="V9" s="73" t="s">
        <v>175</v>
      </c>
      <c r="W9" s="73" t="s">
        <v>176</v>
      </c>
      <c r="X9" s="73" t="s">
        <v>43</v>
      </c>
      <c r="Y9" s="70"/>
      <c r="Z9" s="79"/>
    </row>
    <row r="10" spans="1:26" ht="46.8" x14ac:dyDescent="0.3">
      <c r="A10" s="76" t="s">
        <v>177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 t="e">
        <f t="shared" si="0"/>
        <v>#DIV/0!</v>
      </c>
      <c r="S10" s="73" t="s">
        <v>152</v>
      </c>
      <c r="T10" s="73" t="s">
        <v>178</v>
      </c>
      <c r="U10" s="73" t="s">
        <v>179</v>
      </c>
      <c r="V10" s="73" t="s">
        <v>180</v>
      </c>
      <c r="W10" s="73" t="s">
        <v>181</v>
      </c>
      <c r="X10" s="73" t="s">
        <v>43</v>
      </c>
      <c r="Y10" s="70"/>
      <c r="Z10" s="79"/>
    </row>
    <row r="11" spans="1:26" ht="46.8" x14ac:dyDescent="0.3">
      <c r="A11" s="76" t="s">
        <v>182</v>
      </c>
      <c r="B11" s="17">
        <v>0.15</v>
      </c>
      <c r="C11" s="25"/>
      <c r="D11" s="25">
        <v>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0"/>
        <v>4</v>
      </c>
      <c r="S11" s="73" t="s">
        <v>152</v>
      </c>
      <c r="T11" s="73" t="s">
        <v>178</v>
      </c>
      <c r="U11" s="73" t="s">
        <v>183</v>
      </c>
      <c r="V11" s="73" t="s">
        <v>184</v>
      </c>
      <c r="W11" s="73" t="s">
        <v>185</v>
      </c>
      <c r="X11" s="73" t="s">
        <v>43</v>
      </c>
      <c r="Y11" s="70"/>
      <c r="Z11" s="79"/>
    </row>
    <row r="12" spans="1:26" ht="46.8" x14ac:dyDescent="0.3">
      <c r="A12" s="76" t="s">
        <v>186</v>
      </c>
      <c r="B12" s="17">
        <v>0.15</v>
      </c>
      <c r="C12" s="25"/>
      <c r="D12" s="25">
        <v>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0"/>
        <v>4</v>
      </c>
      <c r="S12" s="73" t="s">
        <v>152</v>
      </c>
      <c r="T12" s="73" t="s">
        <v>178</v>
      </c>
      <c r="U12" s="73" t="s">
        <v>187</v>
      </c>
      <c r="V12" s="73" t="s">
        <v>188</v>
      </c>
      <c r="W12" s="73" t="s">
        <v>189</v>
      </c>
      <c r="X12" s="73" t="s">
        <v>43</v>
      </c>
      <c r="Y12" s="70"/>
      <c r="Z12" s="79"/>
    </row>
    <row r="13" spans="1:26" x14ac:dyDescent="0.3">
      <c r="A13" s="76" t="s">
        <v>57</v>
      </c>
      <c r="B13" s="18">
        <f>SUM(B4:B12)</f>
        <v>1</v>
      </c>
      <c r="C13" s="81">
        <f t="shared" ref="C13:Q13" si="1">SUMPRODUCT(C4:C12,$B$4:$B$12)</f>
        <v>0.75</v>
      </c>
      <c r="D13" s="81">
        <f t="shared" si="1"/>
        <v>2.6</v>
      </c>
      <c r="E13" s="81">
        <f t="shared" si="1"/>
        <v>0</v>
      </c>
      <c r="F13" s="81">
        <f t="shared" si="1"/>
        <v>0</v>
      </c>
      <c r="G13" s="81">
        <f t="shared" si="1"/>
        <v>0</v>
      </c>
      <c r="H13" s="81">
        <f t="shared" si="1"/>
        <v>0</v>
      </c>
      <c r="I13" s="81">
        <f t="shared" si="1"/>
        <v>0</v>
      </c>
      <c r="J13" s="81">
        <f t="shared" si="1"/>
        <v>0</v>
      </c>
      <c r="K13" s="81">
        <f t="shared" si="1"/>
        <v>0</v>
      </c>
      <c r="L13" s="81">
        <f t="shared" si="1"/>
        <v>0</v>
      </c>
      <c r="M13" s="81">
        <f t="shared" si="1"/>
        <v>0</v>
      </c>
      <c r="N13" s="81">
        <f t="shared" si="1"/>
        <v>0</v>
      </c>
      <c r="O13" s="81">
        <f t="shared" si="1"/>
        <v>0</v>
      </c>
      <c r="P13" s="81">
        <f t="shared" si="1"/>
        <v>0</v>
      </c>
      <c r="Q13" s="81">
        <f t="shared" si="1"/>
        <v>0</v>
      </c>
      <c r="R13" s="27"/>
      <c r="S13" s="34"/>
      <c r="T13" s="34"/>
      <c r="U13" s="34"/>
      <c r="V13" s="34"/>
      <c r="W13" s="34"/>
      <c r="X13" s="34"/>
      <c r="Y13" s="81"/>
      <c r="Z13" s="79"/>
    </row>
    <row r="14" spans="1:26" ht="16.2" thickBot="1" x14ac:dyDescent="0.35">
      <c r="A14" s="77" t="s">
        <v>89</v>
      </c>
      <c r="B14" s="23"/>
      <c r="C14" s="23">
        <f>C13/5*20</f>
        <v>3</v>
      </c>
      <c r="D14" s="23">
        <f t="shared" ref="D14:Q14" si="2">D13/5*20</f>
        <v>10.4</v>
      </c>
      <c r="E14" s="23">
        <f t="shared" si="2"/>
        <v>0</v>
      </c>
      <c r="F14" s="23">
        <f t="shared" si="2"/>
        <v>0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 x14ac:dyDescent="0.3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a1e3ca88-8ae5-4fd0-ba37-40ce669fcbb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Duarte Dias</cp:lastModifiedBy>
  <cp:revision/>
  <dcterms:created xsi:type="dcterms:W3CDTF">2021-10-23T17:18:59Z</dcterms:created>
  <dcterms:modified xsi:type="dcterms:W3CDTF">2022-01-26T07:52:38Z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