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Files_RMS\"/>
    </mc:Choice>
  </mc:AlternateContent>
  <xr:revisionPtr revIDLastSave="0" documentId="13_ncr:1_{84E0FCA1-861B-4D64-9591-F3E612AD388C}" xr6:coauthVersionLast="45" xr6:coauthVersionMax="45" xr10:uidLastSave="{00000000-0000-0000-0000-000000000000}"/>
  <bookViews>
    <workbookView xWindow="2160" yWindow="960" windowWidth="17628" windowHeight="12000" xr2:uid="{CB9436EB-0001-4D80-833F-77FC6D663EF5}"/>
  </bookViews>
  <sheets>
    <sheet name="metas" sheetId="1" r:id="rId1"/>
    <sheet name="lojas" sheetId="2" r:id="rId2"/>
    <sheet name="diaria" sheetId="3" r:id="rId3"/>
  </sheets>
  <definedNames>
    <definedName name="_xlnm._FilterDatabase" localSheetId="2" hidden="1">diaria!$A$1:$Q$32</definedName>
    <definedName name="_xlnm._FilterDatabase" localSheetId="0" hidden="1">metas!$A$1:$O$274</definedName>
    <definedName name="_xlnm.Print_Area" localSheetId="0">metas!$A$1:$P$274</definedName>
    <definedName name="_xlnm.Print_Titles" localSheetId="0">metas!$1:$1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6" i="1" l="1"/>
  <c r="A20" i="2" l="1"/>
  <c r="A21" i="2" s="1"/>
  <c r="A22" i="2" s="1"/>
  <c r="B2" i="3" l="1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C29" i="3" s="1" a="1"/>
  <c r="C29" i="3" s="1"/>
  <c r="A5" i="3" l="1"/>
  <c r="A13" i="3"/>
  <c r="A6" i="3"/>
  <c r="A9" i="3"/>
  <c r="A17" i="3"/>
  <c r="A25" i="3"/>
  <c r="A2" i="3"/>
  <c r="A10" i="3"/>
  <c r="A18" i="3"/>
  <c r="A26" i="3"/>
  <c r="A3" i="3"/>
  <c r="A11" i="3"/>
  <c r="A19" i="3"/>
  <c r="A27" i="3"/>
  <c r="A4" i="3"/>
  <c r="A12" i="3"/>
  <c r="A20" i="3"/>
  <c r="A28" i="3"/>
  <c r="A21" i="3"/>
  <c r="A14" i="3"/>
  <c r="A22" i="3"/>
  <c r="A29" i="3"/>
  <c r="A15" i="3"/>
  <c r="A23" i="3"/>
  <c r="A7" i="3"/>
  <c r="A8" i="3"/>
  <c r="A16" i="3"/>
  <c r="A24" i="3"/>
  <c r="B32" i="3" a="1"/>
  <c r="B32" i="3" s="1"/>
  <c r="A32" i="3" s="1"/>
  <c r="B30" i="3" a="1"/>
  <c r="B30" i="3" s="1"/>
  <c r="A30" i="3" s="1"/>
  <c r="B31" i="3" a="1"/>
  <c r="B31" i="3" s="1"/>
  <c r="A31" i="3" s="1"/>
  <c r="C9" i="3" a="1"/>
  <c r="C9" i="3" s="1"/>
  <c r="C17" i="3" a="1"/>
  <c r="C17" i="3" s="1"/>
  <c r="C25" i="3" a="1"/>
  <c r="C25" i="3" s="1"/>
  <c r="C2" i="3" a="1"/>
  <c r="C2" i="3" s="1"/>
  <c r="C10" i="3" a="1"/>
  <c r="C10" i="3" s="1"/>
  <c r="C18" i="3" a="1"/>
  <c r="C18" i="3" s="1"/>
  <c r="C26" i="3" a="1"/>
  <c r="C26" i="3" s="1"/>
  <c r="C3" i="3" a="1"/>
  <c r="C3" i="3" s="1"/>
  <c r="C11" i="3" a="1"/>
  <c r="C11" i="3" s="1"/>
  <c r="C19" i="3" a="1"/>
  <c r="C19" i="3" s="1"/>
  <c r="C27" i="3" a="1"/>
  <c r="C27" i="3" s="1"/>
  <c r="C4" i="3" a="1"/>
  <c r="C4" i="3" s="1"/>
  <c r="C12" i="3" a="1"/>
  <c r="C12" i="3" s="1"/>
  <c r="C20" i="3" a="1"/>
  <c r="C20" i="3" s="1"/>
  <c r="C28" i="3" a="1"/>
  <c r="C28" i="3" s="1"/>
  <c r="C5" i="3" a="1"/>
  <c r="C5" i="3" s="1"/>
  <c r="C13" i="3" a="1"/>
  <c r="C13" i="3" s="1"/>
  <c r="C21" i="3" a="1"/>
  <c r="C21" i="3" s="1"/>
  <c r="C6" i="3" a="1"/>
  <c r="C6" i="3" s="1"/>
  <c r="C22" i="3" a="1"/>
  <c r="C22" i="3" s="1"/>
  <c r="C7" i="3" a="1"/>
  <c r="C7" i="3" s="1"/>
  <c r="C15" i="3" a="1"/>
  <c r="C15" i="3" s="1"/>
  <c r="C23" i="3" a="1"/>
  <c r="C23" i="3" s="1"/>
  <c r="C14" i="3" a="1"/>
  <c r="C14" i="3" s="1"/>
  <c r="C8" i="3" a="1"/>
  <c r="C8" i="3" s="1"/>
  <c r="C16" i="3" a="1"/>
  <c r="C16" i="3" s="1"/>
  <c r="C24" i="3" a="1"/>
  <c r="C24" i="3" s="1"/>
  <c r="C30" i="3" l="1" a="1"/>
  <c r="C30" i="3" s="1"/>
  <c r="C32" i="3" a="1"/>
  <c r="C32" i="3" s="1"/>
  <c r="C31" i="3" a="1"/>
  <c r="C31" i="3" s="1"/>
  <c r="K2" i="1" l="1"/>
  <c r="O274" i="1"/>
  <c r="M274" i="1"/>
  <c r="L274" i="1"/>
  <c r="K274" i="1"/>
  <c r="J274" i="1"/>
  <c r="I274" i="1"/>
  <c r="O273" i="1"/>
  <c r="M273" i="1"/>
  <c r="L273" i="1"/>
  <c r="K273" i="1"/>
  <c r="J273" i="1"/>
  <c r="I273" i="1"/>
  <c r="O272" i="1"/>
  <c r="M272" i="1"/>
  <c r="L272" i="1"/>
  <c r="K272" i="1"/>
  <c r="J272" i="1"/>
  <c r="I272" i="1"/>
  <c r="O271" i="1"/>
  <c r="M271" i="1"/>
  <c r="L271" i="1"/>
  <c r="K271" i="1"/>
  <c r="J271" i="1"/>
  <c r="I271" i="1"/>
  <c r="O270" i="1"/>
  <c r="M270" i="1"/>
  <c r="L270" i="1"/>
  <c r="K270" i="1"/>
  <c r="J270" i="1"/>
  <c r="I270" i="1"/>
  <c r="O269" i="1"/>
  <c r="M269" i="1"/>
  <c r="L269" i="1"/>
  <c r="K269" i="1"/>
  <c r="J269" i="1"/>
  <c r="I269" i="1"/>
  <c r="O268" i="1"/>
  <c r="M268" i="1"/>
  <c r="L268" i="1"/>
  <c r="K268" i="1"/>
  <c r="J268" i="1"/>
  <c r="I268" i="1"/>
  <c r="O267" i="1"/>
  <c r="M267" i="1"/>
  <c r="L267" i="1"/>
  <c r="K267" i="1"/>
  <c r="J267" i="1"/>
  <c r="I267" i="1"/>
  <c r="O266" i="1"/>
  <c r="M266" i="1"/>
  <c r="L266" i="1"/>
  <c r="K266" i="1"/>
  <c r="J266" i="1"/>
  <c r="I266" i="1"/>
  <c r="O265" i="1"/>
  <c r="M265" i="1"/>
  <c r="L265" i="1"/>
  <c r="K265" i="1"/>
  <c r="J265" i="1"/>
  <c r="I265" i="1"/>
  <c r="O264" i="1"/>
  <c r="M264" i="1"/>
  <c r="L264" i="1"/>
  <c r="K264" i="1"/>
  <c r="J264" i="1"/>
  <c r="I264" i="1"/>
  <c r="O263" i="1"/>
  <c r="M263" i="1"/>
  <c r="L263" i="1"/>
  <c r="K263" i="1"/>
  <c r="J263" i="1"/>
  <c r="I263" i="1"/>
  <c r="O262" i="1"/>
  <c r="M262" i="1"/>
  <c r="L262" i="1"/>
  <c r="K262" i="1"/>
  <c r="J262" i="1"/>
  <c r="I262" i="1"/>
  <c r="O261" i="1"/>
  <c r="M261" i="1"/>
  <c r="L261" i="1"/>
  <c r="K261" i="1"/>
  <c r="J261" i="1"/>
  <c r="I261" i="1"/>
  <c r="O260" i="1"/>
  <c r="M260" i="1"/>
  <c r="L260" i="1"/>
  <c r="K260" i="1"/>
  <c r="J260" i="1"/>
  <c r="I260" i="1"/>
  <c r="O259" i="1"/>
  <c r="M259" i="1"/>
  <c r="L259" i="1"/>
  <c r="K259" i="1"/>
  <c r="J259" i="1"/>
  <c r="I259" i="1"/>
  <c r="O258" i="1"/>
  <c r="M258" i="1"/>
  <c r="L258" i="1"/>
  <c r="K258" i="1"/>
  <c r="J258" i="1"/>
  <c r="I258" i="1"/>
  <c r="O257" i="1"/>
  <c r="M257" i="1"/>
  <c r="L257" i="1"/>
  <c r="K257" i="1"/>
  <c r="J257" i="1"/>
  <c r="I257" i="1"/>
  <c r="O256" i="1"/>
  <c r="M256" i="1"/>
  <c r="L256" i="1"/>
  <c r="K256" i="1"/>
  <c r="J256" i="1"/>
  <c r="I256" i="1"/>
  <c r="O255" i="1"/>
  <c r="M255" i="1"/>
  <c r="L255" i="1"/>
  <c r="K255" i="1"/>
  <c r="J255" i="1"/>
  <c r="I255" i="1"/>
  <c r="O254" i="1"/>
  <c r="M254" i="1"/>
  <c r="L254" i="1"/>
  <c r="K254" i="1"/>
  <c r="J254" i="1"/>
  <c r="I254" i="1"/>
  <c r="O253" i="1"/>
  <c r="M253" i="1"/>
  <c r="L253" i="1"/>
  <c r="K253" i="1"/>
  <c r="J253" i="1"/>
  <c r="I253" i="1"/>
  <c r="O252" i="1"/>
  <c r="M252" i="1"/>
  <c r="L252" i="1"/>
  <c r="K252" i="1"/>
  <c r="J252" i="1"/>
  <c r="I252" i="1"/>
  <c r="O251" i="1"/>
  <c r="M251" i="1"/>
  <c r="L251" i="1"/>
  <c r="K251" i="1"/>
  <c r="J251" i="1"/>
  <c r="I251" i="1"/>
  <c r="O250" i="1"/>
  <c r="M250" i="1"/>
  <c r="L250" i="1"/>
  <c r="K250" i="1"/>
  <c r="J250" i="1"/>
  <c r="I250" i="1"/>
  <c r="O249" i="1"/>
  <c r="M249" i="1"/>
  <c r="L249" i="1"/>
  <c r="K249" i="1"/>
  <c r="J249" i="1"/>
  <c r="I249" i="1"/>
  <c r="O248" i="1"/>
  <c r="M248" i="1"/>
  <c r="L248" i="1"/>
  <c r="K248" i="1"/>
  <c r="J248" i="1"/>
  <c r="I248" i="1"/>
  <c r="O247" i="1"/>
  <c r="M247" i="1"/>
  <c r="L247" i="1"/>
  <c r="K247" i="1"/>
  <c r="J247" i="1"/>
  <c r="I247" i="1"/>
  <c r="O246" i="1"/>
  <c r="M246" i="1"/>
  <c r="L246" i="1"/>
  <c r="K246" i="1"/>
  <c r="J246" i="1"/>
  <c r="I246" i="1"/>
  <c r="O245" i="1"/>
  <c r="M245" i="1"/>
  <c r="L245" i="1"/>
  <c r="K245" i="1"/>
  <c r="J245" i="1"/>
  <c r="I245" i="1"/>
  <c r="O244" i="1"/>
  <c r="M244" i="1"/>
  <c r="L244" i="1"/>
  <c r="K244" i="1"/>
  <c r="J244" i="1"/>
  <c r="I244" i="1"/>
  <c r="O243" i="1"/>
  <c r="M243" i="1"/>
  <c r="L243" i="1"/>
  <c r="K243" i="1"/>
  <c r="J243" i="1"/>
  <c r="I243" i="1"/>
  <c r="O242" i="1"/>
  <c r="M242" i="1"/>
  <c r="L242" i="1"/>
  <c r="K242" i="1"/>
  <c r="J242" i="1"/>
  <c r="I242" i="1"/>
  <c r="O241" i="1"/>
  <c r="M241" i="1"/>
  <c r="L241" i="1"/>
  <c r="K241" i="1"/>
  <c r="J241" i="1"/>
  <c r="I241" i="1"/>
  <c r="O240" i="1"/>
  <c r="M240" i="1"/>
  <c r="L240" i="1"/>
  <c r="K240" i="1"/>
  <c r="J240" i="1"/>
  <c r="I240" i="1"/>
  <c r="O239" i="1"/>
  <c r="M239" i="1"/>
  <c r="L239" i="1"/>
  <c r="K239" i="1"/>
  <c r="J239" i="1"/>
  <c r="I239" i="1"/>
  <c r="O238" i="1"/>
  <c r="M238" i="1"/>
  <c r="L238" i="1"/>
  <c r="K238" i="1"/>
  <c r="J238" i="1"/>
  <c r="I238" i="1"/>
  <c r="O237" i="1"/>
  <c r="M237" i="1"/>
  <c r="L237" i="1"/>
  <c r="K237" i="1"/>
  <c r="J237" i="1"/>
  <c r="I237" i="1"/>
  <c r="O236" i="1"/>
  <c r="M236" i="1"/>
  <c r="L236" i="1"/>
  <c r="K236" i="1"/>
  <c r="J236" i="1"/>
  <c r="I236" i="1"/>
  <c r="O235" i="1"/>
  <c r="M235" i="1"/>
  <c r="L235" i="1"/>
  <c r="K235" i="1"/>
  <c r="J235" i="1"/>
  <c r="I235" i="1"/>
  <c r="O234" i="1"/>
  <c r="M234" i="1"/>
  <c r="L234" i="1"/>
  <c r="K234" i="1"/>
  <c r="J234" i="1"/>
  <c r="I234" i="1"/>
  <c r="O233" i="1"/>
  <c r="M233" i="1"/>
  <c r="L233" i="1"/>
  <c r="K233" i="1"/>
  <c r="J233" i="1"/>
  <c r="I233" i="1"/>
  <c r="O232" i="1"/>
  <c r="M232" i="1"/>
  <c r="L232" i="1"/>
  <c r="K232" i="1"/>
  <c r="J232" i="1"/>
  <c r="I232" i="1"/>
  <c r="O231" i="1"/>
  <c r="M231" i="1"/>
  <c r="L231" i="1"/>
  <c r="K231" i="1"/>
  <c r="J231" i="1"/>
  <c r="I231" i="1"/>
  <c r="O230" i="1"/>
  <c r="M230" i="1"/>
  <c r="L230" i="1"/>
  <c r="K230" i="1"/>
  <c r="J230" i="1"/>
  <c r="I230" i="1"/>
  <c r="O229" i="1"/>
  <c r="M229" i="1"/>
  <c r="L229" i="1"/>
  <c r="K229" i="1"/>
  <c r="J229" i="1"/>
  <c r="I229" i="1"/>
  <c r="O228" i="1"/>
  <c r="M228" i="1"/>
  <c r="L228" i="1"/>
  <c r="K228" i="1"/>
  <c r="J228" i="1"/>
  <c r="I228" i="1"/>
  <c r="O227" i="1"/>
  <c r="M227" i="1"/>
  <c r="L227" i="1"/>
  <c r="K227" i="1"/>
  <c r="J227" i="1"/>
  <c r="I227" i="1"/>
  <c r="O226" i="1"/>
  <c r="M226" i="1"/>
  <c r="L226" i="1"/>
  <c r="K226" i="1"/>
  <c r="J226" i="1"/>
  <c r="I226" i="1"/>
  <c r="O225" i="1"/>
  <c r="M225" i="1"/>
  <c r="L225" i="1"/>
  <c r="K225" i="1"/>
  <c r="J225" i="1"/>
  <c r="I225" i="1"/>
  <c r="O224" i="1"/>
  <c r="M224" i="1"/>
  <c r="L224" i="1"/>
  <c r="K224" i="1"/>
  <c r="J224" i="1"/>
  <c r="I224" i="1"/>
  <c r="O223" i="1"/>
  <c r="M223" i="1"/>
  <c r="L223" i="1"/>
  <c r="K223" i="1"/>
  <c r="J223" i="1"/>
  <c r="I223" i="1"/>
  <c r="O222" i="1"/>
  <c r="M222" i="1"/>
  <c r="L222" i="1"/>
  <c r="K222" i="1"/>
  <c r="J222" i="1"/>
  <c r="I222" i="1"/>
  <c r="O221" i="1"/>
  <c r="M221" i="1"/>
  <c r="L221" i="1"/>
  <c r="K221" i="1"/>
  <c r="J221" i="1"/>
  <c r="I221" i="1"/>
  <c r="O220" i="1"/>
  <c r="M220" i="1"/>
  <c r="L220" i="1"/>
  <c r="K220" i="1"/>
  <c r="J220" i="1"/>
  <c r="I220" i="1"/>
  <c r="O219" i="1"/>
  <c r="M219" i="1"/>
  <c r="L219" i="1"/>
  <c r="K219" i="1"/>
  <c r="J219" i="1"/>
  <c r="I219" i="1"/>
  <c r="O218" i="1"/>
  <c r="M218" i="1"/>
  <c r="L218" i="1"/>
  <c r="K218" i="1"/>
  <c r="J218" i="1"/>
  <c r="I218" i="1"/>
  <c r="O217" i="1"/>
  <c r="M217" i="1"/>
  <c r="L217" i="1"/>
  <c r="K217" i="1"/>
  <c r="J217" i="1"/>
  <c r="I217" i="1"/>
  <c r="O216" i="1"/>
  <c r="M216" i="1"/>
  <c r="L216" i="1"/>
  <c r="K216" i="1"/>
  <c r="J216" i="1"/>
  <c r="I216" i="1"/>
  <c r="O215" i="1"/>
  <c r="M215" i="1"/>
  <c r="L215" i="1"/>
  <c r="K215" i="1"/>
  <c r="J215" i="1"/>
  <c r="I215" i="1"/>
  <c r="O214" i="1"/>
  <c r="M214" i="1"/>
  <c r="L214" i="1"/>
  <c r="K214" i="1"/>
  <c r="J214" i="1"/>
  <c r="I214" i="1"/>
  <c r="O213" i="1"/>
  <c r="M213" i="1"/>
  <c r="L213" i="1"/>
  <c r="K213" i="1"/>
  <c r="J213" i="1"/>
  <c r="I213" i="1"/>
  <c r="O212" i="1"/>
  <c r="M212" i="1"/>
  <c r="L212" i="1"/>
  <c r="K212" i="1"/>
  <c r="J212" i="1"/>
  <c r="I212" i="1"/>
  <c r="O211" i="1"/>
  <c r="M211" i="1"/>
  <c r="L211" i="1"/>
  <c r="K211" i="1"/>
  <c r="J211" i="1"/>
  <c r="I211" i="1"/>
  <c r="O210" i="1"/>
  <c r="M210" i="1"/>
  <c r="L210" i="1"/>
  <c r="K210" i="1"/>
  <c r="J210" i="1"/>
  <c r="I210" i="1"/>
  <c r="O209" i="1"/>
  <c r="M209" i="1"/>
  <c r="L209" i="1"/>
  <c r="K209" i="1"/>
  <c r="J209" i="1"/>
  <c r="I209" i="1"/>
  <c r="O208" i="1"/>
  <c r="M208" i="1"/>
  <c r="L208" i="1"/>
  <c r="K208" i="1"/>
  <c r="J208" i="1"/>
  <c r="I208" i="1"/>
  <c r="O207" i="1"/>
  <c r="M207" i="1"/>
  <c r="L207" i="1"/>
  <c r="K207" i="1"/>
  <c r="J207" i="1"/>
  <c r="I207" i="1"/>
  <c r="O206" i="1"/>
  <c r="M206" i="1"/>
  <c r="L206" i="1"/>
  <c r="K206" i="1"/>
  <c r="J206" i="1"/>
  <c r="I206" i="1"/>
  <c r="O205" i="1"/>
  <c r="M205" i="1"/>
  <c r="L205" i="1"/>
  <c r="K205" i="1"/>
  <c r="J205" i="1"/>
  <c r="I205" i="1"/>
  <c r="O204" i="1"/>
  <c r="M204" i="1"/>
  <c r="L204" i="1"/>
  <c r="K204" i="1"/>
  <c r="J204" i="1"/>
  <c r="I204" i="1"/>
  <c r="O203" i="1"/>
  <c r="M203" i="1"/>
  <c r="L203" i="1"/>
  <c r="K203" i="1"/>
  <c r="J203" i="1"/>
  <c r="I203" i="1"/>
  <c r="O202" i="1"/>
  <c r="M202" i="1"/>
  <c r="L202" i="1"/>
  <c r="K202" i="1"/>
  <c r="J202" i="1"/>
  <c r="I202" i="1"/>
  <c r="O201" i="1"/>
  <c r="M201" i="1"/>
  <c r="L201" i="1"/>
  <c r="K201" i="1"/>
  <c r="J201" i="1"/>
  <c r="I201" i="1"/>
  <c r="O200" i="1"/>
  <c r="M200" i="1"/>
  <c r="L200" i="1"/>
  <c r="K200" i="1"/>
  <c r="J200" i="1"/>
  <c r="I200" i="1"/>
  <c r="O199" i="1"/>
  <c r="M199" i="1"/>
  <c r="L199" i="1"/>
  <c r="K199" i="1"/>
  <c r="J199" i="1"/>
  <c r="I199" i="1"/>
  <c r="O198" i="1"/>
  <c r="M198" i="1"/>
  <c r="L198" i="1"/>
  <c r="K198" i="1"/>
  <c r="J198" i="1"/>
  <c r="I198" i="1"/>
  <c r="O197" i="1"/>
  <c r="M197" i="1"/>
  <c r="L197" i="1"/>
  <c r="K197" i="1"/>
  <c r="J197" i="1"/>
  <c r="I197" i="1"/>
  <c r="O196" i="1"/>
  <c r="M196" i="1"/>
  <c r="L196" i="1"/>
  <c r="K196" i="1"/>
  <c r="J196" i="1"/>
  <c r="I196" i="1"/>
  <c r="O195" i="1"/>
  <c r="M195" i="1"/>
  <c r="L195" i="1"/>
  <c r="K195" i="1"/>
  <c r="J195" i="1"/>
  <c r="I195" i="1"/>
  <c r="O194" i="1"/>
  <c r="M194" i="1"/>
  <c r="L194" i="1"/>
  <c r="K194" i="1"/>
  <c r="J194" i="1"/>
  <c r="I194" i="1"/>
  <c r="O193" i="1"/>
  <c r="M193" i="1"/>
  <c r="L193" i="1"/>
  <c r="K193" i="1"/>
  <c r="J193" i="1"/>
  <c r="I193" i="1"/>
  <c r="O192" i="1"/>
  <c r="M192" i="1"/>
  <c r="L192" i="1"/>
  <c r="K192" i="1"/>
  <c r="J192" i="1"/>
  <c r="I192" i="1"/>
  <c r="O191" i="1"/>
  <c r="M191" i="1"/>
  <c r="L191" i="1"/>
  <c r="K191" i="1"/>
  <c r="J191" i="1"/>
  <c r="I191" i="1"/>
  <c r="O190" i="1"/>
  <c r="M190" i="1"/>
  <c r="L190" i="1"/>
  <c r="K190" i="1"/>
  <c r="J190" i="1"/>
  <c r="I190" i="1"/>
  <c r="O189" i="1"/>
  <c r="M189" i="1"/>
  <c r="L189" i="1"/>
  <c r="K189" i="1"/>
  <c r="J189" i="1"/>
  <c r="I189" i="1"/>
  <c r="O188" i="1"/>
  <c r="M188" i="1"/>
  <c r="L188" i="1"/>
  <c r="K188" i="1"/>
  <c r="J188" i="1"/>
  <c r="I188" i="1"/>
  <c r="O187" i="1"/>
  <c r="M187" i="1"/>
  <c r="L187" i="1"/>
  <c r="K187" i="1"/>
  <c r="J187" i="1"/>
  <c r="I187" i="1"/>
  <c r="O186" i="1"/>
  <c r="M186" i="1"/>
  <c r="L186" i="1"/>
  <c r="K186" i="1"/>
  <c r="J186" i="1"/>
  <c r="I186" i="1"/>
  <c r="O185" i="1"/>
  <c r="M185" i="1"/>
  <c r="L185" i="1"/>
  <c r="K185" i="1"/>
  <c r="J185" i="1"/>
  <c r="I185" i="1"/>
  <c r="O184" i="1"/>
  <c r="M184" i="1"/>
  <c r="L184" i="1"/>
  <c r="K184" i="1"/>
  <c r="J184" i="1"/>
  <c r="I184" i="1"/>
  <c r="O183" i="1"/>
  <c r="M183" i="1"/>
  <c r="L183" i="1"/>
  <c r="K183" i="1"/>
  <c r="J183" i="1"/>
  <c r="I183" i="1"/>
  <c r="O182" i="1"/>
  <c r="M182" i="1"/>
  <c r="L182" i="1"/>
  <c r="K182" i="1"/>
  <c r="J182" i="1"/>
  <c r="I182" i="1"/>
  <c r="O181" i="1"/>
  <c r="M181" i="1"/>
  <c r="L181" i="1"/>
  <c r="K181" i="1"/>
  <c r="J181" i="1"/>
  <c r="I181" i="1"/>
  <c r="O180" i="1"/>
  <c r="M180" i="1"/>
  <c r="L180" i="1"/>
  <c r="K180" i="1"/>
  <c r="J180" i="1"/>
  <c r="I180" i="1"/>
  <c r="O179" i="1"/>
  <c r="M179" i="1"/>
  <c r="L179" i="1"/>
  <c r="K179" i="1"/>
  <c r="J179" i="1"/>
  <c r="I179" i="1"/>
  <c r="O178" i="1"/>
  <c r="M178" i="1"/>
  <c r="L178" i="1"/>
  <c r="K178" i="1"/>
  <c r="J178" i="1"/>
  <c r="I178" i="1"/>
  <c r="O177" i="1"/>
  <c r="M177" i="1"/>
  <c r="L177" i="1"/>
  <c r="K177" i="1"/>
  <c r="J177" i="1"/>
  <c r="I177" i="1"/>
  <c r="O176" i="1"/>
  <c r="M176" i="1"/>
  <c r="L176" i="1"/>
  <c r="K176" i="1"/>
  <c r="J176" i="1"/>
  <c r="I176" i="1"/>
  <c r="O175" i="1"/>
  <c r="M175" i="1"/>
  <c r="L175" i="1"/>
  <c r="K175" i="1"/>
  <c r="J175" i="1"/>
  <c r="I175" i="1"/>
  <c r="O174" i="1"/>
  <c r="M174" i="1"/>
  <c r="L174" i="1"/>
  <c r="K174" i="1"/>
  <c r="J174" i="1"/>
  <c r="I174" i="1"/>
  <c r="O173" i="1"/>
  <c r="M173" i="1"/>
  <c r="L173" i="1"/>
  <c r="K173" i="1"/>
  <c r="J173" i="1"/>
  <c r="I173" i="1"/>
  <c r="O172" i="1"/>
  <c r="M172" i="1"/>
  <c r="L172" i="1"/>
  <c r="K172" i="1"/>
  <c r="J172" i="1"/>
  <c r="I172" i="1"/>
  <c r="O171" i="1"/>
  <c r="M171" i="1"/>
  <c r="L171" i="1"/>
  <c r="K171" i="1"/>
  <c r="J171" i="1"/>
  <c r="I171" i="1"/>
  <c r="O170" i="1"/>
  <c r="M170" i="1"/>
  <c r="L170" i="1"/>
  <c r="K170" i="1"/>
  <c r="J170" i="1"/>
  <c r="I170" i="1"/>
  <c r="O169" i="1"/>
  <c r="M169" i="1"/>
  <c r="L169" i="1"/>
  <c r="K169" i="1"/>
  <c r="J169" i="1"/>
  <c r="I169" i="1"/>
  <c r="O168" i="1"/>
  <c r="M168" i="1"/>
  <c r="L168" i="1"/>
  <c r="K168" i="1"/>
  <c r="J168" i="1"/>
  <c r="I168" i="1"/>
  <c r="O167" i="1"/>
  <c r="M167" i="1"/>
  <c r="L167" i="1"/>
  <c r="K167" i="1"/>
  <c r="J167" i="1"/>
  <c r="I167" i="1"/>
  <c r="O166" i="1"/>
  <c r="M166" i="1"/>
  <c r="L166" i="1"/>
  <c r="K166" i="1"/>
  <c r="J166" i="1"/>
  <c r="I166" i="1"/>
  <c r="O165" i="1"/>
  <c r="M165" i="1"/>
  <c r="L165" i="1"/>
  <c r="K165" i="1"/>
  <c r="J165" i="1"/>
  <c r="I165" i="1"/>
  <c r="O164" i="1"/>
  <c r="M164" i="1"/>
  <c r="L164" i="1"/>
  <c r="K164" i="1"/>
  <c r="J164" i="1"/>
  <c r="I164" i="1"/>
  <c r="O163" i="1"/>
  <c r="M163" i="1"/>
  <c r="L163" i="1"/>
  <c r="K163" i="1"/>
  <c r="J163" i="1"/>
  <c r="I163" i="1"/>
  <c r="O162" i="1"/>
  <c r="M162" i="1"/>
  <c r="L162" i="1"/>
  <c r="K162" i="1"/>
  <c r="J162" i="1"/>
  <c r="I162" i="1"/>
  <c r="O161" i="1"/>
  <c r="M161" i="1"/>
  <c r="L161" i="1"/>
  <c r="K161" i="1"/>
  <c r="J161" i="1"/>
  <c r="I161" i="1"/>
  <c r="O160" i="1"/>
  <c r="M160" i="1"/>
  <c r="L160" i="1"/>
  <c r="K160" i="1"/>
  <c r="J160" i="1"/>
  <c r="I160" i="1"/>
  <c r="O159" i="1"/>
  <c r="M159" i="1"/>
  <c r="L159" i="1"/>
  <c r="K159" i="1"/>
  <c r="J159" i="1"/>
  <c r="I159" i="1"/>
  <c r="O158" i="1"/>
  <c r="M158" i="1"/>
  <c r="L158" i="1"/>
  <c r="K158" i="1"/>
  <c r="J158" i="1"/>
  <c r="I158" i="1"/>
  <c r="O157" i="1"/>
  <c r="M157" i="1"/>
  <c r="L157" i="1"/>
  <c r="K157" i="1"/>
  <c r="J157" i="1"/>
  <c r="I157" i="1"/>
  <c r="O156" i="1"/>
  <c r="M156" i="1"/>
  <c r="L156" i="1"/>
  <c r="K156" i="1"/>
  <c r="J156" i="1"/>
  <c r="I156" i="1"/>
  <c r="O155" i="1"/>
  <c r="M155" i="1"/>
  <c r="L155" i="1"/>
  <c r="K155" i="1"/>
  <c r="J155" i="1"/>
  <c r="I155" i="1"/>
  <c r="O154" i="1"/>
  <c r="M154" i="1"/>
  <c r="L154" i="1"/>
  <c r="K154" i="1"/>
  <c r="J154" i="1"/>
  <c r="I154" i="1"/>
  <c r="O153" i="1"/>
  <c r="M153" i="1"/>
  <c r="L153" i="1"/>
  <c r="K153" i="1"/>
  <c r="J153" i="1"/>
  <c r="I153" i="1"/>
  <c r="O152" i="1"/>
  <c r="M152" i="1"/>
  <c r="L152" i="1"/>
  <c r="K152" i="1"/>
  <c r="J152" i="1"/>
  <c r="I152" i="1"/>
  <c r="O151" i="1"/>
  <c r="M151" i="1"/>
  <c r="L151" i="1"/>
  <c r="K151" i="1"/>
  <c r="J151" i="1"/>
  <c r="I151" i="1"/>
  <c r="O150" i="1"/>
  <c r="M150" i="1"/>
  <c r="L150" i="1"/>
  <c r="K150" i="1"/>
  <c r="J150" i="1"/>
  <c r="I150" i="1"/>
  <c r="O149" i="1"/>
  <c r="M149" i="1"/>
  <c r="L149" i="1"/>
  <c r="K149" i="1"/>
  <c r="J149" i="1"/>
  <c r="I149" i="1"/>
  <c r="O148" i="1"/>
  <c r="M148" i="1"/>
  <c r="L148" i="1"/>
  <c r="K148" i="1"/>
  <c r="J148" i="1"/>
  <c r="I148" i="1"/>
  <c r="O147" i="1"/>
  <c r="M147" i="1"/>
  <c r="L147" i="1"/>
  <c r="K147" i="1"/>
  <c r="J147" i="1"/>
  <c r="I147" i="1"/>
  <c r="O146" i="1"/>
  <c r="M146" i="1"/>
  <c r="L146" i="1"/>
  <c r="K146" i="1"/>
  <c r="J146" i="1"/>
  <c r="I146" i="1"/>
  <c r="O145" i="1"/>
  <c r="M145" i="1"/>
  <c r="L145" i="1"/>
  <c r="K145" i="1"/>
  <c r="J145" i="1"/>
  <c r="I145" i="1"/>
  <c r="O144" i="1"/>
  <c r="M144" i="1"/>
  <c r="L144" i="1"/>
  <c r="K144" i="1"/>
  <c r="J144" i="1"/>
  <c r="I144" i="1"/>
  <c r="O143" i="1"/>
  <c r="M143" i="1"/>
  <c r="L143" i="1"/>
  <c r="K143" i="1"/>
  <c r="J143" i="1"/>
  <c r="I143" i="1"/>
  <c r="O142" i="1"/>
  <c r="M142" i="1"/>
  <c r="L142" i="1"/>
  <c r="K142" i="1"/>
  <c r="J142" i="1"/>
  <c r="I142" i="1"/>
  <c r="O141" i="1"/>
  <c r="M141" i="1"/>
  <c r="L141" i="1"/>
  <c r="K141" i="1"/>
  <c r="J141" i="1"/>
  <c r="I141" i="1"/>
  <c r="O140" i="1"/>
  <c r="M140" i="1"/>
  <c r="L140" i="1"/>
  <c r="K140" i="1"/>
  <c r="J140" i="1"/>
  <c r="I140" i="1"/>
  <c r="O139" i="1"/>
  <c r="M139" i="1"/>
  <c r="L139" i="1"/>
  <c r="K139" i="1"/>
  <c r="J139" i="1"/>
  <c r="I139" i="1"/>
  <c r="O138" i="1"/>
  <c r="M138" i="1"/>
  <c r="L138" i="1"/>
  <c r="K138" i="1"/>
  <c r="J138" i="1"/>
  <c r="I138" i="1"/>
  <c r="O137" i="1"/>
  <c r="M137" i="1"/>
  <c r="L137" i="1"/>
  <c r="K137" i="1"/>
  <c r="J137" i="1"/>
  <c r="I137" i="1"/>
  <c r="O136" i="1"/>
  <c r="M136" i="1"/>
  <c r="L136" i="1"/>
  <c r="K136" i="1"/>
  <c r="J136" i="1"/>
  <c r="I136" i="1"/>
  <c r="O135" i="1"/>
  <c r="M135" i="1"/>
  <c r="L135" i="1"/>
  <c r="K135" i="1"/>
  <c r="J135" i="1"/>
  <c r="I135" i="1"/>
  <c r="O134" i="1"/>
  <c r="M134" i="1"/>
  <c r="L134" i="1"/>
  <c r="K134" i="1"/>
  <c r="J134" i="1"/>
  <c r="I134" i="1"/>
  <c r="O133" i="1"/>
  <c r="M133" i="1"/>
  <c r="L133" i="1"/>
  <c r="K133" i="1"/>
  <c r="J133" i="1"/>
  <c r="I133" i="1"/>
  <c r="O132" i="1"/>
  <c r="M132" i="1"/>
  <c r="L132" i="1"/>
  <c r="K132" i="1"/>
  <c r="J132" i="1"/>
  <c r="I132" i="1"/>
  <c r="O131" i="1"/>
  <c r="M131" i="1"/>
  <c r="L131" i="1"/>
  <c r="K131" i="1"/>
  <c r="J131" i="1"/>
  <c r="I131" i="1"/>
  <c r="O130" i="1"/>
  <c r="M130" i="1"/>
  <c r="L130" i="1"/>
  <c r="K130" i="1"/>
  <c r="J130" i="1"/>
  <c r="I130" i="1"/>
  <c r="O129" i="1"/>
  <c r="M129" i="1"/>
  <c r="L129" i="1"/>
  <c r="K129" i="1"/>
  <c r="J129" i="1"/>
  <c r="I129" i="1"/>
  <c r="O128" i="1"/>
  <c r="M128" i="1"/>
  <c r="L128" i="1"/>
  <c r="K128" i="1"/>
  <c r="J128" i="1"/>
  <c r="I128" i="1"/>
  <c r="O127" i="1"/>
  <c r="M127" i="1"/>
  <c r="L127" i="1"/>
  <c r="K127" i="1"/>
  <c r="J127" i="1"/>
  <c r="I127" i="1"/>
  <c r="O126" i="1"/>
  <c r="M126" i="1"/>
  <c r="L126" i="1"/>
  <c r="K126" i="1"/>
  <c r="J126" i="1"/>
  <c r="I126" i="1"/>
  <c r="O125" i="1"/>
  <c r="M125" i="1"/>
  <c r="L125" i="1"/>
  <c r="K125" i="1"/>
  <c r="J125" i="1"/>
  <c r="I125" i="1"/>
  <c r="O124" i="1"/>
  <c r="M124" i="1"/>
  <c r="L124" i="1"/>
  <c r="K124" i="1"/>
  <c r="J124" i="1"/>
  <c r="I124" i="1"/>
  <c r="O123" i="1"/>
  <c r="M123" i="1"/>
  <c r="L123" i="1"/>
  <c r="K123" i="1"/>
  <c r="J123" i="1"/>
  <c r="I123" i="1"/>
  <c r="O122" i="1"/>
  <c r="M122" i="1"/>
  <c r="L122" i="1"/>
  <c r="K122" i="1"/>
  <c r="J122" i="1"/>
  <c r="I122" i="1"/>
  <c r="O121" i="1"/>
  <c r="M121" i="1"/>
  <c r="L121" i="1"/>
  <c r="K121" i="1"/>
  <c r="J121" i="1"/>
  <c r="I121" i="1"/>
  <c r="O120" i="1"/>
  <c r="M120" i="1"/>
  <c r="L120" i="1"/>
  <c r="K120" i="1"/>
  <c r="J120" i="1"/>
  <c r="I120" i="1"/>
  <c r="O119" i="1"/>
  <c r="M119" i="1"/>
  <c r="L119" i="1"/>
  <c r="K119" i="1"/>
  <c r="J119" i="1"/>
  <c r="I119" i="1"/>
  <c r="O118" i="1"/>
  <c r="M118" i="1"/>
  <c r="L118" i="1"/>
  <c r="K118" i="1"/>
  <c r="J118" i="1"/>
  <c r="I118" i="1"/>
  <c r="O117" i="1"/>
  <c r="M117" i="1"/>
  <c r="L117" i="1"/>
  <c r="K117" i="1"/>
  <c r="J117" i="1"/>
  <c r="I117" i="1"/>
  <c r="O116" i="1"/>
  <c r="M116" i="1"/>
  <c r="L116" i="1"/>
  <c r="K116" i="1"/>
  <c r="J116" i="1"/>
  <c r="I116" i="1"/>
  <c r="O115" i="1"/>
  <c r="M115" i="1"/>
  <c r="L115" i="1"/>
  <c r="K115" i="1"/>
  <c r="J115" i="1"/>
  <c r="I115" i="1"/>
  <c r="O114" i="1"/>
  <c r="M114" i="1"/>
  <c r="L114" i="1"/>
  <c r="K114" i="1"/>
  <c r="J114" i="1"/>
  <c r="I114" i="1"/>
  <c r="O113" i="1"/>
  <c r="M113" i="1"/>
  <c r="L113" i="1"/>
  <c r="K113" i="1"/>
  <c r="J113" i="1"/>
  <c r="I113" i="1"/>
  <c r="O112" i="1"/>
  <c r="M112" i="1"/>
  <c r="L112" i="1"/>
  <c r="K112" i="1"/>
  <c r="J112" i="1"/>
  <c r="I112" i="1"/>
  <c r="O111" i="1"/>
  <c r="M111" i="1"/>
  <c r="L111" i="1"/>
  <c r="K111" i="1"/>
  <c r="J111" i="1"/>
  <c r="I111" i="1"/>
  <c r="O110" i="1"/>
  <c r="M110" i="1"/>
  <c r="L110" i="1"/>
  <c r="K110" i="1"/>
  <c r="J110" i="1"/>
  <c r="I110" i="1"/>
  <c r="O109" i="1"/>
  <c r="M109" i="1"/>
  <c r="L109" i="1"/>
  <c r="K109" i="1"/>
  <c r="J109" i="1"/>
  <c r="I109" i="1"/>
  <c r="O108" i="1"/>
  <c r="M108" i="1"/>
  <c r="L108" i="1"/>
  <c r="K108" i="1"/>
  <c r="J108" i="1"/>
  <c r="I108" i="1"/>
  <c r="O107" i="1"/>
  <c r="M107" i="1"/>
  <c r="L107" i="1"/>
  <c r="K107" i="1"/>
  <c r="J107" i="1"/>
  <c r="I107" i="1"/>
  <c r="O106" i="1"/>
  <c r="M106" i="1"/>
  <c r="L106" i="1"/>
  <c r="K106" i="1"/>
  <c r="J106" i="1"/>
  <c r="I106" i="1"/>
  <c r="O105" i="1"/>
  <c r="M105" i="1"/>
  <c r="L105" i="1"/>
  <c r="K105" i="1"/>
  <c r="J105" i="1"/>
  <c r="I105" i="1"/>
  <c r="O104" i="1"/>
  <c r="M104" i="1"/>
  <c r="L104" i="1"/>
  <c r="K104" i="1"/>
  <c r="J104" i="1"/>
  <c r="I104" i="1"/>
  <c r="O103" i="1"/>
  <c r="M103" i="1"/>
  <c r="L103" i="1"/>
  <c r="K103" i="1"/>
  <c r="J103" i="1"/>
  <c r="I103" i="1"/>
  <c r="O102" i="1"/>
  <c r="M102" i="1"/>
  <c r="L102" i="1"/>
  <c r="K102" i="1"/>
  <c r="J102" i="1"/>
  <c r="I102" i="1"/>
  <c r="O101" i="1"/>
  <c r="M101" i="1"/>
  <c r="L101" i="1"/>
  <c r="K101" i="1"/>
  <c r="J101" i="1"/>
  <c r="I101" i="1"/>
  <c r="O100" i="1"/>
  <c r="M100" i="1"/>
  <c r="L100" i="1"/>
  <c r="K100" i="1"/>
  <c r="J100" i="1"/>
  <c r="I100" i="1"/>
  <c r="O99" i="1"/>
  <c r="M99" i="1"/>
  <c r="L99" i="1"/>
  <c r="K99" i="1"/>
  <c r="J99" i="1"/>
  <c r="I99" i="1"/>
  <c r="O98" i="1"/>
  <c r="M98" i="1"/>
  <c r="L98" i="1"/>
  <c r="K98" i="1"/>
  <c r="J98" i="1"/>
  <c r="I98" i="1"/>
  <c r="O97" i="1"/>
  <c r="M97" i="1"/>
  <c r="L97" i="1"/>
  <c r="K97" i="1"/>
  <c r="J97" i="1"/>
  <c r="I97" i="1"/>
  <c r="O96" i="1"/>
  <c r="M96" i="1"/>
  <c r="L96" i="1"/>
  <c r="K96" i="1"/>
  <c r="J96" i="1"/>
  <c r="I96" i="1"/>
  <c r="O95" i="1"/>
  <c r="M95" i="1"/>
  <c r="L95" i="1"/>
  <c r="K95" i="1"/>
  <c r="J95" i="1"/>
  <c r="I95" i="1"/>
  <c r="O94" i="1"/>
  <c r="M94" i="1"/>
  <c r="L94" i="1"/>
  <c r="K94" i="1"/>
  <c r="J94" i="1"/>
  <c r="I94" i="1"/>
  <c r="O93" i="1"/>
  <c r="M93" i="1"/>
  <c r="L93" i="1"/>
  <c r="K93" i="1"/>
  <c r="J93" i="1"/>
  <c r="I93" i="1"/>
  <c r="O92" i="1"/>
  <c r="M92" i="1"/>
  <c r="L92" i="1"/>
  <c r="K92" i="1"/>
  <c r="J92" i="1"/>
  <c r="I92" i="1"/>
  <c r="O91" i="1"/>
  <c r="M91" i="1"/>
  <c r="L91" i="1"/>
  <c r="K91" i="1"/>
  <c r="J91" i="1"/>
  <c r="I91" i="1"/>
  <c r="O90" i="1"/>
  <c r="M90" i="1"/>
  <c r="L90" i="1"/>
  <c r="K90" i="1"/>
  <c r="J90" i="1"/>
  <c r="I90" i="1"/>
  <c r="O89" i="1"/>
  <c r="M89" i="1"/>
  <c r="L89" i="1"/>
  <c r="K89" i="1"/>
  <c r="J89" i="1"/>
  <c r="I89" i="1"/>
  <c r="O88" i="1"/>
  <c r="M88" i="1"/>
  <c r="L88" i="1"/>
  <c r="K88" i="1"/>
  <c r="J88" i="1"/>
  <c r="I88" i="1"/>
  <c r="O87" i="1"/>
  <c r="M87" i="1"/>
  <c r="L87" i="1"/>
  <c r="K87" i="1"/>
  <c r="J87" i="1"/>
  <c r="I87" i="1"/>
  <c r="O86" i="1"/>
  <c r="M86" i="1"/>
  <c r="L86" i="1"/>
  <c r="K86" i="1"/>
  <c r="J86" i="1"/>
  <c r="I86" i="1"/>
  <c r="O85" i="1"/>
  <c r="M85" i="1"/>
  <c r="L85" i="1"/>
  <c r="K85" i="1"/>
  <c r="J85" i="1"/>
  <c r="I85" i="1"/>
  <c r="O84" i="1"/>
  <c r="M84" i="1"/>
  <c r="L84" i="1"/>
  <c r="K84" i="1"/>
  <c r="J84" i="1"/>
  <c r="I84" i="1"/>
  <c r="O83" i="1"/>
  <c r="M83" i="1"/>
  <c r="L83" i="1"/>
  <c r="K83" i="1"/>
  <c r="J83" i="1"/>
  <c r="I83" i="1"/>
  <c r="O82" i="1"/>
  <c r="M82" i="1"/>
  <c r="L82" i="1"/>
  <c r="K82" i="1"/>
  <c r="J82" i="1"/>
  <c r="I82" i="1"/>
  <c r="O81" i="1"/>
  <c r="M81" i="1"/>
  <c r="L81" i="1"/>
  <c r="K81" i="1"/>
  <c r="J81" i="1"/>
  <c r="I81" i="1"/>
  <c r="O80" i="1"/>
  <c r="M80" i="1"/>
  <c r="L80" i="1"/>
  <c r="K80" i="1"/>
  <c r="J80" i="1"/>
  <c r="I80" i="1"/>
  <c r="O79" i="1"/>
  <c r="M79" i="1"/>
  <c r="L79" i="1"/>
  <c r="K79" i="1"/>
  <c r="J79" i="1"/>
  <c r="I79" i="1"/>
  <c r="O78" i="1"/>
  <c r="M78" i="1"/>
  <c r="L78" i="1"/>
  <c r="K78" i="1"/>
  <c r="J78" i="1"/>
  <c r="I78" i="1"/>
  <c r="O77" i="1"/>
  <c r="M77" i="1"/>
  <c r="L77" i="1"/>
  <c r="K77" i="1"/>
  <c r="J77" i="1"/>
  <c r="I77" i="1"/>
  <c r="O76" i="1"/>
  <c r="M76" i="1"/>
  <c r="L76" i="1"/>
  <c r="K76" i="1"/>
  <c r="J76" i="1"/>
  <c r="I76" i="1"/>
  <c r="O75" i="1"/>
  <c r="M75" i="1"/>
  <c r="L75" i="1"/>
  <c r="K75" i="1"/>
  <c r="J75" i="1"/>
  <c r="I75" i="1"/>
  <c r="O74" i="1"/>
  <c r="M74" i="1"/>
  <c r="L74" i="1"/>
  <c r="K74" i="1"/>
  <c r="J74" i="1"/>
  <c r="I74" i="1"/>
  <c r="O73" i="1"/>
  <c r="M73" i="1"/>
  <c r="L73" i="1"/>
  <c r="K73" i="1"/>
  <c r="J73" i="1"/>
  <c r="I73" i="1"/>
  <c r="O72" i="1"/>
  <c r="M72" i="1"/>
  <c r="L72" i="1"/>
  <c r="K72" i="1"/>
  <c r="J72" i="1"/>
  <c r="I72" i="1"/>
  <c r="O71" i="1"/>
  <c r="M71" i="1"/>
  <c r="L71" i="1"/>
  <c r="K71" i="1"/>
  <c r="J71" i="1"/>
  <c r="I71" i="1"/>
  <c r="O70" i="1"/>
  <c r="M70" i="1"/>
  <c r="L70" i="1"/>
  <c r="K70" i="1"/>
  <c r="J70" i="1"/>
  <c r="I70" i="1"/>
  <c r="O69" i="1"/>
  <c r="M69" i="1"/>
  <c r="L69" i="1"/>
  <c r="K69" i="1"/>
  <c r="J69" i="1"/>
  <c r="I69" i="1"/>
  <c r="O68" i="1"/>
  <c r="M68" i="1"/>
  <c r="L68" i="1"/>
  <c r="K68" i="1"/>
  <c r="J68" i="1"/>
  <c r="I68" i="1"/>
  <c r="O67" i="1"/>
  <c r="M67" i="1"/>
  <c r="L67" i="1"/>
  <c r="K67" i="1"/>
  <c r="J67" i="1"/>
  <c r="I67" i="1"/>
  <c r="O66" i="1"/>
  <c r="M66" i="1"/>
  <c r="L66" i="1"/>
  <c r="K66" i="1"/>
  <c r="J66" i="1"/>
  <c r="I66" i="1"/>
  <c r="O65" i="1"/>
  <c r="M65" i="1"/>
  <c r="L65" i="1"/>
  <c r="K65" i="1"/>
  <c r="J65" i="1"/>
  <c r="I65" i="1"/>
  <c r="O64" i="1"/>
  <c r="M64" i="1"/>
  <c r="L64" i="1"/>
  <c r="K64" i="1"/>
  <c r="J64" i="1"/>
  <c r="I64" i="1"/>
  <c r="O63" i="1"/>
  <c r="M63" i="1"/>
  <c r="L63" i="1"/>
  <c r="K63" i="1"/>
  <c r="J63" i="1"/>
  <c r="I63" i="1"/>
  <c r="O62" i="1"/>
  <c r="M62" i="1"/>
  <c r="L62" i="1"/>
  <c r="K62" i="1"/>
  <c r="J62" i="1"/>
  <c r="I62" i="1"/>
  <c r="O61" i="1"/>
  <c r="M61" i="1"/>
  <c r="L61" i="1"/>
  <c r="K61" i="1"/>
  <c r="J61" i="1"/>
  <c r="I61" i="1"/>
  <c r="O60" i="1"/>
  <c r="M60" i="1"/>
  <c r="L60" i="1"/>
  <c r="K60" i="1"/>
  <c r="J60" i="1"/>
  <c r="I60" i="1"/>
  <c r="O59" i="1"/>
  <c r="M59" i="1"/>
  <c r="L59" i="1"/>
  <c r="K59" i="1"/>
  <c r="J59" i="1"/>
  <c r="I59" i="1"/>
  <c r="O58" i="1"/>
  <c r="M58" i="1"/>
  <c r="L58" i="1"/>
  <c r="K58" i="1"/>
  <c r="J58" i="1"/>
  <c r="I58" i="1"/>
  <c r="O57" i="1"/>
  <c r="M57" i="1"/>
  <c r="L57" i="1"/>
  <c r="K57" i="1"/>
  <c r="J57" i="1"/>
  <c r="I57" i="1"/>
  <c r="O56" i="1"/>
  <c r="M56" i="1"/>
  <c r="L56" i="1"/>
  <c r="K56" i="1"/>
  <c r="J56" i="1"/>
  <c r="I56" i="1"/>
  <c r="O55" i="1"/>
  <c r="M55" i="1"/>
  <c r="L55" i="1"/>
  <c r="K55" i="1"/>
  <c r="J55" i="1"/>
  <c r="I55" i="1"/>
  <c r="O54" i="1"/>
  <c r="M54" i="1"/>
  <c r="L54" i="1"/>
  <c r="K54" i="1"/>
  <c r="J54" i="1"/>
  <c r="I54" i="1"/>
  <c r="O53" i="1"/>
  <c r="M53" i="1"/>
  <c r="L53" i="1"/>
  <c r="K53" i="1"/>
  <c r="J53" i="1"/>
  <c r="I53" i="1"/>
  <c r="O52" i="1"/>
  <c r="M52" i="1"/>
  <c r="L52" i="1"/>
  <c r="K52" i="1"/>
  <c r="J52" i="1"/>
  <c r="I52" i="1"/>
  <c r="O51" i="1"/>
  <c r="M51" i="1"/>
  <c r="L51" i="1"/>
  <c r="K51" i="1"/>
  <c r="J51" i="1"/>
  <c r="I51" i="1"/>
  <c r="O50" i="1"/>
  <c r="M50" i="1"/>
  <c r="L50" i="1"/>
  <c r="K50" i="1"/>
  <c r="J50" i="1"/>
  <c r="I50" i="1"/>
  <c r="O49" i="1"/>
  <c r="M49" i="1"/>
  <c r="L49" i="1"/>
  <c r="K49" i="1"/>
  <c r="J49" i="1"/>
  <c r="I49" i="1"/>
  <c r="O48" i="1"/>
  <c r="M48" i="1"/>
  <c r="L48" i="1"/>
  <c r="K48" i="1"/>
  <c r="J48" i="1"/>
  <c r="I48" i="1"/>
  <c r="O47" i="1"/>
  <c r="M47" i="1"/>
  <c r="L47" i="1"/>
  <c r="K47" i="1"/>
  <c r="J47" i="1"/>
  <c r="I47" i="1"/>
  <c r="O46" i="1"/>
  <c r="M46" i="1"/>
  <c r="L46" i="1"/>
  <c r="K46" i="1"/>
  <c r="J46" i="1"/>
  <c r="I46" i="1"/>
  <c r="O45" i="1"/>
  <c r="M45" i="1"/>
  <c r="L45" i="1"/>
  <c r="K45" i="1"/>
  <c r="J45" i="1"/>
  <c r="I45" i="1"/>
  <c r="O44" i="1"/>
  <c r="M44" i="1"/>
  <c r="L44" i="1"/>
  <c r="K44" i="1"/>
  <c r="J44" i="1"/>
  <c r="I44" i="1"/>
  <c r="O43" i="1"/>
  <c r="M43" i="1"/>
  <c r="L43" i="1"/>
  <c r="K43" i="1"/>
  <c r="J43" i="1"/>
  <c r="I43" i="1"/>
  <c r="O42" i="1"/>
  <c r="M42" i="1"/>
  <c r="L42" i="1"/>
  <c r="K42" i="1"/>
  <c r="J42" i="1"/>
  <c r="I42" i="1"/>
  <c r="O41" i="1"/>
  <c r="M41" i="1"/>
  <c r="L41" i="1"/>
  <c r="K41" i="1"/>
  <c r="J41" i="1"/>
  <c r="I41" i="1"/>
  <c r="O40" i="1"/>
  <c r="M40" i="1"/>
  <c r="L40" i="1"/>
  <c r="K40" i="1"/>
  <c r="J40" i="1"/>
  <c r="I40" i="1"/>
  <c r="O39" i="1"/>
  <c r="M39" i="1"/>
  <c r="L39" i="1"/>
  <c r="K39" i="1"/>
  <c r="J39" i="1"/>
  <c r="I39" i="1"/>
  <c r="O38" i="1"/>
  <c r="M38" i="1"/>
  <c r="L38" i="1"/>
  <c r="K38" i="1"/>
  <c r="J38" i="1"/>
  <c r="I38" i="1"/>
  <c r="O37" i="1"/>
  <c r="M37" i="1"/>
  <c r="L37" i="1"/>
  <c r="K37" i="1"/>
  <c r="J37" i="1"/>
  <c r="I37" i="1"/>
  <c r="O36" i="1"/>
  <c r="M36" i="1"/>
  <c r="L36" i="1"/>
  <c r="K36" i="1"/>
  <c r="J36" i="1"/>
  <c r="I36" i="1"/>
  <c r="O35" i="1"/>
  <c r="M35" i="1"/>
  <c r="L35" i="1"/>
  <c r="K35" i="1"/>
  <c r="J35" i="1"/>
  <c r="I35" i="1"/>
  <c r="O34" i="1"/>
  <c r="M34" i="1"/>
  <c r="L34" i="1"/>
  <c r="K34" i="1"/>
  <c r="J34" i="1"/>
  <c r="I34" i="1"/>
  <c r="O33" i="1"/>
  <c r="M33" i="1"/>
  <c r="L33" i="1"/>
  <c r="K33" i="1"/>
  <c r="J33" i="1"/>
  <c r="I33" i="1"/>
  <c r="O32" i="1"/>
  <c r="M32" i="1"/>
  <c r="L32" i="1"/>
  <c r="K32" i="1"/>
  <c r="J32" i="1"/>
  <c r="I32" i="1"/>
  <c r="O31" i="1"/>
  <c r="M31" i="1"/>
  <c r="L31" i="1"/>
  <c r="K31" i="1"/>
  <c r="J31" i="1"/>
  <c r="I31" i="1"/>
  <c r="O30" i="1"/>
  <c r="M30" i="1"/>
  <c r="L30" i="1"/>
  <c r="K30" i="1"/>
  <c r="J30" i="1"/>
  <c r="I30" i="1"/>
  <c r="O29" i="1"/>
  <c r="M29" i="1"/>
  <c r="L29" i="1"/>
  <c r="K29" i="1"/>
  <c r="J29" i="1"/>
  <c r="I29" i="1"/>
  <c r="O28" i="1"/>
  <c r="M28" i="1"/>
  <c r="L28" i="1"/>
  <c r="K28" i="1"/>
  <c r="J28" i="1"/>
  <c r="I28" i="1"/>
  <c r="O27" i="1"/>
  <c r="M27" i="1"/>
  <c r="L27" i="1"/>
  <c r="K27" i="1"/>
  <c r="J27" i="1"/>
  <c r="I27" i="1"/>
  <c r="O26" i="1"/>
  <c r="M26" i="1"/>
  <c r="L26" i="1"/>
  <c r="K26" i="1"/>
  <c r="J26" i="1"/>
  <c r="I26" i="1"/>
  <c r="O25" i="1"/>
  <c r="M25" i="1"/>
  <c r="L25" i="1"/>
  <c r="K25" i="1"/>
  <c r="J25" i="1"/>
  <c r="I25" i="1"/>
  <c r="O24" i="1"/>
  <c r="M24" i="1"/>
  <c r="L24" i="1"/>
  <c r="K24" i="1"/>
  <c r="J24" i="1"/>
  <c r="I24" i="1"/>
  <c r="O23" i="1"/>
  <c r="M23" i="1"/>
  <c r="L23" i="1"/>
  <c r="K23" i="1"/>
  <c r="J23" i="1"/>
  <c r="I23" i="1"/>
  <c r="O22" i="1"/>
  <c r="M22" i="1"/>
  <c r="L22" i="1"/>
  <c r="K22" i="1"/>
  <c r="J22" i="1"/>
  <c r="I22" i="1"/>
  <c r="O21" i="1"/>
  <c r="M21" i="1"/>
  <c r="L21" i="1"/>
  <c r="K21" i="1"/>
  <c r="J21" i="1"/>
  <c r="I21" i="1"/>
  <c r="O20" i="1"/>
  <c r="M20" i="1"/>
  <c r="L20" i="1"/>
  <c r="K20" i="1"/>
  <c r="J20" i="1"/>
  <c r="I20" i="1"/>
  <c r="O19" i="1"/>
  <c r="M19" i="1"/>
  <c r="L19" i="1"/>
  <c r="K19" i="1"/>
  <c r="J19" i="1"/>
  <c r="I19" i="1"/>
  <c r="O18" i="1"/>
  <c r="M18" i="1"/>
  <c r="L18" i="1"/>
  <c r="K18" i="1"/>
  <c r="J18" i="1"/>
  <c r="I18" i="1"/>
  <c r="O17" i="1"/>
  <c r="M17" i="1"/>
  <c r="L17" i="1"/>
  <c r="K17" i="1"/>
  <c r="J17" i="1"/>
  <c r="I17" i="1"/>
  <c r="O16" i="1"/>
  <c r="M16" i="1"/>
  <c r="L16" i="1"/>
  <c r="K16" i="1"/>
  <c r="J16" i="1"/>
  <c r="I16" i="1"/>
  <c r="O15" i="1"/>
  <c r="M15" i="1"/>
  <c r="L15" i="1"/>
  <c r="K15" i="1"/>
  <c r="J15" i="1"/>
  <c r="I15" i="1"/>
  <c r="O14" i="1"/>
  <c r="M14" i="1"/>
  <c r="L14" i="1"/>
  <c r="K14" i="1"/>
  <c r="J14" i="1"/>
  <c r="I14" i="1"/>
  <c r="O13" i="1"/>
  <c r="M13" i="1"/>
  <c r="L13" i="1"/>
  <c r="K13" i="1"/>
  <c r="J13" i="1"/>
  <c r="I13" i="1"/>
  <c r="O12" i="1"/>
  <c r="M12" i="1"/>
  <c r="L12" i="1"/>
  <c r="K12" i="1"/>
  <c r="J12" i="1"/>
  <c r="I12" i="1"/>
  <c r="O11" i="1"/>
  <c r="M11" i="1"/>
  <c r="L11" i="1"/>
  <c r="K11" i="1"/>
  <c r="J11" i="1"/>
  <c r="I11" i="1"/>
  <c r="O10" i="1"/>
  <c r="M10" i="1"/>
  <c r="L10" i="1"/>
  <c r="K10" i="1"/>
  <c r="J10" i="1"/>
  <c r="I10" i="1"/>
  <c r="O9" i="1"/>
  <c r="M9" i="1"/>
  <c r="L9" i="1"/>
  <c r="K9" i="1"/>
  <c r="J9" i="1"/>
  <c r="I9" i="1"/>
  <c r="O8" i="1"/>
  <c r="M8" i="1"/>
  <c r="L8" i="1"/>
  <c r="K8" i="1"/>
  <c r="J8" i="1"/>
  <c r="I8" i="1"/>
  <c r="O7" i="1"/>
  <c r="M7" i="1"/>
  <c r="L7" i="1"/>
  <c r="K7" i="1"/>
  <c r="J7" i="1"/>
  <c r="I7" i="1"/>
  <c r="O6" i="1"/>
  <c r="M6" i="1"/>
  <c r="L6" i="1"/>
  <c r="K6" i="1"/>
  <c r="J6" i="1"/>
  <c r="I6" i="1"/>
  <c r="O5" i="1"/>
  <c r="M5" i="1"/>
  <c r="L5" i="1"/>
  <c r="K5" i="1"/>
  <c r="J5" i="1"/>
  <c r="I5" i="1"/>
  <c r="O4" i="1"/>
  <c r="M4" i="1"/>
  <c r="L4" i="1"/>
  <c r="K4" i="1"/>
  <c r="J4" i="1"/>
  <c r="I4" i="1"/>
  <c r="O3" i="1"/>
  <c r="M3" i="1"/>
  <c r="L3" i="1"/>
  <c r="K3" i="1"/>
  <c r="J3" i="1"/>
  <c r="I3" i="1"/>
  <c r="O2" i="1"/>
  <c r="M2" i="1"/>
  <c r="L2" i="1"/>
  <c r="J2" i="1"/>
  <c r="I2" i="1"/>
  <c r="G274" i="1"/>
  <c r="G273" i="1"/>
  <c r="G272" i="1"/>
  <c r="G271" i="1"/>
  <c r="G270" i="1"/>
  <c r="G269" i="1"/>
  <c r="G268" i="1"/>
  <c r="G267" i="1"/>
  <c r="G266" i="1"/>
  <c r="G265" i="1"/>
  <c r="G264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6" i="1"/>
  <c r="G105" i="1"/>
  <c r="G104" i="1"/>
  <c r="G103" i="1"/>
  <c r="G102" i="1"/>
  <c r="G101" i="1"/>
  <c r="G100" i="1"/>
  <c r="G99" i="1"/>
  <c r="G98" i="1"/>
  <c r="G97" i="1"/>
  <c r="G96" i="1"/>
  <c r="G95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4" i="1"/>
  <c r="G73" i="1"/>
  <c r="G72" i="1"/>
  <c r="G71" i="1"/>
  <c r="G70" i="1"/>
  <c r="G69" i="1"/>
  <c r="G67" i="1"/>
  <c r="G66" i="1"/>
  <c r="G65" i="1"/>
  <c r="G64" i="1"/>
  <c r="G63" i="1"/>
  <c r="G62" i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47" i="1"/>
  <c r="G46" i="1"/>
  <c r="G45" i="1"/>
  <c r="G44" i="1"/>
  <c r="G43" i="1"/>
  <c r="G41" i="1"/>
  <c r="G40" i="1"/>
  <c r="G39" i="1"/>
  <c r="G38" i="1"/>
  <c r="G37" i="1"/>
  <c r="G36" i="1"/>
  <c r="G35" i="1"/>
  <c r="G34" i="1"/>
  <c r="G33" i="1"/>
  <c r="G32" i="1"/>
  <c r="G31" i="1"/>
  <c r="G30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N267" i="1" l="1"/>
  <c r="N255" i="1"/>
  <c r="N147" i="1"/>
  <c r="N229" i="1"/>
  <c r="N253" i="1"/>
  <c r="N261" i="1"/>
  <c r="N265" i="1"/>
  <c r="N269" i="1"/>
  <c r="N273" i="1"/>
  <c r="N251" i="1"/>
  <c r="N134" i="1"/>
  <c r="N157" i="1"/>
  <c r="N165" i="1"/>
  <c r="N169" i="1"/>
  <c r="N173" i="1"/>
  <c r="N181" i="1"/>
  <c r="N185" i="1"/>
  <c r="N189" i="1"/>
  <c r="N193" i="1"/>
  <c r="N197" i="1"/>
  <c r="N201" i="1"/>
  <c r="N205" i="1"/>
  <c r="N137" i="1"/>
  <c r="N149" i="1"/>
  <c r="N209" i="1"/>
  <c r="N213" i="1"/>
  <c r="N217" i="1"/>
  <c r="N221" i="1"/>
  <c r="N141" i="1"/>
  <c r="N161" i="1"/>
  <c r="N177" i="1"/>
  <c r="N18" i="1"/>
  <c r="N34" i="1"/>
  <c r="N82" i="1"/>
  <c r="N86" i="1"/>
  <c r="N90" i="1"/>
  <c r="N119" i="1"/>
  <c r="N127" i="1"/>
  <c r="N240" i="1"/>
  <c r="N96" i="1"/>
  <c r="N100" i="1"/>
  <c r="N132" i="1"/>
  <c r="N136" i="1"/>
  <c r="N140" i="1"/>
  <c r="N144" i="1"/>
  <c r="N172" i="1"/>
  <c r="N176" i="1"/>
  <c r="N180" i="1"/>
  <c r="N184" i="1"/>
  <c r="N188" i="1"/>
  <c r="N192" i="1"/>
  <c r="N196" i="1"/>
  <c r="N200" i="1"/>
  <c r="N204" i="1"/>
  <c r="N208" i="1"/>
  <c r="N224" i="1"/>
  <c r="N60" i="1"/>
  <c r="N17" i="1"/>
  <c r="N21" i="1"/>
  <c r="N25" i="1"/>
  <c r="N33" i="1"/>
  <c r="N45" i="1"/>
  <c r="N53" i="1"/>
  <c r="N57" i="1"/>
  <c r="N61" i="1"/>
  <c r="N65" i="1"/>
  <c r="N73" i="1"/>
  <c r="N81" i="1"/>
  <c r="N85" i="1"/>
  <c r="N89" i="1"/>
  <c r="N93" i="1"/>
  <c r="N97" i="1"/>
  <c r="N101" i="1"/>
  <c r="N150" i="1"/>
  <c r="N158" i="1"/>
  <c r="N246" i="1"/>
  <c r="N54" i="1"/>
  <c r="N62" i="1"/>
  <c r="N129" i="1"/>
  <c r="N133" i="1"/>
  <c r="N194" i="1"/>
  <c r="N227" i="1"/>
  <c r="N230" i="1"/>
  <c r="N234" i="1"/>
  <c r="N238" i="1"/>
  <c r="N242" i="1"/>
  <c r="N254" i="1"/>
  <c r="N262" i="1"/>
  <c r="N99" i="1"/>
  <c r="N107" i="1"/>
  <c r="N115" i="1"/>
  <c r="N123" i="1"/>
  <c r="N154" i="1"/>
  <c r="N164" i="1"/>
  <c r="N216" i="1"/>
  <c r="N233" i="1"/>
  <c r="N248" i="1"/>
  <c r="N111" i="1"/>
  <c r="N28" i="1"/>
  <c r="N36" i="1"/>
  <c r="N95" i="1"/>
  <c r="N103" i="1"/>
  <c r="N139" i="1"/>
  <c r="N143" i="1"/>
  <c r="N212" i="1"/>
  <c r="N232" i="1"/>
  <c r="N256" i="1"/>
  <c r="N258" i="1"/>
  <c r="N260" i="1"/>
  <c r="N26" i="1"/>
  <c r="N30" i="1"/>
  <c r="N38" i="1"/>
  <c r="N46" i="1"/>
  <c r="N58" i="1"/>
  <c r="N66" i="1"/>
  <c r="N70" i="1"/>
  <c r="N74" i="1"/>
  <c r="N78" i="1"/>
  <c r="N106" i="1"/>
  <c r="N110" i="1"/>
  <c r="N114" i="1"/>
  <c r="N118" i="1"/>
  <c r="N122" i="1"/>
  <c r="N126" i="1"/>
  <c r="N130" i="1"/>
  <c r="N151" i="1"/>
  <c r="N155" i="1"/>
  <c r="N159" i="1"/>
  <c r="N219" i="1"/>
  <c r="N223" i="1"/>
  <c r="N264" i="1"/>
  <c r="N98" i="1"/>
  <c r="N131" i="1"/>
  <c r="N135" i="1"/>
  <c r="N145" i="1"/>
  <c r="N148" i="1"/>
  <c r="N156" i="1"/>
  <c r="N241" i="1"/>
  <c r="N266" i="1"/>
  <c r="N270" i="1"/>
  <c r="N274" i="1"/>
  <c r="N20" i="1"/>
  <c r="N32" i="1"/>
  <c r="N40" i="1"/>
  <c r="N44" i="1"/>
  <c r="N52" i="1"/>
  <c r="N56" i="1"/>
  <c r="N64" i="1"/>
  <c r="N69" i="1"/>
  <c r="N72" i="1"/>
  <c r="N77" i="1"/>
  <c r="N80" i="1"/>
  <c r="N84" i="1"/>
  <c r="N88" i="1"/>
  <c r="N92" i="1"/>
  <c r="N94" i="1"/>
  <c r="N105" i="1"/>
  <c r="N109" i="1"/>
  <c r="N113" i="1"/>
  <c r="N117" i="1"/>
  <c r="N121" i="1"/>
  <c r="N138" i="1"/>
  <c r="N163" i="1"/>
  <c r="N167" i="1"/>
  <c r="N171" i="1"/>
  <c r="N175" i="1"/>
  <c r="N179" i="1"/>
  <c r="N183" i="1"/>
  <c r="N187" i="1"/>
  <c r="N191" i="1"/>
  <c r="N195" i="1"/>
  <c r="N199" i="1"/>
  <c r="N207" i="1"/>
  <c r="N211" i="1"/>
  <c r="N215" i="1"/>
  <c r="N252" i="1"/>
  <c r="N41" i="1"/>
  <c r="N49" i="1"/>
  <c r="N231" i="1"/>
  <c r="N235" i="1"/>
  <c r="N239" i="1"/>
  <c r="N243" i="1"/>
  <c r="N245" i="1"/>
  <c r="N247" i="1"/>
  <c r="N268" i="1"/>
  <c r="N272" i="1"/>
  <c r="N120" i="1"/>
  <c r="N128" i="1"/>
  <c r="N15" i="1"/>
  <c r="N19" i="1"/>
  <c r="N23" i="1"/>
  <c r="N27" i="1"/>
  <c r="N31" i="1"/>
  <c r="N35" i="1"/>
  <c r="N39" i="1"/>
  <c r="N43" i="1"/>
  <c r="N47" i="1"/>
  <c r="N51" i="1"/>
  <c r="N59" i="1"/>
  <c r="N67" i="1"/>
  <c r="N71" i="1"/>
  <c r="N75" i="1"/>
  <c r="N79" i="1"/>
  <c r="N83" i="1"/>
  <c r="N87" i="1"/>
  <c r="N91" i="1"/>
  <c r="N104" i="1"/>
  <c r="N108" i="1"/>
  <c r="N116" i="1"/>
  <c r="N124" i="1"/>
  <c r="N162" i="1"/>
  <c r="N166" i="1"/>
  <c r="N168" i="1"/>
  <c r="N170" i="1"/>
  <c r="N174" i="1"/>
  <c r="N178" i="1"/>
  <c r="N182" i="1"/>
  <c r="N190" i="1"/>
  <c r="N198" i="1"/>
  <c r="N202" i="1"/>
  <c r="N206" i="1"/>
  <c r="N210" i="1"/>
  <c r="N214" i="1"/>
  <c r="N218" i="1"/>
  <c r="N222" i="1"/>
  <c r="N226" i="1"/>
  <c r="N259" i="1"/>
  <c r="N68" i="1"/>
  <c r="N153" i="1"/>
  <c r="N220" i="1"/>
  <c r="N24" i="1"/>
  <c r="N76" i="1"/>
  <c r="N102" i="1"/>
  <c r="N152" i="1"/>
  <c r="N186" i="1"/>
  <c r="N237" i="1"/>
  <c r="N250" i="1"/>
  <c r="N263" i="1"/>
  <c r="N271" i="1"/>
  <c r="N236" i="1"/>
  <c r="N249" i="1"/>
  <c r="N29" i="1"/>
  <c r="N42" i="1"/>
  <c r="N55" i="1"/>
  <c r="N112" i="1"/>
  <c r="N125" i="1"/>
  <c r="N203" i="1"/>
  <c r="N228" i="1"/>
  <c r="N244" i="1"/>
  <c r="N257" i="1"/>
  <c r="N16" i="1"/>
  <c r="N37" i="1"/>
  <c r="N50" i="1"/>
  <c r="N63" i="1"/>
  <c r="N142" i="1"/>
  <c r="N160" i="1"/>
  <c r="N22" i="1"/>
  <c r="N48" i="1"/>
  <c r="N146" i="1"/>
  <c r="N22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G16" i="1"/>
  <c r="G3" i="1"/>
  <c r="M14" i="2" l="1"/>
  <c r="M13" i="2"/>
  <c r="M12" i="2"/>
  <c r="M11" i="2"/>
  <c r="M10" i="2"/>
  <c r="M9" i="2"/>
  <c r="M8" i="2"/>
  <c r="M7" i="2"/>
  <c r="M6" i="2"/>
  <c r="M5" i="2"/>
  <c r="M4" i="2"/>
  <c r="M3" i="2"/>
  <c r="M2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" i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G250" i="1" l="1"/>
  <c r="G211" i="1"/>
  <c r="G159" i="1"/>
  <c r="G107" i="1"/>
  <c r="G55" i="1"/>
  <c r="G185" i="1"/>
  <c r="G133" i="1"/>
  <c r="G81" i="1"/>
  <c r="G263" i="1"/>
  <c r="G237" i="1"/>
  <c r="G224" i="1"/>
  <c r="G198" i="1"/>
  <c r="G172" i="1"/>
  <c r="G146" i="1"/>
  <c r="G120" i="1"/>
  <c r="G94" i="1"/>
  <c r="G68" i="1"/>
  <c r="G42" i="1"/>
  <c r="G29" i="1"/>
  <c r="N9" i="2"/>
  <c r="AC8" i="1"/>
  <c r="G7" i="2"/>
  <c r="G15" i="2"/>
  <c r="G22" i="2"/>
  <c r="G2" i="2"/>
  <c r="G9" i="2"/>
  <c r="G17" i="2"/>
  <c r="V22" i="1"/>
  <c r="G3" i="2"/>
  <c r="G11" i="2"/>
  <c r="G19" i="2"/>
  <c r="V8" i="1"/>
  <c r="G5" i="2"/>
  <c r="G13" i="2"/>
  <c r="G20" i="2"/>
  <c r="AC10" i="1"/>
  <c r="G4" i="2"/>
  <c r="G12" i="2"/>
  <c r="N2" i="2"/>
  <c r="N10" i="2"/>
  <c r="N5" i="2"/>
  <c r="N13" i="2"/>
  <c r="G10" i="2"/>
  <c r="AC3" i="1"/>
  <c r="AC6" i="1"/>
  <c r="AC14" i="1"/>
  <c r="G18" i="2"/>
  <c r="AC11" i="1"/>
  <c r="N6" i="2"/>
  <c r="N14" i="2"/>
  <c r="AC7" i="1"/>
  <c r="G6" i="2"/>
  <c r="G14" i="2"/>
  <c r="G21" i="2"/>
  <c r="N7" i="2"/>
  <c r="AC9" i="1"/>
  <c r="G8" i="2"/>
  <c r="G16" i="2"/>
  <c r="N8" i="2"/>
  <c r="AC12" i="1"/>
  <c r="N3" i="2"/>
  <c r="AC13" i="1"/>
  <c r="N12" i="2"/>
  <c r="V16" i="1"/>
  <c r="AC4" i="1"/>
  <c r="N11" i="2"/>
  <c r="AC5" i="1"/>
  <c r="N4" i="2"/>
  <c r="S23" i="1"/>
  <c r="U15" i="1" s="1"/>
  <c r="T23" i="1"/>
  <c r="W13" i="1" s="1"/>
  <c r="V10" i="1"/>
  <c r="V18" i="1"/>
  <c r="AA15" i="1"/>
  <c r="AC2" i="1"/>
  <c r="I23" i="2"/>
  <c r="V15" i="1"/>
  <c r="V7" i="1"/>
  <c r="M15" i="2"/>
  <c r="L15" i="2"/>
  <c r="E23" i="2"/>
  <c r="H22" i="2" s="1"/>
  <c r="D23" i="2"/>
  <c r="F16" i="2" s="1"/>
  <c r="X23" i="1"/>
  <c r="V9" i="1"/>
  <c r="V17" i="1"/>
  <c r="V2" i="1"/>
  <c r="V3" i="1"/>
  <c r="V11" i="1"/>
  <c r="V19" i="1"/>
  <c r="V4" i="1"/>
  <c r="V12" i="1"/>
  <c r="V5" i="1"/>
  <c r="V13" i="1"/>
  <c r="V20" i="1"/>
  <c r="V6" i="1"/>
  <c r="V14" i="1"/>
  <c r="V21" i="1"/>
  <c r="AB15" i="1"/>
  <c r="F8" i="2" l="1"/>
  <c r="F22" i="2"/>
  <c r="F15" i="2"/>
  <c r="F7" i="2"/>
  <c r="F14" i="2"/>
  <c r="F6" i="2"/>
  <c r="F20" i="2"/>
  <c r="F18" i="2"/>
  <c r="F13" i="2"/>
  <c r="F10" i="2"/>
  <c r="F5" i="2"/>
  <c r="F17" i="2"/>
  <c r="F4" i="2"/>
  <c r="F12" i="2"/>
  <c r="F9" i="2"/>
  <c r="F3" i="2"/>
  <c r="F11" i="2"/>
  <c r="F2" i="2"/>
  <c r="F21" i="2"/>
  <c r="U3" i="1"/>
  <c r="W22" i="1"/>
  <c r="U11" i="1"/>
  <c r="W8" i="1"/>
  <c r="W21" i="1"/>
  <c r="W2" i="1"/>
  <c r="U21" i="1"/>
  <c r="W4" i="1"/>
  <c r="U22" i="1"/>
  <c r="U5" i="1"/>
  <c r="W11" i="1"/>
  <c r="W6" i="1"/>
  <c r="H21" i="2"/>
  <c r="U14" i="1"/>
  <c r="W19" i="1"/>
  <c r="W17" i="1"/>
  <c r="W15" i="1"/>
  <c r="W9" i="1"/>
  <c r="W5" i="1"/>
  <c r="W10" i="1"/>
  <c r="W14" i="1"/>
  <c r="W18" i="1"/>
  <c r="W12" i="1"/>
  <c r="W3" i="1"/>
  <c r="U8" i="1"/>
  <c r="U6" i="1"/>
  <c r="U2" i="1"/>
  <c r="U20" i="1"/>
  <c r="U10" i="1"/>
  <c r="G23" i="2"/>
  <c r="H4" i="2"/>
  <c r="H20" i="2"/>
  <c r="H13" i="2"/>
  <c r="H5" i="2"/>
  <c r="H19" i="2"/>
  <c r="H11" i="2"/>
  <c r="H3" i="2"/>
  <c r="H18" i="2"/>
  <c r="H10" i="2"/>
  <c r="H2" i="2"/>
  <c r="H12" i="2"/>
  <c r="U4" i="1"/>
  <c r="H14" i="2"/>
  <c r="U18" i="1"/>
  <c r="U9" i="1"/>
  <c r="U19" i="1"/>
  <c r="H7" i="2"/>
  <c r="H16" i="2"/>
  <c r="U12" i="1"/>
  <c r="H17" i="2"/>
  <c r="U13" i="1"/>
  <c r="U16" i="1"/>
  <c r="U17" i="1"/>
  <c r="H15" i="2"/>
  <c r="AC15" i="1"/>
  <c r="U7" i="1"/>
  <c r="V23" i="1"/>
  <c r="W16" i="1"/>
  <c r="W7" i="1"/>
  <c r="H8" i="2"/>
  <c r="H6" i="2"/>
  <c r="W20" i="1"/>
  <c r="H9" i="2"/>
  <c r="N1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W23" i="1" l="1"/>
  <c r="U23" i="1"/>
  <c r="H23" i="2"/>
  <c r="F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Dion Lenon Vieira Reis</author>
  </authors>
  <commentList>
    <comment ref="F19" authorId="0" shapeId="0" xr:uid="{E2ECACDD-5879-4454-87D7-9385716394A1}">
      <text>
        <r>
          <rPr>
            <b/>
            <sz val="9"/>
            <color indexed="81"/>
            <rFont val="Segoe UI"/>
            <family val="2"/>
          </rPr>
          <t xml:space="preserve">Calculo para dar os 100%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<sst xmlns="http://schemas.openxmlformats.org/spreadsheetml/2006/main" count="410" uniqueCount="63">
  <si>
    <t xml:space="preserve">PERECIVEIS OUTROS </t>
  </si>
  <si>
    <t xml:space="preserve">TANQUE       </t>
  </si>
  <si>
    <t>BAZAR</t>
  </si>
  <si>
    <t>PERECIVEIS CARNES</t>
  </si>
  <si>
    <t xml:space="preserve">COPACABANA   </t>
  </si>
  <si>
    <t>CEREAIS/ OLEOS</t>
  </si>
  <si>
    <t xml:space="preserve">INHAUMA      </t>
  </si>
  <si>
    <t>TT GERAL</t>
  </si>
  <si>
    <t xml:space="preserve">ALCANTARA    </t>
  </si>
  <si>
    <t>venda</t>
  </si>
  <si>
    <t>lucro</t>
  </si>
  <si>
    <t xml:space="preserve">SALGADOS </t>
  </si>
  <si>
    <t xml:space="preserve">PAVUNA       </t>
  </si>
  <si>
    <t xml:space="preserve">HORTIFRUTIGRANJEIROS </t>
  </si>
  <si>
    <t xml:space="preserve">TIRADENTES   </t>
  </si>
  <si>
    <t>LIMPEZA</t>
  </si>
  <si>
    <t>PADARIA</t>
  </si>
  <si>
    <t xml:space="preserve">NITEROI      </t>
  </si>
  <si>
    <t>LIQUIDA</t>
  </si>
  <si>
    <t xml:space="preserve">PENHA        </t>
  </si>
  <si>
    <t>MIUDEZAS- LANCHES/SOBR.</t>
  </si>
  <si>
    <t xml:space="preserve">PILARES      </t>
  </si>
  <si>
    <t xml:space="preserve">MIUDEZAS-MATINAIS </t>
  </si>
  <si>
    <t>PERFUMARIA</t>
  </si>
  <si>
    <t xml:space="preserve">CASCADURA    </t>
  </si>
  <si>
    <t>MIUDEZAS- MOLHOS/CONS.</t>
  </si>
  <si>
    <t xml:space="preserve">VISTA ALEGRE </t>
  </si>
  <si>
    <t xml:space="preserve">CURTUME      </t>
  </si>
  <si>
    <t>S CRUZ DA SER</t>
  </si>
  <si>
    <t xml:space="preserve">P. LUCAS     </t>
  </si>
  <si>
    <t xml:space="preserve">V. CRUZEIRO  </t>
  </si>
  <si>
    <t xml:space="preserve">COELHO NETO  </t>
  </si>
  <si>
    <t xml:space="preserve">REALENGO     </t>
  </si>
  <si>
    <t xml:space="preserve">BANGU NOVA   </t>
  </si>
  <si>
    <t xml:space="preserve">BARRA        </t>
  </si>
  <si>
    <t xml:space="preserve">N IGUACU     </t>
  </si>
  <si>
    <t xml:space="preserve">C GRANDE     </t>
  </si>
  <si>
    <t>Desbloqueio</t>
  </si>
  <si>
    <t>Total Geral</t>
  </si>
  <si>
    <t>SEMANA</t>
  </si>
  <si>
    <t>DIAS</t>
  </si>
  <si>
    <t>Rótulos de Linha</t>
  </si>
  <si>
    <t>% Por Semana</t>
  </si>
  <si>
    <t>Semana</t>
  </si>
  <si>
    <t>i</t>
  </si>
  <si>
    <t>lj</t>
  </si>
  <si>
    <t>cod</t>
  </si>
  <si>
    <t>setor</t>
  </si>
  <si>
    <t>mg</t>
  </si>
  <si>
    <t>domingo</t>
  </si>
  <si>
    <t>segunda</t>
  </si>
  <si>
    <t>terca</t>
  </si>
  <si>
    <t>quarta</t>
  </si>
  <si>
    <t>quinta</t>
  </si>
  <si>
    <t>sexta</t>
  </si>
  <si>
    <t>sabado</t>
  </si>
  <si>
    <t>acordos</t>
  </si>
  <si>
    <t>loja</t>
  </si>
  <si>
    <t>rent</t>
  </si>
  <si>
    <t>part vda</t>
  </si>
  <si>
    <t>part rent</t>
  </si>
  <si>
    <t>secao</t>
  </si>
  <si>
    <t>Lançar a Data Inicial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</si>
</sst>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  <numFmt numFmtId="166" formatCode="dd/mm/yy;@"/>
    <numFmt numFmtId="167" formatCode="[$-416]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5" fontId="4" fillId="0" borderId="9" xfId="1" applyNumberFormat="1" applyFont="1" applyFill="1" applyBorder="1" applyAlignment="1">
      <alignment horizontal="center" vertical="center"/>
    </xf>
    <xf numFmtId="43" fontId="4" fillId="0" borderId="9" xfId="1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43" fontId="4" fillId="0" borderId="1" xfId="1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4" fontId="4" fillId="10" borderId="1" xfId="1" applyNumberFormat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43" fontId="4" fillId="10" borderId="8" xfId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3" fontId="3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3" fillId="2" borderId="0" xfId="0" applyNumberFormat="1" applyFont="1" applyFill="1" applyAlignment="1">
      <alignment horizontal="center" vertical="center"/>
    </xf>
    <xf numFmtId="43" fontId="4" fillId="10" borderId="11" xfId="1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10" fontId="0" fillId="0" borderId="1" xfId="0" applyNumberFormat="1" applyBorder="1" applyAlignment="1">
      <alignment horizontal="center"/>
    </xf>
    <xf numFmtId="165" fontId="4" fillId="10" borderId="9" xfId="1" applyNumberFormat="1" applyFont="1" applyFill="1" applyBorder="1" applyAlignment="1">
      <alignment horizontal="center" vertical="center"/>
    </xf>
    <xf numFmtId="43" fontId="4" fillId="9" borderId="1" xfId="1" applyFont="1" applyFill="1" applyBorder="1" applyAlignment="1" applyProtection="1">
      <alignment vertical="center"/>
      <protection locked="0"/>
    </xf>
    <xf numFmtId="43" fontId="3" fillId="2" borderId="0" xfId="1" applyFont="1" applyFill="1" applyAlignment="1" applyProtection="1">
      <alignment horizontal="center" vertical="center"/>
    </xf>
    <xf numFmtId="0" fontId="3" fillId="8" borderId="7" xfId="0" applyFont="1" applyFill="1" applyBorder="1" applyAlignment="1" applyProtection="1">
      <alignment horizontal="center" vertical="center"/>
    </xf>
    <xf numFmtId="0" fontId="3" fillId="8" borderId="7" xfId="0" applyFont="1" applyFill="1" applyBorder="1" applyAlignment="1" applyProtection="1">
      <alignment horizontal="center" vertical="center" wrapText="1"/>
    </xf>
    <xf numFmtId="0" fontId="3" fillId="8" borderId="8" xfId="0" applyFont="1" applyFill="1" applyBorder="1" applyAlignment="1" applyProtection="1">
      <alignment horizontal="center" vertical="center"/>
    </xf>
    <xf numFmtId="0" fontId="3" fillId="8" borderId="8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/>
    </xf>
    <xf numFmtId="0" fontId="4" fillId="0" borderId="1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43" fontId="4" fillId="0" borderId="1" xfId="1" applyFont="1" applyBorder="1" applyAlignment="1" applyProtection="1">
      <alignment vertical="center"/>
    </xf>
    <xf numFmtId="165" fontId="4" fillId="0" borderId="1" xfId="1" applyNumberFormat="1" applyFont="1" applyBorder="1" applyAlignment="1" applyProtection="1">
      <alignment vertical="center"/>
    </xf>
    <xf numFmtId="164" fontId="4" fillId="0" borderId="1" xfId="1" applyNumberFormat="1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vertical="center"/>
    </xf>
    <xf numFmtId="43" fontId="4" fillId="0" borderId="8" xfId="1" applyFont="1" applyFill="1" applyBorder="1" applyAlignment="1" applyProtection="1">
      <alignment vertical="center"/>
    </xf>
    <xf numFmtId="2" fontId="4" fillId="0" borderId="11" xfId="1" applyNumberFormat="1" applyFont="1" applyFill="1" applyBorder="1" applyAlignment="1" applyProtection="1">
      <alignment horizontal="center"/>
    </xf>
    <xf numFmtId="0" fontId="2" fillId="0" borderId="0" xfId="0" applyFont="1" applyProtection="1"/>
    <xf numFmtId="0" fontId="3" fillId="2" borderId="0" xfId="0" applyFont="1" applyFill="1" applyAlignment="1" applyProtection="1">
      <alignment horizontal="center"/>
    </xf>
    <xf numFmtId="43" fontId="3" fillId="2" borderId="0" xfId="0" applyNumberFormat="1" applyFont="1" applyFill="1" applyAlignment="1" applyProtection="1">
      <alignment horizontal="center"/>
    </xf>
    <xf numFmtId="2" fontId="3" fillId="2" borderId="0" xfId="0" applyNumberFormat="1" applyFont="1" applyFill="1" applyAlignment="1" applyProtection="1">
      <alignment horizontal="center"/>
    </xf>
    <xf numFmtId="165" fontId="4" fillId="10" borderId="1" xfId="1" applyNumberFormat="1" applyFont="1" applyFill="1" applyBorder="1" applyAlignment="1" applyProtection="1">
      <alignment vertical="center"/>
    </xf>
    <xf numFmtId="0" fontId="0" fillId="0" borderId="0" xfId="0" applyProtection="1"/>
    <xf numFmtId="43" fontId="3" fillId="2" borderId="0" xfId="1" applyFont="1" applyFill="1" applyProtection="1"/>
    <xf numFmtId="39" fontId="3" fillId="2" borderId="0" xfId="1" applyNumberFormat="1" applyFont="1" applyFill="1" applyProtection="1"/>
    <xf numFmtId="0" fontId="2" fillId="0" borderId="0" xfId="0" applyFont="1" applyProtection="1">
      <protection locked="0"/>
    </xf>
    <xf numFmtId="0" fontId="0" fillId="0" borderId="0" xfId="0" pivotButton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0" fontId="0" fillId="0" borderId="0" xfId="0" applyNumberFormat="1" applyProtection="1">
      <protection locked="0"/>
    </xf>
    <xf numFmtId="14" fontId="0" fillId="0" borderId="0" xfId="0" applyNumberFormat="1"/>
    <xf numFmtId="166" fontId="6" fillId="0" borderId="0" xfId="0" applyNumberFormat="1" applyFont="1" applyAlignment="1">
      <alignment horizontal="center"/>
    </xf>
    <xf numFmtId="167" fontId="5" fillId="7" borderId="1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6"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on Lenon Vieira Reis" refreshedDate="44687.620658333333" createdVersion="6" refreshedVersion="6" minRefreshableVersion="3" recordCount="31" xr:uid="{440CD29D-2969-44E2-9079-86D6370159D4}">
  <cacheSource type="worksheet">
    <worksheetSource ref="A1:Q32" sheet="diaria"/>
  </cacheSource>
  <cacheFields count="17">
    <cacheField name="SEMANA" numFmtId="0">
      <sharedItems containsSemiMixedTypes="0" containsString="0" containsNumber="1" containsInteger="1" minValue="1" maxValue="6" count="6">
        <n v="1"/>
        <n v="2"/>
        <n v="3"/>
        <n v="4"/>
        <n v="5"/>
        <n v="6" u="1"/>
      </sharedItems>
    </cacheField>
    <cacheField name="DIAS" numFmtId="167">
      <sharedItems containsSemiMixedTypes="0" containsNonDate="0" containsDate="1" containsString="0" minDate="2022-05-01T00:00:00" maxDate="2022-06-01T00:00:00"/>
    </cacheField>
    <cacheField name="Rótulos de Linha" numFmtId="0">
      <sharedItems/>
    </cacheField>
    <cacheField name="BAZAR" numFmtId="10">
      <sharedItems containsSemiMixedTypes="0" containsString="0" containsNumber="1" minValue="1.9739189460123402E-2" maxValue="6.0499273320525314E-2"/>
    </cacheField>
    <cacheField name="CEREAIS/ OLEOS" numFmtId="10">
      <sharedItems containsSemiMixedTypes="0" containsString="0" containsNumber="1" minValue="1.4629124597288696E-2" maxValue="5.950871069705839E-2"/>
    </cacheField>
    <cacheField name="HORTIFRUTIGRANJEIROS " numFmtId="10">
      <sharedItems containsSemiMixedTypes="0" containsString="0" containsNumber="1" minValue="1.6540754810442603E-2" maxValue="5.3390697034900604E-2"/>
    </cacheField>
    <cacheField name="LIMPEZA" numFmtId="10">
      <sharedItems containsSemiMixedTypes="0" containsString="0" containsNumber="1" minValue="1.6097139769888899E-2" maxValue="5.1018087570986401E-2"/>
    </cacheField>
    <cacheField name="LIQUIDA" numFmtId="10">
      <sharedItems containsSemiMixedTypes="0" containsString="0" containsNumber="1" minValue="1.8563310136352807E-2" maxValue="7.9219311320474523E-2"/>
    </cacheField>
    <cacheField name="MIUDEZAS- LANCHES/SOBR." numFmtId="10">
      <sharedItems containsSemiMixedTypes="0" containsString="0" containsNumber="1" minValue="1.6983113285721892E-2" maxValue="6.8650645285356471E-2"/>
    </cacheField>
    <cacheField name="MIUDEZAS- MOLHOS/CONS." numFmtId="10">
      <sharedItems containsSemiMixedTypes="0" containsString="0" containsNumber="1" minValue="1.7725719522365999E-2" maxValue="8.1786673698671403E-2"/>
    </cacheField>
    <cacheField name="MIUDEZAS-MATINAIS " numFmtId="10">
      <sharedItems containsSemiMixedTypes="0" containsString="0" containsNumber="1" minValue="1.46685693983195E-2" maxValue="4.9195239276080098E-2"/>
    </cacheField>
    <cacheField name="PADARIA" numFmtId="10">
      <sharedItems containsSemiMixedTypes="0" containsString="0" containsNumber="1" minValue="2.1164124092694702E-2" maxValue="5.0145803152193108E-2"/>
    </cacheField>
    <cacheField name="PERECIVEIS CARNES" numFmtId="10">
      <sharedItems containsSemiMixedTypes="0" containsString="0" containsNumber="1" minValue="1.6846475452108097E-2" maxValue="7.7306538800156588E-2"/>
    </cacheField>
    <cacheField name="PERECIVEIS OUTROS " numFmtId="10">
      <sharedItems containsSemiMixedTypes="0" containsString="0" containsNumber="1" minValue="1.81419950749503E-2" maxValue="6.2021022470212198E-2"/>
    </cacheField>
    <cacheField name="PERFUMARIA" numFmtId="10">
      <sharedItems containsSemiMixedTypes="0" containsString="0" containsNumber="1" minValue="1.6962134412329598E-2" maxValue="5.5106252088367787E-2"/>
    </cacheField>
    <cacheField name="SALGADOS " numFmtId="10">
      <sharedItems containsSemiMixedTypes="0" containsString="0" containsNumber="1" minValue="1.3477293881106996E-2" maxValue="8.089131663182339E-2"/>
    </cacheField>
    <cacheField name="Total Geral" numFmtId="10">
      <sharedItems containsSemiMixedTypes="0" containsString="0" containsNumber="1" minValue="1.7626350326781982E-2" maxValue="6.750689996831994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d v="2022-05-01T00:00:00"/>
    <s v="domingo"/>
    <n v="2.4310739961589709E-2"/>
    <n v="2.0971295310872898E-2"/>
    <n v="2.0825936755844203E-2"/>
    <n v="2.0799643738253E-2"/>
    <n v="2.7436064620139509E-2"/>
    <n v="1.993585282161239E-2"/>
    <n v="2.4740731887540401E-2"/>
    <n v="1.89278056801866E-2"/>
    <n v="2.2665869787321102E-2"/>
    <n v="2.0392918106650698E-2"/>
    <n v="2.2029822919228899E-2"/>
    <n v="2.3247007350351498E-2"/>
    <n v="1.7451605732081297E-2"/>
    <n v="2.1416640930411984E-2"/>
  </r>
  <r>
    <x v="0"/>
    <d v="2022-05-02T00:00:00"/>
    <s v="segunda"/>
    <n v="3.5741276334512406E-2"/>
    <n v="3.9036386559207992E-2"/>
    <n v="3.0462252517119204E-2"/>
    <n v="3.5604495790769401E-2"/>
    <n v="2.3671170994988108E-2"/>
    <n v="3.2573566965169484E-2"/>
    <n v="3.1682033273663202E-2"/>
    <n v="3.7663613340396897E-2"/>
    <n v="3.0635858151656804E-2"/>
    <n v="3.0799131029396291E-2"/>
    <n v="3.1472487210912399E-2"/>
    <n v="3.7778839316302895E-2"/>
    <n v="2.6764227526846492E-2"/>
    <n v="3.1763474458378974E-2"/>
  </r>
  <r>
    <x v="0"/>
    <d v="2022-05-03T00:00:00"/>
    <s v="terca"/>
    <n v="3.506077835910331E-2"/>
    <n v="4.0919781555154196E-2"/>
    <n v="4.3520704683215804E-2"/>
    <n v="4.1506790028731103E-2"/>
    <n v="2.8357122260565009E-2"/>
    <n v="3.4271521976376187E-2"/>
    <n v="3.4926631753011E-2"/>
    <n v="4.2345842682307303E-2"/>
    <n v="3.3360280782228309E-2"/>
    <n v="3.5401792730020393E-2"/>
    <n v="3.6575494556202903E-2"/>
    <n v="4.0265468378869192E-2"/>
    <n v="3.3448953871530296E-2"/>
    <n v="3.6450893994424964E-2"/>
  </r>
  <r>
    <x v="0"/>
    <d v="2022-05-04T00:00:00"/>
    <s v="quarta"/>
    <n v="3.3083158391978305E-2"/>
    <n v="3.9371747322601292E-2"/>
    <n v="4.1835036322081708E-2"/>
    <n v="3.8868146709256E-2"/>
    <n v="2.856366899934221E-2"/>
    <n v="3.4649456471435289E-2"/>
    <n v="3.4740588756808799E-2"/>
    <n v="3.8493081010749303E-2"/>
    <n v="3.1601694637012706E-2"/>
    <n v="3.3539043111467791E-2"/>
    <n v="3.5425838764821402E-2"/>
    <n v="3.775966260117649E-2"/>
    <n v="3.4095923476411993E-2"/>
    <n v="3.5178192613719968E-2"/>
  </r>
  <r>
    <x v="0"/>
    <d v="2022-05-05T00:00:00"/>
    <s v="quinta"/>
    <n v="3.5530777856423806E-2"/>
    <n v="4.2459538761320095E-2"/>
    <n v="3.1542847145922204E-2"/>
    <n v="3.7698099762774898E-2"/>
    <n v="3.4622014353654411E-2"/>
    <n v="3.9185352115842481E-2"/>
    <n v="5.06673517534229E-2"/>
    <n v="3.5325111926098503E-2"/>
    <n v="3.2251025213215906E-2"/>
    <n v="4.282304777521799E-2"/>
    <n v="3.5206424895679697E-2"/>
    <n v="4.107993138346569E-2"/>
    <n v="4.4894289883446896E-2"/>
    <n v="3.9209070920376968E-2"/>
  </r>
  <r>
    <x v="0"/>
    <d v="2022-05-06T00:00:00"/>
    <s v="sexta"/>
    <n v="4.069162425719821E-2"/>
    <n v="4.6372096536897091E-2"/>
    <n v="3.6999342544374508E-2"/>
    <n v="3.7563696711076698E-2"/>
    <n v="5.0272991816409811E-2"/>
    <n v="4.9447978017688979E-2"/>
    <n v="6.09227037174178E-2"/>
    <n v="3.90709354145709E-2"/>
    <n v="4.3967143440877009E-2"/>
    <n v="5.1202413332814084E-2"/>
    <n v="4.52549898379946E-2"/>
    <n v="4.1938214450906994E-2"/>
    <n v="6.1051868285817386E-2"/>
    <n v="4.7749756662114957E-2"/>
  </r>
  <r>
    <x v="0"/>
    <d v="2022-05-07T00:00:00"/>
    <s v="sabado"/>
    <n v="6.0499273320525314E-2"/>
    <n v="5.950871069705839E-2"/>
    <n v="5.3390697034900604E-2"/>
    <n v="5.1018087570986401E-2"/>
    <n v="7.9219311320474523E-2"/>
    <n v="6.8650645285356471E-2"/>
    <n v="8.1786673698671403E-2"/>
    <n v="4.9195239276080098E-2"/>
    <n v="5.0145803152193108E-2"/>
    <n v="7.7306538800156588E-2"/>
    <n v="6.2021022470212198E-2"/>
    <n v="5.5106252088367787E-2"/>
    <n v="8.089131663182339E-2"/>
    <n v="6.7506899968319947E-2"/>
  </r>
  <r>
    <x v="1"/>
    <d v="2022-05-08T00:00:00"/>
    <s v="domingo"/>
    <n v="3.0642574118230008E-2"/>
    <n v="1.8158085106573095E-2"/>
    <n v="1.9612569638751003E-2"/>
    <n v="1.6097139769888899E-2"/>
    <n v="4.3837421259223713E-2"/>
    <n v="2.4034058063251689E-2"/>
    <n v="3.0821426729828599E-2"/>
    <n v="1.53223995447029E-2"/>
    <n v="2.2304622283674903E-2"/>
    <n v="3.0174068756890694E-2"/>
    <n v="2.4443435488179802E-2"/>
    <n v="1.8719250780747897E-2"/>
    <n v="1.7448123231756495E-2"/>
    <n v="2.5614457517608977E-2"/>
  </r>
  <r>
    <x v="1"/>
    <d v="2022-05-09T00:00:00"/>
    <s v="segunda"/>
    <n v="3.1551506825237906E-2"/>
    <n v="4.3377257831740693E-2"/>
    <n v="2.6505247697202104E-2"/>
    <n v="3.4929753771322798E-2"/>
    <n v="2.0218187165487806E-2"/>
    <n v="2.8322731318023587E-2"/>
    <n v="2.5882952863006799E-2"/>
    <n v="2.95451006732644E-2"/>
    <n v="2.8519984201402504E-2"/>
    <n v="2.5036228888852194E-2"/>
    <n v="2.7129509345508701E-2"/>
    <n v="3.1751050363788794E-2"/>
    <n v="2.4198696326003393E-2"/>
    <n v="2.7835067947047976E-2"/>
  </r>
  <r>
    <x v="1"/>
    <d v="2022-05-10T00:00:00"/>
    <s v="terca"/>
    <n v="3.1280268878951606E-2"/>
    <n v="3.1586349983195594E-2"/>
    <n v="3.4556269629991004E-2"/>
    <n v="3.7592250455759202E-2"/>
    <n v="2.2905793382443907E-2"/>
    <n v="3.0096259797661788E-2"/>
    <n v="3.5482361751953601E-2"/>
    <n v="3.1524120466000102E-2"/>
    <n v="2.9835804047774903E-2"/>
    <n v="2.9224283636270294E-2"/>
    <n v="3.0208417235693001E-2"/>
    <n v="3.3974904052804095E-2"/>
    <n v="2.9703725685648892E-2"/>
    <n v="3.0422768694930973E-2"/>
  </r>
  <r>
    <x v="1"/>
    <d v="2022-05-11T00:00:00"/>
    <s v="quarta"/>
    <n v="3.2188261238688107E-2"/>
    <n v="3.2717563694816092E-2"/>
    <n v="3.5904907633678609E-2"/>
    <n v="3.71460310881956E-2"/>
    <n v="2.4405729378301506E-2"/>
    <n v="3.0103671036070586E-2"/>
    <n v="3.7158759556301199E-2"/>
    <n v="2.94413952764528E-2"/>
    <n v="3.1586425799200304E-2"/>
    <n v="2.9493873256661893E-2"/>
    <n v="2.9349260710034401E-2"/>
    <n v="3.5177555972825694E-2"/>
    <n v="3.4125302666905395E-2"/>
    <n v="3.0918472464869971E-2"/>
  </r>
  <r>
    <x v="1"/>
    <d v="2022-05-12T00:00:00"/>
    <s v="quinta"/>
    <n v="3.1807014270872708E-2"/>
    <n v="3.4536283284180791E-2"/>
    <n v="3.5667160181012604E-2"/>
    <n v="3.2229939856922803E-2"/>
    <n v="2.6516005073035712E-2"/>
    <n v="3.6407863338603283E-2"/>
    <n v="3.0307228902509899E-2"/>
    <n v="3.0740238241184801E-2"/>
    <n v="3.3641434382222009E-2"/>
    <n v="3.3174637660019192E-2"/>
    <n v="2.9219144784689201E-2"/>
    <n v="3.0859017727760191E-2"/>
    <n v="4.6090877700020294E-2"/>
    <n v="3.2925362485828974E-2"/>
  </r>
  <r>
    <x v="1"/>
    <d v="2022-05-13T00:00:00"/>
    <s v="sexta"/>
    <n v="3.5302006457283507E-2"/>
    <n v="3.4880718892668895E-2"/>
    <n v="3.7004378327692308E-2"/>
    <n v="3.5731973796584202E-2"/>
    <n v="3.9646747331472512E-2"/>
    <n v="4.210301952268948E-2"/>
    <n v="3.4650494565196699E-2"/>
    <n v="3.2377232054204001E-2"/>
    <n v="4.2122238865788704E-2"/>
    <n v="3.4582133686446095E-2"/>
    <n v="3.6650593695966398E-2"/>
    <n v="3.6737793816004595E-2"/>
    <n v="4.043386257974059E-2"/>
    <n v="3.6740857325910967E-2"/>
  </r>
  <r>
    <x v="1"/>
    <d v="2022-05-14T00:00:00"/>
    <s v="sabado"/>
    <n v="3.7648706923823404E-2"/>
    <n v="3.5387607936577692E-2"/>
    <n v="3.8396288330096208E-2"/>
    <n v="3.8191975650781702E-2"/>
    <n v="4.9630046233665313E-2"/>
    <n v="3.960877150956018E-2"/>
    <n v="3.6686449705815097E-2"/>
    <n v="3.2805585010708002E-2"/>
    <n v="4.0008974716889405E-2"/>
    <n v="4.0820716551529392E-2"/>
    <n v="3.9057468958998399E-2"/>
    <n v="3.9701788956965696E-2"/>
    <n v="3.9870028858119591E-2"/>
    <n v="3.9755912085030966E-2"/>
  </r>
  <r>
    <x v="2"/>
    <d v="2022-05-15T00:00:00"/>
    <s v="domingo"/>
    <n v="1.9739189460123402E-2"/>
    <n v="1.5655832283132498E-2"/>
    <n v="1.7999643979866104E-2"/>
    <n v="1.80524745602859E-2"/>
    <n v="2.4145610036801206E-2"/>
    <n v="1.7576846682357792E-2"/>
    <n v="1.83047601534609E-2"/>
    <n v="1.6063448228909299E-2"/>
    <n v="2.1416239902899804E-2"/>
    <n v="1.7140128508060598E-2"/>
    <n v="1.81419950749503E-2"/>
    <n v="1.9782902329350295E-2"/>
    <n v="1.6514220978653196E-2"/>
    <n v="1.8088868248526981E-2"/>
  </r>
  <r>
    <x v="2"/>
    <d v="2022-05-16T00:00:00"/>
    <s v="segunda"/>
    <n v="2.8120295724124906E-2"/>
    <n v="2.9080894918343893E-2"/>
    <n v="2.5697222150484905E-2"/>
    <n v="2.8363528001046499E-2"/>
    <n v="1.8771787723836107E-2"/>
    <n v="2.7288424013725391E-2"/>
    <n v="2.2610067869574001E-2"/>
    <n v="3.0002657518801198E-2"/>
    <n v="2.7983040070905005E-2"/>
    <n v="2.3819538628690191E-2"/>
    <n v="2.9271001582859099E-2"/>
    <n v="2.7874743844943293E-2"/>
    <n v="2.6492990803671894E-2"/>
    <n v="2.6002599557629975E-2"/>
  </r>
  <r>
    <x v="2"/>
    <d v="2022-05-17T00:00:00"/>
    <s v="terca"/>
    <n v="2.6763560359091908E-2"/>
    <n v="2.8344168287129694E-2"/>
    <n v="3.6541206471472805E-2"/>
    <n v="3.0168072138137301E-2"/>
    <n v="2.0765933120195305E-2"/>
    <n v="2.9577981843145588E-2"/>
    <n v="2.4693086335513901E-2"/>
    <n v="3.5040363477780598E-2"/>
    <n v="3.1094688227805502E-2"/>
    <n v="2.7877565819590694E-2"/>
    <n v="2.7895062325187299E-2"/>
    <n v="2.7464789901612892E-2"/>
    <n v="2.5628985292918193E-2"/>
    <n v="2.8287060828861975E-2"/>
  </r>
  <r>
    <x v="2"/>
    <d v="2022-05-18T00:00:00"/>
    <s v="quarta"/>
    <n v="2.8090007254605108E-2"/>
    <n v="2.9452056082718094E-2"/>
    <n v="3.4712911731207809E-2"/>
    <n v="3.0836978271175802E-2"/>
    <n v="2.2943989039520406E-2"/>
    <n v="2.9821441635356886E-2"/>
    <n v="2.5469146014398099E-2"/>
    <n v="3.47754048763819E-2"/>
    <n v="3.1522995627187807E-2"/>
    <n v="2.8443983136770393E-2"/>
    <n v="2.8735534419450998E-2"/>
    <n v="2.6638182852465494E-2"/>
    <n v="2.7386692736729893E-2"/>
    <n v="2.8904502339351976E-2"/>
  </r>
  <r>
    <x v="2"/>
    <d v="2022-05-19T00:00:00"/>
    <s v="quinta"/>
    <n v="2.7480743487311506E-2"/>
    <n v="3.0842612965604595E-2"/>
    <n v="3.0995723908455702E-2"/>
    <n v="3.4046514957720597E-2"/>
    <n v="2.5919165543875508E-2"/>
    <n v="3.0095193490982386E-2"/>
    <n v="2.6450413651857699E-2"/>
    <n v="2.98083603945801E-2"/>
    <n v="3.2321519847516807E-2"/>
    <n v="3.435978343819919E-2"/>
    <n v="3.1480915662446797E-2"/>
    <n v="3.0172273820958492E-2"/>
    <n v="3.583358539456849E-2"/>
    <n v="3.148595245957897E-2"/>
  </r>
  <r>
    <x v="2"/>
    <d v="2022-05-20T00:00:00"/>
    <s v="sexta"/>
    <n v="3.0628364426128707E-2"/>
    <n v="3.0305203929069092E-2"/>
    <n v="3.0866437481778402E-2"/>
    <n v="3.65387397108611E-2"/>
    <n v="4.1671601558478315E-2"/>
    <n v="3.2213395430041987E-2"/>
    <n v="3.1314130687954002E-2"/>
    <n v="3.0959923794417199E-2"/>
    <n v="3.9418454664323206E-2"/>
    <n v="3.7386536818021295E-2"/>
    <n v="3.7789023826412797E-2"/>
    <n v="3.4495379676810191E-2"/>
    <n v="3.2916864479793494E-2"/>
    <n v="3.5288179157859964E-2"/>
  </r>
  <r>
    <x v="2"/>
    <d v="2022-05-21T00:00:00"/>
    <s v="sabado"/>
    <n v="3.9349110193492104E-2"/>
    <n v="3.0264602907616595E-2"/>
    <n v="3.2876257590635206E-2"/>
    <n v="3.6606298496467099E-2"/>
    <n v="5.1905469198128114E-2"/>
    <n v="3.3952157021098286E-2"/>
    <n v="3.4208153217054602E-2"/>
    <n v="3.0786774919165202E-2"/>
    <n v="3.9507457889842709E-2"/>
    <n v="4.0680089488883096E-2"/>
    <n v="3.9609266588211102E-2"/>
    <n v="3.5684502768693491E-2"/>
    <n v="3.3999238270025094E-2"/>
    <n v="3.7979244794458966E-2"/>
  </r>
  <r>
    <x v="3"/>
    <d v="2022-05-22T00:00:00"/>
    <s v="domingo"/>
    <n v="2.1580017922322402E-2"/>
    <n v="1.4629124597288696E-2"/>
    <n v="1.6540754810442603E-2"/>
    <n v="1.70263936401862E-2"/>
    <n v="2.5984877484788206E-2"/>
    <n v="1.6983113285721892E-2"/>
    <n v="1.7725719522365999E-2"/>
    <n v="1.46685693983195E-2"/>
    <n v="2.1164124092694702E-2"/>
    <n v="1.6846475452108097E-2"/>
    <n v="1.8530874009189301E-2"/>
    <n v="1.6962134412329598E-2"/>
    <n v="1.3477293881106996E-2"/>
    <n v="1.7626350326781982E-2"/>
  </r>
  <r>
    <x v="3"/>
    <d v="2022-05-23T00:00:00"/>
    <s v="segunda"/>
    <n v="2.5657584266434507E-2"/>
    <n v="2.7304626960836194E-2"/>
    <n v="2.3758711982301003E-2"/>
    <n v="2.8979374301209601E-2"/>
    <n v="1.8563310136352807E-2"/>
    <n v="2.7066316809274588E-2"/>
    <n v="2.20037434481638E-2"/>
    <n v="2.8951921247866198E-2"/>
    <n v="2.8539272733255905E-2"/>
    <n v="2.3088704390969595E-2"/>
    <n v="2.54658639400333E-2"/>
    <n v="2.4971874936583593E-2"/>
    <n v="2.0595482247498097E-2"/>
    <n v="2.4435825425601979E-2"/>
  </r>
  <r>
    <x v="3"/>
    <d v="2022-05-24T00:00:00"/>
    <s v="terca"/>
    <n v="2.7958126452096405E-2"/>
    <n v="2.8481393104858092E-2"/>
    <n v="3.6650125591298807E-2"/>
    <n v="3.0407293271390599E-2"/>
    <n v="2.1493993758271306E-2"/>
    <n v="3.0398215871943586E-2"/>
    <n v="2.5737574089358999E-2"/>
    <n v="4.0473740012160302E-2"/>
    <n v="3.1507636796225306E-2"/>
    <n v="2.7830414383124294E-2"/>
    <n v="2.8844429194978299E-2"/>
    <n v="2.6634108253637195E-2"/>
    <n v="2.5252159723862293E-2"/>
    <n v="2.8935654101682976E-2"/>
  </r>
  <r>
    <x v="3"/>
    <d v="2022-05-25T00:00:00"/>
    <s v="quarta"/>
    <n v="2.7433064397883507E-2"/>
    <n v="2.8123624876522493E-2"/>
    <n v="3.6005087232778905E-2"/>
    <n v="2.9598569187418901E-2"/>
    <n v="2.3936844061179807E-2"/>
    <n v="3.0116698698973786E-2"/>
    <n v="2.5681049580081099E-2"/>
    <n v="3.9318371682550098E-2"/>
    <n v="3.1983535573189809E-2"/>
    <n v="2.7337875249121592E-2"/>
    <n v="2.9391063374755898E-2"/>
    <n v="2.7236017852803992E-2"/>
    <n v="2.6823849483318694E-2"/>
    <n v="2.9013459732905977E-2"/>
  </r>
  <r>
    <x v="3"/>
    <d v="2022-05-26T00:00:00"/>
    <s v="quinta"/>
    <n v="3.0541272015880506E-2"/>
    <n v="2.8096710147128192E-2"/>
    <n v="3.0662959346813304E-2"/>
    <n v="2.86745911747215E-2"/>
    <n v="2.8429462622590211E-2"/>
    <n v="3.0298729865746485E-2"/>
    <n v="2.67611340277519E-2"/>
    <n v="3.4496497205870502E-2"/>
    <n v="3.2103661429810304E-2"/>
    <n v="3.0282291522032493E-2"/>
    <n v="3.17402487510723E-2"/>
    <n v="2.9901559504850392E-2"/>
    <n v="3.4029773594229595E-2"/>
    <n v="3.0458838832553972E-2"/>
  </r>
  <r>
    <x v="3"/>
    <d v="2022-05-27T00:00:00"/>
    <s v="sexta"/>
    <n v="3.8032914244159909E-2"/>
    <n v="3.1237692241340292E-2"/>
    <n v="3.2933905938500804E-2"/>
    <n v="3.2371310439448298E-2"/>
    <n v="4.3840224031441215E-2"/>
    <n v="3.3442578419739084E-2"/>
    <n v="3.1754434242628603E-2"/>
    <n v="3.9226765541206701E-2"/>
    <n v="3.9640527761229505E-2"/>
    <n v="3.2863309532700592E-2"/>
    <n v="4.0114872757065101E-2"/>
    <n v="3.3895579878816091E-2"/>
    <n v="3.3366092922505794E-2"/>
    <n v="3.5441745252861964E-2"/>
  </r>
  <r>
    <x v="3"/>
    <d v="2022-05-28T00:00:00"/>
    <s v="sabado"/>
    <n v="3.8391105289987404E-2"/>
    <n v="3.1822115007085594E-2"/>
    <n v="3.4563426940087308E-2"/>
    <n v="3.3750340825808099E-2"/>
    <n v="5.4354195409351123E-2"/>
    <n v="3.3839881439558087E-2"/>
    <n v="3.3937148249825203E-2"/>
    <n v="3.4831064259602099E-2"/>
    <n v="3.8794832131352305E-2"/>
    <n v="3.7192993646655396E-2"/>
    <n v="4.1056443991100401E-2"/>
    <n v="3.5729685864598196E-2"/>
    <n v="3.4449693342406495E-2"/>
    <n v="3.7828189908972965E-2"/>
  </r>
  <r>
    <x v="4"/>
    <d v="2022-05-29T00:00:00"/>
    <s v="domingo"/>
    <n v="2.2325086410368202E-2"/>
    <n v="1.6987446539223898E-2"/>
    <n v="1.9130901837738905E-2"/>
    <n v="1.7262725797242699E-2"/>
    <n v="2.8982649650372609E-2"/>
    <n v="1.8450725704822493E-2"/>
    <n v="1.9948849766668601E-2"/>
    <n v="1.6851391619543198E-2"/>
    <n v="2.1499363575941403E-2"/>
    <n v="1.7529868391311095E-2"/>
    <n v="1.9768022037274902E-2"/>
    <n v="1.8518754417758698E-2"/>
    <n v="1.5097164103053496E-2"/>
    <n v="1.9126849213223981E-2"/>
  </r>
  <r>
    <x v="4"/>
    <d v="2022-05-30T00:00:00"/>
    <s v="segunda"/>
    <n v="3.0106355598241406E-2"/>
    <n v="3.2871701720819296E-2"/>
    <n v="2.9230045072632403E-2"/>
    <n v="2.8094872526088201E-2"/>
    <n v="1.9818578086423608E-2"/>
    <n v="3.0764211395079386E-2"/>
    <n v="2.6362605239161601E-2"/>
    <n v="3.8221442721750799E-2"/>
    <n v="2.6288994013220702E-2"/>
    <n v="2.4024639642235994E-2"/>
    <n v="2.8873567361164601E-2"/>
    <n v="3.1083765928971694E-2"/>
    <n v="3.0862925970900894E-2"/>
    <n v="2.7913502765847975E-2"/>
  </r>
  <r>
    <x v="4"/>
    <d v="2022-05-31T00:00:00"/>
    <s v="terca"/>
    <n v="4.2465235303329907E-2"/>
    <n v="4.7216769958417885E-2"/>
    <n v="4.4611039491623206E-2"/>
    <n v="4.4243897999489003E-2"/>
    <n v="2.9170034349190209E-2"/>
    <n v="3.8723340153090285E-2"/>
    <n v="3.6581594989033503E-2"/>
    <n v="4.2745602504188601E-2"/>
    <n v="3.2566496201141708E-2"/>
    <n v="3.9324974629131891E-2"/>
    <n v="3.9247904229725503E-2"/>
    <n v="4.8857006514478787E-2"/>
    <n v="3.6804184318604896E-2"/>
    <n v="3.969534898432096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3620A-9BB3-4E99-8175-4C746D9DEADC}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emana">
  <location ref="R26:S32" firstHeaderRow="1" firstDataRow="1" firstDataCol="1"/>
  <pivotFields count="17">
    <pivotField axis="axisRow" showAll="0">
      <items count="7">
        <item x="0"/>
        <item x="1"/>
        <item x="2"/>
        <item x="3"/>
        <item x="4"/>
        <item m="1" x="5"/>
        <item t="default"/>
      </items>
    </pivotField>
    <pivotField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dataField="1" numFmtId="1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% Por Semana" fld="16" showDataAs="percentOfCol" baseField="0" baseItem="0" numFmtId="1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852-0A83-4E3A-ACF4-43A942F02641}">
  <dimension ref="A1:AC274"/>
  <sheetViews>
    <sheetView tabSelected="1" zoomScaleNormal="100" workbookViewId="0">
      <selection activeCell="E2" sqref="E2"/>
    </sheetView>
  </sheetViews>
  <sheetFormatPr defaultColWidth="9.109375" defaultRowHeight="10.199999999999999" x14ac:dyDescent="0.2"/>
  <cols>
    <col min="1" max="1" width="3.109375" style="1" bestFit="1" customWidth="1"/>
    <col min="2" max="2" width="3.88671875" style="1" bestFit="1" customWidth="1"/>
    <col min="3" max="3" width="3.44140625" style="1" bestFit="1" customWidth="1"/>
    <col min="4" max="4" width="17.88671875" style="1" bestFit="1" customWidth="1"/>
    <col min="5" max="5" width="7.77734375" style="1" bestFit="1" customWidth="1"/>
    <col min="6" max="6" width="6.6640625" style="1" bestFit="1" customWidth="1"/>
    <col min="7" max="7" width="8.21875" style="1" bestFit="1" customWidth="1"/>
    <col min="8" max="8" width="5.109375" style="1" bestFit="1" customWidth="1"/>
    <col min="9" max="9" width="9.21875" style="1" customWidth="1"/>
    <col min="10" max="15" width="8.21875" style="1" bestFit="1" customWidth="1"/>
    <col min="16" max="16" width="7.77734375" style="1" bestFit="1" customWidth="1"/>
    <col min="17" max="17" width="3.109375" style="1" bestFit="1" customWidth="1"/>
    <col min="18" max="18" width="10" style="1" bestFit="1" customWidth="1"/>
    <col min="19" max="19" width="13.109375" style="1" bestFit="1" customWidth="1"/>
    <col min="20" max="20" width="10.44140625" style="1" bestFit="1" customWidth="1"/>
    <col min="21" max="21" width="8.21875" style="1" bestFit="1" customWidth="1"/>
    <col min="22" max="22" width="5.44140625" style="1" bestFit="1" customWidth="1"/>
    <col min="23" max="23" width="8.6640625" style="2" bestFit="1" customWidth="1"/>
    <col min="24" max="24" width="9.6640625" style="2" bestFit="1" customWidth="1"/>
    <col min="25" max="25" width="3.44140625" style="1" bestFit="1" customWidth="1"/>
    <col min="26" max="26" width="17.88671875" style="1" bestFit="1" customWidth="1"/>
    <col min="27" max="28" width="10.44140625" style="1" bestFit="1" customWidth="1"/>
    <col min="29" max="29" width="9.33203125" style="1" bestFit="1" customWidth="1"/>
    <col min="30" max="16384" width="9.109375" style="1"/>
  </cols>
  <sheetData>
    <row r="1" spans="1:29" s="3" customFormat="1" x14ac:dyDescent="0.3">
      <c r="A1" s="3" t="s">
        <v>44</v>
      </c>
      <c r="B1" s="4" t="s">
        <v>45</v>
      </c>
      <c r="C1" s="4" t="s">
        <v>46</v>
      </c>
      <c r="D1" s="4" t="s">
        <v>47</v>
      </c>
      <c r="E1" s="5" t="s">
        <v>9</v>
      </c>
      <c r="F1" s="6" t="s">
        <v>10</v>
      </c>
      <c r="G1" s="7" t="s">
        <v>59</v>
      </c>
      <c r="H1" s="8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10" t="s">
        <v>56</v>
      </c>
      <c r="Q1" s="11" t="s">
        <v>45</v>
      </c>
      <c r="R1" s="12" t="s">
        <v>57</v>
      </c>
      <c r="S1" s="11" t="s">
        <v>9</v>
      </c>
      <c r="T1" s="11" t="s">
        <v>58</v>
      </c>
      <c r="U1" s="12" t="s">
        <v>59</v>
      </c>
      <c r="V1" s="11" t="s">
        <v>48</v>
      </c>
      <c r="W1" s="12" t="s">
        <v>60</v>
      </c>
      <c r="X1" s="39" t="s">
        <v>56</v>
      </c>
      <c r="Y1" s="13" t="s">
        <v>46</v>
      </c>
      <c r="Z1" s="14" t="s">
        <v>61</v>
      </c>
      <c r="AA1" s="13" t="s">
        <v>9</v>
      </c>
      <c r="AB1" s="13" t="s">
        <v>58</v>
      </c>
      <c r="AC1" s="13" t="s">
        <v>48</v>
      </c>
    </row>
    <row r="2" spans="1:29" x14ac:dyDescent="0.2">
      <c r="A2" s="27">
        <v>0</v>
      </c>
      <c r="B2" s="15">
        <v>27</v>
      </c>
      <c r="C2" s="15">
        <v>1</v>
      </c>
      <c r="D2" s="16" t="s">
        <v>0</v>
      </c>
      <c r="E2" s="17">
        <v>241203.20597491946</v>
      </c>
      <c r="F2" s="17">
        <v>64500.95427434142</v>
      </c>
      <c r="G2" s="18">
        <f>ROUND(($E2/SUMIF($B:$B,$B2,$E:$E))*100,6)</f>
        <v>14.571216</v>
      </c>
      <c r="H2" s="19">
        <f>(F2/E2)*100</f>
        <v>26.741333728809678</v>
      </c>
      <c r="I2" s="18">
        <f>ROUND((SUMIFS(diaria!$N:$N,diaria!$C:$C,metas!I$1)*100),6)</f>
        <v>10.291415000000001</v>
      </c>
      <c r="J2" s="18">
        <f>ROUND((SUMIFS(diaria!$N:$N,diaria!$C:$C,metas!J$1)*100),6)</f>
        <v>14.221242999999999</v>
      </c>
      <c r="K2" s="18">
        <f>ROUND((SUMIFS(diaria!$N:$N,diaria!$C:$C,metas!K$1)*100),6)</f>
        <v>16.277131000000001</v>
      </c>
      <c r="L2" s="18">
        <f>ROUND((SUMIFS(diaria!$N:$N,diaria!$C:$C,metas!L$1)*100),6)</f>
        <v>12.29017</v>
      </c>
      <c r="M2" s="18">
        <f>ROUND((SUMIFS(diaria!$N:$N,diaria!$C:$C,metas!M$1)*100),6)</f>
        <v>12.764673</v>
      </c>
      <c r="N2" s="37">
        <f>100-SUM(I2:M2,O2)</f>
        <v>15.980947999999998</v>
      </c>
      <c r="O2" s="18">
        <f>ROUND((SUMIFS(diaria!$N:$N,diaria!$C:$C,metas!O$1)*100),6)</f>
        <v>18.174420000000001</v>
      </c>
      <c r="P2" s="38">
        <v>8222.8435568922996</v>
      </c>
      <c r="Q2" s="20">
        <v>27</v>
      </c>
      <c r="R2" s="21" t="s">
        <v>1</v>
      </c>
      <c r="S2" s="22">
        <f>SUMIF(B:B,Q2,E:E)</f>
        <v>1655340.2161417096</v>
      </c>
      <c r="T2" s="22">
        <f>SUMIF(B:B,Q2,F:F)</f>
        <v>442830.02321193164</v>
      </c>
      <c r="U2" s="23">
        <f t="shared" ref="U2:U22" si="0">(S2/$S$23)*100</f>
        <v>3.0545959248493979</v>
      </c>
      <c r="V2" s="22">
        <f>(T2/S2)*100</f>
        <v>26.751601809329934</v>
      </c>
      <c r="W2" s="22">
        <f t="shared" ref="W2:W22" si="1">(T2/$T$23)*100</f>
        <v>3.0952524566414943</v>
      </c>
      <c r="X2" s="24">
        <f>SUMIF(B:B,Q2,P:P)</f>
        <v>46063.080423025145</v>
      </c>
      <c r="Y2" s="25">
        <v>12</v>
      </c>
      <c r="Z2" s="25" t="s">
        <v>2</v>
      </c>
      <c r="AA2" s="26">
        <f>SUMIF(C:C,Y2,E:E)</f>
        <v>905061.90257999965</v>
      </c>
      <c r="AB2" s="26">
        <f>SUMIF(C:C,Y2,F:F)</f>
        <v>279789.60167936038</v>
      </c>
      <c r="AC2" s="31">
        <f>(AB2/AA2)*100</f>
        <v>30.913863558037612</v>
      </c>
    </row>
    <row r="3" spans="1:29" x14ac:dyDescent="0.2">
      <c r="A3" s="27">
        <f>A2+1</f>
        <v>1</v>
      </c>
      <c r="B3" s="15">
        <v>27</v>
      </c>
      <c r="C3" s="15">
        <v>2</v>
      </c>
      <c r="D3" s="16" t="s">
        <v>3</v>
      </c>
      <c r="E3" s="17">
        <v>404730.1652610281</v>
      </c>
      <c r="F3" s="17">
        <v>109359.09022738208</v>
      </c>
      <c r="G3" s="37">
        <f>100-SUM(G2,G4:G14)</f>
        <v>24.449967999999998</v>
      </c>
      <c r="H3" s="19">
        <f t="shared" ref="H3:H66" si="2">(F3/E3)*100</f>
        <v>27.020246972906413</v>
      </c>
      <c r="I3" s="18">
        <f>ROUND((SUMIFS(diaria!$M:$M,diaria!$C:$C,metas!I$1)*100),6)</f>
        <v>10.208346000000001</v>
      </c>
      <c r="J3" s="18">
        <f>ROUND((SUMIFS(diaria!$M:$M,diaria!$C:$C,metas!J$1)*100),6)</f>
        <v>12.676824</v>
      </c>
      <c r="K3" s="18">
        <f>ROUND((SUMIFS(diaria!$M:$M,diaria!$C:$C,metas!K$1)*100),6)</f>
        <v>15.965903000000001</v>
      </c>
      <c r="L3" s="18">
        <f>ROUND((SUMIFS(diaria!$M:$M,diaria!$C:$C,metas!L$1)*100),6)</f>
        <v>11.881477</v>
      </c>
      <c r="M3" s="18">
        <f>ROUND((SUMIFS(diaria!$M:$M,diaria!$C:$C,metas!M$1)*100),6)</f>
        <v>14.063976</v>
      </c>
      <c r="N3" s="37">
        <f t="shared" ref="N3:N14" si="3">100-SUM(I3:M3,O3)</f>
        <v>15.603440000000006</v>
      </c>
      <c r="O3" s="18">
        <f>ROUND((SUMIFS(diaria!$M:$M,diaria!$C:$C,metas!O$1)*100),6)</f>
        <v>19.600034000000001</v>
      </c>
      <c r="P3" s="38">
        <v>6084.5656288236851</v>
      </c>
      <c r="Q3" s="20">
        <v>51</v>
      </c>
      <c r="R3" s="21" t="s">
        <v>4</v>
      </c>
      <c r="S3" s="22">
        <f>SUMIF(B:B,Q3,E:E)</f>
        <v>1602964.2417634679</v>
      </c>
      <c r="T3" s="22">
        <f>SUMIF(B:B,Q3,F:F)</f>
        <v>427733.42844079464</v>
      </c>
      <c r="U3" s="23">
        <f t="shared" si="0"/>
        <v>2.9579466461478301</v>
      </c>
      <c r="V3" s="22">
        <f t="shared" ref="V3:V22" si="4">(T3/S3)*100</f>
        <v>26.683903314663628</v>
      </c>
      <c r="W3" s="22">
        <f t="shared" si="1"/>
        <v>2.9897316707802344</v>
      </c>
      <c r="X3" s="24">
        <f>SUMIF(B:B,Q3,P:P)</f>
        <v>50620.083072798028</v>
      </c>
      <c r="Y3" s="25">
        <v>7</v>
      </c>
      <c r="Z3" s="25" t="s">
        <v>5</v>
      </c>
      <c r="AA3" s="26">
        <f>SUMIF(C:C,Y3,E:E)</f>
        <v>3861103.7311600009</v>
      </c>
      <c r="AB3" s="26">
        <f>SUMIF(C:C,Y3,F:F)</f>
        <v>869093.64089999942</v>
      </c>
      <c r="AC3" s="31">
        <f t="shared" ref="AC3:AC15" si="5">(AB3/AA3)*100</f>
        <v>22.508943074650198</v>
      </c>
    </row>
    <row r="4" spans="1:29" x14ac:dyDescent="0.2">
      <c r="A4" s="27">
        <f t="shared" ref="A4:A67" si="6">A3+1</f>
        <v>2</v>
      </c>
      <c r="B4" s="15">
        <v>27</v>
      </c>
      <c r="C4" s="15">
        <v>3</v>
      </c>
      <c r="D4" s="16" t="s">
        <v>11</v>
      </c>
      <c r="E4" s="17">
        <v>106407.27072342792</v>
      </c>
      <c r="F4" s="17">
        <v>31206.421163693612</v>
      </c>
      <c r="G4" s="18">
        <f>ROUND(($E4/SUMIF($B:$B,$B4,$E:$E))*100,6)</f>
        <v>6.428121</v>
      </c>
      <c r="H4" s="19">
        <f t="shared" si="2"/>
        <v>29.327339148473079</v>
      </c>
      <c r="I4" s="18">
        <f>ROUND((SUMIFS(diaria!$P:$P,diaria!$C:$C,metas!I$1)*100),6)</f>
        <v>7.9988409999999996</v>
      </c>
      <c r="J4" s="18">
        <f>ROUND((SUMIFS(diaria!$P:$P,diaria!$C:$C,metas!J$1)*100),6)</f>
        <v>12.891432</v>
      </c>
      <c r="K4" s="18">
        <f>ROUND((SUMIFS(diaria!$P:$P,diaria!$C:$C,metas!K$1)*100),6)</f>
        <v>15.083800999999999</v>
      </c>
      <c r="L4" s="18">
        <f>ROUND((SUMIFS(diaria!$P:$P,diaria!$C:$C,metas!L$1)*100),6)</f>
        <v>12.243176999999999</v>
      </c>
      <c r="M4" s="18">
        <f>ROUND((SUMIFS(diaria!$P:$P,diaria!$C:$C,metas!M$1)*100),6)</f>
        <v>16.084852999999999</v>
      </c>
      <c r="N4" s="37">
        <f t="shared" si="3"/>
        <v>16.776868000000007</v>
      </c>
      <c r="O4" s="18">
        <f>ROUND((SUMIFS(diaria!$P:$P,diaria!$C:$C,metas!O$1)*100),6)</f>
        <v>18.921028</v>
      </c>
      <c r="P4" s="38">
        <v>2017.8650446225404</v>
      </c>
      <c r="Q4" s="20">
        <v>86</v>
      </c>
      <c r="R4" s="21" t="s">
        <v>12</v>
      </c>
      <c r="S4" s="22">
        <f>SUMIF(B:B,Q4,E:E)</f>
        <v>3259538.2098076344</v>
      </c>
      <c r="T4" s="22">
        <f>SUMIF(B:B,Q4,F:F)</f>
        <v>841654.96101637604</v>
      </c>
      <c r="U4" s="23">
        <f t="shared" si="0"/>
        <v>6.0148192108666469</v>
      </c>
      <c r="V4" s="22">
        <f t="shared" si="4"/>
        <v>25.821294516012049</v>
      </c>
      <c r="W4" s="22">
        <f t="shared" si="1"/>
        <v>5.8829222256316207</v>
      </c>
      <c r="X4" s="24">
        <f>SUMIF(B:B,Q4,P:P)</f>
        <v>97220.158008392857</v>
      </c>
      <c r="Y4" s="25">
        <v>4</v>
      </c>
      <c r="Z4" s="25" t="s">
        <v>13</v>
      </c>
      <c r="AA4" s="26">
        <f>SUMIF(C:C,Y4,E:E)</f>
        <v>3611425.5928899995</v>
      </c>
      <c r="AB4" s="26">
        <f>SUMIF(C:C,Y4,F:F)</f>
        <v>1385151.1009379788</v>
      </c>
      <c r="AC4" s="31">
        <f t="shared" si="5"/>
        <v>38.354690282557598</v>
      </c>
    </row>
    <row r="5" spans="1:29" x14ac:dyDescent="0.2">
      <c r="A5" s="27">
        <f t="shared" si="6"/>
        <v>3</v>
      </c>
      <c r="B5" s="15">
        <v>27</v>
      </c>
      <c r="C5" s="15">
        <v>4</v>
      </c>
      <c r="D5" s="16" t="s">
        <v>13</v>
      </c>
      <c r="E5" s="17">
        <v>108860.64856417736</v>
      </c>
      <c r="F5" s="17">
        <v>40467.707689025694</v>
      </c>
      <c r="G5" s="18">
        <f>ROUND(($E5/SUMIF($B:$B,$B5,$E:$E))*100,6)</f>
        <v>6.5763309999999997</v>
      </c>
      <c r="H5" s="19">
        <f t="shared" si="2"/>
        <v>37.173862385330622</v>
      </c>
      <c r="I5" s="18">
        <f>ROUND((SUMIFS(diaria!$F:$F,diaria!$C:$C,metas!I$1)*100),6)</f>
        <v>9.4109809999999996</v>
      </c>
      <c r="J5" s="18">
        <f>ROUND((SUMIFS(diaria!$F:$F,diaria!$C:$C,metas!J$1)*100),6)</f>
        <v>13.565348</v>
      </c>
      <c r="K5" s="18">
        <f>ROUND((SUMIFS(diaria!$F:$F,diaria!$C:$C,metas!K$1)*100),6)</f>
        <v>19.587935000000002</v>
      </c>
      <c r="L5" s="18">
        <f>ROUND((SUMIFS(diaria!$F:$F,diaria!$C:$C,metas!L$1)*100),6)</f>
        <v>14.845794</v>
      </c>
      <c r="M5" s="18">
        <f>ROUND((SUMIFS(diaria!$F:$F,diaria!$C:$C,metas!M$1)*100),6)</f>
        <v>12.886869000000001</v>
      </c>
      <c r="N5" s="37">
        <f t="shared" si="3"/>
        <v>13.780405999999999</v>
      </c>
      <c r="O5" s="18">
        <f>ROUND((SUMIFS(diaria!$F:$F,diaria!$C:$C,metas!O$1)*100),6)</f>
        <v>15.922667000000001</v>
      </c>
      <c r="P5" s="38">
        <v>0</v>
      </c>
      <c r="Q5" s="20">
        <v>116</v>
      </c>
      <c r="R5" s="21" t="s">
        <v>14</v>
      </c>
      <c r="S5" s="22">
        <f>SUMIF(B:B,Q5,E:E)</f>
        <v>1196523.4631606</v>
      </c>
      <c r="T5" s="22">
        <f>SUMIF(B:B,Q5,F:F)</f>
        <v>318608.80057443446</v>
      </c>
      <c r="U5" s="23">
        <f t="shared" si="0"/>
        <v>2.2079423063108687</v>
      </c>
      <c r="V5" s="22">
        <f t="shared" si="4"/>
        <v>26.627877378420457</v>
      </c>
      <c r="W5" s="22">
        <f t="shared" si="1"/>
        <v>2.2269824108417557</v>
      </c>
      <c r="X5" s="24">
        <f>SUMIF(B:B,Q5,P:P)</f>
        <v>34715.311552526437</v>
      </c>
      <c r="Y5" s="25">
        <v>24</v>
      </c>
      <c r="Z5" s="25" t="s">
        <v>15</v>
      </c>
      <c r="AA5" s="26">
        <f>SUMIF(C:C,Y5,E:E)</f>
        <v>2836781.1426299997</v>
      </c>
      <c r="AB5" s="26">
        <f>SUMIF(C:C,Y5,F:F)</f>
        <v>670534.51832840999</v>
      </c>
      <c r="AC5" s="31">
        <f t="shared" si="5"/>
        <v>23.637160733053687</v>
      </c>
    </row>
    <row r="6" spans="1:29" x14ac:dyDescent="0.2">
      <c r="A6" s="27">
        <f t="shared" si="6"/>
        <v>4</v>
      </c>
      <c r="B6" s="15">
        <v>27</v>
      </c>
      <c r="C6" s="15">
        <v>5</v>
      </c>
      <c r="D6" s="16" t="s">
        <v>16</v>
      </c>
      <c r="E6" s="17">
        <v>10502.849316208627</v>
      </c>
      <c r="F6" s="17">
        <v>5602.9796097858207</v>
      </c>
      <c r="G6" s="18">
        <f>ROUND(($E6/SUMIF($B:$B,$B6,$E:$E))*100,6)</f>
        <v>0.63448300000000002</v>
      </c>
      <c r="H6" s="19">
        <f t="shared" si="2"/>
        <v>53.347234079984048</v>
      </c>
      <c r="I6" s="18">
        <f>ROUND((SUMIFS(diaria!$L:$L,diaria!$C:$C,metas!I$1)*100),6)</f>
        <v>10.905022000000001</v>
      </c>
      <c r="J6" s="18">
        <f>ROUND((SUMIFS(diaria!$L:$L,diaria!$C:$C,metas!J$1)*100),6)</f>
        <v>14.196714999999999</v>
      </c>
      <c r="K6" s="18">
        <f>ROUND((SUMIFS(diaria!$L:$L,diaria!$C:$C,metas!K$1)*100),6)</f>
        <v>15.836491000000001</v>
      </c>
      <c r="L6" s="18">
        <f>ROUND((SUMIFS(diaria!$L:$L,diaria!$C:$C,metas!L$1)*100),6)</f>
        <v>12.669465000000001</v>
      </c>
      <c r="M6" s="18">
        <f>ROUND((SUMIFS(diaria!$L:$L,diaria!$C:$C,metas!M$1)*100),6)</f>
        <v>13.031764000000001</v>
      </c>
      <c r="N6" s="37">
        <f t="shared" ref="N6:N13" si="7">100-SUM(I6:M6,O6)</f>
        <v>16.514835999999988</v>
      </c>
      <c r="O6" s="18">
        <f>ROUND((SUMIFS(diaria!$L:$L,diaria!$C:$C,metas!O$1)*100),6)</f>
        <v>16.845707000000001</v>
      </c>
      <c r="P6" s="38">
        <v>0</v>
      </c>
      <c r="Q6" s="20">
        <v>124</v>
      </c>
      <c r="R6" s="21" t="s">
        <v>17</v>
      </c>
      <c r="S6" s="22">
        <f>SUMIF(B:B,Q6,E:E)</f>
        <v>3172108.2314321841</v>
      </c>
      <c r="T6" s="22">
        <f>SUMIF(B:B,Q6,F:F)</f>
        <v>842820.54879967193</v>
      </c>
      <c r="U6" s="23">
        <f t="shared" si="0"/>
        <v>5.8534848500801999</v>
      </c>
      <c r="V6" s="22">
        <f t="shared" si="4"/>
        <v>26.569728625531308</v>
      </c>
      <c r="W6" s="22">
        <f t="shared" si="1"/>
        <v>5.8910693436240047</v>
      </c>
      <c r="X6" s="24">
        <f>SUMIF(B:B,Q6,P:P)</f>
        <v>89760.179900284376</v>
      </c>
      <c r="Y6" s="25">
        <v>9</v>
      </c>
      <c r="Z6" s="25" t="s">
        <v>18</v>
      </c>
      <c r="AA6" s="26">
        <f>SUMIF(C:C,Y6,E:E)</f>
        <v>5520363.130309999</v>
      </c>
      <c r="AB6" s="26">
        <f>SUMIF(C:C,Y6,F:F)</f>
        <v>1164853.2027411018</v>
      </c>
      <c r="AC6" s="31">
        <f t="shared" si="5"/>
        <v>21.101024973255498</v>
      </c>
    </row>
    <row r="7" spans="1:29" x14ac:dyDescent="0.2">
      <c r="A7" s="27">
        <f t="shared" si="6"/>
        <v>5</v>
      </c>
      <c r="B7" s="15">
        <v>27</v>
      </c>
      <c r="C7" s="15">
        <v>7</v>
      </c>
      <c r="D7" s="16" t="s">
        <v>5</v>
      </c>
      <c r="E7" s="17">
        <v>140785.5723344899</v>
      </c>
      <c r="F7" s="17">
        <v>31509.654685895184</v>
      </c>
      <c r="G7" s="18">
        <f>ROUND(($E7/SUMIF($B:$B,$B7,$E:$E))*100,6)</f>
        <v>8.5049329999999994</v>
      </c>
      <c r="H7" s="19">
        <f t="shared" si="2"/>
        <v>22.381309507363415</v>
      </c>
      <c r="I7" s="18">
        <f>ROUND((SUMIFS(diaria!$E:$E,diaria!$C:$C,metas!I$1)*100),6)</f>
        <v>8.6401780000000006</v>
      </c>
      <c r="J7" s="18">
        <f>ROUND((SUMIFS(diaria!$E:$E,diaria!$C:$C,metas!J$1)*100),6)</f>
        <v>17.167086999999999</v>
      </c>
      <c r="K7" s="18">
        <f>ROUND((SUMIFS(diaria!$E:$E,diaria!$C:$C,metas!K$1)*100),6)</f>
        <v>17.654845999999999</v>
      </c>
      <c r="L7" s="18">
        <f>ROUND((SUMIFS(diaria!$E:$E,diaria!$C:$C,metas!L$1)*100),6)</f>
        <v>12.966499000000001</v>
      </c>
      <c r="M7" s="18">
        <f>ROUND((SUMIFS(diaria!$E:$E,diaria!$C:$C,metas!M$1)*100),6)</f>
        <v>13.593515</v>
      </c>
      <c r="N7" s="37">
        <f t="shared" si="7"/>
        <v>14.279571000000004</v>
      </c>
      <c r="O7" s="18">
        <f>ROUND((SUMIFS(diaria!$E:$E,diaria!$C:$C,metas!O$1)*100),6)</f>
        <v>15.698304</v>
      </c>
      <c r="P7" s="38">
        <v>1963.8902785870064</v>
      </c>
      <c r="Q7" s="20">
        <v>132</v>
      </c>
      <c r="R7" s="21" t="s">
        <v>19</v>
      </c>
      <c r="S7" s="22">
        <f>SUMIF(B:B,Q7,E:E)</f>
        <v>1709549.2636297718</v>
      </c>
      <c r="T7" s="22">
        <f>SUMIF(B:B,Q7,F:F)</f>
        <v>451515.12815811322</v>
      </c>
      <c r="U7" s="23">
        <f t="shared" si="0"/>
        <v>3.1546277696220417</v>
      </c>
      <c r="V7" s="22">
        <f t="shared" si="4"/>
        <v>26.411355189580281</v>
      </c>
      <c r="W7" s="22">
        <f t="shared" si="1"/>
        <v>3.1559588022182306</v>
      </c>
      <c r="X7" s="24">
        <f>SUMIF(B:B,Q7,P:P)</f>
        <v>43882.845644437351</v>
      </c>
      <c r="Y7" s="25">
        <v>21</v>
      </c>
      <c r="Z7" s="25" t="s">
        <v>20</v>
      </c>
      <c r="AA7" s="26">
        <f>SUMIF(C:C,Y7,E:E)</f>
        <v>5374020.8850300005</v>
      </c>
      <c r="AB7" s="26">
        <f>SUMIF(C:C,Y7,F:F)</f>
        <v>1453847.1408258106</v>
      </c>
      <c r="AC7" s="31">
        <f t="shared" si="5"/>
        <v>27.053246943562904</v>
      </c>
    </row>
    <row r="8" spans="1:29" x14ac:dyDescent="0.2">
      <c r="A8" s="27">
        <f t="shared" si="6"/>
        <v>6</v>
      </c>
      <c r="B8" s="15">
        <v>27</v>
      </c>
      <c r="C8" s="15">
        <v>9</v>
      </c>
      <c r="D8" s="16" t="s">
        <v>18</v>
      </c>
      <c r="E8" s="17">
        <v>152184.08226799386</v>
      </c>
      <c r="F8" s="17">
        <v>31765.061101342078</v>
      </c>
      <c r="G8" s="18">
        <f>ROUND(($E8/SUMIF($B:$B,$B8,$E:$E))*100,6)</f>
        <v>9.1935230000000008</v>
      </c>
      <c r="H8" s="19">
        <f t="shared" si="2"/>
        <v>20.872788157571097</v>
      </c>
      <c r="I8" s="18">
        <f>ROUND((SUMIFS(diaria!$H:$H,diaria!$C:$C,metas!I$1)*100),6)</f>
        <v>15.038662</v>
      </c>
      <c r="J8" s="18">
        <f>ROUND((SUMIFS(diaria!$H:$H,diaria!$C:$C,metas!J$1)*100),6)</f>
        <v>10.104303</v>
      </c>
      <c r="K8" s="18">
        <f>ROUND((SUMIFS(diaria!$H:$H,diaria!$C:$C,metas!K$1)*100),6)</f>
        <v>12.269288</v>
      </c>
      <c r="L8" s="18">
        <f>ROUND((SUMIFS(diaria!$H:$H,diaria!$C:$C,metas!L$1)*100),6)</f>
        <v>9.985023</v>
      </c>
      <c r="M8" s="18">
        <f>ROUND((SUMIFS(diaria!$H:$H,diaria!$C:$C,metas!M$1)*100),6)</f>
        <v>11.548665</v>
      </c>
      <c r="N8" s="37">
        <f t="shared" si="7"/>
        <v>17.543157000000008</v>
      </c>
      <c r="O8" s="18">
        <f>ROUND((SUMIFS(diaria!$H:$H,diaria!$C:$C,metas!O$1)*100),6)</f>
        <v>23.510902000000002</v>
      </c>
      <c r="P8" s="38">
        <v>12938.438895304207</v>
      </c>
      <c r="Q8" s="20">
        <v>159</v>
      </c>
      <c r="R8" s="21" t="s">
        <v>21</v>
      </c>
      <c r="S8" s="22">
        <f>SUMIF(B:B,Q8,E:E)</f>
        <v>2213867.4353328031</v>
      </c>
      <c r="T8" s="22">
        <f>SUMIF(B:B,Q8,F:F)</f>
        <v>593179.92985810479</v>
      </c>
      <c r="U8" s="23">
        <f t="shared" si="0"/>
        <v>4.0852450633298991</v>
      </c>
      <c r="V8" s="22">
        <f t="shared" si="4"/>
        <v>26.793832385403604</v>
      </c>
      <c r="W8" s="22">
        <f t="shared" si="1"/>
        <v>4.1461543682304187</v>
      </c>
      <c r="X8" s="24">
        <f>SUMIF(B:B,Q8,P:P)</f>
        <v>61313.566783713897</v>
      </c>
      <c r="Y8" s="25">
        <v>23</v>
      </c>
      <c r="Z8" s="25" t="s">
        <v>22</v>
      </c>
      <c r="AA8" s="26">
        <f>SUMIF(C:C,Y8,E:E)</f>
        <v>3499861.7010499998</v>
      </c>
      <c r="AB8" s="26">
        <f>SUMIF(C:C,Y8,F:F)</f>
        <v>758434.86904844933</v>
      </c>
      <c r="AC8" s="31">
        <f t="shared" si="5"/>
        <v>21.670423971921799</v>
      </c>
    </row>
    <row r="9" spans="1:29" x14ac:dyDescent="0.2">
      <c r="A9" s="27">
        <f t="shared" si="6"/>
        <v>7</v>
      </c>
      <c r="B9" s="15">
        <v>27</v>
      </c>
      <c r="C9" s="15">
        <v>10</v>
      </c>
      <c r="D9" s="16" t="s">
        <v>23</v>
      </c>
      <c r="E9" s="17">
        <v>50831.732909095539</v>
      </c>
      <c r="F9" s="17">
        <v>13276.067908208242</v>
      </c>
      <c r="G9" s="18">
        <f>ROUND(($E9/SUMIF($B:$B,$B9,$E:$E))*100,6)</f>
        <v>3.070773</v>
      </c>
      <c r="H9" s="19">
        <f t="shared" si="2"/>
        <v>26.117677183955891</v>
      </c>
      <c r="I9" s="18">
        <f>ROUND((SUMIFS(diaria!$O:$O,diaria!$C:$C,metas!I$1)*100),6)</f>
        <v>9.7230050000000006</v>
      </c>
      <c r="J9" s="18">
        <f>ROUND((SUMIFS(diaria!$O:$O,diaria!$C:$C,metas!J$1)*100),6)</f>
        <v>15.346026999999999</v>
      </c>
      <c r="K9" s="18">
        <f>ROUND((SUMIFS(diaria!$O:$O,diaria!$C:$C,metas!K$1)*100),6)</f>
        <v>17.719628</v>
      </c>
      <c r="L9" s="18">
        <f>ROUND((SUMIFS(diaria!$O:$O,diaria!$C:$C,metas!L$1)*100),6)</f>
        <v>12.681141999999999</v>
      </c>
      <c r="M9" s="18">
        <f>ROUND((SUMIFS(diaria!$O:$O,diaria!$C:$C,metas!M$1)*100),6)</f>
        <v>13.201278</v>
      </c>
      <c r="N9" s="37">
        <f t="shared" si="7"/>
        <v>14.706696999999991</v>
      </c>
      <c r="O9" s="18">
        <f>ROUND((SUMIFS(diaria!$O:$O,diaria!$C:$C,metas!O$1)*100),6)</f>
        <v>16.622223000000002</v>
      </c>
      <c r="P9" s="38">
        <v>2745.5571412476979</v>
      </c>
      <c r="Q9" s="20">
        <v>175</v>
      </c>
      <c r="R9" s="21" t="s">
        <v>24</v>
      </c>
      <c r="S9" s="22">
        <f>SUMIF(B:B,Q9,E:E)</f>
        <v>2810960.4548724201</v>
      </c>
      <c r="T9" s="22">
        <f>SUMIF(B:B,Q9,F:F)</f>
        <v>745982.66211849754</v>
      </c>
      <c r="U9" s="23">
        <f t="shared" si="0"/>
        <v>5.1870595945402007</v>
      </c>
      <c r="V9" s="22">
        <f t="shared" si="4"/>
        <v>26.53835491799386</v>
      </c>
      <c r="W9" s="22">
        <f t="shared" si="1"/>
        <v>5.2142008140879534</v>
      </c>
      <c r="X9" s="24">
        <f>SUMIF(B:B,Q9,P:P)</f>
        <v>80549.098166266398</v>
      </c>
      <c r="Y9" s="25">
        <v>22</v>
      </c>
      <c r="Z9" s="25" t="s">
        <v>25</v>
      </c>
      <c r="AA9" s="26">
        <f>SUMIF(C:C,Y9,E:E)</f>
        <v>1949458.98474</v>
      </c>
      <c r="AB9" s="26">
        <f>SUMIF(C:C,Y9,F:F)</f>
        <v>578390.73332844011</v>
      </c>
      <c r="AC9" s="31">
        <f t="shared" si="5"/>
        <v>29.669294807224695</v>
      </c>
    </row>
    <row r="10" spans="1:29" x14ac:dyDescent="0.2">
      <c r="A10" s="27">
        <f t="shared" si="6"/>
        <v>8</v>
      </c>
      <c r="B10" s="15">
        <v>27</v>
      </c>
      <c r="C10" s="15">
        <v>12</v>
      </c>
      <c r="D10" s="16" t="s">
        <v>2</v>
      </c>
      <c r="E10" s="17">
        <v>24624.55372261917</v>
      </c>
      <c r="F10" s="17">
        <v>7593.6300447202066</v>
      </c>
      <c r="G10" s="18">
        <f>ROUND(($E10/SUMIF($B:$B,$B10,$E:$E))*100,6)</f>
        <v>1.4875830000000001</v>
      </c>
      <c r="H10" s="19">
        <f t="shared" si="2"/>
        <v>30.837635192328339</v>
      </c>
      <c r="I10" s="18">
        <f>ROUND((SUMIFS(diaria!$D:$D,diaria!$C:$C,metas!I$1)*100),6)</f>
        <v>11.859761000000001</v>
      </c>
      <c r="J10" s="18">
        <f>ROUND((SUMIFS(diaria!$D:$D,diaria!$C:$C,metas!J$1)*100),6)</f>
        <v>15.117702</v>
      </c>
      <c r="K10" s="18">
        <f>ROUND((SUMIFS(diaria!$D:$D,diaria!$C:$C,metas!K$1)*100),6)</f>
        <v>16.352796999999999</v>
      </c>
      <c r="L10" s="18">
        <f>ROUND((SUMIFS(diaria!$D:$D,diaria!$C:$C,metas!L$1)*100),6)</f>
        <v>12.079449</v>
      </c>
      <c r="M10" s="18">
        <f>ROUND((SUMIFS(diaria!$D:$D,diaria!$C:$C,metas!M$1)*100),6)</f>
        <v>12.535981</v>
      </c>
      <c r="N10" s="37">
        <f t="shared" si="7"/>
        <v>14.465490000000017</v>
      </c>
      <c r="O10" s="18">
        <f>ROUND((SUMIFS(diaria!$D:$D,diaria!$C:$C,metas!O$1)*100),6)</f>
        <v>17.588819999999998</v>
      </c>
      <c r="P10" s="38">
        <v>475.36098854059304</v>
      </c>
      <c r="Q10" s="20">
        <v>191</v>
      </c>
      <c r="R10" s="21" t="s">
        <v>26</v>
      </c>
      <c r="S10" s="22">
        <f>SUMIF(B:B,Q10,E:E)</f>
        <v>3925493.9366454347</v>
      </c>
      <c r="T10" s="22">
        <f>SUMIF(B:B,Q10,F:F)</f>
        <v>1041919.3194731965</v>
      </c>
      <c r="U10" s="23">
        <f t="shared" si="0"/>
        <v>7.2437059554116834</v>
      </c>
      <c r="V10" s="22">
        <f t="shared" si="4"/>
        <v>26.542374954311555</v>
      </c>
      <c r="W10" s="22">
        <f t="shared" si="1"/>
        <v>7.2827115691706581</v>
      </c>
      <c r="X10" s="24">
        <f>SUMIF(B:B,Q10,P:P)</f>
        <v>114293.82262705648</v>
      </c>
      <c r="Y10" s="25">
        <v>5</v>
      </c>
      <c r="Z10" s="25" t="s">
        <v>16</v>
      </c>
      <c r="AA10" s="26">
        <f>SUMIF(C:C,Y10,E:E)</f>
        <v>874079.39995999995</v>
      </c>
      <c r="AB10" s="26">
        <f>SUMIF(C:C,Y10,F:F)</f>
        <v>525917.45705947955</v>
      </c>
      <c r="AC10" s="31">
        <f t="shared" si="5"/>
        <v>60.168156014607696</v>
      </c>
    </row>
    <row r="11" spans="1:29" x14ac:dyDescent="0.2">
      <c r="A11" s="27">
        <f t="shared" si="6"/>
        <v>9</v>
      </c>
      <c r="B11" s="15">
        <v>27</v>
      </c>
      <c r="C11" s="15">
        <v>21</v>
      </c>
      <c r="D11" s="16" t="s">
        <v>20</v>
      </c>
      <c r="E11" s="17">
        <v>161295.0576184977</v>
      </c>
      <c r="F11" s="17">
        <v>44751.130167096206</v>
      </c>
      <c r="G11" s="18">
        <f>ROUND(($E11/SUMIF($B:$B,$B11,$E:$E))*100,6)</f>
        <v>9.7439219999999995</v>
      </c>
      <c r="H11" s="19">
        <f t="shared" si="2"/>
        <v>27.744886190464424</v>
      </c>
      <c r="I11" s="18">
        <f>ROUND((SUMIFS(diaria!$I:$I,diaria!$C:$C,metas!I$1)*100),6)</f>
        <v>9.6980599999999999</v>
      </c>
      <c r="J11" s="18">
        <f>ROUND((SUMIFS(diaria!$I:$I,diaria!$C:$C,metas!J$1)*100),6)</f>
        <v>14.601525000000001</v>
      </c>
      <c r="K11" s="18">
        <f>ROUND((SUMIFS(diaria!$I:$I,diaria!$C:$C,metas!K$1)*100),6)</f>
        <v>16.306732</v>
      </c>
      <c r="L11" s="18">
        <f>ROUND((SUMIFS(diaria!$I:$I,diaria!$C:$C,metas!L$1)*100),6)</f>
        <v>12.469127</v>
      </c>
      <c r="M11" s="18">
        <f>ROUND((SUMIFS(diaria!$I:$I,diaria!$C:$C,metas!M$1)*100),6)</f>
        <v>13.598713999999999</v>
      </c>
      <c r="N11" s="37">
        <f t="shared" si="7"/>
        <v>15.72069599999999</v>
      </c>
      <c r="O11" s="18">
        <f>ROUND((SUMIFS(diaria!$I:$I,diaria!$C:$C,metas!O$1)*100),6)</f>
        <v>17.605146000000001</v>
      </c>
      <c r="P11" s="38">
        <v>4241.5227192177736</v>
      </c>
      <c r="Q11" s="20">
        <v>205</v>
      </c>
      <c r="R11" s="21" t="s">
        <v>27</v>
      </c>
      <c r="S11" s="22">
        <f>SUMIF(B:B,Q11,E:E)</f>
        <v>3151652.3954169792</v>
      </c>
      <c r="T11" s="22">
        <f>SUMIF(B:B,Q11,F:F)</f>
        <v>845207.17768161604</v>
      </c>
      <c r="U11" s="23">
        <f t="shared" si="0"/>
        <v>5.8157377376001618</v>
      </c>
      <c r="V11" s="22">
        <f t="shared" si="4"/>
        <v>26.817906026397019</v>
      </c>
      <c r="W11" s="22">
        <f t="shared" si="1"/>
        <v>5.9077511820782904</v>
      </c>
      <c r="X11" s="24">
        <f>SUMIF(B:B,Q11,P:P)</f>
        <v>93719.544499475393</v>
      </c>
      <c r="Y11" s="25">
        <v>2</v>
      </c>
      <c r="Z11" s="25" t="s">
        <v>3</v>
      </c>
      <c r="AA11" s="26">
        <f>SUMIF(C:C,Y11,E:E)</f>
        <v>13009134.212689994</v>
      </c>
      <c r="AB11" s="26">
        <f>SUMIF(C:C,Y11,F:F)</f>
        <v>3200431.8469053824</v>
      </c>
      <c r="AC11" s="31">
        <f t="shared" si="5"/>
        <v>24.601420775438413</v>
      </c>
    </row>
    <row r="12" spans="1:29" x14ac:dyDescent="0.2">
      <c r="A12" s="27">
        <f t="shared" si="6"/>
        <v>10</v>
      </c>
      <c r="B12" s="15">
        <v>27</v>
      </c>
      <c r="C12" s="15">
        <v>22</v>
      </c>
      <c r="D12" s="16" t="s">
        <v>25</v>
      </c>
      <c r="E12" s="17">
        <v>63678.31416522096</v>
      </c>
      <c r="F12" s="17">
        <v>19103.767102766873</v>
      </c>
      <c r="G12" s="18">
        <f>ROUND(($E12/SUMIF($B:$B,$B12,$E:$E))*100,6)</f>
        <v>3.846841</v>
      </c>
      <c r="H12" s="19">
        <f t="shared" si="2"/>
        <v>30.000428486846992</v>
      </c>
      <c r="I12" s="18">
        <f>ROUND((SUMIFS(diaria!$J:$J,diaria!$C:$C,metas!I$1)*100),6)</f>
        <v>11.154149</v>
      </c>
      <c r="J12" s="18">
        <f>ROUND((SUMIFS(diaria!$J:$J,diaria!$C:$C,metas!J$1)*100),6)</f>
        <v>12.854139999999999</v>
      </c>
      <c r="K12" s="18">
        <f>ROUND((SUMIFS(diaria!$J:$J,diaria!$C:$C,metas!K$1)*100),6)</f>
        <v>15.742125</v>
      </c>
      <c r="L12" s="18">
        <f>ROUND((SUMIFS(diaria!$J:$J,diaria!$C:$C,metas!L$1)*100),6)</f>
        <v>12.304954</v>
      </c>
      <c r="M12" s="18">
        <f>ROUND((SUMIFS(diaria!$J:$J,diaria!$C:$C,metas!M$1)*100),6)</f>
        <v>13.418613000000001</v>
      </c>
      <c r="N12" s="37">
        <f t="shared" si="7"/>
        <v>15.864176999999984</v>
      </c>
      <c r="O12" s="18">
        <f>ROUND((SUMIFS(diaria!$J:$J,diaria!$C:$C,metas!O$1)*100),6)</f>
        <v>18.661842</v>
      </c>
      <c r="P12" s="38">
        <v>1089.2359214687319</v>
      </c>
      <c r="Q12" s="20">
        <v>213</v>
      </c>
      <c r="R12" s="21" t="s">
        <v>28</v>
      </c>
      <c r="S12" s="22">
        <f>SUMIF(B:B,Q12,E:E)</f>
        <v>1337254.4705960508</v>
      </c>
      <c r="T12" s="22">
        <f>SUMIF(B:B,Q12,F:F)</f>
        <v>338592.91622580023</v>
      </c>
      <c r="U12" s="23">
        <f t="shared" si="0"/>
        <v>2.4676329473165222</v>
      </c>
      <c r="V12" s="22">
        <f t="shared" si="4"/>
        <v>25.320006301783394</v>
      </c>
      <c r="W12" s="22">
        <f t="shared" si="1"/>
        <v>2.3666655394043699</v>
      </c>
      <c r="X12" s="24">
        <f>SUMIF(B:B,Q12,P:P)</f>
        <v>39785.112530943275</v>
      </c>
      <c r="Y12" s="25">
        <v>1</v>
      </c>
      <c r="Z12" s="25" t="s">
        <v>0</v>
      </c>
      <c r="AA12" s="26">
        <f>SUMIF(C:C,Y12,E:E)</f>
        <v>8118205.9390500011</v>
      </c>
      <c r="AB12" s="26">
        <f>SUMIF(C:C,Y12,F:F)</f>
        <v>2111564.5619976008</v>
      </c>
      <c r="AC12" s="31">
        <f t="shared" si="5"/>
        <v>26.010236471590392</v>
      </c>
    </row>
    <row r="13" spans="1:29" x14ac:dyDescent="0.2">
      <c r="A13" s="27">
        <f t="shared" si="6"/>
        <v>11</v>
      </c>
      <c r="B13" s="15">
        <v>27</v>
      </c>
      <c r="C13" s="15">
        <v>23</v>
      </c>
      <c r="D13" s="16" t="s">
        <v>22</v>
      </c>
      <c r="E13" s="17">
        <v>101788.73952974181</v>
      </c>
      <c r="F13" s="17">
        <v>22503.630026303243</v>
      </c>
      <c r="G13" s="18">
        <f>ROUND(($E13/SUMIF($B:$B,$B13,$E:$E))*100,6)</f>
        <v>6.1491129999999998</v>
      </c>
      <c r="H13" s="19">
        <f t="shared" si="2"/>
        <v>22.108172407153024</v>
      </c>
      <c r="I13" s="18">
        <f>ROUND((SUMIFS(diaria!$K:$K,diaria!$C:$C,metas!I$1)*100),6)</f>
        <v>8.1833609999999997</v>
      </c>
      <c r="J13" s="18">
        <f>ROUND((SUMIFS(diaria!$K:$K,diaria!$C:$C,metas!J$1)*100),6)</f>
        <v>16.438473999999999</v>
      </c>
      <c r="K13" s="18">
        <f>ROUND((SUMIFS(diaria!$K:$K,diaria!$C:$C,metas!K$1)*100),6)</f>
        <v>19.212966999999999</v>
      </c>
      <c r="L13" s="18">
        <f>ROUND((SUMIFS(diaria!$K:$K,diaria!$C:$C,metas!L$1)*100),6)</f>
        <v>14.202825000000001</v>
      </c>
      <c r="M13" s="18">
        <f>ROUND((SUMIFS(diaria!$K:$K,diaria!$C:$C,metas!M$1)*100),6)</f>
        <v>13.037020999999999</v>
      </c>
      <c r="N13" s="37">
        <f t="shared" si="7"/>
        <v>14.163486000000006</v>
      </c>
      <c r="O13" s="18">
        <f>ROUND((SUMIFS(diaria!$K:$K,diaria!$C:$C,metas!O$1)*100),6)</f>
        <v>14.761865999999999</v>
      </c>
      <c r="P13" s="38">
        <v>941.78042723084354</v>
      </c>
      <c r="Q13" s="20">
        <v>221</v>
      </c>
      <c r="R13" s="21" t="s">
        <v>29</v>
      </c>
      <c r="S13" s="22">
        <f>SUMIF(B:B,Q13,E:E)</f>
        <v>2347323.6336388364</v>
      </c>
      <c r="T13" s="22">
        <f>SUMIF(B:B,Q13,F:F)</f>
        <v>626479.19408970862</v>
      </c>
      <c r="U13" s="23">
        <f t="shared" si="0"/>
        <v>4.3315115138857081</v>
      </c>
      <c r="V13" s="22">
        <f t="shared" si="4"/>
        <v>26.689084756435417</v>
      </c>
      <c r="W13" s="22">
        <f t="shared" si="1"/>
        <v>4.3789064943614386</v>
      </c>
      <c r="X13" s="24">
        <f>SUMIF(B:B,Q13,P:P)</f>
        <v>65696.350878908954</v>
      </c>
      <c r="Y13" s="25">
        <v>10</v>
      </c>
      <c r="Z13" s="25" t="s">
        <v>23</v>
      </c>
      <c r="AA13" s="26">
        <f>SUMIF(C:C,Y13,E:E)</f>
        <v>1610854.6618100002</v>
      </c>
      <c r="AB13" s="26">
        <f>SUMIF(C:C,Y13,F:F)</f>
        <v>429409.20644239942</v>
      </c>
      <c r="AC13" s="31">
        <f t="shared" si="5"/>
        <v>26.657228403207</v>
      </c>
    </row>
    <row r="14" spans="1:29" x14ac:dyDescent="0.2">
      <c r="A14" s="27">
        <f t="shared" si="6"/>
        <v>12</v>
      </c>
      <c r="B14" s="15">
        <v>27</v>
      </c>
      <c r="C14" s="15">
        <v>24</v>
      </c>
      <c r="D14" s="16" t="s">
        <v>15</v>
      </c>
      <c r="E14" s="17">
        <v>88448.023754289374</v>
      </c>
      <c r="F14" s="17">
        <v>21189.929211370953</v>
      </c>
      <c r="G14" s="18">
        <f>ROUND(($E14/SUMIF($B:$B,$B14,$E:$E))*100,6)</f>
        <v>5.3431930000000003</v>
      </c>
      <c r="H14" s="19">
        <f t="shared" si="2"/>
        <v>23.957493126400493</v>
      </c>
      <c r="I14" s="18">
        <f>ROUND((SUMIFS(diaria!$G:$G,diaria!$C:$C,metas!I$1)*100),6)</f>
        <v>8.9238379999999999</v>
      </c>
      <c r="J14" s="18">
        <f>ROUND((SUMIFS(diaria!$G:$G,diaria!$C:$C,metas!J$1)*100),6)</f>
        <v>15.597201999999999</v>
      </c>
      <c r="K14" s="18">
        <f>ROUND((SUMIFS(diaria!$G:$G,diaria!$C:$C,metas!K$1)*100),6)</f>
        <v>18.391829999999999</v>
      </c>
      <c r="L14" s="18">
        <f>ROUND((SUMIFS(diaria!$G:$G,diaria!$C:$C,metas!L$1)*100),6)</f>
        <v>13.644973</v>
      </c>
      <c r="M14" s="18">
        <f>ROUND((SUMIFS(diaria!$G:$G,diaria!$C:$C,metas!M$1)*100),6)</f>
        <v>13.264915</v>
      </c>
      <c r="N14" s="37">
        <f t="shared" si="3"/>
        <v>14.220572000000004</v>
      </c>
      <c r="O14" s="18">
        <f>ROUND((SUMIFS(diaria!$G:$G,diaria!$C:$C,metas!O$1)*100),6)</f>
        <v>15.956670000000001</v>
      </c>
      <c r="P14" s="38">
        <v>5342.0198210897743</v>
      </c>
      <c r="Q14" s="20">
        <v>230</v>
      </c>
      <c r="R14" s="21" t="s">
        <v>30</v>
      </c>
      <c r="S14" s="22">
        <f>SUMIF(B:B,Q14,E:E)</f>
        <v>2512771.2685227399</v>
      </c>
      <c r="T14" s="22">
        <f>SUMIF(B:B,Q14,F:F)</f>
        <v>658936.71852430631</v>
      </c>
      <c r="U14" s="23">
        <f t="shared" si="0"/>
        <v>4.6368116971134663</v>
      </c>
      <c r="V14" s="22">
        <f t="shared" si="4"/>
        <v>26.223505767466676</v>
      </c>
      <c r="W14" s="22">
        <f t="shared" si="1"/>
        <v>4.6057751052880498</v>
      </c>
      <c r="X14" s="24">
        <f>SUMIF(B:B,Q14,P:P)</f>
        <v>66946.132967917787</v>
      </c>
      <c r="Y14" s="25">
        <v>3</v>
      </c>
      <c r="Z14" s="25" t="s">
        <v>11</v>
      </c>
      <c r="AA14" s="26">
        <f>SUMIF(C:C,Y14,E:E)</f>
        <v>3021438.9517700002</v>
      </c>
      <c r="AB14" s="26">
        <f>SUMIF(C:C,Y14,F:F)</f>
        <v>879331.8733434513</v>
      </c>
      <c r="AC14" s="31">
        <f t="shared" si="5"/>
        <v>29.103082583493094</v>
      </c>
    </row>
    <row r="15" spans="1:29" x14ac:dyDescent="0.2">
      <c r="A15" s="27">
        <f t="shared" si="6"/>
        <v>13</v>
      </c>
      <c r="B15" s="15">
        <v>51</v>
      </c>
      <c r="C15" s="15">
        <v>1</v>
      </c>
      <c r="D15" s="16" t="s">
        <v>0</v>
      </c>
      <c r="E15" s="17">
        <v>240230.9643620248</v>
      </c>
      <c r="F15" s="17">
        <v>64781.154442955907</v>
      </c>
      <c r="G15" s="18">
        <f>ROUND(($E15/SUMIF($B:$B,$B15,$E:$E))*100,6)</f>
        <v>14.98667</v>
      </c>
      <c r="H15" s="19">
        <f t="shared" si="2"/>
        <v>26.966196724470372</v>
      </c>
      <c r="I15" s="18">
        <f>ROUND((SUMIFS(diaria!$N:$N,diaria!$C:$C,metas!I$1)*100),6)</f>
        <v>10.291415000000001</v>
      </c>
      <c r="J15" s="18">
        <f>ROUND((SUMIFS(diaria!$N:$N,diaria!$C:$C,metas!J$1)*100),6)</f>
        <v>14.221242999999999</v>
      </c>
      <c r="K15" s="18">
        <f>ROUND((SUMIFS(diaria!$N:$N,diaria!$C:$C,metas!K$1)*100),6)</f>
        <v>16.277131000000001</v>
      </c>
      <c r="L15" s="18">
        <f>ROUND((SUMIFS(diaria!$N:$N,diaria!$C:$C,metas!L$1)*100),6)</f>
        <v>12.29017</v>
      </c>
      <c r="M15" s="18">
        <f>ROUND((SUMIFS(diaria!$N:$N,diaria!$C:$C,metas!M$1)*100),6)</f>
        <v>12.764673</v>
      </c>
      <c r="N15" s="37">
        <f>100-SUM(I15:M15,O15)</f>
        <v>15.980947999999998</v>
      </c>
      <c r="O15" s="18">
        <f>ROUND((SUMIFS(diaria!$N:$N,diaria!$C:$C,metas!O$1)*100),6)</f>
        <v>18.174420000000001</v>
      </c>
      <c r="P15" s="38">
        <v>8189.6989282791765</v>
      </c>
      <c r="Q15" s="20">
        <v>248</v>
      </c>
      <c r="R15" s="21" t="s">
        <v>6</v>
      </c>
      <c r="S15" s="22">
        <f>SUMIF(B:B,Q15,E:E)</f>
        <v>2565178.8637881679</v>
      </c>
      <c r="T15" s="22">
        <f>SUMIF(B:B,Q15,F:F)</f>
        <v>689688.3093683084</v>
      </c>
      <c r="U15" s="23">
        <f t="shared" si="0"/>
        <v>4.7335193257736705</v>
      </c>
      <c r="V15" s="22">
        <f t="shared" si="4"/>
        <v>26.886558247630362</v>
      </c>
      <c r="W15" s="22">
        <f t="shared" si="1"/>
        <v>4.8207197389313245</v>
      </c>
      <c r="X15" s="24">
        <f>SUMIF(B:B,Q15,P:P)</f>
        <v>74637.113075223417</v>
      </c>
      <c r="Z15" s="29" t="s">
        <v>7</v>
      </c>
      <c r="AA15" s="30">
        <f>SUM(AA2:AA14)</f>
        <v>54191790.23567</v>
      </c>
      <c r="AB15" s="30">
        <f>SUM(AB2:AB14)</f>
        <v>14306749.753537863</v>
      </c>
      <c r="AC15" s="28">
        <f t="shared" si="5"/>
        <v>26.400216142187727</v>
      </c>
    </row>
    <row r="16" spans="1:29" x14ac:dyDescent="0.2">
      <c r="A16" s="27">
        <f t="shared" si="6"/>
        <v>14</v>
      </c>
      <c r="B16" s="15">
        <v>51</v>
      </c>
      <c r="C16" s="15">
        <v>2</v>
      </c>
      <c r="D16" s="16" t="s">
        <v>3</v>
      </c>
      <c r="E16" s="17">
        <v>324797.89861485618</v>
      </c>
      <c r="F16" s="17">
        <v>77026.776693132939</v>
      </c>
      <c r="G16" s="37">
        <f>100-SUM(G15,G17:G27)</f>
        <v>20.262332000000001</v>
      </c>
      <c r="H16" s="19">
        <f t="shared" si="2"/>
        <v>23.715294040270539</v>
      </c>
      <c r="I16" s="18">
        <f>ROUND((SUMIFS(diaria!$M:$M,diaria!$C:$C,metas!I$1)*100),6)</f>
        <v>10.208346000000001</v>
      </c>
      <c r="J16" s="18">
        <f>ROUND((SUMIFS(diaria!$M:$M,diaria!$C:$C,metas!J$1)*100),6)</f>
        <v>12.676824</v>
      </c>
      <c r="K16" s="18">
        <f>ROUND((SUMIFS(diaria!$M:$M,diaria!$C:$C,metas!K$1)*100),6)</f>
        <v>15.965903000000001</v>
      </c>
      <c r="L16" s="18">
        <f>ROUND((SUMIFS(diaria!$M:$M,diaria!$C:$C,metas!L$1)*100),6)</f>
        <v>11.881477</v>
      </c>
      <c r="M16" s="18">
        <f>ROUND((SUMIFS(diaria!$M:$M,diaria!$C:$C,metas!M$1)*100),6)</f>
        <v>14.063976</v>
      </c>
      <c r="N16" s="37">
        <f t="shared" ref="N16:N18" si="8">100-SUM(I16:M16,O16)</f>
        <v>15.603440000000006</v>
      </c>
      <c r="O16" s="18">
        <f>ROUND((SUMIFS(diaria!$M:$M,diaria!$C:$C,metas!O$1)*100),6)</f>
        <v>19.600034000000001</v>
      </c>
      <c r="P16" s="38">
        <v>4882.8930973097631</v>
      </c>
      <c r="Q16" s="20">
        <v>264</v>
      </c>
      <c r="R16" s="21" t="s">
        <v>8</v>
      </c>
      <c r="S16" s="22">
        <f>SUMIF(B:B,Q16,E:E)</f>
        <v>1996895.6007045794</v>
      </c>
      <c r="T16" s="22">
        <f>SUMIF(B:B,Q16,F:F)</f>
        <v>507068.75241902086</v>
      </c>
      <c r="U16" s="23">
        <f t="shared" si="0"/>
        <v>3.6848673793953894</v>
      </c>
      <c r="V16" s="22">
        <f t="shared" si="4"/>
        <v>25.392852397496796</v>
      </c>
      <c r="W16" s="22">
        <f t="shared" si="1"/>
        <v>3.5442624016935063</v>
      </c>
      <c r="X16" s="24">
        <f>SUMIF(B:B,Q16,P:P)</f>
        <v>56170.910199572761</v>
      </c>
    </row>
    <row r="17" spans="1:24" x14ac:dyDescent="0.2">
      <c r="A17" s="27">
        <f t="shared" si="6"/>
        <v>15</v>
      </c>
      <c r="B17" s="15">
        <v>51</v>
      </c>
      <c r="C17" s="15">
        <v>3</v>
      </c>
      <c r="D17" s="16" t="s">
        <v>11</v>
      </c>
      <c r="E17" s="17">
        <v>40268.245881463525</v>
      </c>
      <c r="F17" s="17">
        <v>10951.919280446749</v>
      </c>
      <c r="G17" s="18">
        <f>ROUND(($E17/SUMIF($B:$B,$B17,$E:$E))*100,6)</f>
        <v>2.512111</v>
      </c>
      <c r="H17" s="19">
        <f t="shared" si="2"/>
        <v>27.197408381496423</v>
      </c>
      <c r="I17" s="18">
        <f>ROUND((SUMIFS(diaria!$P:$P,diaria!$C:$C,metas!I$1)*100),6)</f>
        <v>7.9988409999999996</v>
      </c>
      <c r="J17" s="18">
        <f>ROUND((SUMIFS(diaria!$P:$P,diaria!$C:$C,metas!J$1)*100),6)</f>
        <v>12.891432</v>
      </c>
      <c r="K17" s="18">
        <f>ROUND((SUMIFS(diaria!$P:$P,diaria!$C:$C,metas!K$1)*100),6)</f>
        <v>15.083800999999999</v>
      </c>
      <c r="L17" s="18">
        <f>ROUND((SUMIFS(diaria!$P:$P,diaria!$C:$C,metas!L$1)*100),6)</f>
        <v>12.243176999999999</v>
      </c>
      <c r="M17" s="18">
        <f>ROUND((SUMIFS(diaria!$P:$P,diaria!$C:$C,metas!M$1)*100),6)</f>
        <v>16.084852999999999</v>
      </c>
      <c r="N17" s="37">
        <f t="shared" si="8"/>
        <v>16.776868000000007</v>
      </c>
      <c r="O17" s="18">
        <f>ROUND((SUMIFS(diaria!$P:$P,diaria!$C:$C,metas!O$1)*100),6)</f>
        <v>18.921028</v>
      </c>
      <c r="P17" s="38">
        <v>763.63095510333892</v>
      </c>
      <c r="Q17" s="20">
        <v>272</v>
      </c>
      <c r="R17" s="21" t="s">
        <v>31</v>
      </c>
      <c r="S17" s="22">
        <f>SUMIF(B:B,Q17,E:E)</f>
        <v>2999508.8070740765</v>
      </c>
      <c r="T17" s="22">
        <f>SUMIF(B:B,Q17,F:F)</f>
        <v>792162.86846162356</v>
      </c>
      <c r="U17" s="23">
        <f t="shared" si="0"/>
        <v>5.5349874843214666</v>
      </c>
      <c r="V17" s="22">
        <f t="shared" si="4"/>
        <v>26.40975304334421</v>
      </c>
      <c r="W17" s="22">
        <f t="shared" si="1"/>
        <v>5.5369869614566545</v>
      </c>
      <c r="X17" s="24">
        <f>SUMIF(B:B,Q17,P:P)</f>
        <v>83711.969148729739</v>
      </c>
    </row>
    <row r="18" spans="1:24" x14ac:dyDescent="0.2">
      <c r="A18" s="27">
        <f t="shared" si="6"/>
        <v>16</v>
      </c>
      <c r="B18" s="15">
        <v>51</v>
      </c>
      <c r="C18" s="15">
        <v>4</v>
      </c>
      <c r="D18" s="16" t="s">
        <v>13</v>
      </c>
      <c r="E18" s="17">
        <v>149773.69948901344</v>
      </c>
      <c r="F18" s="17">
        <v>58861.37943778951</v>
      </c>
      <c r="G18" s="18">
        <f>ROUND(($E18/SUMIF($B:$B,$B18,$E:$E))*100,6)</f>
        <v>9.3435459999999999</v>
      </c>
      <c r="H18" s="19">
        <f t="shared" si="2"/>
        <v>39.300210676913437</v>
      </c>
      <c r="I18" s="18">
        <f>ROUND((SUMIFS(diaria!$F:$F,diaria!$C:$C,metas!I$1)*100),6)</f>
        <v>9.4109809999999996</v>
      </c>
      <c r="J18" s="18">
        <f>ROUND((SUMIFS(diaria!$F:$F,diaria!$C:$C,metas!J$1)*100),6)</f>
        <v>13.565348</v>
      </c>
      <c r="K18" s="18">
        <f>ROUND((SUMIFS(diaria!$F:$F,diaria!$C:$C,metas!K$1)*100),6)</f>
        <v>19.587935000000002</v>
      </c>
      <c r="L18" s="18">
        <f>ROUND((SUMIFS(diaria!$F:$F,diaria!$C:$C,metas!L$1)*100),6)</f>
        <v>14.845794</v>
      </c>
      <c r="M18" s="18">
        <f>ROUND((SUMIFS(diaria!$F:$F,diaria!$C:$C,metas!M$1)*100),6)</f>
        <v>12.886869000000001</v>
      </c>
      <c r="N18" s="37">
        <f t="shared" si="8"/>
        <v>13.780405999999999</v>
      </c>
      <c r="O18" s="18">
        <f>ROUND((SUMIFS(diaria!$F:$F,diaria!$C:$C,metas!O$1)*100),6)</f>
        <v>15.922667000000001</v>
      </c>
      <c r="P18" s="38">
        <v>0</v>
      </c>
      <c r="Q18" s="20">
        <v>280</v>
      </c>
      <c r="R18" s="21" t="s">
        <v>32</v>
      </c>
      <c r="S18" s="22">
        <f>SUMIF(B:B,Q18,E:E)</f>
        <v>2916831.51267274</v>
      </c>
      <c r="T18" s="22">
        <f>SUMIF(B:B,Q18,F:F)</f>
        <v>774426.29979241581</v>
      </c>
      <c r="U18" s="23">
        <f t="shared" si="0"/>
        <v>5.3824232415795521</v>
      </c>
      <c r="V18" s="22">
        <f t="shared" si="4"/>
        <v>26.550258265784997</v>
      </c>
      <c r="W18" s="22">
        <f t="shared" si="1"/>
        <v>5.4130135295119057</v>
      </c>
      <c r="X18" s="24">
        <f>SUMIF(B:B,Q18,P:P)</f>
        <v>84197.580491315166</v>
      </c>
    </row>
    <row r="19" spans="1:24" x14ac:dyDescent="0.2">
      <c r="A19" s="27">
        <f t="shared" si="6"/>
        <v>17</v>
      </c>
      <c r="B19" s="15">
        <v>51</v>
      </c>
      <c r="C19" s="15">
        <v>5</v>
      </c>
      <c r="D19" s="16" t="s">
        <v>16</v>
      </c>
      <c r="E19" s="17">
        <v>36320.387545901671</v>
      </c>
      <c r="F19" s="17">
        <v>20296.533461288203</v>
      </c>
      <c r="G19" s="18">
        <f>ROUND(($E19/SUMIF($B:$B,$B19,$E:$E))*100,6)</f>
        <v>2.2658260000000001</v>
      </c>
      <c r="H19" s="19">
        <f t="shared" si="2"/>
        <v>55.881929771915196</v>
      </c>
      <c r="I19" s="18">
        <f>ROUND((SUMIFS(diaria!$L:$L,diaria!$C:$C,metas!I$1)*100),6)</f>
        <v>10.905022000000001</v>
      </c>
      <c r="J19" s="18">
        <f>ROUND((SUMIFS(diaria!$L:$L,diaria!$C:$C,metas!J$1)*100),6)</f>
        <v>14.196714999999999</v>
      </c>
      <c r="K19" s="18">
        <f>ROUND((SUMIFS(diaria!$L:$L,diaria!$C:$C,metas!K$1)*100),6)</f>
        <v>15.836491000000001</v>
      </c>
      <c r="L19" s="18">
        <f>ROUND((SUMIFS(diaria!$L:$L,diaria!$C:$C,metas!L$1)*100),6)</f>
        <v>12.669465000000001</v>
      </c>
      <c r="M19" s="18">
        <f>ROUND((SUMIFS(diaria!$L:$L,diaria!$C:$C,metas!M$1)*100),6)</f>
        <v>13.031764000000001</v>
      </c>
      <c r="N19" s="37">
        <f t="shared" ref="N19:N26" si="9">100-SUM(I19:M19,O19)</f>
        <v>16.514835999999988</v>
      </c>
      <c r="O19" s="18">
        <f>ROUND((SUMIFS(diaria!$L:$L,diaria!$C:$C,metas!O$1)*100),6)</f>
        <v>16.845707000000001</v>
      </c>
      <c r="P19" s="38">
        <v>0</v>
      </c>
      <c r="Q19" s="20">
        <v>299</v>
      </c>
      <c r="R19" s="21" t="s">
        <v>33</v>
      </c>
      <c r="S19" s="22">
        <f>SUMIF(B:B,Q19,E:E)</f>
        <v>4719009.4892284283</v>
      </c>
      <c r="T19" s="22">
        <f>SUMIF(B:B,Q19,F:F)</f>
        <v>1244522.0682289584</v>
      </c>
      <c r="U19" s="23">
        <f t="shared" si="0"/>
        <v>8.7079785862514143</v>
      </c>
      <c r="V19" s="22">
        <f t="shared" si="4"/>
        <v>26.372527350701329</v>
      </c>
      <c r="W19" s="22">
        <f t="shared" si="1"/>
        <v>8.6988455775652689</v>
      </c>
      <c r="X19" s="24">
        <f>SUMIF(B:B,Q19,P:P)</f>
        <v>127811.39513435641</v>
      </c>
    </row>
    <row r="20" spans="1:24" x14ac:dyDescent="0.2">
      <c r="A20" s="27">
        <f t="shared" si="6"/>
        <v>18</v>
      </c>
      <c r="B20" s="15">
        <v>51</v>
      </c>
      <c r="C20" s="15">
        <v>7</v>
      </c>
      <c r="D20" s="16" t="s">
        <v>5</v>
      </c>
      <c r="E20" s="17">
        <v>96564.064051150155</v>
      </c>
      <c r="F20" s="17">
        <v>21520.891807046286</v>
      </c>
      <c r="G20" s="18">
        <f>ROUND(($E20/SUMIF($B:$B,$B20,$E:$E))*100,6)</f>
        <v>6.0240929999999997</v>
      </c>
      <c r="H20" s="19">
        <f t="shared" si="2"/>
        <v>22.28664671326036</v>
      </c>
      <c r="I20" s="18">
        <f>ROUND((SUMIFS(diaria!$E:$E,diaria!$C:$C,metas!I$1)*100),6)</f>
        <v>8.6401780000000006</v>
      </c>
      <c r="J20" s="18">
        <f>ROUND((SUMIFS(diaria!$E:$E,diaria!$C:$C,metas!J$1)*100),6)</f>
        <v>17.167086999999999</v>
      </c>
      <c r="K20" s="18">
        <f>ROUND((SUMIFS(diaria!$E:$E,diaria!$C:$C,metas!K$1)*100),6)</f>
        <v>17.654845999999999</v>
      </c>
      <c r="L20" s="18">
        <f>ROUND((SUMIFS(diaria!$E:$E,diaria!$C:$C,metas!L$1)*100),6)</f>
        <v>12.966499000000001</v>
      </c>
      <c r="M20" s="18">
        <f>ROUND((SUMIFS(diaria!$E:$E,diaria!$C:$C,metas!M$1)*100),6)</f>
        <v>13.593515</v>
      </c>
      <c r="N20" s="37">
        <f t="shared" si="9"/>
        <v>14.279571000000004</v>
      </c>
      <c r="O20" s="18">
        <f>ROUND((SUMIFS(diaria!$E:$E,diaria!$C:$C,metas!O$1)*100),6)</f>
        <v>15.698304</v>
      </c>
      <c r="P20" s="38">
        <v>1347.0217402699591</v>
      </c>
      <c r="Q20" s="20">
        <v>310</v>
      </c>
      <c r="R20" s="21" t="s">
        <v>34</v>
      </c>
      <c r="S20" s="22">
        <f>SUMIF(B:B,Q20,E:E)</f>
        <v>690145.61992094666</v>
      </c>
      <c r="T20" s="22">
        <f>SUMIF(B:B,Q20,F:F)</f>
        <v>204911.65583483141</v>
      </c>
      <c r="U20" s="23">
        <f t="shared" si="0"/>
        <v>1.2735243049170955</v>
      </c>
      <c r="V20" s="22">
        <f t="shared" si="4"/>
        <v>29.691075320930558</v>
      </c>
      <c r="W20" s="22">
        <f t="shared" si="1"/>
        <v>1.4322725941589882</v>
      </c>
      <c r="X20" s="24">
        <f>SUMIF(B:B,Q20,P:P)</f>
        <v>27267.369009643557</v>
      </c>
    </row>
    <row r="21" spans="1:24" x14ac:dyDescent="0.2">
      <c r="A21" s="27">
        <f t="shared" si="6"/>
        <v>19</v>
      </c>
      <c r="B21" s="15">
        <v>51</v>
      </c>
      <c r="C21" s="15">
        <v>9</v>
      </c>
      <c r="D21" s="16" t="s">
        <v>18</v>
      </c>
      <c r="E21" s="17">
        <v>275806.56460198067</v>
      </c>
      <c r="F21" s="17">
        <v>61377.8840087973</v>
      </c>
      <c r="G21" s="18">
        <f>ROUND(($E21/SUMIF($B:$B,$B21,$E:$E))*100,6)</f>
        <v>17.206033999999999</v>
      </c>
      <c r="H21" s="19">
        <f t="shared" si="2"/>
        <v>22.253960523881062</v>
      </c>
      <c r="I21" s="18">
        <f>ROUND((SUMIFS(diaria!$H:$H,diaria!$C:$C,metas!I$1)*100),6)</f>
        <v>15.038662</v>
      </c>
      <c r="J21" s="18">
        <f>ROUND((SUMIFS(diaria!$H:$H,diaria!$C:$C,metas!J$1)*100),6)</f>
        <v>10.104303</v>
      </c>
      <c r="K21" s="18">
        <f>ROUND((SUMIFS(diaria!$H:$H,diaria!$C:$C,metas!K$1)*100),6)</f>
        <v>12.269288</v>
      </c>
      <c r="L21" s="18">
        <f>ROUND((SUMIFS(diaria!$H:$H,diaria!$C:$C,metas!L$1)*100),6)</f>
        <v>9.985023</v>
      </c>
      <c r="M21" s="18">
        <f>ROUND((SUMIFS(diaria!$H:$H,diaria!$C:$C,metas!M$1)*100),6)</f>
        <v>11.548665</v>
      </c>
      <c r="N21" s="37">
        <f t="shared" si="9"/>
        <v>17.543157000000008</v>
      </c>
      <c r="O21" s="18">
        <f>ROUND((SUMIFS(diaria!$H:$H,diaria!$C:$C,metas!O$1)*100),6)</f>
        <v>23.510902000000002</v>
      </c>
      <c r="P21" s="38">
        <v>23448.617817613893</v>
      </c>
      <c r="Q21" s="20">
        <v>400</v>
      </c>
      <c r="R21" s="21" t="s">
        <v>35</v>
      </c>
      <c r="S21" s="22">
        <f>SUMIF(B:B,Q21,E:E)</f>
        <v>4601740.7420681566</v>
      </c>
      <c r="T21" s="22">
        <f>SUMIF(B:B,Q21,F:F)</f>
        <v>1199786.0072034595</v>
      </c>
      <c r="U21" s="23">
        <f t="shared" si="0"/>
        <v>8.4915828062812544</v>
      </c>
      <c r="V21" s="22">
        <f t="shared" si="4"/>
        <v>26.072438115325912</v>
      </c>
      <c r="W21" s="22">
        <f t="shared" si="1"/>
        <v>8.3861535839526997</v>
      </c>
      <c r="X21" s="24">
        <f>SUMIF(B:B,Q21,P:P)</f>
        <v>119137.35514048544</v>
      </c>
    </row>
    <row r="22" spans="1:24" x14ac:dyDescent="0.2">
      <c r="A22" s="27">
        <f t="shared" si="6"/>
        <v>20</v>
      </c>
      <c r="B22" s="15">
        <v>51</v>
      </c>
      <c r="C22" s="15">
        <v>10</v>
      </c>
      <c r="D22" s="16" t="s">
        <v>23</v>
      </c>
      <c r="E22" s="17">
        <v>17991.480124427595</v>
      </c>
      <c r="F22" s="17">
        <v>4594.1992495792592</v>
      </c>
      <c r="G22" s="18">
        <f>ROUND(($E22/SUMIF($B:$B,$B22,$E:$E))*100,6)</f>
        <v>1.1223879999999999</v>
      </c>
      <c r="H22" s="19">
        <f t="shared" si="2"/>
        <v>25.535415751267575</v>
      </c>
      <c r="I22" s="18">
        <f>ROUND((SUMIFS(diaria!$O:$O,diaria!$C:$C,metas!I$1)*100),6)</f>
        <v>9.7230050000000006</v>
      </c>
      <c r="J22" s="18">
        <f>ROUND((SUMIFS(diaria!$O:$O,diaria!$C:$C,metas!J$1)*100),6)</f>
        <v>15.346026999999999</v>
      </c>
      <c r="K22" s="18">
        <f>ROUND((SUMIFS(diaria!$O:$O,diaria!$C:$C,metas!K$1)*100),6)</f>
        <v>17.719628</v>
      </c>
      <c r="L22" s="18">
        <f>ROUND((SUMIFS(diaria!$O:$O,diaria!$C:$C,metas!L$1)*100),6)</f>
        <v>12.681141999999999</v>
      </c>
      <c r="M22" s="18">
        <f>ROUND((SUMIFS(diaria!$O:$O,diaria!$C:$C,metas!M$1)*100),6)</f>
        <v>13.201278</v>
      </c>
      <c r="N22" s="37">
        <f t="shared" si="9"/>
        <v>14.706696999999991</v>
      </c>
      <c r="O22" s="18">
        <f>ROUND((SUMIFS(diaria!$O:$O,diaria!$C:$C,metas!O$1)*100),6)</f>
        <v>16.622223000000002</v>
      </c>
      <c r="P22" s="38">
        <v>971.76771103940564</v>
      </c>
      <c r="Q22" s="20">
        <v>418</v>
      </c>
      <c r="R22" s="21" t="s">
        <v>36</v>
      </c>
      <c r="S22" s="22">
        <f>SUMIF(B:B,Q22,E:E)</f>
        <v>2807132.3792522717</v>
      </c>
      <c r="T22" s="22">
        <f>SUMIF(B:B,Q22,F:F)</f>
        <v>718722.98405669315</v>
      </c>
      <c r="U22" s="23">
        <f t="shared" si="0"/>
        <v>5.1799956544055403</v>
      </c>
      <c r="V22" s="22">
        <f t="shared" si="4"/>
        <v>25.603458866736361</v>
      </c>
      <c r="W22" s="22">
        <f t="shared" si="1"/>
        <v>5.0236636303711313</v>
      </c>
      <c r="X22" s="24">
        <f>SUMIF(B:B,Q22,P:P)</f>
        <v>78181.603969776217</v>
      </c>
    </row>
    <row r="23" spans="1:24" x14ac:dyDescent="0.2">
      <c r="A23" s="27">
        <f t="shared" si="6"/>
        <v>21</v>
      </c>
      <c r="B23" s="15">
        <v>51</v>
      </c>
      <c r="C23" s="15">
        <v>12</v>
      </c>
      <c r="D23" s="16" t="s">
        <v>2</v>
      </c>
      <c r="E23" s="17">
        <v>14703.756333116147</v>
      </c>
      <c r="F23" s="17">
        <v>4719.599611190527</v>
      </c>
      <c r="G23" s="18">
        <f>ROUND(($E23/SUMIF($B:$B,$B23,$E:$E))*100,6)</f>
        <v>0.91728500000000002</v>
      </c>
      <c r="H23" s="19">
        <f t="shared" si="2"/>
        <v>32.097917731137407</v>
      </c>
      <c r="I23" s="18">
        <f>ROUND((SUMIFS(diaria!$D:$D,diaria!$C:$C,metas!I$1)*100),6)</f>
        <v>11.859761000000001</v>
      </c>
      <c r="J23" s="18">
        <f>ROUND((SUMIFS(diaria!$D:$D,diaria!$C:$C,metas!J$1)*100),6)</f>
        <v>15.117702</v>
      </c>
      <c r="K23" s="18">
        <f>ROUND((SUMIFS(diaria!$D:$D,diaria!$C:$C,metas!K$1)*100),6)</f>
        <v>16.352796999999999</v>
      </c>
      <c r="L23" s="18">
        <f>ROUND((SUMIFS(diaria!$D:$D,diaria!$C:$C,metas!L$1)*100),6)</f>
        <v>12.079449</v>
      </c>
      <c r="M23" s="18">
        <f>ROUND((SUMIFS(diaria!$D:$D,diaria!$C:$C,metas!M$1)*100),6)</f>
        <v>12.535981</v>
      </c>
      <c r="N23" s="37">
        <f t="shared" si="9"/>
        <v>14.465490000000017</v>
      </c>
      <c r="O23" s="18">
        <f>ROUND((SUMIFS(diaria!$D:$D,diaria!$C:$C,metas!O$1)*100),6)</f>
        <v>17.588819999999998</v>
      </c>
      <c r="P23" s="38">
        <v>283.84644954396578</v>
      </c>
      <c r="R23" s="28" t="s">
        <v>7</v>
      </c>
      <c r="S23" s="28">
        <f>SUM(S2:S22)</f>
        <v>54191790.235669993</v>
      </c>
      <c r="T23" s="28">
        <f>SUM(T2:T22)</f>
        <v>14306749.753537863</v>
      </c>
      <c r="U23" s="28">
        <f>SUM(U2:U22)</f>
        <v>100.00000000000001</v>
      </c>
      <c r="V23" s="28">
        <f>(T23/S23)*100</f>
        <v>26.400216142187734</v>
      </c>
      <c r="W23" s="28">
        <f>SUM(W2:W22)</f>
        <v>100</v>
      </c>
      <c r="X23" s="28">
        <f>SUM(X2:X22)</f>
        <v>1535680.5832248491</v>
      </c>
    </row>
    <row r="24" spans="1:24" x14ac:dyDescent="0.2">
      <c r="A24" s="27">
        <f t="shared" si="6"/>
        <v>22</v>
      </c>
      <c r="B24" s="15">
        <v>51</v>
      </c>
      <c r="C24" s="15">
        <v>21</v>
      </c>
      <c r="D24" s="16" t="s">
        <v>20</v>
      </c>
      <c r="E24" s="17">
        <v>131814.32054078788</v>
      </c>
      <c r="F24" s="17">
        <v>37624.330155794414</v>
      </c>
      <c r="G24" s="18">
        <f>ROUND(($E24/SUMIF($B:$B,$B24,$E:$E))*100,6)</f>
        <v>8.22316</v>
      </c>
      <c r="H24" s="19">
        <f t="shared" si="2"/>
        <v>28.543431397616736</v>
      </c>
      <c r="I24" s="18">
        <f>ROUND((SUMIFS(diaria!$I:$I,diaria!$C:$C,metas!I$1)*100),6)</f>
        <v>9.6980599999999999</v>
      </c>
      <c r="J24" s="18">
        <f>ROUND((SUMIFS(diaria!$I:$I,diaria!$C:$C,metas!J$1)*100),6)</f>
        <v>14.601525000000001</v>
      </c>
      <c r="K24" s="18">
        <f>ROUND((SUMIFS(diaria!$I:$I,diaria!$C:$C,metas!K$1)*100),6)</f>
        <v>16.306732</v>
      </c>
      <c r="L24" s="18">
        <f>ROUND((SUMIFS(diaria!$I:$I,diaria!$C:$C,metas!L$1)*100),6)</f>
        <v>12.469127</v>
      </c>
      <c r="M24" s="18">
        <f>ROUND((SUMIFS(diaria!$I:$I,diaria!$C:$C,metas!M$1)*100),6)</f>
        <v>13.598713999999999</v>
      </c>
      <c r="N24" s="37">
        <f t="shared" si="9"/>
        <v>15.72069599999999</v>
      </c>
      <c r="O24" s="18">
        <f>ROUND((SUMIFS(diaria!$I:$I,diaria!$C:$C,metas!O$1)*100),6)</f>
        <v>17.605146000000001</v>
      </c>
      <c r="P24" s="38">
        <v>3466.2775384872534</v>
      </c>
    </row>
    <row r="25" spans="1:24" x14ac:dyDescent="0.2">
      <c r="A25" s="27">
        <f t="shared" si="6"/>
        <v>23</v>
      </c>
      <c r="B25" s="15">
        <v>51</v>
      </c>
      <c r="C25" s="15">
        <v>22</v>
      </c>
      <c r="D25" s="16" t="s">
        <v>25</v>
      </c>
      <c r="E25" s="17">
        <v>67853.455893048085</v>
      </c>
      <c r="F25" s="17">
        <v>19788.390761588958</v>
      </c>
      <c r="G25" s="18">
        <f>ROUND(($E25/SUMIF($B:$B,$B25,$E:$E))*100,6)</f>
        <v>4.2329990000000004</v>
      </c>
      <c r="H25" s="19">
        <f t="shared" si="2"/>
        <v>29.163423588593336</v>
      </c>
      <c r="I25" s="18">
        <f>ROUND((SUMIFS(diaria!$J:$J,diaria!$C:$C,metas!I$1)*100),6)</f>
        <v>11.154149</v>
      </c>
      <c r="J25" s="18">
        <f>ROUND((SUMIFS(diaria!$J:$J,diaria!$C:$C,metas!J$1)*100),6)</f>
        <v>12.854139999999999</v>
      </c>
      <c r="K25" s="18">
        <f>ROUND((SUMIFS(diaria!$J:$J,diaria!$C:$C,metas!K$1)*100),6)</f>
        <v>15.742125</v>
      </c>
      <c r="L25" s="18">
        <f>ROUND((SUMIFS(diaria!$J:$J,diaria!$C:$C,metas!L$1)*100),6)</f>
        <v>12.304954</v>
      </c>
      <c r="M25" s="18">
        <f>ROUND((SUMIFS(diaria!$J:$J,diaria!$C:$C,metas!M$1)*100),6)</f>
        <v>13.418613000000001</v>
      </c>
      <c r="N25" s="37">
        <f t="shared" si="9"/>
        <v>15.864176999999984</v>
      </c>
      <c r="O25" s="18">
        <f>ROUND((SUMIFS(diaria!$J:$J,diaria!$C:$C,metas!O$1)*100),6)</f>
        <v>18.661842</v>
      </c>
      <c r="P25" s="38">
        <v>1160.652924365083</v>
      </c>
      <c r="R25" s="62"/>
      <c r="S25" s="62"/>
    </row>
    <row r="26" spans="1:24" ht="14.4" x14ac:dyDescent="0.3">
      <c r="A26" s="27">
        <f t="shared" si="6"/>
        <v>24</v>
      </c>
      <c r="B26" s="15">
        <v>51</v>
      </c>
      <c r="C26" s="15">
        <v>23</v>
      </c>
      <c r="D26" s="16" t="s">
        <v>22</v>
      </c>
      <c r="E26" s="17">
        <v>124877.59051134784</v>
      </c>
      <c r="F26" s="17">
        <v>26681.702997598219</v>
      </c>
      <c r="G26" s="18">
        <f>ROUND(($E26/SUMIF($B:$B,$B26,$E:$E))*100,6)</f>
        <v>7.7904159999999996</v>
      </c>
      <c r="H26" s="19">
        <f t="shared" si="2"/>
        <v>21.366285887117279</v>
      </c>
      <c r="I26" s="18">
        <f>ROUND((SUMIFS(diaria!$K:$K,diaria!$C:$C,metas!I$1)*100),6)</f>
        <v>8.1833609999999997</v>
      </c>
      <c r="J26" s="18">
        <f>ROUND((SUMIFS(diaria!$K:$K,diaria!$C:$C,metas!J$1)*100),6)</f>
        <v>16.438473999999999</v>
      </c>
      <c r="K26" s="18">
        <f>ROUND((SUMIFS(diaria!$K:$K,diaria!$C:$C,metas!K$1)*100),6)</f>
        <v>19.212966999999999</v>
      </c>
      <c r="L26" s="18">
        <f>ROUND((SUMIFS(diaria!$K:$K,diaria!$C:$C,metas!L$1)*100),6)</f>
        <v>14.202825000000001</v>
      </c>
      <c r="M26" s="18">
        <f>ROUND((SUMIFS(diaria!$K:$K,diaria!$C:$C,metas!M$1)*100),6)</f>
        <v>13.037020999999999</v>
      </c>
      <c r="N26" s="37">
        <f t="shared" si="9"/>
        <v>14.163486000000006</v>
      </c>
      <c r="O26" s="18">
        <f>ROUND((SUMIFS(diaria!$K:$K,diaria!$C:$C,metas!O$1)*100),6)</f>
        <v>14.761865999999999</v>
      </c>
      <c r="P26" s="38">
        <v>1155.4055103410692</v>
      </c>
      <c r="R26" s="63" t="s">
        <v>43</v>
      </c>
      <c r="S26" s="64" t="s">
        <v>42</v>
      </c>
      <c r="T26"/>
      <c r="U26" s="1" t="s">
        <v>37</v>
      </c>
    </row>
    <row r="27" spans="1:24" ht="14.4" x14ac:dyDescent="0.3">
      <c r="A27" s="27">
        <f t="shared" si="6"/>
        <v>25</v>
      </c>
      <c r="B27" s="15">
        <v>51</v>
      </c>
      <c r="C27" s="15">
        <v>24</v>
      </c>
      <c r="D27" s="16" t="s">
        <v>15</v>
      </c>
      <c r="E27" s="17">
        <v>81961.81381434972</v>
      </c>
      <c r="F27" s="17">
        <v>19508.666533586351</v>
      </c>
      <c r="G27" s="18">
        <f>ROUND(($E27/SUMIF($B:$B,$B27,$E:$E))*100,6)</f>
        <v>5.1131399999999996</v>
      </c>
      <c r="H27" s="19">
        <f t="shared" si="2"/>
        <v>23.802141052875054</v>
      </c>
      <c r="I27" s="18">
        <f>ROUND((SUMIFS(diaria!$G:$G,diaria!$C:$C,metas!I$1)*100),6)</f>
        <v>8.9238379999999999</v>
      </c>
      <c r="J27" s="18">
        <f>ROUND((SUMIFS(diaria!$G:$G,diaria!$C:$C,metas!J$1)*100),6)</f>
        <v>15.597201999999999</v>
      </c>
      <c r="K27" s="18">
        <f>ROUND((SUMIFS(diaria!$G:$G,diaria!$C:$C,metas!K$1)*100),6)</f>
        <v>18.391829999999999</v>
      </c>
      <c r="L27" s="18">
        <f>ROUND((SUMIFS(diaria!$G:$G,diaria!$C:$C,metas!L$1)*100),6)</f>
        <v>13.644973</v>
      </c>
      <c r="M27" s="18">
        <f>ROUND((SUMIFS(diaria!$G:$G,diaria!$C:$C,metas!M$1)*100),6)</f>
        <v>13.264915</v>
      </c>
      <c r="N27" s="37">
        <f t="shared" ref="N27" si="10">100-SUM(I27:M27,O27)</f>
        <v>14.220572000000004</v>
      </c>
      <c r="O27" s="18">
        <f>ROUND((SUMIFS(diaria!$G:$G,diaria!$C:$C,metas!O$1)*100),6)</f>
        <v>15.956670000000001</v>
      </c>
      <c r="P27" s="38">
        <v>4950.2704004451234</v>
      </c>
      <c r="R27" s="65">
        <v>1</v>
      </c>
      <c r="S27" s="66">
        <v>0.27927492954774774</v>
      </c>
      <c r="T27"/>
    </row>
    <row r="28" spans="1:24" ht="14.4" x14ac:dyDescent="0.3">
      <c r="A28" s="27">
        <f t="shared" si="6"/>
        <v>26</v>
      </c>
      <c r="B28" s="15">
        <v>86</v>
      </c>
      <c r="C28" s="15">
        <v>1</v>
      </c>
      <c r="D28" s="16" t="s">
        <v>0</v>
      </c>
      <c r="E28" s="17">
        <v>495376.40778997762</v>
      </c>
      <c r="F28" s="17">
        <v>124766.69206306199</v>
      </c>
      <c r="G28" s="18">
        <f>ROUND(($E28/SUMIF($B:$B,$B28,$E:$E))*100,6)</f>
        <v>15.197748000000001</v>
      </c>
      <c r="H28" s="19">
        <f t="shared" si="2"/>
        <v>25.186240220781514</v>
      </c>
      <c r="I28" s="18">
        <f>ROUND((SUMIFS(diaria!$N:$N,diaria!$C:$C,metas!I$1)*100),6)</f>
        <v>10.291415000000001</v>
      </c>
      <c r="J28" s="18">
        <f>ROUND((SUMIFS(diaria!$N:$N,diaria!$C:$C,metas!J$1)*100),6)</f>
        <v>14.221242999999999</v>
      </c>
      <c r="K28" s="18">
        <f>ROUND((SUMIFS(diaria!$N:$N,diaria!$C:$C,metas!K$1)*100),6)</f>
        <v>16.277131000000001</v>
      </c>
      <c r="L28" s="18">
        <f>ROUND((SUMIFS(diaria!$N:$N,diaria!$C:$C,metas!L$1)*100),6)</f>
        <v>12.29017</v>
      </c>
      <c r="M28" s="18">
        <f>ROUND((SUMIFS(diaria!$N:$N,diaria!$C:$C,metas!M$1)*100),6)</f>
        <v>12.764673</v>
      </c>
      <c r="N28" s="37">
        <f>100-SUM(I28:M28,O28)</f>
        <v>15.980947999999998</v>
      </c>
      <c r="O28" s="18">
        <f>ROUND((SUMIFS(diaria!$N:$N,diaria!$C:$C,metas!O$1)*100),6)</f>
        <v>18.174420000000001</v>
      </c>
      <c r="P28" s="38">
        <v>16887.846438723649</v>
      </c>
      <c r="R28" s="65">
        <v>2</v>
      </c>
      <c r="S28" s="66">
        <v>0.2242128985212288</v>
      </c>
      <c r="T28"/>
    </row>
    <row r="29" spans="1:24" ht="14.4" x14ac:dyDescent="0.3">
      <c r="A29" s="27">
        <f t="shared" si="6"/>
        <v>27</v>
      </c>
      <c r="B29" s="15">
        <v>86</v>
      </c>
      <c r="C29" s="15">
        <v>2</v>
      </c>
      <c r="D29" s="16" t="s">
        <v>3</v>
      </c>
      <c r="E29" s="17">
        <v>695302.56097770971</v>
      </c>
      <c r="F29" s="17">
        <v>167682.82478651017</v>
      </c>
      <c r="G29" s="37">
        <f>100-SUM(G28,G30:G40)</f>
        <v>21.331321000000003</v>
      </c>
      <c r="H29" s="19">
        <f t="shared" si="2"/>
        <v>24.116526271774486</v>
      </c>
      <c r="I29" s="18">
        <f>ROUND((SUMIFS(diaria!$M:$M,diaria!$C:$C,metas!I$1)*100),6)</f>
        <v>10.208346000000001</v>
      </c>
      <c r="J29" s="18">
        <f>ROUND((SUMIFS(diaria!$M:$M,diaria!$C:$C,metas!J$1)*100),6)</f>
        <v>12.676824</v>
      </c>
      <c r="K29" s="18">
        <f>ROUND((SUMIFS(diaria!$M:$M,diaria!$C:$C,metas!K$1)*100),6)</f>
        <v>15.965903000000001</v>
      </c>
      <c r="L29" s="18">
        <f>ROUND((SUMIFS(diaria!$M:$M,diaria!$C:$C,metas!L$1)*100),6)</f>
        <v>11.881477</v>
      </c>
      <c r="M29" s="18">
        <f>ROUND((SUMIFS(diaria!$M:$M,diaria!$C:$C,metas!M$1)*100),6)</f>
        <v>14.063976</v>
      </c>
      <c r="N29" s="37">
        <f t="shared" ref="N29:N31" si="11">100-SUM(I29:M29,O29)</f>
        <v>15.603440000000006</v>
      </c>
      <c r="O29" s="18">
        <f>ROUND((SUMIFS(diaria!$M:$M,diaria!$C:$C,metas!O$1)*100),6)</f>
        <v>19.600034000000001</v>
      </c>
      <c r="P29" s="38">
        <v>10452.925003575036</v>
      </c>
      <c r="R29" s="65">
        <v>3</v>
      </c>
      <c r="S29" s="66">
        <v>0.20603640738626883</v>
      </c>
      <c r="T29"/>
    </row>
    <row r="30" spans="1:24" ht="14.4" x14ac:dyDescent="0.3">
      <c r="A30" s="27">
        <f t="shared" si="6"/>
        <v>28</v>
      </c>
      <c r="B30" s="15">
        <v>86</v>
      </c>
      <c r="C30" s="15">
        <v>3</v>
      </c>
      <c r="D30" s="16" t="s">
        <v>11</v>
      </c>
      <c r="E30" s="17">
        <v>185928.06536663245</v>
      </c>
      <c r="F30" s="17">
        <v>55355.169818509617</v>
      </c>
      <c r="G30" s="18">
        <f>ROUND(($E30/SUMIF($B:$B,$B30,$E:$E))*100,6)</f>
        <v>5.7041230000000001</v>
      </c>
      <c r="H30" s="19">
        <f t="shared" si="2"/>
        <v>29.772358309303382</v>
      </c>
      <c r="I30" s="18">
        <f>ROUND((SUMIFS(diaria!$P:$P,diaria!$C:$C,metas!I$1)*100),6)</f>
        <v>7.9988409999999996</v>
      </c>
      <c r="J30" s="18">
        <f>ROUND((SUMIFS(diaria!$P:$P,diaria!$C:$C,metas!J$1)*100),6)</f>
        <v>12.891432</v>
      </c>
      <c r="K30" s="18">
        <f>ROUND((SUMIFS(diaria!$P:$P,diaria!$C:$C,metas!K$1)*100),6)</f>
        <v>15.083800999999999</v>
      </c>
      <c r="L30" s="18">
        <f>ROUND((SUMIFS(diaria!$P:$P,diaria!$C:$C,metas!L$1)*100),6)</f>
        <v>12.243176999999999</v>
      </c>
      <c r="M30" s="18">
        <f>ROUND((SUMIFS(diaria!$P:$P,diaria!$C:$C,metas!M$1)*100),6)</f>
        <v>16.084852999999999</v>
      </c>
      <c r="N30" s="37">
        <f t="shared" si="11"/>
        <v>16.776868000000007</v>
      </c>
      <c r="O30" s="18">
        <f>ROUND((SUMIFS(diaria!$P:$P,diaria!$C:$C,metas!O$1)*100),6)</f>
        <v>18.921028</v>
      </c>
      <c r="P30" s="38">
        <v>3525.8656797314011</v>
      </c>
      <c r="R30" s="65">
        <v>4</v>
      </c>
      <c r="S30" s="66">
        <v>0.20374006358136182</v>
      </c>
      <c r="T30"/>
    </row>
    <row r="31" spans="1:24" ht="14.4" x14ac:dyDescent="0.3">
      <c r="A31" s="27">
        <f t="shared" si="6"/>
        <v>29</v>
      </c>
      <c r="B31" s="15">
        <v>86</v>
      </c>
      <c r="C31" s="15">
        <v>4</v>
      </c>
      <c r="D31" s="16" t="s">
        <v>13</v>
      </c>
      <c r="E31" s="17">
        <v>184527.77155576984</v>
      </c>
      <c r="F31" s="17">
        <v>71249.30926745139</v>
      </c>
      <c r="G31" s="18">
        <f>ROUND(($E31/SUMIF($B:$B,$B31,$E:$E))*100,6)</f>
        <v>5.6611630000000002</v>
      </c>
      <c r="H31" s="19">
        <f t="shared" si="2"/>
        <v>38.611699836150521</v>
      </c>
      <c r="I31" s="18">
        <f>ROUND((SUMIFS(diaria!$F:$F,diaria!$C:$C,metas!I$1)*100),6)</f>
        <v>9.4109809999999996</v>
      </c>
      <c r="J31" s="18">
        <f>ROUND((SUMIFS(diaria!$F:$F,diaria!$C:$C,metas!J$1)*100),6)</f>
        <v>13.565348</v>
      </c>
      <c r="K31" s="18">
        <f>ROUND((SUMIFS(diaria!$F:$F,diaria!$C:$C,metas!K$1)*100),6)</f>
        <v>19.587935000000002</v>
      </c>
      <c r="L31" s="18">
        <f>ROUND((SUMIFS(diaria!$F:$F,diaria!$C:$C,metas!L$1)*100),6)</f>
        <v>14.845794</v>
      </c>
      <c r="M31" s="18">
        <f>ROUND((SUMIFS(diaria!$F:$F,diaria!$C:$C,metas!M$1)*100),6)</f>
        <v>12.886869000000001</v>
      </c>
      <c r="N31" s="37">
        <f t="shared" si="11"/>
        <v>13.780405999999999</v>
      </c>
      <c r="O31" s="18">
        <f>ROUND((SUMIFS(diaria!$F:$F,diaria!$C:$C,metas!O$1)*100),6)</f>
        <v>15.922667000000001</v>
      </c>
      <c r="P31" s="38">
        <v>0</v>
      </c>
      <c r="R31" s="65">
        <v>5</v>
      </c>
      <c r="S31" s="66">
        <v>8.673570096339292E-2</v>
      </c>
      <c r="T31"/>
    </row>
    <row r="32" spans="1:24" ht="14.4" x14ac:dyDescent="0.3">
      <c r="A32" s="27">
        <f t="shared" si="6"/>
        <v>30</v>
      </c>
      <c r="B32" s="15">
        <v>86</v>
      </c>
      <c r="C32" s="15">
        <v>5</v>
      </c>
      <c r="D32" s="16" t="s">
        <v>16</v>
      </c>
      <c r="E32" s="17">
        <v>37108.398866157186</v>
      </c>
      <c r="F32" s="17">
        <v>19372.893079923506</v>
      </c>
      <c r="G32" s="18">
        <f>ROUND(($E32/SUMIF($B:$B,$B32,$E:$E))*100,6)</f>
        <v>1.1384559999999999</v>
      </c>
      <c r="H32" s="19">
        <f t="shared" si="2"/>
        <v>52.206221965538802</v>
      </c>
      <c r="I32" s="18">
        <f>ROUND((SUMIFS(diaria!$L:$L,diaria!$C:$C,metas!I$1)*100),6)</f>
        <v>10.905022000000001</v>
      </c>
      <c r="J32" s="18">
        <f>ROUND((SUMIFS(diaria!$L:$L,diaria!$C:$C,metas!J$1)*100),6)</f>
        <v>14.196714999999999</v>
      </c>
      <c r="K32" s="18">
        <f>ROUND((SUMIFS(diaria!$L:$L,diaria!$C:$C,metas!K$1)*100),6)</f>
        <v>15.836491000000001</v>
      </c>
      <c r="L32" s="18">
        <f>ROUND((SUMIFS(diaria!$L:$L,diaria!$C:$C,metas!L$1)*100),6)</f>
        <v>12.669465000000001</v>
      </c>
      <c r="M32" s="18">
        <f>ROUND((SUMIFS(diaria!$L:$L,diaria!$C:$C,metas!M$1)*100),6)</f>
        <v>13.031764000000001</v>
      </c>
      <c r="N32" s="37">
        <f t="shared" ref="N32:N39" si="12">100-SUM(I32:M32,O32)</f>
        <v>16.514835999999988</v>
      </c>
      <c r="O32" s="18">
        <f>ROUND((SUMIFS(diaria!$L:$L,diaria!$C:$C,metas!O$1)*100),6)</f>
        <v>16.845707000000001</v>
      </c>
      <c r="P32" s="38">
        <v>0</v>
      </c>
      <c r="R32" s="65" t="s">
        <v>38</v>
      </c>
      <c r="S32" s="66">
        <v>1</v>
      </c>
      <c r="T32"/>
    </row>
    <row r="33" spans="1:20" ht="14.4" x14ac:dyDescent="0.3">
      <c r="A33" s="27">
        <f t="shared" si="6"/>
        <v>31</v>
      </c>
      <c r="B33" s="15">
        <v>86</v>
      </c>
      <c r="C33" s="15">
        <v>7</v>
      </c>
      <c r="D33" s="16" t="s">
        <v>5</v>
      </c>
      <c r="E33" s="17">
        <v>265568.20739069371</v>
      </c>
      <c r="F33" s="17">
        <v>60053.746100743832</v>
      </c>
      <c r="G33" s="18">
        <f>ROUND(($E33/SUMIF($B:$B,$B33,$E:$E))*100,6)</f>
        <v>8.147418</v>
      </c>
      <c r="H33" s="19">
        <f t="shared" si="2"/>
        <v>22.613304013606975</v>
      </c>
      <c r="I33" s="18">
        <f>ROUND((SUMIFS(diaria!$E:$E,diaria!$C:$C,metas!I$1)*100),6)</f>
        <v>8.6401780000000006</v>
      </c>
      <c r="J33" s="18">
        <f>ROUND((SUMIFS(diaria!$E:$E,diaria!$C:$C,metas!J$1)*100),6)</f>
        <v>17.167086999999999</v>
      </c>
      <c r="K33" s="18">
        <f>ROUND((SUMIFS(diaria!$E:$E,diaria!$C:$C,metas!K$1)*100),6)</f>
        <v>17.654845999999999</v>
      </c>
      <c r="L33" s="18">
        <f>ROUND((SUMIFS(diaria!$E:$E,diaria!$C:$C,metas!L$1)*100),6)</f>
        <v>12.966499000000001</v>
      </c>
      <c r="M33" s="18">
        <f>ROUND((SUMIFS(diaria!$E:$E,diaria!$C:$C,metas!M$1)*100),6)</f>
        <v>13.593515</v>
      </c>
      <c r="N33" s="37">
        <f t="shared" si="12"/>
        <v>14.279571000000004</v>
      </c>
      <c r="O33" s="18">
        <f>ROUND((SUMIFS(diaria!$E:$E,diaria!$C:$C,metas!O$1)*100),6)</f>
        <v>15.698304</v>
      </c>
      <c r="P33" s="38">
        <v>3704.5473633990541</v>
      </c>
      <c r="R33"/>
      <c r="S33"/>
      <c r="T33"/>
    </row>
    <row r="34" spans="1:20" ht="14.4" x14ac:dyDescent="0.3">
      <c r="A34" s="27">
        <f t="shared" si="6"/>
        <v>32</v>
      </c>
      <c r="B34" s="15">
        <v>86</v>
      </c>
      <c r="C34" s="15">
        <v>9</v>
      </c>
      <c r="D34" s="16" t="s">
        <v>18</v>
      </c>
      <c r="E34" s="17">
        <v>362232.74939457158</v>
      </c>
      <c r="F34" s="17">
        <v>75289.556265472274</v>
      </c>
      <c r="G34" s="18">
        <f>ROUND(($E34/SUMIF($B:$B,$B34,$E:$E))*100,6)</f>
        <v>11.113008000000001</v>
      </c>
      <c r="H34" s="19">
        <f t="shared" si="2"/>
        <v>20.784856253695917</v>
      </c>
      <c r="I34" s="18">
        <f>ROUND((SUMIFS(diaria!$H:$H,diaria!$C:$C,metas!I$1)*100),6)</f>
        <v>15.038662</v>
      </c>
      <c r="J34" s="18">
        <f>ROUND((SUMIFS(diaria!$H:$H,diaria!$C:$C,metas!J$1)*100),6)</f>
        <v>10.104303</v>
      </c>
      <c r="K34" s="18">
        <f>ROUND((SUMIFS(diaria!$H:$H,diaria!$C:$C,metas!K$1)*100),6)</f>
        <v>12.269288</v>
      </c>
      <c r="L34" s="18">
        <f>ROUND((SUMIFS(diaria!$H:$H,diaria!$C:$C,metas!L$1)*100),6)</f>
        <v>9.985023</v>
      </c>
      <c r="M34" s="18">
        <f>ROUND((SUMIFS(diaria!$H:$H,diaria!$C:$C,metas!M$1)*100),6)</f>
        <v>11.548665</v>
      </c>
      <c r="N34" s="37">
        <f t="shared" si="12"/>
        <v>17.543157000000008</v>
      </c>
      <c r="O34" s="18">
        <f>ROUND((SUMIFS(diaria!$H:$H,diaria!$C:$C,metas!O$1)*100),6)</f>
        <v>23.510902000000002</v>
      </c>
      <c r="P34" s="38">
        <v>30796.42906192024</v>
      </c>
      <c r="R34" s="64"/>
      <c r="S34" s="64"/>
      <c r="T34"/>
    </row>
    <row r="35" spans="1:20" ht="14.4" x14ac:dyDescent="0.3">
      <c r="A35" s="27">
        <f t="shared" si="6"/>
        <v>33</v>
      </c>
      <c r="B35" s="15">
        <v>86</v>
      </c>
      <c r="C35" s="15">
        <v>10</v>
      </c>
      <c r="D35" s="16" t="s">
        <v>23</v>
      </c>
      <c r="E35" s="17">
        <v>127743.09367702252</v>
      </c>
      <c r="F35" s="17">
        <v>33424.502110193462</v>
      </c>
      <c r="G35" s="18">
        <f>ROUND(($E35/SUMIF($B:$B,$B35,$E:$E))*100,6)</f>
        <v>3.9190550000000002</v>
      </c>
      <c r="H35" s="19">
        <f t="shared" si="2"/>
        <v>26.165408358358565</v>
      </c>
      <c r="I35" s="18">
        <f>ROUND((SUMIFS(diaria!$O:$O,diaria!$C:$C,metas!I$1)*100),6)</f>
        <v>9.7230050000000006</v>
      </c>
      <c r="J35" s="18">
        <f>ROUND((SUMIFS(diaria!$O:$O,diaria!$C:$C,metas!J$1)*100),6)</f>
        <v>15.346026999999999</v>
      </c>
      <c r="K35" s="18">
        <f>ROUND((SUMIFS(diaria!$O:$O,diaria!$C:$C,metas!K$1)*100),6)</f>
        <v>17.719628</v>
      </c>
      <c r="L35" s="18">
        <f>ROUND((SUMIFS(diaria!$O:$O,diaria!$C:$C,metas!L$1)*100),6)</f>
        <v>12.681141999999999</v>
      </c>
      <c r="M35" s="18">
        <f>ROUND((SUMIFS(diaria!$O:$O,diaria!$C:$C,metas!M$1)*100),6)</f>
        <v>13.201278</v>
      </c>
      <c r="N35" s="37">
        <f t="shared" si="12"/>
        <v>14.706696999999991</v>
      </c>
      <c r="O35" s="18">
        <f>ROUND((SUMIFS(diaria!$O:$O,diaria!$C:$C,metas!O$1)*100),6)</f>
        <v>16.622223000000002</v>
      </c>
      <c r="P35" s="38">
        <v>6899.7443726193706</v>
      </c>
      <c r="R35"/>
      <c r="S35"/>
      <c r="T35"/>
    </row>
    <row r="36" spans="1:20" ht="14.4" x14ac:dyDescent="0.3">
      <c r="A36" s="27">
        <f t="shared" si="6"/>
        <v>34</v>
      </c>
      <c r="B36" s="15">
        <v>86</v>
      </c>
      <c r="C36" s="15">
        <v>12</v>
      </c>
      <c r="D36" s="16" t="s">
        <v>2</v>
      </c>
      <c r="E36" s="17">
        <v>65317.074615299134</v>
      </c>
      <c r="F36" s="17">
        <v>20293.292597790234</v>
      </c>
      <c r="G36" s="18">
        <f>ROUND(($E36/SUMIF($B:$B,$B36,$E:$E))*100,6)</f>
        <v>2.0038749999999999</v>
      </c>
      <c r="H36" s="19">
        <f t="shared" si="2"/>
        <v>31.068893880065112</v>
      </c>
      <c r="I36" s="18">
        <f>ROUND((SUMIFS(diaria!$D:$D,diaria!$C:$C,metas!I$1)*100),6)</f>
        <v>11.859761000000001</v>
      </c>
      <c r="J36" s="18">
        <f>ROUND((SUMIFS(diaria!$D:$D,diaria!$C:$C,metas!J$1)*100),6)</f>
        <v>15.117702</v>
      </c>
      <c r="K36" s="18">
        <f>ROUND((SUMIFS(diaria!$D:$D,diaria!$C:$C,metas!K$1)*100),6)</f>
        <v>16.352796999999999</v>
      </c>
      <c r="L36" s="18">
        <f>ROUND((SUMIFS(diaria!$D:$D,diaria!$C:$C,metas!L$1)*100),6)</f>
        <v>12.079449</v>
      </c>
      <c r="M36" s="18">
        <f>ROUND((SUMIFS(diaria!$D:$D,diaria!$C:$C,metas!M$1)*100),6)</f>
        <v>12.535981</v>
      </c>
      <c r="N36" s="37">
        <f t="shared" si="12"/>
        <v>14.465490000000017</v>
      </c>
      <c r="O36" s="18">
        <f>ROUND((SUMIFS(diaria!$D:$D,diaria!$C:$C,metas!O$1)*100),6)</f>
        <v>17.588819999999998</v>
      </c>
      <c r="P36" s="38">
        <v>1260.9036292579663</v>
      </c>
      <c r="R36"/>
      <c r="S36"/>
      <c r="T36"/>
    </row>
    <row r="37" spans="1:20" ht="14.4" x14ac:dyDescent="0.3">
      <c r="A37" s="27">
        <f t="shared" si="6"/>
        <v>35</v>
      </c>
      <c r="B37" s="15">
        <v>86</v>
      </c>
      <c r="C37" s="15">
        <v>21</v>
      </c>
      <c r="D37" s="16" t="s">
        <v>20</v>
      </c>
      <c r="E37" s="17">
        <v>326893.48378280713</v>
      </c>
      <c r="F37" s="17">
        <v>88464.573309900254</v>
      </c>
      <c r="G37" s="18">
        <f>ROUND(($E37/SUMIF($B:$B,$B37,$E:$E))*100,6)</f>
        <v>10.028828000000001</v>
      </c>
      <c r="H37" s="19">
        <f t="shared" si="2"/>
        <v>27.062201511694074</v>
      </c>
      <c r="I37" s="18">
        <f>ROUND((SUMIFS(diaria!$I:$I,diaria!$C:$C,metas!I$1)*100),6)</f>
        <v>9.6980599999999999</v>
      </c>
      <c r="J37" s="18">
        <f>ROUND((SUMIFS(diaria!$I:$I,diaria!$C:$C,metas!J$1)*100),6)</f>
        <v>14.601525000000001</v>
      </c>
      <c r="K37" s="18">
        <f>ROUND((SUMIFS(diaria!$I:$I,diaria!$C:$C,metas!K$1)*100),6)</f>
        <v>16.306732</v>
      </c>
      <c r="L37" s="18">
        <f>ROUND((SUMIFS(diaria!$I:$I,diaria!$C:$C,metas!L$1)*100),6)</f>
        <v>12.469127</v>
      </c>
      <c r="M37" s="18">
        <f>ROUND((SUMIFS(diaria!$I:$I,diaria!$C:$C,metas!M$1)*100),6)</f>
        <v>13.598713999999999</v>
      </c>
      <c r="N37" s="37">
        <f t="shared" si="12"/>
        <v>15.72069599999999</v>
      </c>
      <c r="O37" s="18">
        <f>ROUND((SUMIFS(diaria!$I:$I,diaria!$C:$C,metas!O$1)*100),6)</f>
        <v>17.605146000000001</v>
      </c>
      <c r="P37" s="38">
        <v>8596.2096960744893</v>
      </c>
      <c r="R37"/>
      <c r="S37"/>
      <c r="T37"/>
    </row>
    <row r="38" spans="1:20" ht="14.4" x14ac:dyDescent="0.3">
      <c r="A38" s="27">
        <f t="shared" si="6"/>
        <v>36</v>
      </c>
      <c r="B38" s="15">
        <v>86</v>
      </c>
      <c r="C38" s="15">
        <v>22</v>
      </c>
      <c r="D38" s="16" t="s">
        <v>25</v>
      </c>
      <c r="E38" s="17">
        <v>119131.74959636369</v>
      </c>
      <c r="F38" s="17">
        <v>35927.44672771592</v>
      </c>
      <c r="G38" s="18">
        <f>ROUND(($E38/SUMIF($B:$B,$B38,$E:$E))*100,6)</f>
        <v>3.6548660000000002</v>
      </c>
      <c r="H38" s="19">
        <f t="shared" si="2"/>
        <v>30.157742876641635</v>
      </c>
      <c r="I38" s="18">
        <f>ROUND((SUMIFS(diaria!$J:$J,diaria!$C:$C,metas!I$1)*100),6)</f>
        <v>11.154149</v>
      </c>
      <c r="J38" s="18">
        <f>ROUND((SUMIFS(diaria!$J:$J,diaria!$C:$C,metas!J$1)*100),6)</f>
        <v>12.854139999999999</v>
      </c>
      <c r="K38" s="18">
        <f>ROUND((SUMIFS(diaria!$J:$J,diaria!$C:$C,metas!K$1)*100),6)</f>
        <v>15.742125</v>
      </c>
      <c r="L38" s="18">
        <f>ROUND((SUMIFS(diaria!$J:$J,diaria!$C:$C,metas!L$1)*100),6)</f>
        <v>12.304954</v>
      </c>
      <c r="M38" s="18">
        <f>ROUND((SUMIFS(diaria!$J:$J,diaria!$C:$C,metas!M$1)*100),6)</f>
        <v>13.418613000000001</v>
      </c>
      <c r="N38" s="37">
        <f t="shared" si="12"/>
        <v>15.864176999999984</v>
      </c>
      <c r="O38" s="18">
        <f>ROUND((SUMIFS(diaria!$J:$J,diaria!$C:$C,metas!O$1)*100),6)</f>
        <v>18.661842</v>
      </c>
      <c r="P38" s="38">
        <v>2037.7829210599546</v>
      </c>
      <c r="R38"/>
      <c r="S38"/>
      <c r="T38"/>
    </row>
    <row r="39" spans="1:20" ht="14.4" x14ac:dyDescent="0.3">
      <c r="A39" s="27">
        <f t="shared" si="6"/>
        <v>37</v>
      </c>
      <c r="B39" s="15">
        <v>86</v>
      </c>
      <c r="C39" s="15">
        <v>23</v>
      </c>
      <c r="D39" s="16" t="s">
        <v>22</v>
      </c>
      <c r="E39" s="17">
        <v>210446.97096029847</v>
      </c>
      <c r="F39" s="17">
        <v>45400.030155208842</v>
      </c>
      <c r="G39" s="18">
        <f>ROUND(($E39/SUMIF($B:$B,$B39,$E:$E))*100,6)</f>
        <v>6.4563430000000004</v>
      </c>
      <c r="H39" s="19">
        <f t="shared" si="2"/>
        <v>21.573144981865152</v>
      </c>
      <c r="I39" s="18">
        <f>ROUND((SUMIFS(diaria!$K:$K,diaria!$C:$C,metas!I$1)*100),6)</f>
        <v>8.1833609999999997</v>
      </c>
      <c r="J39" s="18">
        <f>ROUND((SUMIFS(diaria!$K:$K,diaria!$C:$C,metas!J$1)*100),6)</f>
        <v>16.438473999999999</v>
      </c>
      <c r="K39" s="18">
        <f>ROUND((SUMIFS(diaria!$K:$K,diaria!$C:$C,metas!K$1)*100),6)</f>
        <v>19.212966999999999</v>
      </c>
      <c r="L39" s="18">
        <f>ROUND((SUMIFS(diaria!$K:$K,diaria!$C:$C,metas!L$1)*100),6)</f>
        <v>14.202825000000001</v>
      </c>
      <c r="M39" s="18">
        <f>ROUND((SUMIFS(diaria!$K:$K,diaria!$C:$C,metas!M$1)*100),6)</f>
        <v>13.037020999999999</v>
      </c>
      <c r="N39" s="37">
        <f t="shared" si="12"/>
        <v>14.163486000000006</v>
      </c>
      <c r="O39" s="18">
        <f>ROUND((SUMIFS(diaria!$K:$K,diaria!$C:$C,metas!O$1)*100),6)</f>
        <v>14.761865999999999</v>
      </c>
      <c r="P39" s="38">
        <v>1947.1194862621908</v>
      </c>
      <c r="R39"/>
      <c r="S39"/>
      <c r="T39"/>
    </row>
    <row r="40" spans="1:20" ht="14.4" x14ac:dyDescent="0.3">
      <c r="A40" s="27">
        <f t="shared" si="6"/>
        <v>38</v>
      </c>
      <c r="B40" s="15">
        <v>86</v>
      </c>
      <c r="C40" s="15">
        <v>24</v>
      </c>
      <c r="D40" s="16" t="s">
        <v>15</v>
      </c>
      <c r="E40" s="17">
        <v>183961.67583433067</v>
      </c>
      <c r="F40" s="17">
        <v>44374.92473389439</v>
      </c>
      <c r="G40" s="18">
        <f>ROUND(($E40/SUMIF($B:$B,$B40,$E:$E))*100,6)</f>
        <v>5.643796</v>
      </c>
      <c r="H40" s="19">
        <f t="shared" si="2"/>
        <v>24.121831100221584</v>
      </c>
      <c r="I40" s="18">
        <f>ROUND((SUMIFS(diaria!$G:$G,diaria!$C:$C,metas!I$1)*100),6)</f>
        <v>8.9238379999999999</v>
      </c>
      <c r="J40" s="18">
        <f>ROUND((SUMIFS(diaria!$G:$G,diaria!$C:$C,metas!J$1)*100),6)</f>
        <v>15.597201999999999</v>
      </c>
      <c r="K40" s="18">
        <f>ROUND((SUMIFS(diaria!$G:$G,diaria!$C:$C,metas!K$1)*100),6)</f>
        <v>18.391829999999999</v>
      </c>
      <c r="L40" s="18">
        <f>ROUND((SUMIFS(diaria!$G:$G,diaria!$C:$C,metas!L$1)*100),6)</f>
        <v>13.644973</v>
      </c>
      <c r="M40" s="18">
        <f>ROUND((SUMIFS(diaria!$G:$G,diaria!$C:$C,metas!M$1)*100),6)</f>
        <v>13.264915</v>
      </c>
      <c r="N40" s="37">
        <f t="shared" ref="N40" si="13">100-SUM(I40:M40,O40)</f>
        <v>14.220572000000004</v>
      </c>
      <c r="O40" s="18">
        <f>ROUND((SUMIFS(diaria!$G:$G,diaria!$C:$C,metas!O$1)*100),6)</f>
        <v>15.956670000000001</v>
      </c>
      <c r="P40" s="38">
        <v>11110.784355769485</v>
      </c>
      <c r="R40"/>
      <c r="S40"/>
      <c r="T40"/>
    </row>
    <row r="41" spans="1:20" ht="14.4" x14ac:dyDescent="0.3">
      <c r="A41" s="27">
        <f t="shared" si="6"/>
        <v>39</v>
      </c>
      <c r="B41" s="15">
        <v>116</v>
      </c>
      <c r="C41" s="15">
        <v>1</v>
      </c>
      <c r="D41" s="16" t="s">
        <v>0</v>
      </c>
      <c r="E41" s="17">
        <v>194897.73200842805</v>
      </c>
      <c r="F41" s="17">
        <v>51851.551241105633</v>
      </c>
      <c r="G41" s="18">
        <f>ROUND(($E41/SUMIF($B:$B,$B41,$E:$E))*100,6)</f>
        <v>16.288668000000001</v>
      </c>
      <c r="H41" s="19">
        <f t="shared" si="2"/>
        <v>26.604491856715601</v>
      </c>
      <c r="I41" s="18">
        <f>ROUND((SUMIFS(diaria!$N:$N,diaria!$C:$C,metas!I$1)*100),6)</f>
        <v>10.291415000000001</v>
      </c>
      <c r="J41" s="18">
        <f>ROUND((SUMIFS(diaria!$N:$N,diaria!$C:$C,metas!J$1)*100),6)</f>
        <v>14.221242999999999</v>
      </c>
      <c r="K41" s="18">
        <f>ROUND((SUMIFS(diaria!$N:$N,diaria!$C:$C,metas!K$1)*100),6)</f>
        <v>16.277131000000001</v>
      </c>
      <c r="L41" s="18">
        <f>ROUND((SUMIFS(diaria!$N:$N,diaria!$C:$C,metas!L$1)*100),6)</f>
        <v>12.29017</v>
      </c>
      <c r="M41" s="18">
        <f>ROUND((SUMIFS(diaria!$N:$N,diaria!$C:$C,metas!M$1)*100),6)</f>
        <v>12.764673</v>
      </c>
      <c r="N41" s="37">
        <f>100-SUM(I41:M41,O41)</f>
        <v>15.980947999999998</v>
      </c>
      <c r="O41" s="18">
        <f>ROUND((SUMIFS(diaria!$N:$N,diaria!$C:$C,metas!O$1)*100),6)</f>
        <v>18.174420000000001</v>
      </c>
      <c r="P41" s="38">
        <v>6644.2465116531912</v>
      </c>
      <c r="R41"/>
      <c r="S41"/>
      <c r="T41"/>
    </row>
    <row r="42" spans="1:20" ht="14.4" x14ac:dyDescent="0.3">
      <c r="A42" s="27">
        <f t="shared" si="6"/>
        <v>40</v>
      </c>
      <c r="B42" s="15">
        <v>116</v>
      </c>
      <c r="C42" s="15">
        <v>2</v>
      </c>
      <c r="D42" s="16" t="s">
        <v>3</v>
      </c>
      <c r="E42" s="17">
        <v>189881.85232538247</v>
      </c>
      <c r="F42" s="17">
        <v>44005.662433048354</v>
      </c>
      <c r="G42" s="37">
        <f>100-SUM(G41,G43:G53)</f>
        <v>15.869461999999999</v>
      </c>
      <c r="H42" s="19">
        <f t="shared" si="2"/>
        <v>23.175286049790603</v>
      </c>
      <c r="I42" s="18">
        <f>ROUND((SUMIFS(diaria!$M:$M,diaria!$C:$C,metas!I$1)*100),6)</f>
        <v>10.208346000000001</v>
      </c>
      <c r="J42" s="18">
        <f>ROUND((SUMIFS(diaria!$M:$M,diaria!$C:$C,metas!J$1)*100),6)</f>
        <v>12.676824</v>
      </c>
      <c r="K42" s="18">
        <f>ROUND((SUMIFS(diaria!$M:$M,diaria!$C:$C,metas!K$1)*100),6)</f>
        <v>15.965903000000001</v>
      </c>
      <c r="L42" s="18">
        <f>ROUND((SUMIFS(diaria!$M:$M,diaria!$C:$C,metas!L$1)*100),6)</f>
        <v>11.881477</v>
      </c>
      <c r="M42" s="18">
        <f>ROUND((SUMIFS(diaria!$M:$M,diaria!$C:$C,metas!M$1)*100),6)</f>
        <v>14.063976</v>
      </c>
      <c r="N42" s="37">
        <f t="shared" ref="N42:N44" si="14">100-SUM(I42:M42,O42)</f>
        <v>15.603440000000006</v>
      </c>
      <c r="O42" s="18">
        <f>ROUND((SUMIFS(diaria!$M:$M,diaria!$C:$C,metas!O$1)*100),6)</f>
        <v>19.600034000000001</v>
      </c>
      <c r="P42" s="38">
        <v>2854.6144848167228</v>
      </c>
      <c r="R42"/>
      <c r="S42"/>
      <c r="T42"/>
    </row>
    <row r="43" spans="1:20" ht="14.4" x14ac:dyDescent="0.3">
      <c r="A43" s="27">
        <f t="shared" si="6"/>
        <v>41</v>
      </c>
      <c r="B43" s="15">
        <v>116</v>
      </c>
      <c r="C43" s="15">
        <v>3</v>
      </c>
      <c r="D43" s="16" t="s">
        <v>11</v>
      </c>
      <c r="E43" s="17">
        <v>35788.52929092315</v>
      </c>
      <c r="F43" s="17">
        <v>9767.0436267719215</v>
      </c>
      <c r="G43" s="18">
        <f>ROUND(($E43/SUMIF($B:$B,$B43,$E:$E))*100,6)</f>
        <v>2.9910429999999999</v>
      </c>
      <c r="H43" s="19">
        <f t="shared" si="2"/>
        <v>27.290989097026358</v>
      </c>
      <c r="I43" s="18">
        <f>ROUND((SUMIFS(diaria!$P:$P,diaria!$C:$C,metas!I$1)*100),6)</f>
        <v>7.9988409999999996</v>
      </c>
      <c r="J43" s="18">
        <f>ROUND((SUMIFS(diaria!$P:$P,diaria!$C:$C,metas!J$1)*100),6)</f>
        <v>12.891432</v>
      </c>
      <c r="K43" s="18">
        <f>ROUND((SUMIFS(diaria!$P:$P,diaria!$C:$C,metas!K$1)*100),6)</f>
        <v>15.083800999999999</v>
      </c>
      <c r="L43" s="18">
        <f>ROUND((SUMIFS(diaria!$P:$P,diaria!$C:$C,metas!L$1)*100),6)</f>
        <v>12.243176999999999</v>
      </c>
      <c r="M43" s="18">
        <f>ROUND((SUMIFS(diaria!$P:$P,diaria!$C:$C,metas!M$1)*100),6)</f>
        <v>16.084852999999999</v>
      </c>
      <c r="N43" s="37">
        <f t="shared" si="14"/>
        <v>16.776868000000007</v>
      </c>
      <c r="O43" s="18">
        <f>ROUND((SUMIFS(diaria!$P:$P,diaria!$C:$C,metas!O$1)*100),6)</f>
        <v>18.921028</v>
      </c>
      <c r="P43" s="38">
        <v>678.67939628211593</v>
      </c>
      <c r="R43"/>
      <c r="S43"/>
      <c r="T43"/>
    </row>
    <row r="44" spans="1:20" x14ac:dyDescent="0.2">
      <c r="A44" s="27">
        <f t="shared" si="6"/>
        <v>42</v>
      </c>
      <c r="B44" s="15">
        <v>116</v>
      </c>
      <c r="C44" s="15">
        <v>4</v>
      </c>
      <c r="D44" s="16" t="s">
        <v>13</v>
      </c>
      <c r="E44" s="17">
        <v>94938.15691343644</v>
      </c>
      <c r="F44" s="17">
        <v>37794.349434566197</v>
      </c>
      <c r="G44" s="18">
        <f>ROUND(($E44/SUMIF($B:$B,$B44,$E:$E))*100,6)</f>
        <v>7.9344999999999999</v>
      </c>
      <c r="H44" s="19">
        <f t="shared" si="2"/>
        <v>39.809440864779653</v>
      </c>
      <c r="I44" s="18">
        <f>ROUND((SUMIFS(diaria!$F:$F,diaria!$C:$C,metas!I$1)*100),6)</f>
        <v>9.4109809999999996</v>
      </c>
      <c r="J44" s="18">
        <f>ROUND((SUMIFS(diaria!$F:$F,diaria!$C:$C,metas!J$1)*100),6)</f>
        <v>13.565348</v>
      </c>
      <c r="K44" s="18">
        <f>ROUND((SUMIFS(diaria!$F:$F,diaria!$C:$C,metas!K$1)*100),6)</f>
        <v>19.587935000000002</v>
      </c>
      <c r="L44" s="18">
        <f>ROUND((SUMIFS(diaria!$F:$F,diaria!$C:$C,metas!L$1)*100),6)</f>
        <v>14.845794</v>
      </c>
      <c r="M44" s="18">
        <f>ROUND((SUMIFS(diaria!$F:$F,diaria!$C:$C,metas!M$1)*100),6)</f>
        <v>12.886869000000001</v>
      </c>
      <c r="N44" s="37">
        <f t="shared" si="14"/>
        <v>13.780405999999999</v>
      </c>
      <c r="O44" s="18">
        <f>ROUND((SUMIFS(diaria!$F:$F,diaria!$C:$C,metas!O$1)*100),6)</f>
        <v>15.922667000000001</v>
      </c>
      <c r="P44" s="38">
        <v>0</v>
      </c>
    </row>
    <row r="45" spans="1:20" x14ac:dyDescent="0.2">
      <c r="A45" s="27">
        <f t="shared" si="6"/>
        <v>43</v>
      </c>
      <c r="B45" s="15">
        <v>116</v>
      </c>
      <c r="C45" s="15">
        <v>5</v>
      </c>
      <c r="D45" s="16" t="s">
        <v>16</v>
      </c>
      <c r="E45" s="17">
        <v>27110.186975742541</v>
      </c>
      <c r="F45" s="17">
        <v>15304.538979359897</v>
      </c>
      <c r="G45" s="18">
        <f>ROUND(($E45/SUMIF($B:$B,$B45,$E:$E))*100,6)</f>
        <v>2.265746</v>
      </c>
      <c r="H45" s="19">
        <f t="shared" si="2"/>
        <v>56.453092680821356</v>
      </c>
      <c r="I45" s="18">
        <f>ROUND((SUMIFS(diaria!$L:$L,diaria!$C:$C,metas!I$1)*100),6)</f>
        <v>10.905022000000001</v>
      </c>
      <c r="J45" s="18">
        <f>ROUND((SUMIFS(diaria!$L:$L,diaria!$C:$C,metas!J$1)*100),6)</f>
        <v>14.196714999999999</v>
      </c>
      <c r="K45" s="18">
        <f>ROUND((SUMIFS(diaria!$L:$L,diaria!$C:$C,metas!K$1)*100),6)</f>
        <v>15.836491000000001</v>
      </c>
      <c r="L45" s="18">
        <f>ROUND((SUMIFS(diaria!$L:$L,diaria!$C:$C,metas!L$1)*100),6)</f>
        <v>12.669465000000001</v>
      </c>
      <c r="M45" s="18">
        <f>ROUND((SUMIFS(diaria!$L:$L,diaria!$C:$C,metas!M$1)*100),6)</f>
        <v>13.031764000000001</v>
      </c>
      <c r="N45" s="37">
        <f t="shared" ref="N45:N52" si="15">100-SUM(I45:M45,O45)</f>
        <v>16.514835999999988</v>
      </c>
      <c r="O45" s="18">
        <f>ROUND((SUMIFS(diaria!$L:$L,diaria!$C:$C,metas!O$1)*100),6)</f>
        <v>16.845707000000001</v>
      </c>
      <c r="P45" s="38">
        <v>0</v>
      </c>
    </row>
    <row r="46" spans="1:20" x14ac:dyDescent="0.2">
      <c r="A46" s="27">
        <f t="shared" si="6"/>
        <v>44</v>
      </c>
      <c r="B46" s="15">
        <v>116</v>
      </c>
      <c r="C46" s="15">
        <v>7</v>
      </c>
      <c r="D46" s="16" t="s">
        <v>5</v>
      </c>
      <c r="E46" s="17">
        <v>108931.75709750041</v>
      </c>
      <c r="F46" s="17">
        <v>24173.674240297125</v>
      </c>
      <c r="G46" s="18">
        <f>ROUND(($E46/SUMIF($B:$B,$B46,$E:$E))*100,6)</f>
        <v>9.1040220000000005</v>
      </c>
      <c r="H46" s="19">
        <f t="shared" si="2"/>
        <v>22.191576528652014</v>
      </c>
      <c r="I46" s="18">
        <f>ROUND((SUMIFS(diaria!$E:$E,diaria!$C:$C,metas!I$1)*100),6)</f>
        <v>8.6401780000000006</v>
      </c>
      <c r="J46" s="18">
        <f>ROUND((SUMIFS(diaria!$E:$E,diaria!$C:$C,metas!J$1)*100),6)</f>
        <v>17.167086999999999</v>
      </c>
      <c r="K46" s="18">
        <f>ROUND((SUMIFS(diaria!$E:$E,diaria!$C:$C,metas!K$1)*100),6)</f>
        <v>17.654845999999999</v>
      </c>
      <c r="L46" s="18">
        <f>ROUND((SUMIFS(diaria!$E:$E,diaria!$C:$C,metas!L$1)*100),6)</f>
        <v>12.966499000000001</v>
      </c>
      <c r="M46" s="18">
        <f>ROUND((SUMIFS(diaria!$E:$E,diaria!$C:$C,metas!M$1)*100),6)</f>
        <v>13.593515</v>
      </c>
      <c r="N46" s="37">
        <f t="shared" si="15"/>
        <v>14.279571000000004</v>
      </c>
      <c r="O46" s="18">
        <f>ROUND((SUMIFS(diaria!$E:$E,diaria!$C:$C,metas!O$1)*100),6)</f>
        <v>15.698304</v>
      </c>
      <c r="P46" s="38">
        <v>1519.545044608049</v>
      </c>
    </row>
    <row r="47" spans="1:20" x14ac:dyDescent="0.2">
      <c r="A47" s="27">
        <f t="shared" si="6"/>
        <v>45</v>
      </c>
      <c r="B47" s="15">
        <v>116</v>
      </c>
      <c r="C47" s="15">
        <v>9</v>
      </c>
      <c r="D47" s="16" t="s">
        <v>18</v>
      </c>
      <c r="E47" s="17">
        <v>138127.97973833402</v>
      </c>
      <c r="F47" s="17">
        <v>32665.568650704216</v>
      </c>
      <c r="G47" s="18">
        <f>ROUND(($E47/SUMIF($B:$B,$B47,$E:$E))*100,6)</f>
        <v>11.54411</v>
      </c>
      <c r="H47" s="19">
        <f t="shared" si="2"/>
        <v>23.648770301704985</v>
      </c>
      <c r="I47" s="18">
        <f>ROUND((SUMIFS(diaria!$H:$H,diaria!$C:$C,metas!I$1)*100),6)</f>
        <v>15.038662</v>
      </c>
      <c r="J47" s="18">
        <f>ROUND((SUMIFS(diaria!$H:$H,diaria!$C:$C,metas!J$1)*100),6)</f>
        <v>10.104303</v>
      </c>
      <c r="K47" s="18">
        <f>ROUND((SUMIFS(diaria!$H:$H,diaria!$C:$C,metas!K$1)*100),6)</f>
        <v>12.269288</v>
      </c>
      <c r="L47" s="18">
        <f>ROUND((SUMIFS(diaria!$H:$H,diaria!$C:$C,metas!L$1)*100),6)</f>
        <v>9.985023</v>
      </c>
      <c r="M47" s="18">
        <f>ROUND((SUMIFS(diaria!$H:$H,diaria!$C:$C,metas!M$1)*100),6)</f>
        <v>11.548665</v>
      </c>
      <c r="N47" s="37">
        <f t="shared" si="15"/>
        <v>17.543157000000008</v>
      </c>
      <c r="O47" s="18">
        <f>ROUND((SUMIFS(diaria!$H:$H,diaria!$C:$C,metas!O$1)*100),6)</f>
        <v>23.510902000000002</v>
      </c>
      <c r="P47" s="38">
        <v>11743.41231318194</v>
      </c>
    </row>
    <row r="48" spans="1:20" x14ac:dyDescent="0.2">
      <c r="A48" s="27">
        <f t="shared" si="6"/>
        <v>46</v>
      </c>
      <c r="B48" s="15">
        <v>116</v>
      </c>
      <c r="C48" s="15">
        <v>10</v>
      </c>
      <c r="D48" s="16" t="s">
        <v>23</v>
      </c>
      <c r="E48" s="17">
        <v>15673.404666115428</v>
      </c>
      <c r="F48" s="17">
        <v>3950.0798629158385</v>
      </c>
      <c r="G48" s="18">
        <f>ROUND(($E48/SUMIF($B:$B,$B48,$E:$E))*100,6)</f>
        <v>1.309912</v>
      </c>
      <c r="H48" s="19">
        <f t="shared" si="2"/>
        <v>25.202436529030454</v>
      </c>
      <c r="I48" s="18">
        <f>ROUND((SUMIFS(diaria!$O:$O,diaria!$C:$C,metas!I$1)*100),6)</f>
        <v>9.7230050000000006</v>
      </c>
      <c r="J48" s="18">
        <f>ROUND((SUMIFS(diaria!$O:$O,diaria!$C:$C,metas!J$1)*100),6)</f>
        <v>15.346026999999999</v>
      </c>
      <c r="K48" s="18">
        <f>ROUND((SUMIFS(diaria!$O:$O,diaria!$C:$C,metas!K$1)*100),6)</f>
        <v>17.719628</v>
      </c>
      <c r="L48" s="18">
        <f>ROUND((SUMIFS(diaria!$O:$O,diaria!$C:$C,metas!L$1)*100),6)</f>
        <v>12.681141999999999</v>
      </c>
      <c r="M48" s="18">
        <f>ROUND((SUMIFS(diaria!$O:$O,diaria!$C:$C,metas!M$1)*100),6)</f>
        <v>13.201278</v>
      </c>
      <c r="N48" s="37">
        <f t="shared" si="15"/>
        <v>14.706696999999991</v>
      </c>
      <c r="O48" s="18">
        <f>ROUND((SUMIFS(diaria!$O:$O,diaria!$C:$C,metas!O$1)*100),6)</f>
        <v>16.622223000000002</v>
      </c>
      <c r="P48" s="38">
        <v>846.56228788568922</v>
      </c>
    </row>
    <row r="49" spans="1:16" x14ac:dyDescent="0.2">
      <c r="A49" s="27">
        <f t="shared" si="6"/>
        <v>47</v>
      </c>
      <c r="B49" s="15">
        <v>116</v>
      </c>
      <c r="C49" s="15">
        <v>12</v>
      </c>
      <c r="D49" s="16" t="s">
        <v>2</v>
      </c>
      <c r="E49" s="17">
        <v>14346.570293092402</v>
      </c>
      <c r="F49" s="17">
        <v>4769.9253827516332</v>
      </c>
      <c r="G49" s="18">
        <f>ROUND(($E49/SUMIF($B:$B,$B49,$E:$E))*100,6)</f>
        <v>1.1990209999999999</v>
      </c>
      <c r="H49" s="19">
        <f t="shared" si="2"/>
        <v>33.247844504329102</v>
      </c>
      <c r="I49" s="18">
        <f>ROUND((SUMIFS(diaria!$D:$D,diaria!$C:$C,metas!I$1)*100),6)</f>
        <v>11.859761000000001</v>
      </c>
      <c r="J49" s="18">
        <f>ROUND((SUMIFS(diaria!$D:$D,diaria!$C:$C,metas!J$1)*100),6)</f>
        <v>15.117702</v>
      </c>
      <c r="K49" s="18">
        <f>ROUND((SUMIFS(diaria!$D:$D,diaria!$C:$C,metas!K$1)*100),6)</f>
        <v>16.352796999999999</v>
      </c>
      <c r="L49" s="18">
        <f>ROUND((SUMIFS(diaria!$D:$D,diaria!$C:$C,metas!L$1)*100),6)</f>
        <v>12.079449</v>
      </c>
      <c r="M49" s="18">
        <f>ROUND((SUMIFS(diaria!$D:$D,diaria!$C:$C,metas!M$1)*100),6)</f>
        <v>12.535981</v>
      </c>
      <c r="N49" s="37">
        <f t="shared" si="15"/>
        <v>14.465490000000017</v>
      </c>
      <c r="O49" s="18">
        <f>ROUND((SUMIFS(diaria!$D:$D,diaria!$C:$C,metas!O$1)*100),6)</f>
        <v>17.588819999999998</v>
      </c>
      <c r="P49" s="38">
        <v>276.95120543147561</v>
      </c>
    </row>
    <row r="50" spans="1:16" x14ac:dyDescent="0.2">
      <c r="A50" s="27">
        <f t="shared" si="6"/>
        <v>48</v>
      </c>
      <c r="B50" s="15">
        <v>116</v>
      </c>
      <c r="C50" s="15">
        <v>21</v>
      </c>
      <c r="D50" s="16" t="s">
        <v>20</v>
      </c>
      <c r="E50" s="17">
        <v>99002.739683476088</v>
      </c>
      <c r="F50" s="17">
        <v>30158.111878246222</v>
      </c>
      <c r="G50" s="18">
        <f>ROUND(($E50/SUMIF($B:$B,$B50,$E:$E))*100,6)</f>
        <v>8.2742000000000004</v>
      </c>
      <c r="H50" s="19">
        <f t="shared" si="2"/>
        <v>30.46189628152252</v>
      </c>
      <c r="I50" s="18">
        <f>ROUND((SUMIFS(diaria!$I:$I,diaria!$C:$C,metas!I$1)*100),6)</f>
        <v>9.6980599999999999</v>
      </c>
      <c r="J50" s="18">
        <f>ROUND((SUMIFS(diaria!$I:$I,diaria!$C:$C,metas!J$1)*100),6)</f>
        <v>14.601525000000001</v>
      </c>
      <c r="K50" s="18">
        <f>ROUND((SUMIFS(diaria!$I:$I,diaria!$C:$C,metas!K$1)*100),6)</f>
        <v>16.306732</v>
      </c>
      <c r="L50" s="18">
        <f>ROUND((SUMIFS(diaria!$I:$I,diaria!$C:$C,metas!L$1)*100),6)</f>
        <v>12.469127</v>
      </c>
      <c r="M50" s="18">
        <f>ROUND((SUMIFS(diaria!$I:$I,diaria!$C:$C,metas!M$1)*100),6)</f>
        <v>13.598713999999999</v>
      </c>
      <c r="N50" s="37">
        <f t="shared" si="15"/>
        <v>15.72069599999999</v>
      </c>
      <c r="O50" s="18">
        <f>ROUND((SUMIFS(diaria!$I:$I,diaria!$C:$C,metas!O$1)*100),6)</f>
        <v>17.605146000000001</v>
      </c>
      <c r="P50" s="38">
        <v>2603.4422618545827</v>
      </c>
    </row>
    <row r="51" spans="1:16" x14ac:dyDescent="0.2">
      <c r="A51" s="27">
        <f t="shared" si="6"/>
        <v>49</v>
      </c>
      <c r="B51" s="15">
        <v>116</v>
      </c>
      <c r="C51" s="15">
        <v>22</v>
      </c>
      <c r="D51" s="16" t="s">
        <v>25</v>
      </c>
      <c r="E51" s="17">
        <v>39713.997243748301</v>
      </c>
      <c r="F51" s="17">
        <v>11601.474416936404</v>
      </c>
      <c r="G51" s="18">
        <f>ROUND(($E51/SUMIF($B:$B,$B51,$E:$E))*100,6)</f>
        <v>3.3191160000000002</v>
      </c>
      <c r="H51" s="19">
        <f t="shared" si="2"/>
        <v>29.21255784385362</v>
      </c>
      <c r="I51" s="18">
        <f>ROUND((SUMIFS(diaria!$J:$J,diaria!$C:$C,metas!I$1)*100),6)</f>
        <v>11.154149</v>
      </c>
      <c r="J51" s="18">
        <f>ROUND((SUMIFS(diaria!$J:$J,diaria!$C:$C,metas!J$1)*100),6)</f>
        <v>12.854139999999999</v>
      </c>
      <c r="K51" s="18">
        <f>ROUND((SUMIFS(diaria!$J:$J,diaria!$C:$C,metas!K$1)*100),6)</f>
        <v>15.742125</v>
      </c>
      <c r="L51" s="18">
        <f>ROUND((SUMIFS(diaria!$J:$J,diaria!$C:$C,metas!L$1)*100),6)</f>
        <v>12.304954</v>
      </c>
      <c r="M51" s="18">
        <f>ROUND((SUMIFS(diaria!$J:$J,diaria!$C:$C,metas!M$1)*100),6)</f>
        <v>13.418613000000001</v>
      </c>
      <c r="N51" s="37">
        <f t="shared" si="15"/>
        <v>15.864176999999984</v>
      </c>
      <c r="O51" s="18">
        <f>ROUND((SUMIFS(diaria!$J:$J,diaria!$C:$C,metas!O$1)*100),6)</f>
        <v>18.661842</v>
      </c>
      <c r="P51" s="38">
        <v>679.3193719099263</v>
      </c>
    </row>
    <row r="52" spans="1:16" x14ac:dyDescent="0.2">
      <c r="A52" s="27">
        <f t="shared" si="6"/>
        <v>50</v>
      </c>
      <c r="B52" s="15">
        <v>116</v>
      </c>
      <c r="C52" s="15">
        <v>23</v>
      </c>
      <c r="D52" s="16" t="s">
        <v>22</v>
      </c>
      <c r="E52" s="17">
        <v>146890.11007600697</v>
      </c>
      <c r="F52" s="17">
        <v>31024.451014460737</v>
      </c>
      <c r="G52" s="18">
        <f>ROUND(($E52/SUMIF($B:$B,$B52,$E:$E))*100,6)</f>
        <v>12.276408999999999</v>
      </c>
      <c r="H52" s="19">
        <f t="shared" si="2"/>
        <v>21.120857625069117</v>
      </c>
      <c r="I52" s="18">
        <f>ROUND((SUMIFS(diaria!$K:$K,diaria!$C:$C,metas!I$1)*100),6)</f>
        <v>8.1833609999999997</v>
      </c>
      <c r="J52" s="18">
        <f>ROUND((SUMIFS(diaria!$K:$K,diaria!$C:$C,metas!J$1)*100),6)</f>
        <v>16.438473999999999</v>
      </c>
      <c r="K52" s="18">
        <f>ROUND((SUMIFS(diaria!$K:$K,diaria!$C:$C,metas!K$1)*100),6)</f>
        <v>19.212966999999999</v>
      </c>
      <c r="L52" s="18">
        <f>ROUND((SUMIFS(diaria!$K:$K,diaria!$C:$C,metas!L$1)*100),6)</f>
        <v>14.202825000000001</v>
      </c>
      <c r="M52" s="18">
        <f>ROUND((SUMIFS(diaria!$K:$K,diaria!$C:$C,metas!M$1)*100),6)</f>
        <v>13.037020999999999</v>
      </c>
      <c r="N52" s="37">
        <f t="shared" si="15"/>
        <v>14.163486000000006</v>
      </c>
      <c r="O52" s="18">
        <f>ROUND((SUMIFS(diaria!$K:$K,diaria!$C:$C,metas!O$1)*100),6)</f>
        <v>14.761865999999999</v>
      </c>
      <c r="P52" s="38">
        <v>1359.0720472861954</v>
      </c>
    </row>
    <row r="53" spans="1:16" x14ac:dyDescent="0.2">
      <c r="A53" s="27">
        <f t="shared" si="6"/>
        <v>51</v>
      </c>
      <c r="B53" s="15">
        <v>116</v>
      </c>
      <c r="C53" s="15">
        <v>24</v>
      </c>
      <c r="D53" s="16" t="s">
        <v>15</v>
      </c>
      <c r="E53" s="17">
        <v>91220.446848413922</v>
      </c>
      <c r="F53" s="17">
        <v>21542.36941327028</v>
      </c>
      <c r="G53" s="18">
        <f>ROUND(($E53/SUMIF($B:$B,$B53,$E:$E))*100,6)</f>
        <v>7.6237909999999998</v>
      </c>
      <c r="H53" s="19">
        <f t="shared" si="2"/>
        <v>23.615724497675867</v>
      </c>
      <c r="I53" s="18">
        <f>ROUND((SUMIFS(diaria!$G:$G,diaria!$C:$C,metas!I$1)*100),6)</f>
        <v>8.9238379999999999</v>
      </c>
      <c r="J53" s="18">
        <f>ROUND((SUMIFS(diaria!$G:$G,diaria!$C:$C,metas!J$1)*100),6)</f>
        <v>15.597201999999999</v>
      </c>
      <c r="K53" s="18">
        <f>ROUND((SUMIFS(diaria!$G:$G,diaria!$C:$C,metas!K$1)*100),6)</f>
        <v>18.391829999999999</v>
      </c>
      <c r="L53" s="18">
        <f>ROUND((SUMIFS(diaria!$G:$G,diaria!$C:$C,metas!L$1)*100),6)</f>
        <v>13.644973</v>
      </c>
      <c r="M53" s="18">
        <f>ROUND((SUMIFS(diaria!$G:$G,diaria!$C:$C,metas!M$1)*100),6)</f>
        <v>13.264915</v>
      </c>
      <c r="N53" s="37">
        <f t="shared" ref="N53" si="16">100-SUM(I53:M53,O53)</f>
        <v>14.220572000000004</v>
      </c>
      <c r="O53" s="18">
        <f>ROUND((SUMIFS(diaria!$G:$G,diaria!$C:$C,metas!O$1)*100),6)</f>
        <v>15.956670000000001</v>
      </c>
      <c r="P53" s="38">
        <v>5509.4666276165517</v>
      </c>
    </row>
    <row r="54" spans="1:16" x14ac:dyDescent="0.2">
      <c r="A54" s="27">
        <f t="shared" si="6"/>
        <v>52</v>
      </c>
      <c r="B54" s="15">
        <v>124</v>
      </c>
      <c r="C54" s="15">
        <v>1</v>
      </c>
      <c r="D54" s="16" t="s">
        <v>0</v>
      </c>
      <c r="E54" s="17">
        <v>579220.33208320348</v>
      </c>
      <c r="F54" s="17">
        <v>151208.13139913289</v>
      </c>
      <c r="G54" s="18">
        <f>ROUND(($E54/SUMIF($B:$B,$B54,$E:$E))*100,6)</f>
        <v>18.259791</v>
      </c>
      <c r="H54" s="19">
        <f t="shared" si="2"/>
        <v>26.105459878333871</v>
      </c>
      <c r="I54" s="18">
        <f>ROUND((SUMIFS(diaria!$N:$N,diaria!$C:$C,metas!I$1)*100),6)</f>
        <v>10.291415000000001</v>
      </c>
      <c r="J54" s="18">
        <f>ROUND((SUMIFS(diaria!$N:$N,diaria!$C:$C,metas!J$1)*100),6)</f>
        <v>14.221242999999999</v>
      </c>
      <c r="K54" s="18">
        <f>ROUND((SUMIFS(diaria!$N:$N,diaria!$C:$C,metas!K$1)*100),6)</f>
        <v>16.277131000000001</v>
      </c>
      <c r="L54" s="18">
        <f>ROUND((SUMIFS(diaria!$N:$N,diaria!$C:$C,metas!L$1)*100),6)</f>
        <v>12.29017</v>
      </c>
      <c r="M54" s="18">
        <f>ROUND((SUMIFS(diaria!$N:$N,diaria!$C:$C,metas!M$1)*100),6)</f>
        <v>12.764673</v>
      </c>
      <c r="N54" s="37">
        <f>100-SUM(I54:M54,O54)</f>
        <v>15.980947999999998</v>
      </c>
      <c r="O54" s="18">
        <f>ROUND((SUMIFS(diaria!$N:$N,diaria!$C:$C,metas!O$1)*100),6)</f>
        <v>18.174420000000001</v>
      </c>
      <c r="P54" s="38">
        <v>19746.164469251013</v>
      </c>
    </row>
    <row r="55" spans="1:16" x14ac:dyDescent="0.2">
      <c r="A55" s="27">
        <f t="shared" si="6"/>
        <v>53</v>
      </c>
      <c r="B55" s="15">
        <v>124</v>
      </c>
      <c r="C55" s="15">
        <v>2</v>
      </c>
      <c r="D55" s="16" t="s">
        <v>3</v>
      </c>
      <c r="E55" s="17">
        <v>612382.53210416075</v>
      </c>
      <c r="F55" s="17">
        <v>147154.28457095684</v>
      </c>
      <c r="G55" s="37">
        <f>100-SUM(G54,G56:G66)</f>
        <v>19.305222000000001</v>
      </c>
      <c r="H55" s="19">
        <f t="shared" si="2"/>
        <v>24.029797856142508</v>
      </c>
      <c r="I55" s="18">
        <f>ROUND((SUMIFS(diaria!$M:$M,diaria!$C:$C,metas!I$1)*100),6)</f>
        <v>10.208346000000001</v>
      </c>
      <c r="J55" s="18">
        <f>ROUND((SUMIFS(diaria!$M:$M,diaria!$C:$C,metas!J$1)*100),6)</f>
        <v>12.676824</v>
      </c>
      <c r="K55" s="18">
        <f>ROUND((SUMIFS(diaria!$M:$M,diaria!$C:$C,metas!K$1)*100),6)</f>
        <v>15.965903000000001</v>
      </c>
      <c r="L55" s="18">
        <f>ROUND((SUMIFS(diaria!$M:$M,diaria!$C:$C,metas!L$1)*100),6)</f>
        <v>11.881477</v>
      </c>
      <c r="M55" s="18">
        <f>ROUND((SUMIFS(diaria!$M:$M,diaria!$C:$C,metas!M$1)*100),6)</f>
        <v>14.063976</v>
      </c>
      <c r="N55" s="37">
        <f t="shared" ref="N55:N57" si="17">100-SUM(I55:M55,O55)</f>
        <v>15.603440000000006</v>
      </c>
      <c r="O55" s="18">
        <f>ROUND((SUMIFS(diaria!$M:$M,diaria!$C:$C,metas!O$1)*100),6)</f>
        <v>19.600034000000001</v>
      </c>
      <c r="P55" s="38">
        <v>9206.3355448929306</v>
      </c>
    </row>
    <row r="56" spans="1:16" x14ac:dyDescent="0.2">
      <c r="A56" s="27">
        <f t="shared" si="6"/>
        <v>54</v>
      </c>
      <c r="B56" s="15">
        <v>124</v>
      </c>
      <c r="C56" s="15">
        <v>3</v>
      </c>
      <c r="D56" s="16" t="s">
        <v>11</v>
      </c>
      <c r="E56" s="17">
        <v>168115.17640982405</v>
      </c>
      <c r="F56" s="17">
        <v>46785.175281784359</v>
      </c>
      <c r="G56" s="18">
        <f>ROUND(($E56/SUMIF($B:$B,$B56,$E:$E))*100,6)</f>
        <v>5.2997930000000002</v>
      </c>
      <c r="H56" s="19">
        <f t="shared" si="2"/>
        <v>27.829239620659497</v>
      </c>
      <c r="I56" s="18">
        <f>ROUND((SUMIFS(diaria!$P:$P,diaria!$C:$C,metas!I$1)*100),6)</f>
        <v>7.9988409999999996</v>
      </c>
      <c r="J56" s="18">
        <f>ROUND((SUMIFS(diaria!$P:$P,diaria!$C:$C,metas!J$1)*100),6)</f>
        <v>12.891432</v>
      </c>
      <c r="K56" s="18">
        <f>ROUND((SUMIFS(diaria!$P:$P,diaria!$C:$C,metas!K$1)*100),6)</f>
        <v>15.083800999999999</v>
      </c>
      <c r="L56" s="18">
        <f>ROUND((SUMIFS(diaria!$P:$P,diaria!$C:$C,metas!L$1)*100),6)</f>
        <v>12.243176999999999</v>
      </c>
      <c r="M56" s="18">
        <f>ROUND((SUMIFS(diaria!$P:$P,diaria!$C:$C,metas!M$1)*100),6)</f>
        <v>16.084852999999999</v>
      </c>
      <c r="N56" s="37">
        <f t="shared" si="17"/>
        <v>16.776868000000007</v>
      </c>
      <c r="O56" s="18">
        <f>ROUND((SUMIFS(diaria!$P:$P,diaria!$C:$C,metas!O$1)*100),6)</f>
        <v>18.921028</v>
      </c>
      <c r="P56" s="38">
        <v>3188.0691576956874</v>
      </c>
    </row>
    <row r="57" spans="1:16" x14ac:dyDescent="0.2">
      <c r="A57" s="27">
        <f t="shared" si="6"/>
        <v>55</v>
      </c>
      <c r="B57" s="15">
        <v>124</v>
      </c>
      <c r="C57" s="15">
        <v>4</v>
      </c>
      <c r="D57" s="16" t="s">
        <v>13</v>
      </c>
      <c r="E57" s="17">
        <v>212005.45148633356</v>
      </c>
      <c r="F57" s="17">
        <v>78686.707311161808</v>
      </c>
      <c r="G57" s="18">
        <f>ROUND(($E57/SUMIF($B:$B,$B57,$E:$E))*100,6)</f>
        <v>6.6834239999999996</v>
      </c>
      <c r="H57" s="19">
        <f t="shared" si="2"/>
        <v>37.115416966640673</v>
      </c>
      <c r="I57" s="18">
        <f>ROUND((SUMIFS(diaria!$F:$F,diaria!$C:$C,metas!I$1)*100),6)</f>
        <v>9.4109809999999996</v>
      </c>
      <c r="J57" s="18">
        <f>ROUND((SUMIFS(diaria!$F:$F,diaria!$C:$C,metas!J$1)*100),6)</f>
        <v>13.565348</v>
      </c>
      <c r="K57" s="18">
        <f>ROUND((SUMIFS(diaria!$F:$F,diaria!$C:$C,metas!K$1)*100),6)</f>
        <v>19.587935000000002</v>
      </c>
      <c r="L57" s="18">
        <f>ROUND((SUMIFS(diaria!$F:$F,diaria!$C:$C,metas!L$1)*100),6)</f>
        <v>14.845794</v>
      </c>
      <c r="M57" s="18">
        <f>ROUND((SUMIFS(diaria!$F:$F,diaria!$C:$C,metas!M$1)*100),6)</f>
        <v>12.886869000000001</v>
      </c>
      <c r="N57" s="37">
        <f t="shared" si="17"/>
        <v>13.780405999999999</v>
      </c>
      <c r="O57" s="18">
        <f>ROUND((SUMIFS(diaria!$F:$F,diaria!$C:$C,metas!O$1)*100),6)</f>
        <v>15.922667000000001</v>
      </c>
      <c r="P57" s="38">
        <v>0</v>
      </c>
    </row>
    <row r="58" spans="1:16" x14ac:dyDescent="0.2">
      <c r="A58" s="27">
        <f t="shared" si="6"/>
        <v>56</v>
      </c>
      <c r="B58" s="15">
        <v>124</v>
      </c>
      <c r="C58" s="15">
        <v>5</v>
      </c>
      <c r="D58" s="16" t="s">
        <v>16</v>
      </c>
      <c r="E58" s="17">
        <v>63232.146546732954</v>
      </c>
      <c r="F58" s="17">
        <v>40769.335751424689</v>
      </c>
      <c r="G58" s="18">
        <f>ROUND(($E58/SUMIF($B:$B,$B58,$E:$E))*100,6)</f>
        <v>1.993379</v>
      </c>
      <c r="H58" s="19">
        <f t="shared" si="2"/>
        <v>64.475647242646289</v>
      </c>
      <c r="I58" s="18">
        <f>ROUND((SUMIFS(diaria!$L:$L,diaria!$C:$C,metas!I$1)*100),6)</f>
        <v>10.905022000000001</v>
      </c>
      <c r="J58" s="18">
        <f>ROUND((SUMIFS(diaria!$L:$L,diaria!$C:$C,metas!J$1)*100),6)</f>
        <v>14.196714999999999</v>
      </c>
      <c r="K58" s="18">
        <f>ROUND((SUMIFS(diaria!$L:$L,diaria!$C:$C,metas!K$1)*100),6)</f>
        <v>15.836491000000001</v>
      </c>
      <c r="L58" s="18">
        <f>ROUND((SUMIFS(diaria!$L:$L,diaria!$C:$C,metas!L$1)*100),6)</f>
        <v>12.669465000000001</v>
      </c>
      <c r="M58" s="18">
        <f>ROUND((SUMIFS(diaria!$L:$L,diaria!$C:$C,metas!M$1)*100),6)</f>
        <v>13.031764000000001</v>
      </c>
      <c r="N58" s="37">
        <f t="shared" ref="N58:N65" si="18">100-SUM(I58:M58,O58)</f>
        <v>16.514835999999988</v>
      </c>
      <c r="O58" s="18">
        <f>ROUND((SUMIFS(diaria!$L:$L,diaria!$C:$C,metas!O$1)*100),6)</f>
        <v>16.845707000000001</v>
      </c>
      <c r="P58" s="38">
        <v>0</v>
      </c>
    </row>
    <row r="59" spans="1:16" x14ac:dyDescent="0.2">
      <c r="A59" s="27">
        <f t="shared" si="6"/>
        <v>57</v>
      </c>
      <c r="B59" s="15">
        <v>124</v>
      </c>
      <c r="C59" s="15">
        <v>7</v>
      </c>
      <c r="D59" s="16" t="s">
        <v>5</v>
      </c>
      <c r="E59" s="17">
        <v>240764.68090588052</v>
      </c>
      <c r="F59" s="17">
        <v>53325.09192737432</v>
      </c>
      <c r="G59" s="18">
        <f>ROUND(($E59/SUMIF($B:$B,$B59,$E:$E))*100,6)</f>
        <v>7.5900530000000002</v>
      </c>
      <c r="H59" s="19">
        <f t="shared" si="2"/>
        <v>22.148220298233905</v>
      </c>
      <c r="I59" s="18">
        <f>ROUND((SUMIFS(diaria!$E:$E,diaria!$C:$C,metas!I$1)*100),6)</f>
        <v>8.6401780000000006</v>
      </c>
      <c r="J59" s="18">
        <f>ROUND((SUMIFS(diaria!$E:$E,diaria!$C:$C,metas!J$1)*100),6)</f>
        <v>17.167086999999999</v>
      </c>
      <c r="K59" s="18">
        <f>ROUND((SUMIFS(diaria!$E:$E,diaria!$C:$C,metas!K$1)*100),6)</f>
        <v>17.654845999999999</v>
      </c>
      <c r="L59" s="18">
        <f>ROUND((SUMIFS(diaria!$E:$E,diaria!$C:$C,metas!L$1)*100),6)</f>
        <v>12.966499000000001</v>
      </c>
      <c r="M59" s="18">
        <f>ROUND((SUMIFS(diaria!$E:$E,diaria!$C:$C,metas!M$1)*100),6)</f>
        <v>13.593515</v>
      </c>
      <c r="N59" s="37">
        <f t="shared" si="18"/>
        <v>14.279571000000004</v>
      </c>
      <c r="O59" s="18">
        <f>ROUND((SUMIFS(diaria!$E:$E,diaria!$C:$C,metas!O$1)*100),6)</f>
        <v>15.698304</v>
      </c>
      <c r="P59" s="38">
        <v>3358.5502293854393</v>
      </c>
    </row>
    <row r="60" spans="1:16" x14ac:dyDescent="0.2">
      <c r="A60" s="27">
        <f t="shared" si="6"/>
        <v>58</v>
      </c>
      <c r="B60" s="15">
        <v>124</v>
      </c>
      <c r="C60" s="15">
        <v>9</v>
      </c>
      <c r="D60" s="16" t="s">
        <v>18</v>
      </c>
      <c r="E60" s="17">
        <v>301634.99540418858</v>
      </c>
      <c r="F60" s="17">
        <v>62799.660438437772</v>
      </c>
      <c r="G60" s="18">
        <f>ROUND(($E60/SUMIF($B:$B,$B60,$E:$E))*100,6)</f>
        <v>9.5089760000000005</v>
      </c>
      <c r="H60" s="19">
        <f t="shared" si="2"/>
        <v>20.819752812264607</v>
      </c>
      <c r="I60" s="18">
        <f>ROUND((SUMIFS(diaria!$H:$H,diaria!$C:$C,metas!I$1)*100),6)</f>
        <v>15.038662</v>
      </c>
      <c r="J60" s="18">
        <f>ROUND((SUMIFS(diaria!$H:$H,diaria!$C:$C,metas!J$1)*100),6)</f>
        <v>10.104303</v>
      </c>
      <c r="K60" s="18">
        <f>ROUND((SUMIFS(diaria!$H:$H,diaria!$C:$C,metas!K$1)*100),6)</f>
        <v>12.269288</v>
      </c>
      <c r="L60" s="18">
        <f>ROUND((SUMIFS(diaria!$H:$H,diaria!$C:$C,metas!L$1)*100),6)</f>
        <v>9.985023</v>
      </c>
      <c r="M60" s="18">
        <f>ROUND((SUMIFS(diaria!$H:$H,diaria!$C:$C,metas!M$1)*100),6)</f>
        <v>11.548665</v>
      </c>
      <c r="N60" s="37">
        <f t="shared" si="18"/>
        <v>17.543157000000008</v>
      </c>
      <c r="O60" s="18">
        <f>ROUND((SUMIFS(diaria!$H:$H,diaria!$C:$C,metas!O$1)*100),6)</f>
        <v>23.510902000000002</v>
      </c>
      <c r="P60" s="38">
        <v>25644.50827288158</v>
      </c>
    </row>
    <row r="61" spans="1:16" x14ac:dyDescent="0.2">
      <c r="A61" s="27">
        <f t="shared" si="6"/>
        <v>59</v>
      </c>
      <c r="B61" s="15">
        <v>124</v>
      </c>
      <c r="C61" s="15">
        <v>10</v>
      </c>
      <c r="D61" s="16" t="s">
        <v>23</v>
      </c>
      <c r="E61" s="17">
        <v>88364.322891991324</v>
      </c>
      <c r="F61" s="17">
        <v>23917.7895656865</v>
      </c>
      <c r="G61" s="18">
        <f>ROUND(($E61/SUMIF($B:$B,$B61,$E:$E))*100,6)</f>
        <v>2.7856649999999998</v>
      </c>
      <c r="H61" s="19">
        <f t="shared" si="2"/>
        <v>27.067247032404101</v>
      </c>
      <c r="I61" s="18">
        <f>ROUND((SUMIFS(diaria!$O:$O,diaria!$C:$C,metas!I$1)*100),6)</f>
        <v>9.7230050000000006</v>
      </c>
      <c r="J61" s="18">
        <f>ROUND((SUMIFS(diaria!$O:$O,diaria!$C:$C,metas!J$1)*100),6)</f>
        <v>15.346026999999999</v>
      </c>
      <c r="K61" s="18">
        <f>ROUND((SUMIFS(diaria!$O:$O,diaria!$C:$C,metas!K$1)*100),6)</f>
        <v>17.719628</v>
      </c>
      <c r="L61" s="18">
        <f>ROUND((SUMIFS(diaria!$O:$O,diaria!$C:$C,metas!L$1)*100),6)</f>
        <v>12.681141999999999</v>
      </c>
      <c r="M61" s="18">
        <f>ROUND((SUMIFS(diaria!$O:$O,diaria!$C:$C,metas!M$1)*100),6)</f>
        <v>13.201278</v>
      </c>
      <c r="N61" s="37">
        <f t="shared" si="18"/>
        <v>14.706696999999991</v>
      </c>
      <c r="O61" s="18">
        <f>ROUND((SUMIFS(diaria!$O:$O,diaria!$C:$C,metas!O$1)*100),6)</f>
        <v>16.622223000000002</v>
      </c>
      <c r="P61" s="38">
        <v>4772.7921883263807</v>
      </c>
    </row>
    <row r="62" spans="1:16" x14ac:dyDescent="0.2">
      <c r="A62" s="27">
        <f t="shared" si="6"/>
        <v>60</v>
      </c>
      <c r="B62" s="15">
        <v>124</v>
      </c>
      <c r="C62" s="15">
        <v>12</v>
      </c>
      <c r="D62" s="16" t="s">
        <v>2</v>
      </c>
      <c r="E62" s="17">
        <v>52570.514535842078</v>
      </c>
      <c r="F62" s="17">
        <v>16191.442160630329</v>
      </c>
      <c r="G62" s="18">
        <f>ROUND(($E62/SUMIF($B:$B,$B62,$E:$E))*100,6)</f>
        <v>1.6572739999999999</v>
      </c>
      <c r="H62" s="19">
        <f t="shared" si="2"/>
        <v>30.799474388996433</v>
      </c>
      <c r="I62" s="18">
        <f>ROUND((SUMIFS(diaria!$D:$D,diaria!$C:$C,metas!I$1)*100),6)</f>
        <v>11.859761000000001</v>
      </c>
      <c r="J62" s="18">
        <f>ROUND((SUMIFS(diaria!$D:$D,diaria!$C:$C,metas!J$1)*100),6)</f>
        <v>15.117702</v>
      </c>
      <c r="K62" s="18">
        <f>ROUND((SUMIFS(diaria!$D:$D,diaria!$C:$C,metas!K$1)*100),6)</f>
        <v>16.352796999999999</v>
      </c>
      <c r="L62" s="18">
        <f>ROUND((SUMIFS(diaria!$D:$D,diaria!$C:$C,metas!L$1)*100),6)</f>
        <v>12.079449</v>
      </c>
      <c r="M62" s="18">
        <f>ROUND((SUMIFS(diaria!$D:$D,diaria!$C:$C,metas!M$1)*100),6)</f>
        <v>12.535981</v>
      </c>
      <c r="N62" s="37">
        <f t="shared" si="18"/>
        <v>14.465490000000017</v>
      </c>
      <c r="O62" s="18">
        <f>ROUND((SUMIFS(diaria!$D:$D,diaria!$C:$C,metas!O$1)*100),6)</f>
        <v>17.588819999999998</v>
      </c>
      <c r="P62" s="38">
        <v>1014.8395800119893</v>
      </c>
    </row>
    <row r="63" spans="1:16" x14ac:dyDescent="0.2">
      <c r="A63" s="27">
        <f t="shared" si="6"/>
        <v>61</v>
      </c>
      <c r="B63" s="15">
        <v>124</v>
      </c>
      <c r="C63" s="15">
        <v>21</v>
      </c>
      <c r="D63" s="16" t="s">
        <v>20</v>
      </c>
      <c r="E63" s="17">
        <v>316313.21098916366</v>
      </c>
      <c r="F63" s="17">
        <v>90472.61959799075</v>
      </c>
      <c r="G63" s="18">
        <f>ROUND(($E63/SUMIF($B:$B,$B63,$E:$E))*100,6)</f>
        <v>9.9717029999999998</v>
      </c>
      <c r="H63" s="19">
        <f t="shared" si="2"/>
        <v>28.602226038889722</v>
      </c>
      <c r="I63" s="18">
        <f>ROUND((SUMIFS(diaria!$I:$I,diaria!$C:$C,metas!I$1)*100),6)</f>
        <v>9.6980599999999999</v>
      </c>
      <c r="J63" s="18">
        <f>ROUND((SUMIFS(diaria!$I:$I,diaria!$C:$C,metas!J$1)*100),6)</f>
        <v>14.601525000000001</v>
      </c>
      <c r="K63" s="18">
        <f>ROUND((SUMIFS(diaria!$I:$I,diaria!$C:$C,metas!K$1)*100),6)</f>
        <v>16.306732</v>
      </c>
      <c r="L63" s="18">
        <f>ROUND((SUMIFS(diaria!$I:$I,diaria!$C:$C,metas!L$1)*100),6)</f>
        <v>12.469127</v>
      </c>
      <c r="M63" s="18">
        <f>ROUND((SUMIFS(diaria!$I:$I,diaria!$C:$C,metas!M$1)*100),6)</f>
        <v>13.598713999999999</v>
      </c>
      <c r="N63" s="37">
        <f t="shared" si="18"/>
        <v>15.72069599999999</v>
      </c>
      <c r="O63" s="18">
        <f>ROUND((SUMIFS(diaria!$I:$I,diaria!$C:$C,metas!O$1)*100),6)</f>
        <v>17.605146000000001</v>
      </c>
      <c r="P63" s="38">
        <v>8317.9837659539007</v>
      </c>
    </row>
    <row r="64" spans="1:16" x14ac:dyDescent="0.2">
      <c r="A64" s="27">
        <f t="shared" si="6"/>
        <v>62</v>
      </c>
      <c r="B64" s="15">
        <v>124</v>
      </c>
      <c r="C64" s="15">
        <v>22</v>
      </c>
      <c r="D64" s="16" t="s">
        <v>25</v>
      </c>
      <c r="E64" s="17">
        <v>136729.61063233879</v>
      </c>
      <c r="F64" s="17">
        <v>39934.841765794692</v>
      </c>
      <c r="G64" s="18">
        <f>ROUND(($E64/SUMIF($B:$B,$B64,$E:$E))*100,6)</f>
        <v>4.3103699999999998</v>
      </c>
      <c r="H64" s="19">
        <f t="shared" si="2"/>
        <v>29.207164111055729</v>
      </c>
      <c r="I64" s="18">
        <f>ROUND((SUMIFS(diaria!$J:$J,diaria!$C:$C,metas!I$1)*100),6)</f>
        <v>11.154149</v>
      </c>
      <c r="J64" s="18">
        <f>ROUND((SUMIFS(diaria!$J:$J,diaria!$C:$C,metas!J$1)*100),6)</f>
        <v>12.854139999999999</v>
      </c>
      <c r="K64" s="18">
        <f>ROUND((SUMIFS(diaria!$J:$J,diaria!$C:$C,metas!K$1)*100),6)</f>
        <v>15.742125</v>
      </c>
      <c r="L64" s="18">
        <f>ROUND((SUMIFS(diaria!$J:$J,diaria!$C:$C,metas!L$1)*100),6)</f>
        <v>12.304954</v>
      </c>
      <c r="M64" s="18">
        <f>ROUND((SUMIFS(diaria!$J:$J,diaria!$C:$C,metas!M$1)*100),6)</f>
        <v>13.418613000000001</v>
      </c>
      <c r="N64" s="37">
        <f t="shared" si="18"/>
        <v>15.864176999999984</v>
      </c>
      <c r="O64" s="18">
        <f>ROUND((SUMIFS(diaria!$J:$J,diaria!$C:$C,metas!O$1)*100),6)</f>
        <v>18.661842</v>
      </c>
      <c r="P64" s="38">
        <v>2338.7994073266104</v>
      </c>
    </row>
    <row r="65" spans="1:16" x14ac:dyDescent="0.2">
      <c r="A65" s="27">
        <f t="shared" si="6"/>
        <v>63</v>
      </c>
      <c r="B65" s="15">
        <v>124</v>
      </c>
      <c r="C65" s="15">
        <v>23</v>
      </c>
      <c r="D65" s="16" t="s">
        <v>22</v>
      </c>
      <c r="E65" s="17">
        <v>235284.06519314297</v>
      </c>
      <c r="F65" s="17">
        <v>52012.79448563364</v>
      </c>
      <c r="G65" s="18">
        <f>ROUND(($E65/SUMIF($B:$B,$B65,$E:$E))*100,6)</f>
        <v>7.4172770000000003</v>
      </c>
      <c r="H65" s="19">
        <f t="shared" si="2"/>
        <v>22.106382105790594</v>
      </c>
      <c r="I65" s="18">
        <f>ROUND((SUMIFS(diaria!$K:$K,diaria!$C:$C,metas!I$1)*100),6)</f>
        <v>8.1833609999999997</v>
      </c>
      <c r="J65" s="18">
        <f>ROUND((SUMIFS(diaria!$K:$K,diaria!$C:$C,metas!J$1)*100),6)</f>
        <v>16.438473999999999</v>
      </c>
      <c r="K65" s="18">
        <f>ROUND((SUMIFS(diaria!$K:$K,diaria!$C:$C,metas!K$1)*100),6)</f>
        <v>19.212966999999999</v>
      </c>
      <c r="L65" s="18">
        <f>ROUND((SUMIFS(diaria!$K:$K,diaria!$C:$C,metas!L$1)*100),6)</f>
        <v>14.202825000000001</v>
      </c>
      <c r="M65" s="18">
        <f>ROUND((SUMIFS(diaria!$K:$K,diaria!$C:$C,metas!M$1)*100),6)</f>
        <v>13.037020999999999</v>
      </c>
      <c r="N65" s="37">
        <f t="shared" si="18"/>
        <v>14.163486000000006</v>
      </c>
      <c r="O65" s="18">
        <f>ROUND((SUMIFS(diaria!$K:$K,diaria!$C:$C,metas!O$1)*100),6)</f>
        <v>14.761865999999999</v>
      </c>
      <c r="P65" s="38">
        <v>2176.9198485207917</v>
      </c>
    </row>
    <row r="66" spans="1:16" x14ac:dyDescent="0.2">
      <c r="A66" s="27">
        <f t="shared" si="6"/>
        <v>64</v>
      </c>
      <c r="B66" s="15">
        <v>124</v>
      </c>
      <c r="C66" s="15">
        <v>24</v>
      </c>
      <c r="D66" s="16" t="s">
        <v>15</v>
      </c>
      <c r="E66" s="17">
        <v>165491.19224938253</v>
      </c>
      <c r="F66" s="17">
        <v>39562.674543663372</v>
      </c>
      <c r="G66" s="18">
        <f>ROUND(($E66/SUMIF($B:$B,$B66,$E:$E))*100,6)</f>
        <v>5.2170730000000001</v>
      </c>
      <c r="H66" s="19">
        <f t="shared" si="2"/>
        <v>23.906211566864211</v>
      </c>
      <c r="I66" s="18">
        <f>ROUND((SUMIFS(diaria!$G:$G,diaria!$C:$C,metas!I$1)*100),6)</f>
        <v>8.9238379999999999</v>
      </c>
      <c r="J66" s="18">
        <f>ROUND((SUMIFS(diaria!$G:$G,diaria!$C:$C,metas!J$1)*100),6)</f>
        <v>15.597201999999999</v>
      </c>
      <c r="K66" s="18">
        <f>ROUND((SUMIFS(diaria!$G:$G,diaria!$C:$C,metas!K$1)*100),6)</f>
        <v>18.391829999999999</v>
      </c>
      <c r="L66" s="18">
        <f>ROUND((SUMIFS(diaria!$G:$G,diaria!$C:$C,metas!L$1)*100),6)</f>
        <v>13.644973</v>
      </c>
      <c r="M66" s="18">
        <f>ROUND((SUMIFS(diaria!$G:$G,diaria!$C:$C,metas!M$1)*100),6)</f>
        <v>13.264915</v>
      </c>
      <c r="N66" s="37">
        <f t="shared" ref="N66" si="19">100-SUM(I66:M66,O66)</f>
        <v>14.220572000000004</v>
      </c>
      <c r="O66" s="18">
        <f>ROUND((SUMIFS(diaria!$G:$G,diaria!$C:$C,metas!O$1)*100),6)</f>
        <v>15.956670000000001</v>
      </c>
      <c r="P66" s="38">
        <v>9995.2174360380395</v>
      </c>
    </row>
    <row r="67" spans="1:16" x14ac:dyDescent="0.2">
      <c r="A67" s="27">
        <f t="shared" si="6"/>
        <v>65</v>
      </c>
      <c r="B67" s="15">
        <v>132</v>
      </c>
      <c r="C67" s="15">
        <v>1</v>
      </c>
      <c r="D67" s="16" t="s">
        <v>0</v>
      </c>
      <c r="E67" s="17">
        <v>218498.49392226359</v>
      </c>
      <c r="F67" s="17">
        <v>55662.266758070138</v>
      </c>
      <c r="G67" s="18">
        <f>ROUND(($E67/SUMIF($B:$B,$B67,$E:$E))*100,6)</f>
        <v>12.781059000000001</v>
      </c>
      <c r="H67" s="19">
        <f t="shared" ref="H67:H130" si="20">(F67/E67)*100</f>
        <v>25.474897221888131</v>
      </c>
      <c r="I67" s="18">
        <f>ROUND((SUMIFS(diaria!$N:$N,diaria!$C:$C,metas!I$1)*100),6)</f>
        <v>10.291415000000001</v>
      </c>
      <c r="J67" s="18">
        <f>ROUND((SUMIFS(diaria!$N:$N,diaria!$C:$C,metas!J$1)*100),6)</f>
        <v>14.221242999999999</v>
      </c>
      <c r="K67" s="18">
        <f>ROUND((SUMIFS(diaria!$N:$N,diaria!$C:$C,metas!K$1)*100),6)</f>
        <v>16.277131000000001</v>
      </c>
      <c r="L67" s="18">
        <f>ROUND((SUMIFS(diaria!$N:$N,diaria!$C:$C,metas!L$1)*100),6)</f>
        <v>12.29017</v>
      </c>
      <c r="M67" s="18">
        <f>ROUND((SUMIFS(diaria!$N:$N,diaria!$C:$C,metas!M$1)*100),6)</f>
        <v>12.764673</v>
      </c>
      <c r="N67" s="37">
        <f>100-SUM(I67:M67,O67)</f>
        <v>15.980947999999998</v>
      </c>
      <c r="O67" s="18">
        <f>ROUND((SUMIFS(diaria!$N:$N,diaria!$C:$C,metas!O$1)*100),6)</f>
        <v>18.174420000000001</v>
      </c>
      <c r="P67" s="38">
        <v>7448.8186244347726</v>
      </c>
    </row>
    <row r="68" spans="1:16" x14ac:dyDescent="0.2">
      <c r="A68" s="27">
        <f t="shared" ref="A68:A131" si="21">A67+1</f>
        <v>66</v>
      </c>
      <c r="B68" s="15">
        <v>132</v>
      </c>
      <c r="C68" s="15">
        <v>2</v>
      </c>
      <c r="D68" s="16" t="s">
        <v>3</v>
      </c>
      <c r="E68" s="17">
        <v>590205.21418041131</v>
      </c>
      <c r="F68" s="17">
        <v>151254.02228438813</v>
      </c>
      <c r="G68" s="37">
        <f>100-SUM(G67,G69:G79)</f>
        <v>20.725954999999999</v>
      </c>
      <c r="H68" s="19">
        <f t="shared" si="20"/>
        <v>25.62736123814614</v>
      </c>
      <c r="I68" s="18">
        <f>ROUND((SUMIFS(diaria!$M:$M,diaria!$C:$C,metas!I$1)*100),6)</f>
        <v>10.208346000000001</v>
      </c>
      <c r="J68" s="18">
        <f>ROUND((SUMIFS(diaria!$M:$M,diaria!$C:$C,metas!J$1)*100),6)</f>
        <v>12.676824</v>
      </c>
      <c r="K68" s="18">
        <f>ROUND((SUMIFS(diaria!$M:$M,diaria!$C:$C,metas!K$1)*100),6)</f>
        <v>15.965903000000001</v>
      </c>
      <c r="L68" s="18">
        <f>ROUND((SUMIFS(diaria!$M:$M,diaria!$C:$C,metas!L$1)*100),6)</f>
        <v>11.881477</v>
      </c>
      <c r="M68" s="18">
        <f>ROUND((SUMIFS(diaria!$M:$M,diaria!$C:$C,metas!M$1)*100),6)</f>
        <v>14.063976</v>
      </c>
      <c r="N68" s="37">
        <f t="shared" ref="N68:N70" si="22">100-SUM(I68:M68,O68)</f>
        <v>15.603440000000006</v>
      </c>
      <c r="O68" s="18">
        <f>ROUND((SUMIFS(diaria!$M:$M,diaria!$C:$C,metas!O$1)*100),6)</f>
        <v>19.600034000000001</v>
      </c>
      <c r="P68" s="38">
        <v>8872.9298391647371</v>
      </c>
    </row>
    <row r="69" spans="1:16" x14ac:dyDescent="0.2">
      <c r="A69" s="27">
        <f t="shared" si="21"/>
        <v>67</v>
      </c>
      <c r="B69" s="15">
        <v>132</v>
      </c>
      <c r="C69" s="15">
        <v>3</v>
      </c>
      <c r="D69" s="16" t="s">
        <v>11</v>
      </c>
      <c r="E69" s="17">
        <v>97343.794135014672</v>
      </c>
      <c r="F69" s="17">
        <v>28122.61556782377</v>
      </c>
      <c r="G69" s="18">
        <f>ROUND(($E69/SUMIF($B:$B,$B69,$E:$E))*100,6)</f>
        <v>5.6941199999999998</v>
      </c>
      <c r="H69" s="19">
        <f t="shared" si="20"/>
        <v>28.889993263276793</v>
      </c>
      <c r="I69" s="18">
        <f>ROUND((SUMIFS(diaria!$P:$P,diaria!$C:$C,metas!I$1)*100),6)</f>
        <v>7.9988409999999996</v>
      </c>
      <c r="J69" s="18">
        <f>ROUND((SUMIFS(diaria!$P:$P,diaria!$C:$C,metas!J$1)*100),6)</f>
        <v>12.891432</v>
      </c>
      <c r="K69" s="18">
        <f>ROUND((SUMIFS(diaria!$P:$P,diaria!$C:$C,metas!K$1)*100),6)</f>
        <v>15.083800999999999</v>
      </c>
      <c r="L69" s="18">
        <f>ROUND((SUMIFS(diaria!$P:$P,diaria!$C:$C,metas!L$1)*100),6)</f>
        <v>12.243176999999999</v>
      </c>
      <c r="M69" s="18">
        <f>ROUND((SUMIFS(diaria!$P:$P,diaria!$C:$C,metas!M$1)*100),6)</f>
        <v>16.084852999999999</v>
      </c>
      <c r="N69" s="37">
        <f t="shared" si="22"/>
        <v>16.776868000000007</v>
      </c>
      <c r="O69" s="18">
        <f>ROUND((SUMIFS(diaria!$P:$P,diaria!$C:$C,metas!O$1)*100),6)</f>
        <v>18.921028</v>
      </c>
      <c r="P69" s="38">
        <v>1845.9888892980607</v>
      </c>
    </row>
    <row r="70" spans="1:16" x14ac:dyDescent="0.2">
      <c r="A70" s="27">
        <f t="shared" si="21"/>
        <v>68</v>
      </c>
      <c r="B70" s="15">
        <v>132</v>
      </c>
      <c r="C70" s="15">
        <v>4</v>
      </c>
      <c r="D70" s="16" t="s">
        <v>13</v>
      </c>
      <c r="E70" s="17">
        <v>125049.10095822327</v>
      </c>
      <c r="F70" s="17">
        <v>47140.682477441442</v>
      </c>
      <c r="G70" s="18">
        <f>ROUND(($E70/SUMIF($B:$B,$B70,$E:$E))*100,6)</f>
        <v>7.3147409999999997</v>
      </c>
      <c r="H70" s="19">
        <f t="shared" si="20"/>
        <v>37.697738021475516</v>
      </c>
      <c r="I70" s="18">
        <f>ROUND((SUMIFS(diaria!$F:$F,diaria!$C:$C,metas!I$1)*100),6)</f>
        <v>9.4109809999999996</v>
      </c>
      <c r="J70" s="18">
        <f>ROUND((SUMIFS(diaria!$F:$F,diaria!$C:$C,metas!J$1)*100),6)</f>
        <v>13.565348</v>
      </c>
      <c r="K70" s="18">
        <f>ROUND((SUMIFS(diaria!$F:$F,diaria!$C:$C,metas!K$1)*100),6)</f>
        <v>19.587935000000002</v>
      </c>
      <c r="L70" s="18">
        <f>ROUND((SUMIFS(diaria!$F:$F,diaria!$C:$C,metas!L$1)*100),6)</f>
        <v>14.845794</v>
      </c>
      <c r="M70" s="18">
        <f>ROUND((SUMIFS(diaria!$F:$F,diaria!$C:$C,metas!M$1)*100),6)</f>
        <v>12.886869000000001</v>
      </c>
      <c r="N70" s="37">
        <f t="shared" si="22"/>
        <v>13.780405999999999</v>
      </c>
      <c r="O70" s="18">
        <f>ROUND((SUMIFS(diaria!$F:$F,diaria!$C:$C,metas!O$1)*100),6)</f>
        <v>15.922667000000001</v>
      </c>
      <c r="P70" s="38">
        <v>0</v>
      </c>
    </row>
    <row r="71" spans="1:16" x14ac:dyDescent="0.2">
      <c r="A71" s="27">
        <f t="shared" si="21"/>
        <v>69</v>
      </c>
      <c r="B71" s="15">
        <v>132</v>
      </c>
      <c r="C71" s="15">
        <v>5</v>
      </c>
      <c r="D71" s="16" t="s">
        <v>16</v>
      </c>
      <c r="E71" s="17">
        <v>28464.235234632331</v>
      </c>
      <c r="F71" s="17">
        <v>15630.808067636326</v>
      </c>
      <c r="G71" s="18">
        <f>ROUND(($E71/SUMIF($B:$B,$B71,$E:$E))*100,6)</f>
        <v>1.665014</v>
      </c>
      <c r="H71" s="19">
        <f t="shared" si="20"/>
        <v>54.913852203618596</v>
      </c>
      <c r="I71" s="18">
        <f>ROUND((SUMIFS(diaria!$L:$L,diaria!$C:$C,metas!I$1)*100),6)</f>
        <v>10.905022000000001</v>
      </c>
      <c r="J71" s="18">
        <f>ROUND((SUMIFS(diaria!$L:$L,diaria!$C:$C,metas!J$1)*100),6)</f>
        <v>14.196714999999999</v>
      </c>
      <c r="K71" s="18">
        <f>ROUND((SUMIFS(diaria!$L:$L,diaria!$C:$C,metas!K$1)*100),6)</f>
        <v>15.836491000000001</v>
      </c>
      <c r="L71" s="18">
        <f>ROUND((SUMIFS(diaria!$L:$L,diaria!$C:$C,metas!L$1)*100),6)</f>
        <v>12.669465000000001</v>
      </c>
      <c r="M71" s="18">
        <f>ROUND((SUMIFS(diaria!$L:$L,diaria!$C:$C,metas!M$1)*100),6)</f>
        <v>13.031764000000001</v>
      </c>
      <c r="N71" s="37">
        <f t="shared" ref="N71:N78" si="23">100-SUM(I71:M71,O71)</f>
        <v>16.514835999999988</v>
      </c>
      <c r="O71" s="18">
        <f>ROUND((SUMIFS(diaria!$L:$L,diaria!$C:$C,metas!O$1)*100),6)</f>
        <v>16.845707000000001</v>
      </c>
      <c r="P71" s="38">
        <v>0</v>
      </c>
    </row>
    <row r="72" spans="1:16" x14ac:dyDescent="0.2">
      <c r="A72" s="27">
        <f t="shared" si="21"/>
        <v>70</v>
      </c>
      <c r="B72" s="15">
        <v>132</v>
      </c>
      <c r="C72" s="15">
        <v>7</v>
      </c>
      <c r="D72" s="16" t="s">
        <v>5</v>
      </c>
      <c r="E72" s="17">
        <v>107427.98310854088</v>
      </c>
      <c r="F72" s="17">
        <v>23767.386444008567</v>
      </c>
      <c r="G72" s="18">
        <f>ROUND(($E72/SUMIF($B:$B,$B72,$E:$E))*100,6)</f>
        <v>6.283995</v>
      </c>
      <c r="H72" s="19">
        <f t="shared" si="20"/>
        <v>22.124018115461556</v>
      </c>
      <c r="I72" s="18">
        <f>ROUND((SUMIFS(diaria!$E:$E,diaria!$C:$C,metas!I$1)*100),6)</f>
        <v>8.6401780000000006</v>
      </c>
      <c r="J72" s="18">
        <f>ROUND((SUMIFS(diaria!$E:$E,diaria!$C:$C,metas!J$1)*100),6)</f>
        <v>17.167086999999999</v>
      </c>
      <c r="K72" s="18">
        <f>ROUND((SUMIFS(diaria!$E:$E,diaria!$C:$C,metas!K$1)*100),6)</f>
        <v>17.654845999999999</v>
      </c>
      <c r="L72" s="18">
        <f>ROUND((SUMIFS(diaria!$E:$E,diaria!$C:$C,metas!L$1)*100),6)</f>
        <v>12.966499000000001</v>
      </c>
      <c r="M72" s="18">
        <f>ROUND((SUMIFS(diaria!$E:$E,diaria!$C:$C,metas!M$1)*100),6)</f>
        <v>13.593515</v>
      </c>
      <c r="N72" s="37">
        <f t="shared" si="23"/>
        <v>14.279571000000004</v>
      </c>
      <c r="O72" s="18">
        <f>ROUND((SUMIFS(diaria!$E:$E,diaria!$C:$C,metas!O$1)*100),6)</f>
        <v>15.698304</v>
      </c>
      <c r="P72" s="38">
        <v>1498.5681286560859</v>
      </c>
    </row>
    <row r="73" spans="1:16" x14ac:dyDescent="0.2">
      <c r="A73" s="27">
        <f t="shared" si="21"/>
        <v>71</v>
      </c>
      <c r="B73" s="15">
        <v>132</v>
      </c>
      <c r="C73" s="15">
        <v>9</v>
      </c>
      <c r="D73" s="16" t="s">
        <v>18</v>
      </c>
      <c r="E73" s="17">
        <v>155991.49913731997</v>
      </c>
      <c r="F73" s="17">
        <v>31480.973506312926</v>
      </c>
      <c r="G73" s="18">
        <f>ROUND(($E73/SUMIF($B:$B,$B73,$E:$E))*100,6)</f>
        <v>9.1247150000000001</v>
      </c>
      <c r="H73" s="19">
        <f t="shared" si="20"/>
        <v>20.181210950860915</v>
      </c>
      <c r="I73" s="18">
        <f>ROUND((SUMIFS(diaria!$H:$H,diaria!$C:$C,metas!I$1)*100),6)</f>
        <v>15.038662</v>
      </c>
      <c r="J73" s="18">
        <f>ROUND((SUMIFS(diaria!$H:$H,diaria!$C:$C,metas!J$1)*100),6)</f>
        <v>10.104303</v>
      </c>
      <c r="K73" s="18">
        <f>ROUND((SUMIFS(diaria!$H:$H,diaria!$C:$C,metas!K$1)*100),6)</f>
        <v>12.269288</v>
      </c>
      <c r="L73" s="18">
        <f>ROUND((SUMIFS(diaria!$H:$H,diaria!$C:$C,metas!L$1)*100),6)</f>
        <v>9.985023</v>
      </c>
      <c r="M73" s="18">
        <f>ROUND((SUMIFS(diaria!$H:$H,diaria!$C:$C,metas!M$1)*100),6)</f>
        <v>11.548665</v>
      </c>
      <c r="N73" s="37">
        <f t="shared" si="23"/>
        <v>17.543157000000008</v>
      </c>
      <c r="O73" s="18">
        <f>ROUND((SUMIFS(diaria!$H:$H,diaria!$C:$C,metas!O$1)*100),6)</f>
        <v>23.510902000000002</v>
      </c>
      <c r="P73" s="38">
        <v>13262.139178399366</v>
      </c>
    </row>
    <row r="74" spans="1:16" x14ac:dyDescent="0.2">
      <c r="A74" s="27">
        <f t="shared" si="21"/>
        <v>72</v>
      </c>
      <c r="B74" s="15">
        <v>132</v>
      </c>
      <c r="C74" s="15">
        <v>10</v>
      </c>
      <c r="D74" s="16" t="s">
        <v>23</v>
      </c>
      <c r="E74" s="17">
        <v>34235.470708797424</v>
      </c>
      <c r="F74" s="17">
        <v>9323.2133188020307</v>
      </c>
      <c r="G74" s="18">
        <f>ROUND(($E74/SUMIF($B:$B,$B74,$E:$E))*100,6)</f>
        <v>2.002602</v>
      </c>
      <c r="H74" s="19">
        <f t="shared" si="20"/>
        <v>27.232613210153005</v>
      </c>
      <c r="I74" s="18">
        <f>ROUND((SUMIFS(diaria!$O:$O,diaria!$C:$C,metas!I$1)*100),6)</f>
        <v>9.7230050000000006</v>
      </c>
      <c r="J74" s="18">
        <f>ROUND((SUMIFS(diaria!$O:$O,diaria!$C:$C,metas!J$1)*100),6)</f>
        <v>15.346026999999999</v>
      </c>
      <c r="K74" s="18">
        <f>ROUND((SUMIFS(diaria!$O:$O,diaria!$C:$C,metas!K$1)*100),6)</f>
        <v>17.719628</v>
      </c>
      <c r="L74" s="18">
        <f>ROUND((SUMIFS(diaria!$O:$O,diaria!$C:$C,metas!L$1)*100),6)</f>
        <v>12.681141999999999</v>
      </c>
      <c r="M74" s="18">
        <f>ROUND((SUMIFS(diaria!$O:$O,diaria!$C:$C,metas!M$1)*100),6)</f>
        <v>13.201278</v>
      </c>
      <c r="N74" s="37">
        <f t="shared" si="23"/>
        <v>14.706696999999991</v>
      </c>
      <c r="O74" s="18">
        <f>ROUND((SUMIFS(diaria!$O:$O,diaria!$C:$C,metas!O$1)*100),6)</f>
        <v>16.622223000000002</v>
      </c>
      <c r="P74" s="38">
        <v>1849.1488625148984</v>
      </c>
    </row>
    <row r="75" spans="1:16" x14ac:dyDescent="0.2">
      <c r="A75" s="27">
        <f t="shared" si="21"/>
        <v>73</v>
      </c>
      <c r="B75" s="15">
        <v>132</v>
      </c>
      <c r="C75" s="15">
        <v>12</v>
      </c>
      <c r="D75" s="16" t="s">
        <v>2</v>
      </c>
      <c r="E75" s="17">
        <v>22178.957260659441</v>
      </c>
      <c r="F75" s="17">
        <v>6801.2840117664355</v>
      </c>
      <c r="G75" s="18">
        <v>15.095427000000001</v>
      </c>
      <c r="H75" s="19">
        <f t="shared" si="20"/>
        <v>30.665481392267285</v>
      </c>
      <c r="I75" s="18">
        <f>ROUND((SUMIFS(diaria!$D:$D,diaria!$C:$C,metas!I$1)*100),6)</f>
        <v>11.859761000000001</v>
      </c>
      <c r="J75" s="18">
        <f>ROUND((SUMIFS(diaria!$D:$D,diaria!$C:$C,metas!J$1)*100),6)</f>
        <v>15.117702</v>
      </c>
      <c r="K75" s="18">
        <f>ROUND((SUMIFS(diaria!$D:$D,diaria!$C:$C,metas!K$1)*100),6)</f>
        <v>16.352796999999999</v>
      </c>
      <c r="L75" s="18">
        <f>ROUND((SUMIFS(diaria!$D:$D,diaria!$C:$C,metas!L$1)*100),6)</f>
        <v>12.079449</v>
      </c>
      <c r="M75" s="18">
        <f>ROUND((SUMIFS(diaria!$D:$D,diaria!$C:$C,metas!M$1)*100),6)</f>
        <v>12.535981</v>
      </c>
      <c r="N75" s="37">
        <f t="shared" si="23"/>
        <v>14.465490000000017</v>
      </c>
      <c r="O75" s="18">
        <f>ROUND((SUMIFS(diaria!$D:$D,diaria!$C:$C,metas!O$1)*100),6)</f>
        <v>17.588819999999998</v>
      </c>
      <c r="P75" s="38">
        <v>428.15033998127774</v>
      </c>
    </row>
    <row r="76" spans="1:16" x14ac:dyDescent="0.2">
      <c r="A76" s="27">
        <f t="shared" si="21"/>
        <v>74</v>
      </c>
      <c r="B76" s="15">
        <v>132</v>
      </c>
      <c r="C76" s="15">
        <v>21</v>
      </c>
      <c r="D76" s="16" t="s">
        <v>20</v>
      </c>
      <c r="E76" s="17">
        <v>139693.79431277249</v>
      </c>
      <c r="F76" s="17">
        <v>36549.293127233352</v>
      </c>
      <c r="G76" s="18">
        <f>ROUND(($E76/SUMIF($B:$B,$B76,$E:$E))*100,6)</f>
        <v>8.1713819999999995</v>
      </c>
      <c r="H76" s="19">
        <f t="shared" si="20"/>
        <v>26.16386311721191</v>
      </c>
      <c r="I76" s="18">
        <f>ROUND((SUMIFS(diaria!$I:$I,diaria!$C:$C,metas!I$1)*100),6)</f>
        <v>9.6980599999999999</v>
      </c>
      <c r="J76" s="18">
        <f>ROUND((SUMIFS(diaria!$I:$I,diaria!$C:$C,metas!J$1)*100),6)</f>
        <v>14.601525000000001</v>
      </c>
      <c r="K76" s="18">
        <f>ROUND((SUMIFS(diaria!$I:$I,diaria!$C:$C,metas!K$1)*100),6)</f>
        <v>16.306732</v>
      </c>
      <c r="L76" s="18">
        <f>ROUND((SUMIFS(diaria!$I:$I,diaria!$C:$C,metas!L$1)*100),6)</f>
        <v>12.469127</v>
      </c>
      <c r="M76" s="18">
        <f>ROUND((SUMIFS(diaria!$I:$I,diaria!$C:$C,metas!M$1)*100),6)</f>
        <v>13.598713999999999</v>
      </c>
      <c r="N76" s="37">
        <f t="shared" si="23"/>
        <v>15.72069599999999</v>
      </c>
      <c r="O76" s="18">
        <f>ROUND((SUMIFS(diaria!$I:$I,diaria!$C:$C,metas!O$1)*100),6)</f>
        <v>17.605146000000001</v>
      </c>
      <c r="P76" s="38">
        <v>3673.481451073354</v>
      </c>
    </row>
    <row r="77" spans="1:16" x14ac:dyDescent="0.2">
      <c r="A77" s="27">
        <f t="shared" si="21"/>
        <v>75</v>
      </c>
      <c r="B77" s="15">
        <v>132</v>
      </c>
      <c r="C77" s="15">
        <v>22</v>
      </c>
      <c r="D77" s="16" t="s">
        <v>25</v>
      </c>
      <c r="E77" s="17">
        <v>44241.094736368803</v>
      </c>
      <c r="F77" s="17">
        <v>13108.52761725534</v>
      </c>
      <c r="G77" s="18">
        <f>ROUND(($E77/SUMIF($B:$B,$B77,$E:$E))*100,6)</f>
        <v>2.5878809999999999</v>
      </c>
      <c r="H77" s="19">
        <f t="shared" si="20"/>
        <v>29.629754180742175</v>
      </c>
      <c r="I77" s="18">
        <f>ROUND((SUMIFS(diaria!$J:$J,diaria!$C:$C,metas!I$1)*100),6)</f>
        <v>11.154149</v>
      </c>
      <c r="J77" s="18">
        <f>ROUND((SUMIFS(diaria!$J:$J,diaria!$C:$C,metas!J$1)*100),6)</f>
        <v>12.854139999999999</v>
      </c>
      <c r="K77" s="18">
        <f>ROUND((SUMIFS(diaria!$J:$J,diaria!$C:$C,metas!K$1)*100),6)</f>
        <v>15.742125</v>
      </c>
      <c r="L77" s="18">
        <f>ROUND((SUMIFS(diaria!$J:$J,diaria!$C:$C,metas!L$1)*100),6)</f>
        <v>12.304954</v>
      </c>
      <c r="M77" s="18">
        <f>ROUND((SUMIFS(diaria!$J:$J,diaria!$C:$C,metas!M$1)*100),6)</f>
        <v>13.418613000000001</v>
      </c>
      <c r="N77" s="37">
        <f t="shared" si="23"/>
        <v>15.864176999999984</v>
      </c>
      <c r="O77" s="18">
        <f>ROUND((SUMIFS(diaria!$J:$J,diaria!$C:$C,metas!O$1)*100),6)</f>
        <v>18.661842</v>
      </c>
      <c r="P77" s="38">
        <v>756.75667962757427</v>
      </c>
    </row>
    <row r="78" spans="1:16" x14ac:dyDescent="0.2">
      <c r="A78" s="27">
        <f t="shared" si="21"/>
        <v>76</v>
      </c>
      <c r="B78" s="15">
        <v>132</v>
      </c>
      <c r="C78" s="15">
        <v>23</v>
      </c>
      <c r="D78" s="16" t="s">
        <v>22</v>
      </c>
      <c r="E78" s="17">
        <v>89635.469668552687</v>
      </c>
      <c r="F78" s="17">
        <v>19062.237211385604</v>
      </c>
      <c r="G78" s="18">
        <f>ROUND(($E78/SUMIF($B:$B,$B78,$E:$E))*100,6)</f>
        <v>5.2432220000000003</v>
      </c>
      <c r="H78" s="19">
        <f t="shared" si="20"/>
        <v>21.26639965392329</v>
      </c>
      <c r="I78" s="18">
        <f>ROUND((SUMIFS(diaria!$K:$K,diaria!$C:$C,metas!I$1)*100),6)</f>
        <v>8.1833609999999997</v>
      </c>
      <c r="J78" s="18">
        <f>ROUND((SUMIFS(diaria!$K:$K,diaria!$C:$C,metas!J$1)*100),6)</f>
        <v>16.438473999999999</v>
      </c>
      <c r="K78" s="18">
        <f>ROUND((SUMIFS(diaria!$K:$K,diaria!$C:$C,metas!K$1)*100),6)</f>
        <v>19.212966999999999</v>
      </c>
      <c r="L78" s="18">
        <f>ROUND((SUMIFS(diaria!$K:$K,diaria!$C:$C,metas!L$1)*100),6)</f>
        <v>14.202825000000001</v>
      </c>
      <c r="M78" s="18">
        <f>ROUND((SUMIFS(diaria!$K:$K,diaria!$C:$C,metas!M$1)*100),6)</f>
        <v>13.037020999999999</v>
      </c>
      <c r="N78" s="37">
        <f t="shared" si="23"/>
        <v>14.163486000000006</v>
      </c>
      <c r="O78" s="18">
        <f>ROUND((SUMIFS(diaria!$K:$K,diaria!$C:$C,metas!O$1)*100),6)</f>
        <v>14.761865999999999</v>
      </c>
      <c r="P78" s="38">
        <v>829.33467208149239</v>
      </c>
    </row>
    <row r="79" spans="1:16" x14ac:dyDescent="0.2">
      <c r="A79" s="27">
        <f t="shared" si="21"/>
        <v>77</v>
      </c>
      <c r="B79" s="15">
        <v>132</v>
      </c>
      <c r="C79" s="15">
        <v>24</v>
      </c>
      <c r="D79" s="16" t="s">
        <v>15</v>
      </c>
      <c r="E79" s="17">
        <v>56584.156266214814</v>
      </c>
      <c r="F79" s="17">
        <v>13611.817765989143</v>
      </c>
      <c r="G79" s="18">
        <f>ROUND(($E79/SUMIF($B:$B,$B79,$E:$E))*100,6)</f>
        <v>3.3098869999999998</v>
      </c>
      <c r="H79" s="19">
        <f t="shared" si="20"/>
        <v>24.055881830151925</v>
      </c>
      <c r="I79" s="18">
        <f>ROUND((SUMIFS(diaria!$G:$G,diaria!$C:$C,metas!I$1)*100),6)</f>
        <v>8.9238379999999999</v>
      </c>
      <c r="J79" s="18">
        <f>ROUND((SUMIFS(diaria!$G:$G,diaria!$C:$C,metas!J$1)*100),6)</f>
        <v>15.597201999999999</v>
      </c>
      <c r="K79" s="18">
        <f>ROUND((SUMIFS(diaria!$G:$G,diaria!$C:$C,metas!K$1)*100),6)</f>
        <v>18.391829999999999</v>
      </c>
      <c r="L79" s="18">
        <f>ROUND((SUMIFS(diaria!$G:$G,diaria!$C:$C,metas!L$1)*100),6)</f>
        <v>13.644973</v>
      </c>
      <c r="M79" s="18">
        <f>ROUND((SUMIFS(diaria!$G:$G,diaria!$C:$C,metas!M$1)*100),6)</f>
        <v>13.264915</v>
      </c>
      <c r="N79" s="37">
        <f t="shared" ref="N79" si="24">100-SUM(I79:M79,O79)</f>
        <v>14.220572000000004</v>
      </c>
      <c r="O79" s="18">
        <f>ROUND((SUMIFS(diaria!$G:$G,diaria!$C:$C,metas!O$1)*100),6)</f>
        <v>15.956670000000001</v>
      </c>
      <c r="P79" s="38">
        <v>3417.5289792057292</v>
      </c>
    </row>
    <row r="80" spans="1:16" x14ac:dyDescent="0.2">
      <c r="A80" s="27">
        <f t="shared" si="21"/>
        <v>78</v>
      </c>
      <c r="B80" s="15">
        <v>159</v>
      </c>
      <c r="C80" s="15">
        <v>1</v>
      </c>
      <c r="D80" s="16" t="s">
        <v>0</v>
      </c>
      <c r="E80" s="17">
        <v>307104.81665553781</v>
      </c>
      <c r="F80" s="17">
        <v>77218.766126535294</v>
      </c>
      <c r="G80" s="18">
        <f>ROUND(($E80/SUMIF($B:$B,$B80,$E:$E))*100,6)</f>
        <v>13.871869999999999</v>
      </c>
      <c r="H80" s="19">
        <f t="shared" si="20"/>
        <v>25.14410778947412</v>
      </c>
      <c r="I80" s="18">
        <f>ROUND((SUMIFS(diaria!$N:$N,diaria!$C:$C,metas!I$1)*100),6)</f>
        <v>10.291415000000001</v>
      </c>
      <c r="J80" s="18">
        <f>ROUND((SUMIFS(diaria!$N:$N,diaria!$C:$C,metas!J$1)*100),6)</f>
        <v>14.221242999999999</v>
      </c>
      <c r="K80" s="18">
        <f>ROUND((SUMIFS(diaria!$N:$N,diaria!$C:$C,metas!K$1)*100),6)</f>
        <v>16.277131000000001</v>
      </c>
      <c r="L80" s="18">
        <f>ROUND((SUMIFS(diaria!$N:$N,diaria!$C:$C,metas!L$1)*100),6)</f>
        <v>12.29017</v>
      </c>
      <c r="M80" s="18">
        <f>ROUND((SUMIFS(diaria!$N:$N,diaria!$C:$C,metas!M$1)*100),6)</f>
        <v>12.764673</v>
      </c>
      <c r="N80" s="37">
        <f>100-SUM(I80:M80,O80)</f>
        <v>15.980947999999998</v>
      </c>
      <c r="O80" s="18">
        <f>ROUND((SUMIFS(diaria!$N:$N,diaria!$C:$C,metas!O$1)*100),6)</f>
        <v>18.174420000000001</v>
      </c>
      <c r="P80" s="38">
        <v>10469.49128524088</v>
      </c>
    </row>
    <row r="81" spans="1:16" x14ac:dyDescent="0.2">
      <c r="A81" s="27">
        <f t="shared" si="21"/>
        <v>79</v>
      </c>
      <c r="B81" s="15">
        <v>159</v>
      </c>
      <c r="C81" s="15">
        <v>2</v>
      </c>
      <c r="D81" s="16" t="s">
        <v>3</v>
      </c>
      <c r="E81" s="17">
        <v>605734.61783500423</v>
      </c>
      <c r="F81" s="17">
        <v>154282.75354470438</v>
      </c>
      <c r="G81" s="37">
        <f>100-SUM(G80,G82:G92)</f>
        <v>27.360925000000009</v>
      </c>
      <c r="H81" s="19">
        <f t="shared" si="20"/>
        <v>25.470354343645813</v>
      </c>
      <c r="I81" s="18">
        <f>ROUND((SUMIFS(diaria!$M:$M,diaria!$C:$C,metas!I$1)*100),6)</f>
        <v>10.208346000000001</v>
      </c>
      <c r="J81" s="18">
        <f>ROUND((SUMIFS(diaria!$M:$M,diaria!$C:$C,metas!J$1)*100),6)</f>
        <v>12.676824</v>
      </c>
      <c r="K81" s="18">
        <f>ROUND((SUMIFS(diaria!$M:$M,diaria!$C:$C,metas!K$1)*100),6)</f>
        <v>15.965903000000001</v>
      </c>
      <c r="L81" s="18">
        <f>ROUND((SUMIFS(diaria!$M:$M,diaria!$C:$C,metas!L$1)*100),6)</f>
        <v>11.881477</v>
      </c>
      <c r="M81" s="18">
        <f>ROUND((SUMIFS(diaria!$M:$M,diaria!$C:$C,metas!M$1)*100),6)</f>
        <v>14.063976</v>
      </c>
      <c r="N81" s="37">
        <f t="shared" ref="N81:N83" si="25">100-SUM(I81:M81,O81)</f>
        <v>15.603440000000006</v>
      </c>
      <c r="O81" s="18">
        <f>ROUND((SUMIFS(diaria!$M:$M,diaria!$C:$C,metas!O$1)*100),6)</f>
        <v>19.600034000000001</v>
      </c>
      <c r="P81" s="38">
        <v>9106.3932274247272</v>
      </c>
    </row>
    <row r="82" spans="1:16" x14ac:dyDescent="0.2">
      <c r="A82" s="27">
        <f t="shared" si="21"/>
        <v>80</v>
      </c>
      <c r="B82" s="15">
        <v>159</v>
      </c>
      <c r="C82" s="15">
        <v>3</v>
      </c>
      <c r="D82" s="16" t="s">
        <v>11</v>
      </c>
      <c r="E82" s="17">
        <v>141853.44923771697</v>
      </c>
      <c r="F82" s="17">
        <v>42638.562767760435</v>
      </c>
      <c r="G82" s="18">
        <f>ROUND(($E82/SUMIF($B:$B,$B82,$E:$E))*100,6)</f>
        <v>6.4074949999999999</v>
      </c>
      <c r="H82" s="19">
        <f t="shared" si="20"/>
        <v>30.058178350183816</v>
      </c>
      <c r="I82" s="18">
        <f>ROUND((SUMIFS(diaria!$P:$P,diaria!$C:$C,metas!I$1)*100),6)</f>
        <v>7.9988409999999996</v>
      </c>
      <c r="J82" s="18">
        <f>ROUND((SUMIFS(diaria!$P:$P,diaria!$C:$C,metas!J$1)*100),6)</f>
        <v>12.891432</v>
      </c>
      <c r="K82" s="18">
        <f>ROUND((SUMIFS(diaria!$P:$P,diaria!$C:$C,metas!K$1)*100),6)</f>
        <v>15.083800999999999</v>
      </c>
      <c r="L82" s="18">
        <f>ROUND((SUMIFS(diaria!$P:$P,diaria!$C:$C,metas!L$1)*100),6)</f>
        <v>12.243176999999999</v>
      </c>
      <c r="M82" s="18">
        <f>ROUND((SUMIFS(diaria!$P:$P,diaria!$C:$C,metas!M$1)*100),6)</f>
        <v>16.084852999999999</v>
      </c>
      <c r="N82" s="37">
        <f t="shared" si="25"/>
        <v>16.776868000000007</v>
      </c>
      <c r="O82" s="18">
        <f>ROUND((SUMIFS(diaria!$P:$P,diaria!$C:$C,metas!O$1)*100),6)</f>
        <v>18.921028</v>
      </c>
      <c r="P82" s="38">
        <v>2690.0522373129966</v>
      </c>
    </row>
    <row r="83" spans="1:16" x14ac:dyDescent="0.2">
      <c r="A83" s="27">
        <f t="shared" si="21"/>
        <v>81</v>
      </c>
      <c r="B83" s="15">
        <v>159</v>
      </c>
      <c r="C83" s="15">
        <v>4</v>
      </c>
      <c r="D83" s="16" t="s">
        <v>13</v>
      </c>
      <c r="E83" s="17">
        <v>170383.66641414477</v>
      </c>
      <c r="F83" s="17">
        <v>64551.309485916761</v>
      </c>
      <c r="G83" s="18">
        <f>ROUND(($E83/SUMIF($B:$B,$B83,$E:$E))*100,6)</f>
        <v>7.6962000000000002</v>
      </c>
      <c r="H83" s="19">
        <f t="shared" si="20"/>
        <v>37.885855401781569</v>
      </c>
      <c r="I83" s="18">
        <f>ROUND((SUMIFS(diaria!$F:$F,diaria!$C:$C,metas!I$1)*100),6)</f>
        <v>9.4109809999999996</v>
      </c>
      <c r="J83" s="18">
        <f>ROUND((SUMIFS(diaria!$F:$F,diaria!$C:$C,metas!J$1)*100),6)</f>
        <v>13.565348</v>
      </c>
      <c r="K83" s="18">
        <f>ROUND((SUMIFS(diaria!$F:$F,diaria!$C:$C,metas!K$1)*100),6)</f>
        <v>19.587935000000002</v>
      </c>
      <c r="L83" s="18">
        <f>ROUND((SUMIFS(diaria!$F:$F,diaria!$C:$C,metas!L$1)*100),6)</f>
        <v>14.845794</v>
      </c>
      <c r="M83" s="18">
        <f>ROUND((SUMIFS(diaria!$F:$F,diaria!$C:$C,metas!M$1)*100),6)</f>
        <v>12.886869000000001</v>
      </c>
      <c r="N83" s="37">
        <f t="shared" si="25"/>
        <v>13.780405999999999</v>
      </c>
      <c r="O83" s="18">
        <f>ROUND((SUMIFS(diaria!$F:$F,diaria!$C:$C,metas!O$1)*100),6)</f>
        <v>15.922667000000001</v>
      </c>
      <c r="P83" s="38">
        <v>0</v>
      </c>
    </row>
    <row r="84" spans="1:16" x14ac:dyDescent="0.2">
      <c r="A84" s="27">
        <f t="shared" si="21"/>
        <v>82</v>
      </c>
      <c r="B84" s="15">
        <v>159</v>
      </c>
      <c r="C84" s="15">
        <v>5</v>
      </c>
      <c r="D84" s="16" t="s">
        <v>16</v>
      </c>
      <c r="E84" s="17">
        <v>48527.482174961769</v>
      </c>
      <c r="F84" s="17">
        <v>31659.946492135543</v>
      </c>
      <c r="G84" s="18">
        <f>ROUND(($E84/SUMIF($B:$B,$B84,$E:$E))*100,6)</f>
        <v>2.1919780000000002</v>
      </c>
      <c r="H84" s="19">
        <f t="shared" si="20"/>
        <v>65.241271694229383</v>
      </c>
      <c r="I84" s="18">
        <f>ROUND((SUMIFS(diaria!$L:$L,diaria!$C:$C,metas!I$1)*100),6)</f>
        <v>10.905022000000001</v>
      </c>
      <c r="J84" s="18">
        <f>ROUND((SUMIFS(diaria!$L:$L,diaria!$C:$C,metas!J$1)*100),6)</f>
        <v>14.196714999999999</v>
      </c>
      <c r="K84" s="18">
        <f>ROUND((SUMIFS(diaria!$L:$L,diaria!$C:$C,metas!K$1)*100),6)</f>
        <v>15.836491000000001</v>
      </c>
      <c r="L84" s="18">
        <f>ROUND((SUMIFS(diaria!$L:$L,diaria!$C:$C,metas!L$1)*100),6)</f>
        <v>12.669465000000001</v>
      </c>
      <c r="M84" s="18">
        <f>ROUND((SUMIFS(diaria!$L:$L,diaria!$C:$C,metas!M$1)*100),6)</f>
        <v>13.031764000000001</v>
      </c>
      <c r="N84" s="37">
        <f t="shared" ref="N84:N91" si="26">100-SUM(I84:M84,O84)</f>
        <v>16.514835999999988</v>
      </c>
      <c r="O84" s="18">
        <f>ROUND((SUMIFS(diaria!$L:$L,diaria!$C:$C,metas!O$1)*100),6)</f>
        <v>16.845707000000001</v>
      </c>
      <c r="P84" s="38">
        <v>0</v>
      </c>
    </row>
    <row r="85" spans="1:16" x14ac:dyDescent="0.2">
      <c r="A85" s="27">
        <f t="shared" si="21"/>
        <v>83</v>
      </c>
      <c r="B85" s="15">
        <v>159</v>
      </c>
      <c r="C85" s="15">
        <v>7</v>
      </c>
      <c r="D85" s="16" t="s">
        <v>5</v>
      </c>
      <c r="E85" s="17">
        <v>140071.37200695521</v>
      </c>
      <c r="F85" s="17">
        <v>30993.13923506565</v>
      </c>
      <c r="G85" s="18">
        <f>ROUND(($E85/SUMIF($B:$B,$B85,$E:$E))*100,6)</f>
        <v>6.3269989999999998</v>
      </c>
      <c r="H85" s="19">
        <f t="shared" si="20"/>
        <v>22.126676415739468</v>
      </c>
      <c r="I85" s="18">
        <f>ROUND((SUMIFS(diaria!$E:$E,diaria!$C:$C,metas!I$1)*100),6)</f>
        <v>8.6401780000000006</v>
      </c>
      <c r="J85" s="18">
        <f>ROUND((SUMIFS(diaria!$E:$E,diaria!$C:$C,metas!J$1)*100),6)</f>
        <v>17.167086999999999</v>
      </c>
      <c r="K85" s="18">
        <f>ROUND((SUMIFS(diaria!$E:$E,diaria!$C:$C,metas!K$1)*100),6)</f>
        <v>17.654845999999999</v>
      </c>
      <c r="L85" s="18">
        <f>ROUND((SUMIFS(diaria!$E:$E,diaria!$C:$C,metas!L$1)*100),6)</f>
        <v>12.966499000000001</v>
      </c>
      <c r="M85" s="18">
        <f>ROUND((SUMIFS(diaria!$E:$E,diaria!$C:$C,metas!M$1)*100),6)</f>
        <v>13.593515</v>
      </c>
      <c r="N85" s="37">
        <f t="shared" si="26"/>
        <v>14.279571000000004</v>
      </c>
      <c r="O85" s="18">
        <f>ROUND((SUMIFS(diaria!$E:$E,diaria!$C:$C,metas!O$1)*100),6)</f>
        <v>15.698304</v>
      </c>
      <c r="P85" s="38">
        <v>1953.9275312901698</v>
      </c>
    </row>
    <row r="86" spans="1:16" x14ac:dyDescent="0.2">
      <c r="A86" s="27">
        <f t="shared" si="21"/>
        <v>84</v>
      </c>
      <c r="B86" s="15">
        <v>159</v>
      </c>
      <c r="C86" s="15">
        <v>9</v>
      </c>
      <c r="D86" s="16" t="s">
        <v>18</v>
      </c>
      <c r="E86" s="17">
        <v>235650.57118644082</v>
      </c>
      <c r="F86" s="17">
        <v>47837.520189820963</v>
      </c>
      <c r="G86" s="18">
        <f>ROUND(($E86/SUMIF($B:$B,$B86,$E:$E))*100,6)</f>
        <v>10.644295</v>
      </c>
      <c r="H86" s="19">
        <f t="shared" si="20"/>
        <v>20.300192759546981</v>
      </c>
      <c r="I86" s="18">
        <f>ROUND((SUMIFS(diaria!$H:$H,diaria!$C:$C,metas!I$1)*100),6)</f>
        <v>15.038662</v>
      </c>
      <c r="J86" s="18">
        <f>ROUND((SUMIFS(diaria!$H:$H,diaria!$C:$C,metas!J$1)*100),6)</f>
        <v>10.104303</v>
      </c>
      <c r="K86" s="18">
        <f>ROUND((SUMIFS(diaria!$H:$H,diaria!$C:$C,metas!K$1)*100),6)</f>
        <v>12.269288</v>
      </c>
      <c r="L86" s="18">
        <f>ROUND((SUMIFS(diaria!$H:$H,diaria!$C:$C,metas!L$1)*100),6)</f>
        <v>9.985023</v>
      </c>
      <c r="M86" s="18">
        <f>ROUND((SUMIFS(diaria!$H:$H,diaria!$C:$C,metas!M$1)*100),6)</f>
        <v>11.548665</v>
      </c>
      <c r="N86" s="37">
        <f t="shared" si="26"/>
        <v>17.543157000000008</v>
      </c>
      <c r="O86" s="18">
        <f>ROUND((SUMIFS(diaria!$H:$H,diaria!$C:$C,metas!O$1)*100),6)</f>
        <v>23.510902000000002</v>
      </c>
      <c r="P86" s="38">
        <v>20034.621693024001</v>
      </c>
    </row>
    <row r="87" spans="1:16" x14ac:dyDescent="0.2">
      <c r="A87" s="27">
        <f t="shared" si="21"/>
        <v>85</v>
      </c>
      <c r="B87" s="15">
        <v>159</v>
      </c>
      <c r="C87" s="15">
        <v>10</v>
      </c>
      <c r="D87" s="16" t="s">
        <v>23</v>
      </c>
      <c r="E87" s="17">
        <v>57583.557194416127</v>
      </c>
      <c r="F87" s="17">
        <v>16012.109788925351</v>
      </c>
      <c r="G87" s="18">
        <f>ROUND(($E87/SUMIF($B:$B,$B87,$E:$E))*100,6)</f>
        <v>2.6010390000000001</v>
      </c>
      <c r="H87" s="19">
        <f t="shared" si="20"/>
        <v>27.806739578217726</v>
      </c>
      <c r="I87" s="18">
        <f>ROUND((SUMIFS(diaria!$O:$O,diaria!$C:$C,metas!I$1)*100),6)</f>
        <v>9.7230050000000006</v>
      </c>
      <c r="J87" s="18">
        <f>ROUND((SUMIFS(diaria!$O:$O,diaria!$C:$C,metas!J$1)*100),6)</f>
        <v>15.346026999999999</v>
      </c>
      <c r="K87" s="18">
        <f>ROUND((SUMIFS(diaria!$O:$O,diaria!$C:$C,metas!K$1)*100),6)</f>
        <v>17.719628</v>
      </c>
      <c r="L87" s="18">
        <f>ROUND((SUMIFS(diaria!$O:$O,diaria!$C:$C,metas!L$1)*100),6)</f>
        <v>12.681141999999999</v>
      </c>
      <c r="M87" s="18">
        <f>ROUND((SUMIFS(diaria!$O:$O,diaria!$C:$C,metas!M$1)*100),6)</f>
        <v>13.201278</v>
      </c>
      <c r="N87" s="37">
        <f t="shared" si="26"/>
        <v>14.706696999999991</v>
      </c>
      <c r="O87" s="18">
        <f>ROUND((SUMIFS(diaria!$O:$O,diaria!$C:$C,metas!O$1)*100),6)</f>
        <v>16.622223000000002</v>
      </c>
      <c r="P87" s="38">
        <v>3110.2411353220878</v>
      </c>
    </row>
    <row r="88" spans="1:16" x14ac:dyDescent="0.2">
      <c r="A88" s="27">
        <f t="shared" si="21"/>
        <v>86</v>
      </c>
      <c r="B88" s="15">
        <v>159</v>
      </c>
      <c r="C88" s="15">
        <v>12</v>
      </c>
      <c r="D88" s="16" t="s">
        <v>2</v>
      </c>
      <c r="E88" s="17">
        <v>32507.192304670429</v>
      </c>
      <c r="F88" s="17">
        <v>10074.795284115251</v>
      </c>
      <c r="G88" s="18">
        <f>ROUND(($E88/SUMIF($B:$B,$B88,$E:$E))*100,6)</f>
        <v>1.4683440000000001</v>
      </c>
      <c r="H88" s="19">
        <f t="shared" si="20"/>
        <v>30.992511410060374</v>
      </c>
      <c r="I88" s="18">
        <f>ROUND((SUMIFS(diaria!$D:$D,diaria!$C:$C,metas!I$1)*100),6)</f>
        <v>11.859761000000001</v>
      </c>
      <c r="J88" s="18">
        <f>ROUND((SUMIFS(diaria!$D:$D,diaria!$C:$C,metas!J$1)*100),6)</f>
        <v>15.117702</v>
      </c>
      <c r="K88" s="18">
        <f>ROUND((SUMIFS(diaria!$D:$D,diaria!$C:$C,metas!K$1)*100),6)</f>
        <v>16.352796999999999</v>
      </c>
      <c r="L88" s="18">
        <f>ROUND((SUMIFS(diaria!$D:$D,diaria!$C:$C,metas!L$1)*100),6)</f>
        <v>12.079449</v>
      </c>
      <c r="M88" s="18">
        <f>ROUND((SUMIFS(diaria!$D:$D,diaria!$C:$C,metas!M$1)*100),6)</f>
        <v>12.535981</v>
      </c>
      <c r="N88" s="37">
        <f t="shared" si="26"/>
        <v>14.465490000000017</v>
      </c>
      <c r="O88" s="18">
        <f>ROUND((SUMIFS(diaria!$D:$D,diaria!$C:$C,metas!O$1)*100),6)</f>
        <v>17.588819999999998</v>
      </c>
      <c r="P88" s="38">
        <v>627.53019781361888</v>
      </c>
    </row>
    <row r="89" spans="1:16" x14ac:dyDescent="0.2">
      <c r="A89" s="27">
        <f t="shared" si="21"/>
        <v>87</v>
      </c>
      <c r="B89" s="15">
        <v>159</v>
      </c>
      <c r="C89" s="15">
        <v>21</v>
      </c>
      <c r="D89" s="16" t="s">
        <v>20</v>
      </c>
      <c r="E89" s="17">
        <v>183557.77292317024</v>
      </c>
      <c r="F89" s="17">
        <v>48826.856477128029</v>
      </c>
      <c r="G89" s="18">
        <f>ROUND(($E89/SUMIF($B:$B,$B89,$E:$E))*100,6)</f>
        <v>8.2912719999999993</v>
      </c>
      <c r="H89" s="19">
        <f t="shared" si="20"/>
        <v>26.600266335528573</v>
      </c>
      <c r="I89" s="18">
        <f>ROUND((SUMIFS(diaria!$I:$I,diaria!$C:$C,metas!I$1)*100),6)</f>
        <v>9.6980599999999999</v>
      </c>
      <c r="J89" s="18">
        <f>ROUND((SUMIFS(diaria!$I:$I,diaria!$C:$C,metas!J$1)*100),6)</f>
        <v>14.601525000000001</v>
      </c>
      <c r="K89" s="18">
        <f>ROUND((SUMIFS(diaria!$I:$I,diaria!$C:$C,metas!K$1)*100),6)</f>
        <v>16.306732</v>
      </c>
      <c r="L89" s="18">
        <f>ROUND((SUMIFS(diaria!$I:$I,diaria!$C:$C,metas!L$1)*100),6)</f>
        <v>12.469127</v>
      </c>
      <c r="M89" s="18">
        <f>ROUND((SUMIFS(diaria!$I:$I,diaria!$C:$C,metas!M$1)*100),6)</f>
        <v>13.598713999999999</v>
      </c>
      <c r="N89" s="37">
        <f t="shared" si="26"/>
        <v>15.72069599999999</v>
      </c>
      <c r="O89" s="18">
        <f>ROUND((SUMIFS(diaria!$I:$I,diaria!$C:$C,metas!O$1)*100),6)</f>
        <v>17.605146000000001</v>
      </c>
      <c r="P89" s="38">
        <v>4826.9579715464024</v>
      </c>
    </row>
    <row r="90" spans="1:16" x14ac:dyDescent="0.2">
      <c r="A90" s="27">
        <f t="shared" si="21"/>
        <v>88</v>
      </c>
      <c r="B90" s="15">
        <v>159</v>
      </c>
      <c r="C90" s="15">
        <v>22</v>
      </c>
      <c r="D90" s="16" t="s">
        <v>25</v>
      </c>
      <c r="E90" s="17">
        <v>67533.089759022259</v>
      </c>
      <c r="F90" s="17">
        <v>19750.302028375958</v>
      </c>
      <c r="G90" s="18">
        <f>ROUND(($E90/SUMIF($B:$B,$B90,$E:$E))*100,6)</f>
        <v>3.0504579999999999</v>
      </c>
      <c r="H90" s="19">
        <f t="shared" si="20"/>
        <v>29.24537008280058</v>
      </c>
      <c r="I90" s="18">
        <f>ROUND((SUMIFS(diaria!$J:$J,diaria!$C:$C,metas!I$1)*100),6)</f>
        <v>11.154149</v>
      </c>
      <c r="J90" s="18">
        <f>ROUND((SUMIFS(diaria!$J:$J,diaria!$C:$C,metas!J$1)*100),6)</f>
        <v>12.854139999999999</v>
      </c>
      <c r="K90" s="18">
        <f>ROUND((SUMIFS(diaria!$J:$J,diaria!$C:$C,metas!K$1)*100),6)</f>
        <v>15.742125</v>
      </c>
      <c r="L90" s="18">
        <f>ROUND((SUMIFS(diaria!$J:$J,diaria!$C:$C,metas!L$1)*100),6)</f>
        <v>12.304954</v>
      </c>
      <c r="M90" s="18">
        <f>ROUND((SUMIFS(diaria!$J:$J,diaria!$C:$C,metas!M$1)*100),6)</f>
        <v>13.418613000000001</v>
      </c>
      <c r="N90" s="37">
        <f t="shared" si="26"/>
        <v>15.864176999999984</v>
      </c>
      <c r="O90" s="18">
        <f>ROUND((SUMIFS(diaria!$J:$J,diaria!$C:$C,metas!O$1)*100),6)</f>
        <v>18.661842</v>
      </c>
      <c r="P90" s="38">
        <v>1155.1729692849658</v>
      </c>
    </row>
    <row r="91" spans="1:16" x14ac:dyDescent="0.2">
      <c r="A91" s="27">
        <f t="shared" si="21"/>
        <v>89</v>
      </c>
      <c r="B91" s="15">
        <v>159</v>
      </c>
      <c r="C91" s="15">
        <v>23</v>
      </c>
      <c r="D91" s="16" t="s">
        <v>22</v>
      </c>
      <c r="E91" s="17">
        <v>120268.87111042773</v>
      </c>
      <c r="F91" s="17">
        <v>25436.181976842727</v>
      </c>
      <c r="G91" s="18">
        <f>ROUND(($E91/SUMIF($B:$B,$B91,$E:$E))*100,6)</f>
        <v>5.4325239999999999</v>
      </c>
      <c r="H91" s="19">
        <f t="shared" si="20"/>
        <v>21.149431055595333</v>
      </c>
      <c r="I91" s="18">
        <f>ROUND((SUMIFS(diaria!$K:$K,diaria!$C:$C,metas!I$1)*100),6)</f>
        <v>8.1833609999999997</v>
      </c>
      <c r="J91" s="18">
        <f>ROUND((SUMIFS(diaria!$K:$K,diaria!$C:$C,metas!J$1)*100),6)</f>
        <v>16.438473999999999</v>
      </c>
      <c r="K91" s="18">
        <f>ROUND((SUMIFS(diaria!$K:$K,diaria!$C:$C,metas!K$1)*100),6)</f>
        <v>19.212966999999999</v>
      </c>
      <c r="L91" s="18">
        <f>ROUND((SUMIFS(diaria!$K:$K,diaria!$C:$C,metas!L$1)*100),6)</f>
        <v>14.202825000000001</v>
      </c>
      <c r="M91" s="18">
        <f>ROUND((SUMIFS(diaria!$K:$K,diaria!$C:$C,metas!M$1)*100),6)</f>
        <v>13.037020999999999</v>
      </c>
      <c r="N91" s="37">
        <f t="shared" si="26"/>
        <v>14.163486000000006</v>
      </c>
      <c r="O91" s="18">
        <f>ROUND((SUMIFS(diaria!$K:$K,diaria!$C:$C,metas!O$1)*100),6)</f>
        <v>14.761865999999999</v>
      </c>
      <c r="P91" s="38">
        <v>1112.7642344353253</v>
      </c>
    </row>
    <row r="92" spans="1:16" x14ac:dyDescent="0.2">
      <c r="A92" s="27">
        <f t="shared" si="21"/>
        <v>90</v>
      </c>
      <c r="B92" s="15">
        <v>159</v>
      </c>
      <c r="C92" s="15">
        <v>24</v>
      </c>
      <c r="D92" s="16" t="s">
        <v>15</v>
      </c>
      <c r="E92" s="17">
        <v>103090.97653033506</v>
      </c>
      <c r="F92" s="17">
        <v>23897.686460778557</v>
      </c>
      <c r="G92" s="18">
        <f>ROUND(($E92/SUMIF($B:$B,$B92,$E:$E))*100,6)</f>
        <v>4.6566010000000002</v>
      </c>
      <c r="H92" s="19">
        <f t="shared" si="20"/>
        <v>23.181162178385748</v>
      </c>
      <c r="I92" s="18">
        <f>ROUND((SUMIFS(diaria!$G:$G,diaria!$C:$C,metas!I$1)*100),6)</f>
        <v>8.9238379999999999</v>
      </c>
      <c r="J92" s="18">
        <f>ROUND((SUMIFS(diaria!$G:$G,diaria!$C:$C,metas!J$1)*100),6)</f>
        <v>15.597201999999999</v>
      </c>
      <c r="K92" s="18">
        <f>ROUND((SUMIFS(diaria!$G:$G,diaria!$C:$C,metas!K$1)*100),6)</f>
        <v>18.391829999999999</v>
      </c>
      <c r="L92" s="18">
        <f>ROUND((SUMIFS(diaria!$G:$G,diaria!$C:$C,metas!L$1)*100),6)</f>
        <v>13.644973</v>
      </c>
      <c r="M92" s="18">
        <f>ROUND((SUMIFS(diaria!$G:$G,diaria!$C:$C,metas!M$1)*100),6)</f>
        <v>13.264915</v>
      </c>
      <c r="N92" s="37">
        <f t="shared" ref="N92" si="27">100-SUM(I92:M92,O92)</f>
        <v>14.220572000000004</v>
      </c>
      <c r="O92" s="18">
        <f>ROUND((SUMIFS(diaria!$G:$G,diaria!$C:$C,metas!O$1)*100),6)</f>
        <v>15.956670000000001</v>
      </c>
      <c r="P92" s="38">
        <v>6226.4143010187172</v>
      </c>
    </row>
    <row r="93" spans="1:16" x14ac:dyDescent="0.2">
      <c r="A93" s="27">
        <f t="shared" si="21"/>
        <v>91</v>
      </c>
      <c r="B93" s="15">
        <v>175</v>
      </c>
      <c r="C93" s="15">
        <v>1</v>
      </c>
      <c r="D93" s="16" t="s">
        <v>0</v>
      </c>
      <c r="E93" s="17">
        <v>429394.96352553176</v>
      </c>
      <c r="F93" s="17">
        <v>108745.70537636058</v>
      </c>
      <c r="G93" s="18">
        <f>ROUND(($E93/SUMIF($B:$B,$B93,$E:$E))*100,6)</f>
        <v>15.275738</v>
      </c>
      <c r="H93" s="19">
        <f t="shared" si="20"/>
        <v>25.325333227830132</v>
      </c>
      <c r="I93" s="18">
        <f>ROUND((SUMIFS(diaria!$N:$N,diaria!$C:$C,metas!I$1)*100),6)</f>
        <v>10.291415000000001</v>
      </c>
      <c r="J93" s="18">
        <f>ROUND((SUMIFS(diaria!$N:$N,diaria!$C:$C,metas!J$1)*100),6)</f>
        <v>14.221242999999999</v>
      </c>
      <c r="K93" s="18">
        <f>ROUND((SUMIFS(diaria!$N:$N,diaria!$C:$C,metas!K$1)*100),6)</f>
        <v>16.277131000000001</v>
      </c>
      <c r="L93" s="18">
        <f>ROUND((SUMIFS(diaria!$N:$N,diaria!$C:$C,metas!L$1)*100),6)</f>
        <v>12.29017</v>
      </c>
      <c r="M93" s="18">
        <f>ROUND((SUMIFS(diaria!$N:$N,diaria!$C:$C,metas!M$1)*100),6)</f>
        <v>12.764673</v>
      </c>
      <c r="N93" s="37">
        <f>100-SUM(I93:M93,O93)</f>
        <v>15.980947999999998</v>
      </c>
      <c r="O93" s="18">
        <f>ROUND((SUMIFS(diaria!$N:$N,diaria!$C:$C,metas!O$1)*100),6)</f>
        <v>18.174420000000001</v>
      </c>
      <c r="P93" s="38">
        <v>14638.477108612993</v>
      </c>
    </row>
    <row r="94" spans="1:16" x14ac:dyDescent="0.2">
      <c r="A94" s="27">
        <f t="shared" si="21"/>
        <v>92</v>
      </c>
      <c r="B94" s="15">
        <v>175</v>
      </c>
      <c r="C94" s="15">
        <v>2</v>
      </c>
      <c r="D94" s="16" t="s">
        <v>3</v>
      </c>
      <c r="E94" s="17">
        <v>672115.82255764725</v>
      </c>
      <c r="F94" s="17">
        <v>168947.47126551237</v>
      </c>
      <c r="G94" s="37">
        <f>100-SUM(G93,G95:G105)</f>
        <v>23.910538000000003</v>
      </c>
      <c r="H94" s="19">
        <f t="shared" si="20"/>
        <v>25.136660318842857</v>
      </c>
      <c r="I94" s="18">
        <f>ROUND((SUMIFS(diaria!$M:$M,diaria!$C:$C,metas!I$1)*100),6)</f>
        <v>10.208346000000001</v>
      </c>
      <c r="J94" s="18">
        <f>ROUND((SUMIFS(diaria!$M:$M,diaria!$C:$C,metas!J$1)*100),6)</f>
        <v>12.676824</v>
      </c>
      <c r="K94" s="18">
        <f>ROUND((SUMIFS(diaria!$M:$M,diaria!$C:$C,metas!K$1)*100),6)</f>
        <v>15.965903000000001</v>
      </c>
      <c r="L94" s="18">
        <f>ROUND((SUMIFS(diaria!$M:$M,diaria!$C:$C,metas!L$1)*100),6)</f>
        <v>11.881477</v>
      </c>
      <c r="M94" s="18">
        <f>ROUND((SUMIFS(diaria!$M:$M,diaria!$C:$C,metas!M$1)*100),6)</f>
        <v>14.063976</v>
      </c>
      <c r="N94" s="37">
        <f t="shared" ref="N94:N96" si="28">100-SUM(I94:M94,O94)</f>
        <v>15.603440000000006</v>
      </c>
      <c r="O94" s="18">
        <f>ROUND((SUMIFS(diaria!$M:$M,diaria!$C:$C,metas!O$1)*100),6)</f>
        <v>19.600034000000001</v>
      </c>
      <c r="P94" s="38">
        <v>10104.344038417055</v>
      </c>
    </row>
    <row r="95" spans="1:16" x14ac:dyDescent="0.2">
      <c r="A95" s="27">
        <f t="shared" si="21"/>
        <v>93</v>
      </c>
      <c r="B95" s="15">
        <v>175</v>
      </c>
      <c r="C95" s="15">
        <v>3</v>
      </c>
      <c r="D95" s="16" t="s">
        <v>11</v>
      </c>
      <c r="E95" s="17">
        <v>183047.99079136809</v>
      </c>
      <c r="F95" s="17">
        <v>51787.574801801005</v>
      </c>
      <c r="G95" s="18">
        <f>ROUND(($E95/SUMIF($B:$B,$B95,$E:$E))*100,6)</f>
        <v>6.5119379999999998</v>
      </c>
      <c r="H95" s="19">
        <f t="shared" si="20"/>
        <v>28.291801826345491</v>
      </c>
      <c r="I95" s="18">
        <f>ROUND((SUMIFS(diaria!$P:$P,diaria!$C:$C,metas!I$1)*100),6)</f>
        <v>7.9988409999999996</v>
      </c>
      <c r="J95" s="18">
        <f>ROUND((SUMIFS(diaria!$P:$P,diaria!$C:$C,metas!J$1)*100),6)</f>
        <v>12.891432</v>
      </c>
      <c r="K95" s="18">
        <f>ROUND((SUMIFS(diaria!$P:$P,diaria!$C:$C,metas!K$1)*100),6)</f>
        <v>15.083800999999999</v>
      </c>
      <c r="L95" s="18">
        <f>ROUND((SUMIFS(diaria!$P:$P,diaria!$C:$C,metas!L$1)*100),6)</f>
        <v>12.243176999999999</v>
      </c>
      <c r="M95" s="18">
        <f>ROUND((SUMIFS(diaria!$P:$P,diaria!$C:$C,metas!M$1)*100),6)</f>
        <v>16.084852999999999</v>
      </c>
      <c r="N95" s="37">
        <f t="shared" si="28"/>
        <v>16.776868000000007</v>
      </c>
      <c r="O95" s="18">
        <f>ROUND((SUMIFS(diaria!$P:$P,diaria!$C:$C,metas!O$1)*100),6)</f>
        <v>18.921028</v>
      </c>
      <c r="P95" s="38">
        <v>3471.2490941182105</v>
      </c>
    </row>
    <row r="96" spans="1:16" x14ac:dyDescent="0.2">
      <c r="A96" s="27">
        <f t="shared" si="21"/>
        <v>94</v>
      </c>
      <c r="B96" s="15">
        <v>175</v>
      </c>
      <c r="C96" s="15">
        <v>4</v>
      </c>
      <c r="D96" s="16" t="s">
        <v>13</v>
      </c>
      <c r="E96" s="17">
        <v>160956.23068345312</v>
      </c>
      <c r="F96" s="17">
        <v>59997.343928528557</v>
      </c>
      <c r="G96" s="18">
        <f>ROUND(($E96/SUMIF($B:$B,$B96,$E:$E))*100,6)</f>
        <v>5.7260229999999996</v>
      </c>
      <c r="H96" s="19">
        <f t="shared" si="20"/>
        <v>37.275564713318367</v>
      </c>
      <c r="I96" s="18">
        <f>ROUND((SUMIFS(diaria!$F:$F,diaria!$C:$C,metas!I$1)*100),6)</f>
        <v>9.4109809999999996</v>
      </c>
      <c r="J96" s="18">
        <f>ROUND((SUMIFS(diaria!$F:$F,diaria!$C:$C,metas!J$1)*100),6)</f>
        <v>13.565348</v>
      </c>
      <c r="K96" s="18">
        <f>ROUND((SUMIFS(diaria!$F:$F,diaria!$C:$C,metas!K$1)*100),6)</f>
        <v>19.587935000000002</v>
      </c>
      <c r="L96" s="18">
        <f>ROUND((SUMIFS(diaria!$F:$F,diaria!$C:$C,metas!L$1)*100),6)</f>
        <v>14.845794</v>
      </c>
      <c r="M96" s="18">
        <f>ROUND((SUMIFS(diaria!$F:$F,diaria!$C:$C,metas!M$1)*100),6)</f>
        <v>12.886869000000001</v>
      </c>
      <c r="N96" s="37">
        <f t="shared" si="28"/>
        <v>13.780405999999999</v>
      </c>
      <c r="O96" s="18">
        <f>ROUND((SUMIFS(diaria!$F:$F,diaria!$C:$C,metas!O$1)*100),6)</f>
        <v>15.922667000000001</v>
      </c>
      <c r="P96" s="38">
        <v>0</v>
      </c>
    </row>
    <row r="97" spans="1:16" x14ac:dyDescent="0.2">
      <c r="A97" s="27">
        <f t="shared" si="21"/>
        <v>95</v>
      </c>
      <c r="B97" s="15">
        <v>175</v>
      </c>
      <c r="C97" s="15">
        <v>5</v>
      </c>
      <c r="D97" s="16" t="s">
        <v>16</v>
      </c>
      <c r="E97" s="17">
        <v>79741.181703890659</v>
      </c>
      <c r="F97" s="17">
        <v>50511.182812875726</v>
      </c>
      <c r="G97" s="18">
        <f>ROUND(($E97/SUMIF($B:$B,$B97,$E:$E))*100,6)</f>
        <v>2.836795</v>
      </c>
      <c r="H97" s="19">
        <f t="shared" si="20"/>
        <v>63.343910553574389</v>
      </c>
      <c r="I97" s="18">
        <f>ROUND((SUMIFS(diaria!$L:$L,diaria!$C:$C,metas!I$1)*100),6)</f>
        <v>10.905022000000001</v>
      </c>
      <c r="J97" s="18">
        <f>ROUND((SUMIFS(diaria!$L:$L,diaria!$C:$C,metas!J$1)*100),6)</f>
        <v>14.196714999999999</v>
      </c>
      <c r="K97" s="18">
        <f>ROUND((SUMIFS(diaria!$L:$L,diaria!$C:$C,metas!K$1)*100),6)</f>
        <v>15.836491000000001</v>
      </c>
      <c r="L97" s="18">
        <f>ROUND((SUMIFS(diaria!$L:$L,diaria!$C:$C,metas!L$1)*100),6)</f>
        <v>12.669465000000001</v>
      </c>
      <c r="M97" s="18">
        <f>ROUND((SUMIFS(diaria!$L:$L,diaria!$C:$C,metas!M$1)*100),6)</f>
        <v>13.031764000000001</v>
      </c>
      <c r="N97" s="37">
        <f t="shared" ref="N97:N104" si="29">100-SUM(I97:M97,O97)</f>
        <v>16.514835999999988</v>
      </c>
      <c r="O97" s="18">
        <f>ROUND((SUMIFS(diaria!$L:$L,diaria!$C:$C,metas!O$1)*100),6)</f>
        <v>16.845707000000001</v>
      </c>
      <c r="P97" s="38">
        <v>0</v>
      </c>
    </row>
    <row r="98" spans="1:16" x14ac:dyDescent="0.2">
      <c r="A98" s="27">
        <f t="shared" si="21"/>
        <v>96</v>
      </c>
      <c r="B98" s="15">
        <v>175</v>
      </c>
      <c r="C98" s="15">
        <v>7</v>
      </c>
      <c r="D98" s="16" t="s">
        <v>5</v>
      </c>
      <c r="E98" s="17">
        <v>181323.30100083345</v>
      </c>
      <c r="F98" s="17">
        <v>40483.222231043314</v>
      </c>
      <c r="G98" s="18">
        <f>ROUND(($E98/SUMIF($B:$B,$B98,$E:$E))*100,6)</f>
        <v>6.4505819999999998</v>
      </c>
      <c r="H98" s="19">
        <f t="shared" si="20"/>
        <v>22.326541601433362</v>
      </c>
      <c r="I98" s="18">
        <f>ROUND((SUMIFS(diaria!$E:$E,diaria!$C:$C,metas!I$1)*100),6)</f>
        <v>8.6401780000000006</v>
      </c>
      <c r="J98" s="18">
        <f>ROUND((SUMIFS(diaria!$E:$E,diaria!$C:$C,metas!J$1)*100),6)</f>
        <v>17.167086999999999</v>
      </c>
      <c r="K98" s="18">
        <f>ROUND((SUMIFS(diaria!$E:$E,diaria!$C:$C,metas!K$1)*100),6)</f>
        <v>17.654845999999999</v>
      </c>
      <c r="L98" s="18">
        <f>ROUND((SUMIFS(diaria!$E:$E,diaria!$C:$C,metas!L$1)*100),6)</f>
        <v>12.966499000000001</v>
      </c>
      <c r="M98" s="18">
        <f>ROUND((SUMIFS(diaria!$E:$E,diaria!$C:$C,metas!M$1)*100),6)</f>
        <v>13.593515</v>
      </c>
      <c r="N98" s="37">
        <f t="shared" si="29"/>
        <v>14.279571000000004</v>
      </c>
      <c r="O98" s="18">
        <f>ROUND((SUMIFS(diaria!$E:$E,diaria!$C:$C,metas!O$1)*100),6)</f>
        <v>15.698304</v>
      </c>
      <c r="P98" s="38">
        <v>2529.3718824454049</v>
      </c>
    </row>
    <row r="99" spans="1:16" x14ac:dyDescent="0.2">
      <c r="A99" s="27">
        <f t="shared" si="21"/>
        <v>97</v>
      </c>
      <c r="B99" s="15">
        <v>175</v>
      </c>
      <c r="C99" s="15">
        <v>9</v>
      </c>
      <c r="D99" s="16" t="s">
        <v>18</v>
      </c>
      <c r="E99" s="17">
        <v>300390.17036531604</v>
      </c>
      <c r="F99" s="17">
        <v>61662.100465576616</v>
      </c>
      <c r="G99" s="18">
        <f>ROUND(($E99/SUMIF($B:$B,$B99,$E:$E))*100,6)</f>
        <v>10.686389</v>
      </c>
      <c r="H99" s="19">
        <f t="shared" si="20"/>
        <v>20.527336294189308</v>
      </c>
      <c r="I99" s="18">
        <f>ROUND((SUMIFS(diaria!$H:$H,diaria!$C:$C,metas!I$1)*100),6)</f>
        <v>15.038662</v>
      </c>
      <c r="J99" s="18">
        <f>ROUND((SUMIFS(diaria!$H:$H,diaria!$C:$C,metas!J$1)*100),6)</f>
        <v>10.104303</v>
      </c>
      <c r="K99" s="18">
        <f>ROUND((SUMIFS(diaria!$H:$H,diaria!$C:$C,metas!K$1)*100),6)</f>
        <v>12.269288</v>
      </c>
      <c r="L99" s="18">
        <f>ROUND((SUMIFS(diaria!$H:$H,diaria!$C:$C,metas!L$1)*100),6)</f>
        <v>9.985023</v>
      </c>
      <c r="M99" s="18">
        <f>ROUND((SUMIFS(diaria!$H:$H,diaria!$C:$C,metas!M$1)*100),6)</f>
        <v>11.548665</v>
      </c>
      <c r="N99" s="37">
        <f t="shared" si="29"/>
        <v>17.543157000000008</v>
      </c>
      <c r="O99" s="18">
        <f>ROUND((SUMIFS(diaria!$H:$H,diaria!$C:$C,metas!O$1)*100),6)</f>
        <v>23.510902000000002</v>
      </c>
      <c r="P99" s="38">
        <v>25538.675307562418</v>
      </c>
    </row>
    <row r="100" spans="1:16" x14ac:dyDescent="0.2">
      <c r="A100" s="27">
        <f t="shared" si="21"/>
        <v>98</v>
      </c>
      <c r="B100" s="15">
        <v>175</v>
      </c>
      <c r="C100" s="15">
        <v>10</v>
      </c>
      <c r="D100" s="16" t="s">
        <v>23</v>
      </c>
      <c r="E100" s="17">
        <v>77216.28810342605</v>
      </c>
      <c r="F100" s="17">
        <v>19483.948268754302</v>
      </c>
      <c r="G100" s="18">
        <f>ROUND(($E100/SUMIF($B:$B,$B100,$E:$E))*100,6)</f>
        <v>2.746972</v>
      </c>
      <c r="H100" s="19">
        <f t="shared" si="20"/>
        <v>25.232951165247492</v>
      </c>
      <c r="I100" s="18">
        <f>ROUND((SUMIFS(diaria!$O:$O,diaria!$C:$C,metas!I$1)*100),6)</f>
        <v>9.7230050000000006</v>
      </c>
      <c r="J100" s="18">
        <f>ROUND((SUMIFS(diaria!$O:$O,diaria!$C:$C,metas!J$1)*100),6)</f>
        <v>15.346026999999999</v>
      </c>
      <c r="K100" s="18">
        <f>ROUND((SUMIFS(diaria!$O:$O,diaria!$C:$C,metas!K$1)*100),6)</f>
        <v>17.719628</v>
      </c>
      <c r="L100" s="18">
        <f>ROUND((SUMIFS(diaria!$O:$O,diaria!$C:$C,metas!L$1)*100),6)</f>
        <v>12.681141999999999</v>
      </c>
      <c r="M100" s="18">
        <f>ROUND((SUMIFS(diaria!$O:$O,diaria!$C:$C,metas!M$1)*100),6)</f>
        <v>13.201278</v>
      </c>
      <c r="N100" s="37">
        <f t="shared" si="29"/>
        <v>14.706696999999991</v>
      </c>
      <c r="O100" s="18">
        <f>ROUND((SUMIFS(diaria!$O:$O,diaria!$C:$C,metas!O$1)*100),6)</f>
        <v>16.622223000000002</v>
      </c>
      <c r="P100" s="38">
        <v>4170.6571680751549</v>
      </c>
    </row>
    <row r="101" spans="1:16" x14ac:dyDescent="0.2">
      <c r="A101" s="27">
        <f t="shared" si="21"/>
        <v>99</v>
      </c>
      <c r="B101" s="15">
        <v>175</v>
      </c>
      <c r="C101" s="15">
        <v>12</v>
      </c>
      <c r="D101" s="16" t="s">
        <v>2</v>
      </c>
      <c r="E101" s="17">
        <v>51589.473501598513</v>
      </c>
      <c r="F101" s="17">
        <v>15623.103390880546</v>
      </c>
      <c r="G101" s="18">
        <f>ROUND(($E101/SUMIF($B:$B,$B101,$E:$E))*100,6)</f>
        <v>1.835297</v>
      </c>
      <c r="H101" s="19">
        <f t="shared" si="20"/>
        <v>30.283510046669615</v>
      </c>
      <c r="I101" s="18">
        <f>ROUND((SUMIFS(diaria!$D:$D,diaria!$C:$C,metas!I$1)*100),6)</f>
        <v>11.859761000000001</v>
      </c>
      <c r="J101" s="18">
        <f>ROUND((SUMIFS(diaria!$D:$D,diaria!$C:$C,metas!J$1)*100),6)</f>
        <v>15.117702</v>
      </c>
      <c r="K101" s="18">
        <f>ROUND((SUMIFS(diaria!$D:$D,diaria!$C:$C,metas!K$1)*100),6)</f>
        <v>16.352796999999999</v>
      </c>
      <c r="L101" s="18">
        <f>ROUND((SUMIFS(diaria!$D:$D,diaria!$C:$C,metas!L$1)*100),6)</f>
        <v>12.079449</v>
      </c>
      <c r="M101" s="18">
        <f>ROUND((SUMIFS(diaria!$D:$D,diaria!$C:$C,metas!M$1)*100),6)</f>
        <v>12.535981</v>
      </c>
      <c r="N101" s="37">
        <f t="shared" si="29"/>
        <v>14.465490000000017</v>
      </c>
      <c r="O101" s="18">
        <f>ROUND((SUMIFS(diaria!$D:$D,diaria!$C:$C,metas!O$1)*100),6)</f>
        <v>17.588819999999998</v>
      </c>
      <c r="P101" s="38">
        <v>995.90122112475649</v>
      </c>
    </row>
    <row r="102" spans="1:16" x14ac:dyDescent="0.2">
      <c r="A102" s="27">
        <f t="shared" si="21"/>
        <v>100</v>
      </c>
      <c r="B102" s="15">
        <v>175</v>
      </c>
      <c r="C102" s="15">
        <v>21</v>
      </c>
      <c r="D102" s="16" t="s">
        <v>20</v>
      </c>
      <c r="E102" s="17">
        <v>286949.59313599963</v>
      </c>
      <c r="F102" s="17">
        <v>75179.184544621618</v>
      </c>
      <c r="G102" s="18">
        <f>ROUND(($E102/SUMIF($B:$B,$B102,$E:$E))*100,6)</f>
        <v>10.20824</v>
      </c>
      <c r="H102" s="19">
        <f t="shared" si="20"/>
        <v>26.199439324170942</v>
      </c>
      <c r="I102" s="18">
        <f>ROUND((SUMIFS(diaria!$I:$I,diaria!$C:$C,metas!I$1)*100),6)</f>
        <v>9.6980599999999999</v>
      </c>
      <c r="J102" s="18">
        <f>ROUND((SUMIFS(diaria!$I:$I,diaria!$C:$C,metas!J$1)*100),6)</f>
        <v>14.601525000000001</v>
      </c>
      <c r="K102" s="18">
        <f>ROUND((SUMIFS(diaria!$I:$I,diaria!$C:$C,metas!K$1)*100),6)</f>
        <v>16.306732</v>
      </c>
      <c r="L102" s="18">
        <f>ROUND((SUMIFS(diaria!$I:$I,diaria!$C:$C,metas!L$1)*100),6)</f>
        <v>12.469127</v>
      </c>
      <c r="M102" s="18">
        <f>ROUND((SUMIFS(diaria!$I:$I,diaria!$C:$C,metas!M$1)*100),6)</f>
        <v>13.598713999999999</v>
      </c>
      <c r="N102" s="37">
        <f t="shared" si="29"/>
        <v>15.72069599999999</v>
      </c>
      <c r="O102" s="18">
        <f>ROUND((SUMIFS(diaria!$I:$I,diaria!$C:$C,metas!O$1)*100),6)</f>
        <v>17.605146000000001</v>
      </c>
      <c r="P102" s="38">
        <v>7545.818430688596</v>
      </c>
    </row>
    <row r="103" spans="1:16" x14ac:dyDescent="0.2">
      <c r="A103" s="27">
        <f t="shared" si="21"/>
        <v>101</v>
      </c>
      <c r="B103" s="15">
        <v>175</v>
      </c>
      <c r="C103" s="15">
        <v>22</v>
      </c>
      <c r="D103" s="16" t="s">
        <v>25</v>
      </c>
      <c r="E103" s="17">
        <v>99501.549432471249</v>
      </c>
      <c r="F103" s="17">
        <v>29022.041739356839</v>
      </c>
      <c r="G103" s="18">
        <f>ROUND(($E103/SUMIF($B:$B,$B103,$E:$E))*100,6)</f>
        <v>3.539771</v>
      </c>
      <c r="H103" s="19">
        <f t="shared" si="20"/>
        <v>29.167426944495205</v>
      </c>
      <c r="I103" s="18">
        <f>ROUND((SUMIFS(diaria!$J:$J,diaria!$C:$C,metas!I$1)*100),6)</f>
        <v>11.154149</v>
      </c>
      <c r="J103" s="18">
        <f>ROUND((SUMIFS(diaria!$J:$J,diaria!$C:$C,metas!J$1)*100),6)</f>
        <v>12.854139999999999</v>
      </c>
      <c r="K103" s="18">
        <f>ROUND((SUMIFS(diaria!$J:$J,diaria!$C:$C,metas!K$1)*100),6)</f>
        <v>15.742125</v>
      </c>
      <c r="L103" s="18">
        <f>ROUND((SUMIFS(diaria!$J:$J,diaria!$C:$C,metas!L$1)*100),6)</f>
        <v>12.304954</v>
      </c>
      <c r="M103" s="18">
        <f>ROUND((SUMIFS(diaria!$J:$J,diaria!$C:$C,metas!M$1)*100),6)</f>
        <v>13.418613000000001</v>
      </c>
      <c r="N103" s="37">
        <f t="shared" si="29"/>
        <v>15.864176999999984</v>
      </c>
      <c r="O103" s="18">
        <f>ROUND((SUMIFS(diaria!$J:$J,diaria!$C:$C,metas!O$1)*100),6)</f>
        <v>18.661842</v>
      </c>
      <c r="P103" s="38">
        <v>1702.0026881119668</v>
      </c>
    </row>
    <row r="104" spans="1:16" x14ac:dyDescent="0.2">
      <c r="A104" s="27">
        <f t="shared" si="21"/>
        <v>102</v>
      </c>
      <c r="B104" s="15">
        <v>175</v>
      </c>
      <c r="C104" s="15">
        <v>23</v>
      </c>
      <c r="D104" s="16" t="s">
        <v>22</v>
      </c>
      <c r="E104" s="17">
        <v>148326.20312614267</v>
      </c>
      <c r="F104" s="17">
        <v>31428.782841510521</v>
      </c>
      <c r="G104" s="18">
        <f>ROUND(($E104/SUMIF($B:$B,$B104,$E:$E))*100,6)</f>
        <v>5.2767090000000003</v>
      </c>
      <c r="H104" s="19">
        <f t="shared" si="20"/>
        <v>21.188962016901488</v>
      </c>
      <c r="I104" s="18">
        <f>ROUND((SUMIFS(diaria!$K:$K,diaria!$C:$C,metas!I$1)*100),6)</f>
        <v>8.1833609999999997</v>
      </c>
      <c r="J104" s="18">
        <f>ROUND((SUMIFS(diaria!$K:$K,diaria!$C:$C,metas!J$1)*100),6)</f>
        <v>16.438473999999999</v>
      </c>
      <c r="K104" s="18">
        <f>ROUND((SUMIFS(diaria!$K:$K,diaria!$C:$C,metas!K$1)*100),6)</f>
        <v>19.212966999999999</v>
      </c>
      <c r="L104" s="18">
        <f>ROUND((SUMIFS(diaria!$K:$K,diaria!$C:$C,metas!L$1)*100),6)</f>
        <v>14.202825000000001</v>
      </c>
      <c r="M104" s="18">
        <f>ROUND((SUMIFS(diaria!$K:$K,diaria!$C:$C,metas!M$1)*100),6)</f>
        <v>13.037020999999999</v>
      </c>
      <c r="N104" s="37">
        <f t="shared" si="29"/>
        <v>14.163486000000006</v>
      </c>
      <c r="O104" s="18">
        <f>ROUND((SUMIFS(diaria!$K:$K,diaria!$C:$C,metas!O$1)*100),6)</f>
        <v>14.761865999999999</v>
      </c>
      <c r="P104" s="38">
        <v>1372.3592176799782</v>
      </c>
    </row>
    <row r="105" spans="1:16" x14ac:dyDescent="0.2">
      <c r="A105" s="27">
        <f t="shared" si="21"/>
        <v>103</v>
      </c>
      <c r="B105" s="15">
        <v>175</v>
      </c>
      <c r="C105" s="15">
        <v>24</v>
      </c>
      <c r="D105" s="16" t="s">
        <v>15</v>
      </c>
      <c r="E105" s="17">
        <v>140407.6869447412</v>
      </c>
      <c r="F105" s="17">
        <v>33111.000451675638</v>
      </c>
      <c r="G105" s="18">
        <f>ROUND(($E105/SUMIF($B:$B,$B105,$E:$E))*100,6)</f>
        <v>4.9950080000000003</v>
      </c>
      <c r="H105" s="19">
        <f t="shared" si="20"/>
        <v>23.582042530696192</v>
      </c>
      <c r="I105" s="18">
        <f>ROUND((SUMIFS(diaria!$G:$G,diaria!$C:$C,metas!I$1)*100),6)</f>
        <v>8.9238379999999999</v>
      </c>
      <c r="J105" s="18">
        <f>ROUND((SUMIFS(diaria!$G:$G,diaria!$C:$C,metas!J$1)*100),6)</f>
        <v>15.597201999999999</v>
      </c>
      <c r="K105" s="18">
        <f>ROUND((SUMIFS(diaria!$G:$G,diaria!$C:$C,metas!K$1)*100),6)</f>
        <v>18.391829999999999</v>
      </c>
      <c r="L105" s="18">
        <f>ROUND((SUMIFS(diaria!$G:$G,diaria!$C:$C,metas!L$1)*100),6)</f>
        <v>13.644973</v>
      </c>
      <c r="M105" s="18">
        <f>ROUND((SUMIFS(diaria!$G:$G,diaria!$C:$C,metas!M$1)*100),6)</f>
        <v>13.264915</v>
      </c>
      <c r="N105" s="37">
        <f t="shared" ref="N105" si="30">100-SUM(I105:M105,O105)</f>
        <v>14.220572000000004</v>
      </c>
      <c r="O105" s="18">
        <f>ROUND((SUMIFS(diaria!$G:$G,diaria!$C:$C,metas!O$1)*100),6)</f>
        <v>15.956670000000001</v>
      </c>
      <c r="P105" s="38">
        <v>8480.242009429865</v>
      </c>
    </row>
    <row r="106" spans="1:16" x14ac:dyDescent="0.2">
      <c r="A106" s="27">
        <f t="shared" si="21"/>
        <v>104</v>
      </c>
      <c r="B106" s="15">
        <v>191</v>
      </c>
      <c r="C106" s="15">
        <v>1</v>
      </c>
      <c r="D106" s="16" t="s">
        <v>0</v>
      </c>
      <c r="E106" s="17">
        <v>571102.320527073</v>
      </c>
      <c r="F106" s="17">
        <v>152019.53588592654</v>
      </c>
      <c r="G106" s="18">
        <f>ROUND(($E106/SUMIF($B:$B,$B106,$E:$E))*100,6)</f>
        <v>14.548546999999999</v>
      </c>
      <c r="H106" s="19">
        <f t="shared" si="20"/>
        <v>26.618616388325478</v>
      </c>
      <c r="I106" s="18">
        <f>ROUND((SUMIFS(diaria!$N:$N,diaria!$C:$C,metas!I$1)*100),6)</f>
        <v>10.291415000000001</v>
      </c>
      <c r="J106" s="18">
        <f>ROUND((SUMIFS(diaria!$N:$N,diaria!$C:$C,metas!J$1)*100),6)</f>
        <v>14.221242999999999</v>
      </c>
      <c r="K106" s="18">
        <f>ROUND((SUMIFS(diaria!$N:$N,diaria!$C:$C,metas!K$1)*100),6)</f>
        <v>16.277131000000001</v>
      </c>
      <c r="L106" s="18">
        <f>ROUND((SUMIFS(diaria!$N:$N,diaria!$C:$C,metas!L$1)*100),6)</f>
        <v>12.29017</v>
      </c>
      <c r="M106" s="18">
        <f>ROUND((SUMIFS(diaria!$N:$N,diaria!$C:$C,metas!M$1)*100),6)</f>
        <v>12.764673</v>
      </c>
      <c r="N106" s="37">
        <f>100-SUM(I106:M106,O106)</f>
        <v>15.980947999999998</v>
      </c>
      <c r="O106" s="18">
        <f>ROUND((SUMIFS(diaria!$N:$N,diaria!$C:$C,metas!O$1)*100),6)</f>
        <v>18.174420000000001</v>
      </c>
      <c r="P106" s="38">
        <v>19469.413840048986</v>
      </c>
    </row>
    <row r="107" spans="1:16" x14ac:dyDescent="0.2">
      <c r="A107" s="27">
        <f t="shared" si="21"/>
        <v>105</v>
      </c>
      <c r="B107" s="15">
        <v>191</v>
      </c>
      <c r="C107" s="15">
        <v>2</v>
      </c>
      <c r="D107" s="16" t="s">
        <v>3</v>
      </c>
      <c r="E107" s="17">
        <v>841623.38111722097</v>
      </c>
      <c r="F107" s="17">
        <v>200234.27747298204</v>
      </c>
      <c r="G107" s="37">
        <f>100-SUM(G106,G108:G118)</f>
        <v>21.439935000000006</v>
      </c>
      <c r="H107" s="19">
        <f t="shared" si="20"/>
        <v>23.791434739750116</v>
      </c>
      <c r="I107" s="18">
        <f>ROUND((SUMIFS(diaria!$M:$M,diaria!$C:$C,metas!I$1)*100),6)</f>
        <v>10.208346000000001</v>
      </c>
      <c r="J107" s="18">
        <f>ROUND((SUMIFS(diaria!$M:$M,diaria!$C:$C,metas!J$1)*100),6)</f>
        <v>12.676824</v>
      </c>
      <c r="K107" s="18">
        <f>ROUND((SUMIFS(diaria!$M:$M,diaria!$C:$C,metas!K$1)*100),6)</f>
        <v>15.965903000000001</v>
      </c>
      <c r="L107" s="18">
        <f>ROUND((SUMIFS(diaria!$M:$M,diaria!$C:$C,metas!L$1)*100),6)</f>
        <v>11.881477</v>
      </c>
      <c r="M107" s="18">
        <f>ROUND((SUMIFS(diaria!$M:$M,diaria!$C:$C,metas!M$1)*100),6)</f>
        <v>14.063976</v>
      </c>
      <c r="N107" s="37">
        <f t="shared" ref="N107:N109" si="31">100-SUM(I107:M107,O107)</f>
        <v>15.603440000000006</v>
      </c>
      <c r="O107" s="18">
        <f>ROUND((SUMIFS(diaria!$M:$M,diaria!$C:$C,metas!O$1)*100),6)</f>
        <v>19.600034000000001</v>
      </c>
      <c r="P107" s="38">
        <v>12652.658824818554</v>
      </c>
    </row>
    <row r="108" spans="1:16" x14ac:dyDescent="0.2">
      <c r="A108" s="27">
        <f t="shared" si="21"/>
        <v>106</v>
      </c>
      <c r="B108" s="15">
        <v>191</v>
      </c>
      <c r="C108" s="15">
        <v>3</v>
      </c>
      <c r="D108" s="16" t="s">
        <v>11</v>
      </c>
      <c r="E108" s="17">
        <v>230661.35544209322</v>
      </c>
      <c r="F108" s="17">
        <v>68799.934677452547</v>
      </c>
      <c r="G108" s="18">
        <f>ROUND(($E108/SUMIF($B:$B,$B108,$E:$E))*100,6)</f>
        <v>5.8759829999999997</v>
      </c>
      <c r="H108" s="19">
        <f t="shared" si="20"/>
        <v>29.827248064847407</v>
      </c>
      <c r="I108" s="18">
        <f>ROUND((SUMIFS(diaria!$P:$P,diaria!$C:$C,metas!I$1)*100),6)</f>
        <v>7.9988409999999996</v>
      </c>
      <c r="J108" s="18">
        <f>ROUND((SUMIFS(diaria!$P:$P,diaria!$C:$C,metas!J$1)*100),6)</f>
        <v>12.891432</v>
      </c>
      <c r="K108" s="18">
        <f>ROUND((SUMIFS(diaria!$P:$P,diaria!$C:$C,metas!K$1)*100),6)</f>
        <v>15.083800999999999</v>
      </c>
      <c r="L108" s="18">
        <f>ROUND((SUMIFS(diaria!$P:$P,diaria!$C:$C,metas!L$1)*100),6)</f>
        <v>12.243176999999999</v>
      </c>
      <c r="M108" s="18">
        <f>ROUND((SUMIFS(diaria!$P:$P,diaria!$C:$C,metas!M$1)*100),6)</f>
        <v>16.084852999999999</v>
      </c>
      <c r="N108" s="37">
        <f t="shared" si="31"/>
        <v>16.776868000000007</v>
      </c>
      <c r="O108" s="18">
        <f>ROUND((SUMIFS(diaria!$P:$P,diaria!$C:$C,metas!O$1)*100),6)</f>
        <v>18.921028</v>
      </c>
      <c r="P108" s="38">
        <v>4374.1699521795681</v>
      </c>
    </row>
    <row r="109" spans="1:16" x14ac:dyDescent="0.2">
      <c r="A109" s="27">
        <f t="shared" si="21"/>
        <v>107</v>
      </c>
      <c r="B109" s="15">
        <v>191</v>
      </c>
      <c r="C109" s="15">
        <v>4</v>
      </c>
      <c r="D109" s="16" t="s">
        <v>13</v>
      </c>
      <c r="E109" s="17">
        <v>293893.47241962084</v>
      </c>
      <c r="F109" s="17">
        <v>118158.89140785352</v>
      </c>
      <c r="G109" s="18">
        <f>ROUND(($E109/SUMIF($B:$B,$B109,$E:$E))*100,6)</f>
        <v>7.4867900000000001</v>
      </c>
      <c r="H109" s="19">
        <f t="shared" si="20"/>
        <v>40.204666825381672</v>
      </c>
      <c r="I109" s="18">
        <f>ROUND((SUMIFS(diaria!$F:$F,diaria!$C:$C,metas!I$1)*100),6)</f>
        <v>9.4109809999999996</v>
      </c>
      <c r="J109" s="18">
        <f>ROUND((SUMIFS(diaria!$F:$F,diaria!$C:$C,metas!J$1)*100),6)</f>
        <v>13.565348</v>
      </c>
      <c r="K109" s="18">
        <f>ROUND((SUMIFS(diaria!$F:$F,diaria!$C:$C,metas!K$1)*100),6)</f>
        <v>19.587935000000002</v>
      </c>
      <c r="L109" s="18">
        <f>ROUND((SUMIFS(diaria!$F:$F,diaria!$C:$C,metas!L$1)*100),6)</f>
        <v>14.845794</v>
      </c>
      <c r="M109" s="18">
        <f>ROUND((SUMIFS(diaria!$F:$F,diaria!$C:$C,metas!M$1)*100),6)</f>
        <v>12.886869000000001</v>
      </c>
      <c r="N109" s="37">
        <f t="shared" si="31"/>
        <v>13.780405999999999</v>
      </c>
      <c r="O109" s="18">
        <f>ROUND((SUMIFS(diaria!$F:$F,diaria!$C:$C,metas!O$1)*100),6)</f>
        <v>15.922667000000001</v>
      </c>
      <c r="P109" s="38">
        <v>0</v>
      </c>
    </row>
    <row r="110" spans="1:16" x14ac:dyDescent="0.2">
      <c r="A110" s="27">
        <f t="shared" si="21"/>
        <v>108</v>
      </c>
      <c r="B110" s="15">
        <v>191</v>
      </c>
      <c r="C110" s="15">
        <v>5</v>
      </c>
      <c r="D110" s="16" t="s">
        <v>16</v>
      </c>
      <c r="E110" s="17">
        <v>72305.795176419328</v>
      </c>
      <c r="F110" s="17">
        <v>38967.029889549623</v>
      </c>
      <c r="G110" s="18">
        <f>ROUND(($E110/SUMIF($B:$B,$B110,$E:$E))*100,6)</f>
        <v>1.8419540000000001</v>
      </c>
      <c r="H110" s="19">
        <f t="shared" si="20"/>
        <v>53.891987211362157</v>
      </c>
      <c r="I110" s="18">
        <f>ROUND((SUMIFS(diaria!$L:$L,diaria!$C:$C,metas!I$1)*100),6)</f>
        <v>10.905022000000001</v>
      </c>
      <c r="J110" s="18">
        <f>ROUND((SUMIFS(diaria!$L:$L,diaria!$C:$C,metas!J$1)*100),6)</f>
        <v>14.196714999999999</v>
      </c>
      <c r="K110" s="18">
        <f>ROUND((SUMIFS(diaria!$L:$L,diaria!$C:$C,metas!K$1)*100),6)</f>
        <v>15.836491000000001</v>
      </c>
      <c r="L110" s="18">
        <f>ROUND((SUMIFS(diaria!$L:$L,diaria!$C:$C,metas!L$1)*100),6)</f>
        <v>12.669465000000001</v>
      </c>
      <c r="M110" s="18">
        <f>ROUND((SUMIFS(diaria!$L:$L,diaria!$C:$C,metas!M$1)*100),6)</f>
        <v>13.031764000000001</v>
      </c>
      <c r="N110" s="37">
        <f t="shared" ref="N110:N117" si="32">100-SUM(I110:M110,O110)</f>
        <v>16.514835999999988</v>
      </c>
      <c r="O110" s="18">
        <f>ROUND((SUMIFS(diaria!$L:$L,diaria!$C:$C,metas!O$1)*100),6)</f>
        <v>16.845707000000001</v>
      </c>
      <c r="P110" s="38">
        <v>0</v>
      </c>
    </row>
    <row r="111" spans="1:16" x14ac:dyDescent="0.2">
      <c r="A111" s="27">
        <f t="shared" si="21"/>
        <v>109</v>
      </c>
      <c r="B111" s="15">
        <v>191</v>
      </c>
      <c r="C111" s="15">
        <v>7</v>
      </c>
      <c r="D111" s="16" t="s">
        <v>5</v>
      </c>
      <c r="E111" s="17">
        <v>249842.59796382516</v>
      </c>
      <c r="F111" s="17">
        <v>58791.575128139601</v>
      </c>
      <c r="G111" s="18">
        <f>ROUND(($E111/SUMIF($B:$B,$B111,$E:$E))*100,6)</f>
        <v>6.3646159999999998</v>
      </c>
      <c r="H111" s="19">
        <f t="shared" si="20"/>
        <v>23.53144564108802</v>
      </c>
      <c r="I111" s="18">
        <f>ROUND((SUMIFS(diaria!$E:$E,diaria!$C:$C,metas!I$1)*100),6)</f>
        <v>8.6401780000000006</v>
      </c>
      <c r="J111" s="18">
        <f>ROUND((SUMIFS(diaria!$E:$E,diaria!$C:$C,metas!J$1)*100),6)</f>
        <v>17.167086999999999</v>
      </c>
      <c r="K111" s="18">
        <f>ROUND((SUMIFS(diaria!$E:$E,diaria!$C:$C,metas!K$1)*100),6)</f>
        <v>17.654845999999999</v>
      </c>
      <c r="L111" s="18">
        <f>ROUND((SUMIFS(diaria!$E:$E,diaria!$C:$C,metas!L$1)*100),6)</f>
        <v>12.966499000000001</v>
      </c>
      <c r="M111" s="18">
        <f>ROUND((SUMIFS(diaria!$E:$E,diaria!$C:$C,metas!M$1)*100),6)</f>
        <v>13.593515</v>
      </c>
      <c r="N111" s="37">
        <f t="shared" si="32"/>
        <v>14.279571000000004</v>
      </c>
      <c r="O111" s="18">
        <f>ROUND((SUMIFS(diaria!$E:$E,diaria!$C:$C,metas!O$1)*100),6)</f>
        <v>15.698304</v>
      </c>
      <c r="P111" s="38">
        <v>3485.1827583036675</v>
      </c>
    </row>
    <row r="112" spans="1:16" x14ac:dyDescent="0.2">
      <c r="A112" s="27">
        <f t="shared" si="21"/>
        <v>110</v>
      </c>
      <c r="B112" s="15">
        <v>191</v>
      </c>
      <c r="C112" s="15">
        <v>9</v>
      </c>
      <c r="D112" s="16" t="s">
        <v>18</v>
      </c>
      <c r="E112" s="17">
        <v>439038.35141539841</v>
      </c>
      <c r="F112" s="17">
        <v>89769.576308545555</v>
      </c>
      <c r="G112" s="18">
        <f>ROUND(($E112/SUMIF($B:$B,$B112,$E:$E))*100,6)</f>
        <v>11.184283000000001</v>
      </c>
      <c r="H112" s="19">
        <f t="shared" si="20"/>
        <v>20.446864384202645</v>
      </c>
      <c r="I112" s="18">
        <f>ROUND((SUMIFS(diaria!$H:$H,diaria!$C:$C,metas!I$1)*100),6)</f>
        <v>15.038662</v>
      </c>
      <c r="J112" s="18">
        <f>ROUND((SUMIFS(diaria!$H:$H,diaria!$C:$C,metas!J$1)*100),6)</f>
        <v>10.104303</v>
      </c>
      <c r="K112" s="18">
        <f>ROUND((SUMIFS(diaria!$H:$H,diaria!$C:$C,metas!K$1)*100),6)</f>
        <v>12.269288</v>
      </c>
      <c r="L112" s="18">
        <f>ROUND((SUMIFS(diaria!$H:$H,diaria!$C:$C,metas!L$1)*100),6)</f>
        <v>9.985023</v>
      </c>
      <c r="M112" s="18">
        <f>ROUND((SUMIFS(diaria!$H:$H,diaria!$C:$C,metas!M$1)*100),6)</f>
        <v>11.548665</v>
      </c>
      <c r="N112" s="37">
        <f t="shared" si="32"/>
        <v>17.543157000000008</v>
      </c>
      <c r="O112" s="18">
        <f>ROUND((SUMIFS(diaria!$H:$H,diaria!$C:$C,metas!O$1)*100),6)</f>
        <v>23.510902000000002</v>
      </c>
      <c r="P112" s="38">
        <v>37326.314275628414</v>
      </c>
    </row>
    <row r="113" spans="1:16" x14ac:dyDescent="0.2">
      <c r="A113" s="27">
        <f t="shared" si="21"/>
        <v>111</v>
      </c>
      <c r="B113" s="15">
        <v>191</v>
      </c>
      <c r="C113" s="15">
        <v>10</v>
      </c>
      <c r="D113" s="16" t="s">
        <v>23</v>
      </c>
      <c r="E113" s="17">
        <v>116982.89175005269</v>
      </c>
      <c r="F113" s="17">
        <v>31978.720792444234</v>
      </c>
      <c r="G113" s="18">
        <f>ROUND(($E113/SUMIF($B:$B,$B113,$E:$E))*100,6)</f>
        <v>2.9800810000000002</v>
      </c>
      <c r="H113" s="19">
        <f t="shared" si="20"/>
        <v>27.33623721729364</v>
      </c>
      <c r="I113" s="18">
        <f>ROUND((SUMIFS(diaria!$O:$O,diaria!$C:$C,metas!I$1)*100),6)</f>
        <v>9.7230050000000006</v>
      </c>
      <c r="J113" s="18">
        <f>ROUND((SUMIFS(diaria!$O:$O,diaria!$C:$C,metas!J$1)*100),6)</f>
        <v>15.346026999999999</v>
      </c>
      <c r="K113" s="18">
        <f>ROUND((SUMIFS(diaria!$O:$O,diaria!$C:$C,metas!K$1)*100),6)</f>
        <v>17.719628</v>
      </c>
      <c r="L113" s="18">
        <f>ROUND((SUMIFS(diaria!$O:$O,diaria!$C:$C,metas!L$1)*100),6)</f>
        <v>12.681141999999999</v>
      </c>
      <c r="M113" s="18">
        <f>ROUND((SUMIFS(diaria!$O:$O,diaria!$C:$C,metas!M$1)*100),6)</f>
        <v>13.201278</v>
      </c>
      <c r="N113" s="37">
        <f t="shared" si="32"/>
        <v>14.706696999999991</v>
      </c>
      <c r="O113" s="18">
        <f>ROUND((SUMIFS(diaria!$O:$O,diaria!$C:$C,metas!O$1)*100),6)</f>
        <v>16.622223000000002</v>
      </c>
      <c r="P113" s="38">
        <v>6318.5572371209255</v>
      </c>
    </row>
    <row r="114" spans="1:16" x14ac:dyDescent="0.2">
      <c r="A114" s="27">
        <f t="shared" si="21"/>
        <v>112</v>
      </c>
      <c r="B114" s="15">
        <v>191</v>
      </c>
      <c r="C114" s="15">
        <v>12</v>
      </c>
      <c r="D114" s="16" t="s">
        <v>2</v>
      </c>
      <c r="E114" s="17">
        <v>70200.838588832121</v>
      </c>
      <c r="F114" s="17">
        <v>21169.568373355698</v>
      </c>
      <c r="G114" s="18">
        <f>ROUND(($E114/SUMIF($B:$B,$B114,$E:$E))*100,6)</f>
        <v>1.7883309999999999</v>
      </c>
      <c r="H114" s="19">
        <f t="shared" si="20"/>
        <v>30.155720072442914</v>
      </c>
      <c r="I114" s="18">
        <f>ROUND((SUMIFS(diaria!$D:$D,diaria!$C:$C,metas!I$1)*100),6)</f>
        <v>11.859761000000001</v>
      </c>
      <c r="J114" s="18">
        <f>ROUND((SUMIFS(diaria!$D:$D,diaria!$C:$C,metas!J$1)*100),6)</f>
        <v>15.117702</v>
      </c>
      <c r="K114" s="18">
        <f>ROUND((SUMIFS(diaria!$D:$D,diaria!$C:$C,metas!K$1)*100),6)</f>
        <v>16.352796999999999</v>
      </c>
      <c r="L114" s="18">
        <f>ROUND((SUMIFS(diaria!$D:$D,diaria!$C:$C,metas!L$1)*100),6)</f>
        <v>12.079449</v>
      </c>
      <c r="M114" s="18">
        <f>ROUND((SUMIFS(diaria!$D:$D,diaria!$C:$C,metas!M$1)*100),6)</f>
        <v>12.535981</v>
      </c>
      <c r="N114" s="37">
        <f t="shared" si="32"/>
        <v>14.465490000000017</v>
      </c>
      <c r="O114" s="18">
        <f>ROUND((SUMIFS(diaria!$D:$D,diaria!$C:$C,metas!O$1)*100),6)</f>
        <v>17.588819999999998</v>
      </c>
      <c r="P114" s="38">
        <v>1355.1815153227637</v>
      </c>
    </row>
    <row r="115" spans="1:16" x14ac:dyDescent="0.2">
      <c r="A115" s="27">
        <f t="shared" si="21"/>
        <v>113</v>
      </c>
      <c r="B115" s="15">
        <v>191</v>
      </c>
      <c r="C115" s="15">
        <v>21</v>
      </c>
      <c r="D115" s="16" t="s">
        <v>20</v>
      </c>
      <c r="E115" s="17">
        <v>436394.87607321434</v>
      </c>
      <c r="F115" s="17">
        <v>114163.18686858071</v>
      </c>
      <c r="G115" s="18">
        <f>ROUND(($E115/SUMIF($B:$B,$B115,$E:$E))*100,6)</f>
        <v>11.116942</v>
      </c>
      <c r="H115" s="19">
        <f t="shared" si="20"/>
        <v>26.160524132604035</v>
      </c>
      <c r="I115" s="18">
        <f>ROUND((SUMIFS(diaria!$I:$I,diaria!$C:$C,metas!I$1)*100),6)</f>
        <v>9.6980599999999999</v>
      </c>
      <c r="J115" s="18">
        <f>ROUND((SUMIFS(diaria!$I:$I,diaria!$C:$C,metas!J$1)*100),6)</f>
        <v>14.601525000000001</v>
      </c>
      <c r="K115" s="18">
        <f>ROUND((SUMIFS(diaria!$I:$I,diaria!$C:$C,metas!K$1)*100),6)</f>
        <v>16.306732</v>
      </c>
      <c r="L115" s="18">
        <f>ROUND((SUMIFS(diaria!$I:$I,diaria!$C:$C,metas!L$1)*100),6)</f>
        <v>12.469127</v>
      </c>
      <c r="M115" s="18">
        <f>ROUND((SUMIFS(diaria!$I:$I,diaria!$C:$C,metas!M$1)*100),6)</f>
        <v>13.598713999999999</v>
      </c>
      <c r="N115" s="37">
        <f t="shared" si="32"/>
        <v>15.72069599999999</v>
      </c>
      <c r="O115" s="18">
        <f>ROUND((SUMIFS(diaria!$I:$I,diaria!$C:$C,metas!O$1)*100),6)</f>
        <v>17.605146000000001</v>
      </c>
      <c r="P115" s="38">
        <v>11475.731549027259</v>
      </c>
    </row>
    <row r="116" spans="1:16" x14ac:dyDescent="0.2">
      <c r="A116" s="27">
        <f t="shared" si="21"/>
        <v>114</v>
      </c>
      <c r="B116" s="15">
        <v>191</v>
      </c>
      <c r="C116" s="15">
        <v>22</v>
      </c>
      <c r="D116" s="16" t="s">
        <v>25</v>
      </c>
      <c r="E116" s="17">
        <v>154083.17657706433</v>
      </c>
      <c r="F116" s="17">
        <v>45997.958180085887</v>
      </c>
      <c r="G116" s="18">
        <f>ROUND(($E116/SUMIF($B:$B,$B116,$E:$E))*100,6)</f>
        <v>3.925192</v>
      </c>
      <c r="H116" s="19">
        <f t="shared" si="20"/>
        <v>29.852680352212314</v>
      </c>
      <c r="I116" s="18">
        <f>ROUND((SUMIFS(diaria!$J:$J,diaria!$C:$C,metas!I$1)*100),6)</f>
        <v>11.154149</v>
      </c>
      <c r="J116" s="18">
        <f>ROUND((SUMIFS(diaria!$J:$J,diaria!$C:$C,metas!J$1)*100),6)</f>
        <v>12.854139999999999</v>
      </c>
      <c r="K116" s="18">
        <f>ROUND((SUMIFS(diaria!$J:$J,diaria!$C:$C,metas!K$1)*100),6)</f>
        <v>15.742125</v>
      </c>
      <c r="L116" s="18">
        <f>ROUND((SUMIFS(diaria!$J:$J,diaria!$C:$C,metas!L$1)*100),6)</f>
        <v>12.304954</v>
      </c>
      <c r="M116" s="18">
        <f>ROUND((SUMIFS(diaria!$J:$J,diaria!$C:$C,metas!M$1)*100),6)</f>
        <v>13.418613000000001</v>
      </c>
      <c r="N116" s="37">
        <f t="shared" si="32"/>
        <v>15.864176999999984</v>
      </c>
      <c r="O116" s="18">
        <f>ROUND((SUMIFS(diaria!$J:$J,diaria!$C:$C,metas!O$1)*100),6)</f>
        <v>18.661842</v>
      </c>
      <c r="P116" s="38">
        <v>2635.6371556301806</v>
      </c>
    </row>
    <row r="117" spans="1:16" x14ac:dyDescent="0.2">
      <c r="A117" s="27">
        <f t="shared" si="21"/>
        <v>115</v>
      </c>
      <c r="B117" s="15">
        <v>191</v>
      </c>
      <c r="C117" s="15">
        <v>23</v>
      </c>
      <c r="D117" s="16" t="s">
        <v>22</v>
      </c>
      <c r="E117" s="17">
        <v>233443.07585724973</v>
      </c>
      <c r="F117" s="17">
        <v>51069.041986253527</v>
      </c>
      <c r="G117" s="18">
        <f>ROUND(($E117/SUMIF($B:$B,$B117,$E:$E))*100,6)</f>
        <v>5.9468459999999999</v>
      </c>
      <c r="H117" s="19">
        <f t="shared" si="20"/>
        <v>21.876443239414055</v>
      </c>
      <c r="I117" s="18">
        <f>ROUND((SUMIFS(diaria!$K:$K,diaria!$C:$C,metas!I$1)*100),6)</f>
        <v>8.1833609999999997</v>
      </c>
      <c r="J117" s="18">
        <f>ROUND((SUMIFS(diaria!$K:$K,diaria!$C:$C,metas!J$1)*100),6)</f>
        <v>16.438473999999999</v>
      </c>
      <c r="K117" s="18">
        <f>ROUND((SUMIFS(diaria!$K:$K,diaria!$C:$C,metas!K$1)*100),6)</f>
        <v>19.212966999999999</v>
      </c>
      <c r="L117" s="18">
        <f>ROUND((SUMIFS(diaria!$K:$K,diaria!$C:$C,metas!L$1)*100),6)</f>
        <v>14.202825000000001</v>
      </c>
      <c r="M117" s="18">
        <f>ROUND((SUMIFS(diaria!$K:$K,diaria!$C:$C,metas!M$1)*100),6)</f>
        <v>13.037020999999999</v>
      </c>
      <c r="N117" s="37">
        <f t="shared" si="32"/>
        <v>14.163486000000006</v>
      </c>
      <c r="O117" s="18">
        <f>ROUND((SUMIFS(diaria!$K:$K,diaria!$C:$C,metas!O$1)*100),6)</f>
        <v>14.761865999999999</v>
      </c>
      <c r="P117" s="38">
        <v>2159.886454342859</v>
      </c>
    </row>
    <row r="118" spans="1:16" x14ac:dyDescent="0.2">
      <c r="A118" s="27">
        <f t="shared" si="21"/>
        <v>116</v>
      </c>
      <c r="B118" s="15">
        <v>191</v>
      </c>
      <c r="C118" s="15">
        <v>24</v>
      </c>
      <c r="D118" s="16" t="s">
        <v>15</v>
      </c>
      <c r="E118" s="17">
        <v>215921.80373737062</v>
      </c>
      <c r="F118" s="17">
        <v>50800.022502027154</v>
      </c>
      <c r="G118" s="18">
        <f>ROUND(($E118/SUMIF($B:$B,$B118,$E:$E))*100,6)</f>
        <v>5.5004999999999997</v>
      </c>
      <c r="H118" s="19">
        <f t="shared" si="20"/>
        <v>23.527046191136904</v>
      </c>
      <c r="I118" s="18">
        <f>ROUND((SUMIFS(diaria!$G:$G,diaria!$C:$C,metas!I$1)*100),6)</f>
        <v>8.9238379999999999</v>
      </c>
      <c r="J118" s="18">
        <f>ROUND((SUMIFS(diaria!$G:$G,diaria!$C:$C,metas!J$1)*100),6)</f>
        <v>15.597201999999999</v>
      </c>
      <c r="K118" s="18">
        <f>ROUND((SUMIFS(diaria!$G:$G,diaria!$C:$C,metas!K$1)*100),6)</f>
        <v>18.391829999999999</v>
      </c>
      <c r="L118" s="18">
        <f>ROUND((SUMIFS(diaria!$G:$G,diaria!$C:$C,metas!L$1)*100),6)</f>
        <v>13.644973</v>
      </c>
      <c r="M118" s="18">
        <f>ROUND((SUMIFS(diaria!$G:$G,diaria!$C:$C,metas!M$1)*100),6)</f>
        <v>13.264915</v>
      </c>
      <c r="N118" s="37">
        <f t="shared" ref="N118" si="33">100-SUM(I118:M118,O118)</f>
        <v>14.220572000000004</v>
      </c>
      <c r="O118" s="18">
        <f>ROUND((SUMIFS(diaria!$G:$G,diaria!$C:$C,metas!O$1)*100),6)</f>
        <v>15.956670000000001</v>
      </c>
      <c r="P118" s="38">
        <v>13041.089064633305</v>
      </c>
    </row>
    <row r="119" spans="1:16" x14ac:dyDescent="0.2">
      <c r="A119" s="27">
        <f t="shared" si="21"/>
        <v>117</v>
      </c>
      <c r="B119" s="15">
        <v>205</v>
      </c>
      <c r="C119" s="15">
        <v>1</v>
      </c>
      <c r="D119" s="16" t="s">
        <v>0</v>
      </c>
      <c r="E119" s="17">
        <v>499865.76295860735</v>
      </c>
      <c r="F119" s="17">
        <v>135304.59133334912</v>
      </c>
      <c r="G119" s="18">
        <f>ROUND(($E119/SUMIF($B:$B,$B119,$E:$E))*100,6)</f>
        <v>15.860434</v>
      </c>
      <c r="H119" s="19">
        <f t="shared" si="20"/>
        <v>27.068185372910481</v>
      </c>
      <c r="I119" s="18">
        <f>ROUND((SUMIFS(diaria!$N:$N,diaria!$C:$C,metas!I$1)*100),6)</f>
        <v>10.291415000000001</v>
      </c>
      <c r="J119" s="18">
        <f>ROUND((SUMIFS(diaria!$N:$N,diaria!$C:$C,metas!J$1)*100),6)</f>
        <v>14.221242999999999</v>
      </c>
      <c r="K119" s="18">
        <f>ROUND((SUMIFS(diaria!$N:$N,diaria!$C:$C,metas!K$1)*100),6)</f>
        <v>16.277131000000001</v>
      </c>
      <c r="L119" s="18">
        <f>ROUND((SUMIFS(diaria!$N:$N,diaria!$C:$C,metas!L$1)*100),6)</f>
        <v>12.29017</v>
      </c>
      <c r="M119" s="18">
        <f>ROUND((SUMIFS(diaria!$N:$N,diaria!$C:$C,metas!M$1)*100),6)</f>
        <v>12.764673</v>
      </c>
      <c r="N119" s="37">
        <f>100-SUM(I119:M119,O119)</f>
        <v>15.980947999999998</v>
      </c>
      <c r="O119" s="18">
        <f>ROUND((SUMIFS(diaria!$N:$N,diaria!$C:$C,metas!O$1)*100),6)</f>
        <v>18.174420000000001</v>
      </c>
      <c r="P119" s="38">
        <v>17040.892767746351</v>
      </c>
    </row>
    <row r="120" spans="1:16" x14ac:dyDescent="0.2">
      <c r="A120" s="27">
        <f t="shared" si="21"/>
        <v>118</v>
      </c>
      <c r="B120" s="15">
        <v>205</v>
      </c>
      <c r="C120" s="15">
        <v>2</v>
      </c>
      <c r="D120" s="16" t="s">
        <v>3</v>
      </c>
      <c r="E120" s="17">
        <v>630171.594635927</v>
      </c>
      <c r="F120" s="17">
        <v>155916.22466601551</v>
      </c>
      <c r="G120" s="37">
        <f>100-SUM(G119,G121:G131)</f>
        <v>19.994960000000006</v>
      </c>
      <c r="H120" s="19">
        <f t="shared" si="20"/>
        <v>24.741868086912735</v>
      </c>
      <c r="I120" s="18">
        <f>ROUND((SUMIFS(diaria!$M:$M,diaria!$C:$C,metas!I$1)*100),6)</f>
        <v>10.208346000000001</v>
      </c>
      <c r="J120" s="18">
        <f>ROUND((SUMIFS(diaria!$M:$M,diaria!$C:$C,metas!J$1)*100),6)</f>
        <v>12.676824</v>
      </c>
      <c r="K120" s="18">
        <f>ROUND((SUMIFS(diaria!$M:$M,diaria!$C:$C,metas!K$1)*100),6)</f>
        <v>15.965903000000001</v>
      </c>
      <c r="L120" s="18">
        <f>ROUND((SUMIFS(diaria!$M:$M,diaria!$C:$C,metas!L$1)*100),6)</f>
        <v>11.881477</v>
      </c>
      <c r="M120" s="18">
        <f>ROUND((SUMIFS(diaria!$M:$M,diaria!$C:$C,metas!M$1)*100),6)</f>
        <v>14.063976</v>
      </c>
      <c r="N120" s="37">
        <f t="shared" ref="N120:N122" si="34">100-SUM(I120:M120,O120)</f>
        <v>15.603440000000006</v>
      </c>
      <c r="O120" s="18">
        <f>ROUND((SUMIFS(diaria!$M:$M,diaria!$C:$C,metas!O$1)*100),6)</f>
        <v>19.600034000000001</v>
      </c>
      <c r="P120" s="38">
        <v>9473.7698202204756</v>
      </c>
    </row>
    <row r="121" spans="1:16" x14ac:dyDescent="0.2">
      <c r="A121" s="27">
        <f t="shared" si="21"/>
        <v>119</v>
      </c>
      <c r="B121" s="15">
        <v>205</v>
      </c>
      <c r="C121" s="15">
        <v>3</v>
      </c>
      <c r="D121" s="16" t="s">
        <v>11</v>
      </c>
      <c r="E121" s="17">
        <v>146498.86756945981</v>
      </c>
      <c r="F121" s="17">
        <v>40100.173974746212</v>
      </c>
      <c r="G121" s="18">
        <f>ROUND(($E121/SUMIF($B:$B,$B121,$E:$E))*100,6)</f>
        <v>4.6483189999999999</v>
      </c>
      <c r="H121" s="19">
        <f t="shared" si="20"/>
        <v>27.372343991487469</v>
      </c>
      <c r="I121" s="18">
        <f>ROUND((SUMIFS(diaria!$P:$P,diaria!$C:$C,metas!I$1)*100),6)</f>
        <v>7.9988409999999996</v>
      </c>
      <c r="J121" s="18">
        <f>ROUND((SUMIFS(diaria!$P:$P,diaria!$C:$C,metas!J$1)*100),6)</f>
        <v>12.891432</v>
      </c>
      <c r="K121" s="18">
        <f>ROUND((SUMIFS(diaria!$P:$P,diaria!$C:$C,metas!K$1)*100),6)</f>
        <v>15.083800999999999</v>
      </c>
      <c r="L121" s="18">
        <f>ROUND((SUMIFS(diaria!$P:$P,diaria!$C:$C,metas!L$1)*100),6)</f>
        <v>12.243176999999999</v>
      </c>
      <c r="M121" s="18">
        <f>ROUND((SUMIFS(diaria!$P:$P,diaria!$C:$C,metas!M$1)*100),6)</f>
        <v>16.084852999999999</v>
      </c>
      <c r="N121" s="37">
        <f t="shared" si="34"/>
        <v>16.776868000000007</v>
      </c>
      <c r="O121" s="18">
        <f>ROUND((SUMIFS(diaria!$P:$P,diaria!$C:$C,metas!O$1)*100),6)</f>
        <v>18.921028</v>
      </c>
      <c r="P121" s="38">
        <v>2778.1460978691698</v>
      </c>
    </row>
    <row r="122" spans="1:16" x14ac:dyDescent="0.2">
      <c r="A122" s="27">
        <f t="shared" si="21"/>
        <v>120</v>
      </c>
      <c r="B122" s="15">
        <v>205</v>
      </c>
      <c r="C122" s="15">
        <v>4</v>
      </c>
      <c r="D122" s="16" t="s">
        <v>13</v>
      </c>
      <c r="E122" s="17">
        <v>266797.78996033227</v>
      </c>
      <c r="F122" s="17">
        <v>103532.12376808407</v>
      </c>
      <c r="G122" s="18">
        <f>ROUND(($E122/SUMIF($B:$B,$B122,$E:$E))*100,6)</f>
        <v>8.4653299999999998</v>
      </c>
      <c r="H122" s="19">
        <f t="shared" si="20"/>
        <v>38.805465286454329</v>
      </c>
      <c r="I122" s="18">
        <f>ROUND((SUMIFS(diaria!$F:$F,diaria!$C:$C,metas!I$1)*100),6)</f>
        <v>9.4109809999999996</v>
      </c>
      <c r="J122" s="18">
        <f>ROUND((SUMIFS(diaria!$F:$F,diaria!$C:$C,metas!J$1)*100),6)</f>
        <v>13.565348</v>
      </c>
      <c r="K122" s="18">
        <f>ROUND((SUMIFS(diaria!$F:$F,diaria!$C:$C,metas!K$1)*100),6)</f>
        <v>19.587935000000002</v>
      </c>
      <c r="L122" s="18">
        <f>ROUND((SUMIFS(diaria!$F:$F,diaria!$C:$C,metas!L$1)*100),6)</f>
        <v>14.845794</v>
      </c>
      <c r="M122" s="18">
        <f>ROUND((SUMIFS(diaria!$F:$F,diaria!$C:$C,metas!M$1)*100),6)</f>
        <v>12.886869000000001</v>
      </c>
      <c r="N122" s="37">
        <f t="shared" si="34"/>
        <v>13.780405999999999</v>
      </c>
      <c r="O122" s="18">
        <f>ROUND((SUMIFS(diaria!$F:$F,diaria!$C:$C,metas!O$1)*100),6)</f>
        <v>15.922667000000001</v>
      </c>
      <c r="P122" s="38">
        <v>0</v>
      </c>
    </row>
    <row r="123" spans="1:16" x14ac:dyDescent="0.2">
      <c r="A123" s="27">
        <f t="shared" si="21"/>
        <v>121</v>
      </c>
      <c r="B123" s="15">
        <v>205</v>
      </c>
      <c r="C123" s="15">
        <v>5</v>
      </c>
      <c r="D123" s="16" t="s">
        <v>16</v>
      </c>
      <c r="E123" s="17">
        <v>67591.490553180527</v>
      </c>
      <c r="F123" s="17">
        <v>41263.78501706355</v>
      </c>
      <c r="G123" s="18">
        <f>ROUND(($E123/SUMIF($B:$B,$B123,$E:$E))*100,6)</f>
        <v>2.1446369999999999</v>
      </c>
      <c r="H123" s="19">
        <f t="shared" si="20"/>
        <v>61.04878688035069</v>
      </c>
      <c r="I123" s="18">
        <f>ROUND((SUMIFS(diaria!$L:$L,diaria!$C:$C,metas!I$1)*100),6)</f>
        <v>10.905022000000001</v>
      </c>
      <c r="J123" s="18">
        <f>ROUND((SUMIFS(diaria!$L:$L,diaria!$C:$C,metas!J$1)*100),6)</f>
        <v>14.196714999999999</v>
      </c>
      <c r="K123" s="18">
        <f>ROUND((SUMIFS(diaria!$L:$L,diaria!$C:$C,metas!K$1)*100),6)</f>
        <v>15.836491000000001</v>
      </c>
      <c r="L123" s="18">
        <f>ROUND((SUMIFS(diaria!$L:$L,diaria!$C:$C,metas!L$1)*100),6)</f>
        <v>12.669465000000001</v>
      </c>
      <c r="M123" s="18">
        <f>ROUND((SUMIFS(diaria!$L:$L,diaria!$C:$C,metas!M$1)*100),6)</f>
        <v>13.031764000000001</v>
      </c>
      <c r="N123" s="37">
        <f t="shared" ref="N123:N130" si="35">100-SUM(I123:M123,O123)</f>
        <v>16.514835999999988</v>
      </c>
      <c r="O123" s="18">
        <f>ROUND((SUMIFS(diaria!$L:$L,diaria!$C:$C,metas!O$1)*100),6)</f>
        <v>16.845707000000001</v>
      </c>
      <c r="P123" s="38">
        <v>0</v>
      </c>
    </row>
    <row r="124" spans="1:16" x14ac:dyDescent="0.2">
      <c r="A124" s="27">
        <f t="shared" si="21"/>
        <v>122</v>
      </c>
      <c r="B124" s="15">
        <v>205</v>
      </c>
      <c r="C124" s="15">
        <v>7</v>
      </c>
      <c r="D124" s="16" t="s">
        <v>5</v>
      </c>
      <c r="E124" s="17">
        <v>185866.09150717701</v>
      </c>
      <c r="F124" s="17">
        <v>42257.602893583768</v>
      </c>
      <c r="G124" s="18">
        <f>ROUND(($E124/SUMIF($B:$B,$B124,$E:$E))*100,6)</f>
        <v>5.8974169999999999</v>
      </c>
      <c r="H124" s="19">
        <f t="shared" si="20"/>
        <v>22.735509500909711</v>
      </c>
      <c r="I124" s="18">
        <f>ROUND((SUMIFS(diaria!$E:$E,diaria!$C:$C,metas!I$1)*100),6)</f>
        <v>8.6401780000000006</v>
      </c>
      <c r="J124" s="18">
        <f>ROUND((SUMIFS(diaria!$E:$E,diaria!$C:$C,metas!J$1)*100),6)</f>
        <v>17.167086999999999</v>
      </c>
      <c r="K124" s="18">
        <f>ROUND((SUMIFS(diaria!$E:$E,diaria!$C:$C,metas!K$1)*100),6)</f>
        <v>17.654845999999999</v>
      </c>
      <c r="L124" s="18">
        <f>ROUND((SUMIFS(diaria!$E:$E,diaria!$C:$C,metas!L$1)*100),6)</f>
        <v>12.966499000000001</v>
      </c>
      <c r="M124" s="18">
        <f>ROUND((SUMIFS(diaria!$E:$E,diaria!$C:$C,metas!M$1)*100),6)</f>
        <v>13.593515</v>
      </c>
      <c r="N124" s="37">
        <f t="shared" si="35"/>
        <v>14.279571000000004</v>
      </c>
      <c r="O124" s="18">
        <f>ROUND((SUMIFS(diaria!$E:$E,diaria!$C:$C,metas!O$1)*100),6)</f>
        <v>15.698304</v>
      </c>
      <c r="P124" s="38">
        <v>2592.7416011255896</v>
      </c>
    </row>
    <row r="125" spans="1:16" x14ac:dyDescent="0.2">
      <c r="A125" s="27">
        <f t="shared" si="21"/>
        <v>123</v>
      </c>
      <c r="B125" s="15">
        <v>205</v>
      </c>
      <c r="C125" s="15">
        <v>9</v>
      </c>
      <c r="D125" s="16" t="s">
        <v>18</v>
      </c>
      <c r="E125" s="17">
        <v>382375.92906664324</v>
      </c>
      <c r="F125" s="17">
        <v>78872.438815831702</v>
      </c>
      <c r="G125" s="18">
        <f>ROUND(($E125/SUMIF($B:$B,$B125,$E:$E))*100,6)</f>
        <v>12.132554000000001</v>
      </c>
      <c r="H125" s="19">
        <f t="shared" si="20"/>
        <v>20.626936169427452</v>
      </c>
      <c r="I125" s="18">
        <f>ROUND((SUMIFS(diaria!$H:$H,diaria!$C:$C,metas!I$1)*100),6)</f>
        <v>15.038662</v>
      </c>
      <c r="J125" s="18">
        <f>ROUND((SUMIFS(diaria!$H:$H,diaria!$C:$C,metas!J$1)*100),6)</f>
        <v>10.104303</v>
      </c>
      <c r="K125" s="18">
        <f>ROUND((SUMIFS(diaria!$H:$H,diaria!$C:$C,metas!K$1)*100),6)</f>
        <v>12.269288</v>
      </c>
      <c r="L125" s="18">
        <f>ROUND((SUMIFS(diaria!$H:$H,diaria!$C:$C,metas!L$1)*100),6)</f>
        <v>9.985023</v>
      </c>
      <c r="M125" s="18">
        <f>ROUND((SUMIFS(diaria!$H:$H,diaria!$C:$C,metas!M$1)*100),6)</f>
        <v>11.548665</v>
      </c>
      <c r="N125" s="37">
        <f t="shared" si="35"/>
        <v>17.543157000000008</v>
      </c>
      <c r="O125" s="18">
        <f>ROUND((SUMIFS(diaria!$H:$H,diaria!$C:$C,metas!O$1)*100),6)</f>
        <v>23.510902000000002</v>
      </c>
      <c r="P125" s="38">
        <v>32508.96887199895</v>
      </c>
    </row>
    <row r="126" spans="1:16" x14ac:dyDescent="0.2">
      <c r="A126" s="27">
        <f t="shared" si="21"/>
        <v>124</v>
      </c>
      <c r="B126" s="15">
        <v>205</v>
      </c>
      <c r="C126" s="15">
        <v>10</v>
      </c>
      <c r="D126" s="16" t="s">
        <v>23</v>
      </c>
      <c r="E126" s="17">
        <v>97869.590032258639</v>
      </c>
      <c r="F126" s="17">
        <v>24762.460615670672</v>
      </c>
      <c r="G126" s="18">
        <f>ROUND(($E126/SUMIF($B:$B,$B126,$E:$E))*100,6)</f>
        <v>3.1053419999999998</v>
      </c>
      <c r="H126" s="19">
        <f t="shared" si="20"/>
        <v>25.301485995301253</v>
      </c>
      <c r="I126" s="18">
        <f>ROUND((SUMIFS(diaria!$O:$O,diaria!$C:$C,metas!I$1)*100),6)</f>
        <v>9.7230050000000006</v>
      </c>
      <c r="J126" s="18">
        <f>ROUND((SUMIFS(diaria!$O:$O,diaria!$C:$C,metas!J$1)*100),6)</f>
        <v>15.346026999999999</v>
      </c>
      <c r="K126" s="18">
        <f>ROUND((SUMIFS(diaria!$O:$O,diaria!$C:$C,metas!K$1)*100),6)</f>
        <v>17.719628</v>
      </c>
      <c r="L126" s="18">
        <f>ROUND((SUMIFS(diaria!$O:$O,diaria!$C:$C,metas!L$1)*100),6)</f>
        <v>12.681141999999999</v>
      </c>
      <c r="M126" s="18">
        <f>ROUND((SUMIFS(diaria!$O:$O,diaria!$C:$C,metas!M$1)*100),6)</f>
        <v>13.201278</v>
      </c>
      <c r="N126" s="37">
        <f t="shared" si="35"/>
        <v>14.706696999999991</v>
      </c>
      <c r="O126" s="18">
        <f>ROUND((SUMIFS(diaria!$O:$O,diaria!$C:$C,metas!O$1)*100),6)</f>
        <v>16.622223000000002</v>
      </c>
      <c r="P126" s="38">
        <v>5286.1969570187794</v>
      </c>
    </row>
    <row r="127" spans="1:16" x14ac:dyDescent="0.2">
      <c r="A127" s="27">
        <f t="shared" si="21"/>
        <v>125</v>
      </c>
      <c r="B127" s="15">
        <v>205</v>
      </c>
      <c r="C127" s="15">
        <v>12</v>
      </c>
      <c r="D127" s="16" t="s">
        <v>2</v>
      </c>
      <c r="E127" s="17">
        <v>59378.492481430279</v>
      </c>
      <c r="F127" s="17">
        <v>18122.596843251362</v>
      </c>
      <c r="G127" s="18">
        <f>ROUND(($E127/SUMIF($B:$B,$B127,$E:$E))*100,6)</f>
        <v>1.8840429999999999</v>
      </c>
      <c r="H127" s="19">
        <f t="shared" si="20"/>
        <v>30.520473130770249</v>
      </c>
      <c r="I127" s="18">
        <f>ROUND((SUMIFS(diaria!$D:$D,diaria!$C:$C,metas!I$1)*100),6)</f>
        <v>11.859761000000001</v>
      </c>
      <c r="J127" s="18">
        <f>ROUND((SUMIFS(diaria!$D:$D,diaria!$C:$C,metas!J$1)*100),6)</f>
        <v>15.117702</v>
      </c>
      <c r="K127" s="18">
        <f>ROUND((SUMIFS(diaria!$D:$D,diaria!$C:$C,metas!K$1)*100),6)</f>
        <v>16.352796999999999</v>
      </c>
      <c r="L127" s="18">
        <f>ROUND((SUMIFS(diaria!$D:$D,diaria!$C:$C,metas!L$1)*100),6)</f>
        <v>12.079449</v>
      </c>
      <c r="M127" s="18">
        <f>ROUND((SUMIFS(diaria!$D:$D,diaria!$C:$C,metas!M$1)*100),6)</f>
        <v>12.535981</v>
      </c>
      <c r="N127" s="37">
        <f t="shared" si="35"/>
        <v>14.465490000000017</v>
      </c>
      <c r="O127" s="18">
        <f>ROUND((SUMIFS(diaria!$D:$D,diaria!$C:$C,metas!O$1)*100),6)</f>
        <v>17.588819999999998</v>
      </c>
      <c r="P127" s="38">
        <v>1146.2631648871406</v>
      </c>
    </row>
    <row r="128" spans="1:16" x14ac:dyDescent="0.2">
      <c r="A128" s="27">
        <f t="shared" si="21"/>
        <v>126</v>
      </c>
      <c r="B128" s="15">
        <v>205</v>
      </c>
      <c r="C128" s="15">
        <v>21</v>
      </c>
      <c r="D128" s="16" t="s">
        <v>20</v>
      </c>
      <c r="E128" s="17">
        <v>333046.03797097743</v>
      </c>
      <c r="F128" s="17">
        <v>89241.471078349932</v>
      </c>
      <c r="G128" s="18">
        <f>ROUND(($E128/SUMIF($B:$B,$B128,$E:$E))*100,6)</f>
        <v>10.567347</v>
      </c>
      <c r="H128" s="19">
        <f t="shared" si="20"/>
        <v>26.795536023198895</v>
      </c>
      <c r="I128" s="18">
        <f>ROUND((SUMIFS(diaria!$I:$I,diaria!$C:$C,metas!I$1)*100),6)</f>
        <v>9.6980599999999999</v>
      </c>
      <c r="J128" s="18">
        <f>ROUND((SUMIFS(diaria!$I:$I,diaria!$C:$C,metas!J$1)*100),6)</f>
        <v>14.601525000000001</v>
      </c>
      <c r="K128" s="18">
        <f>ROUND((SUMIFS(diaria!$I:$I,diaria!$C:$C,metas!K$1)*100),6)</f>
        <v>16.306732</v>
      </c>
      <c r="L128" s="18">
        <f>ROUND((SUMIFS(diaria!$I:$I,diaria!$C:$C,metas!L$1)*100),6)</f>
        <v>12.469127</v>
      </c>
      <c r="M128" s="18">
        <f>ROUND((SUMIFS(diaria!$I:$I,diaria!$C:$C,metas!M$1)*100),6)</f>
        <v>13.598713999999999</v>
      </c>
      <c r="N128" s="37">
        <f t="shared" si="35"/>
        <v>15.72069599999999</v>
      </c>
      <c r="O128" s="18">
        <f>ROUND((SUMIFS(diaria!$I:$I,diaria!$C:$C,metas!O$1)*100),6)</f>
        <v>17.605146000000001</v>
      </c>
      <c r="P128" s="38">
        <v>8758.0013762142898</v>
      </c>
    </row>
    <row r="129" spans="1:16" x14ac:dyDescent="0.2">
      <c r="A129" s="27">
        <f t="shared" si="21"/>
        <v>127</v>
      </c>
      <c r="B129" s="15">
        <v>205</v>
      </c>
      <c r="C129" s="15">
        <v>22</v>
      </c>
      <c r="D129" s="16" t="s">
        <v>25</v>
      </c>
      <c r="E129" s="17">
        <v>118849.73099380065</v>
      </c>
      <c r="F129" s="17">
        <v>34848.95750465765</v>
      </c>
      <c r="G129" s="18">
        <f>ROUND(($E129/SUMIF($B:$B,$B129,$E:$E))*100,6)</f>
        <v>3.771029</v>
      </c>
      <c r="H129" s="19">
        <f t="shared" si="20"/>
        <v>29.321864856787442</v>
      </c>
      <c r="I129" s="18">
        <f>ROUND((SUMIFS(diaria!$J:$J,diaria!$C:$C,metas!I$1)*100),6)</f>
        <v>11.154149</v>
      </c>
      <c r="J129" s="18">
        <f>ROUND((SUMIFS(diaria!$J:$J,diaria!$C:$C,metas!J$1)*100),6)</f>
        <v>12.854139999999999</v>
      </c>
      <c r="K129" s="18">
        <f>ROUND((SUMIFS(diaria!$J:$J,diaria!$C:$C,metas!K$1)*100),6)</f>
        <v>15.742125</v>
      </c>
      <c r="L129" s="18">
        <f>ROUND((SUMIFS(diaria!$J:$J,diaria!$C:$C,metas!L$1)*100),6)</f>
        <v>12.304954</v>
      </c>
      <c r="M129" s="18">
        <f>ROUND((SUMIFS(diaria!$J:$J,diaria!$C:$C,metas!M$1)*100),6)</f>
        <v>13.418613000000001</v>
      </c>
      <c r="N129" s="37">
        <f t="shared" si="35"/>
        <v>15.864176999999984</v>
      </c>
      <c r="O129" s="18">
        <f>ROUND((SUMIFS(diaria!$J:$J,diaria!$C:$C,metas!O$1)*100),6)</f>
        <v>18.661842</v>
      </c>
      <c r="P129" s="38">
        <v>2032.9589115606288</v>
      </c>
    </row>
    <row r="130" spans="1:16" x14ac:dyDescent="0.2">
      <c r="A130" s="27">
        <f t="shared" si="21"/>
        <v>128</v>
      </c>
      <c r="B130" s="15">
        <v>205</v>
      </c>
      <c r="C130" s="15">
        <v>23</v>
      </c>
      <c r="D130" s="16" t="s">
        <v>22</v>
      </c>
      <c r="E130" s="17">
        <v>192456.9075817664</v>
      </c>
      <c r="F130" s="17">
        <v>40777.086633584782</v>
      </c>
      <c r="G130" s="18">
        <f>ROUND(($E130/SUMIF($B:$B,$B130,$E:$E))*100,6)</f>
        <v>6.1065399999999999</v>
      </c>
      <c r="H130" s="19">
        <f t="shared" si="20"/>
        <v>21.187645144022905</v>
      </c>
      <c r="I130" s="18">
        <f>ROUND((SUMIFS(diaria!$K:$K,diaria!$C:$C,metas!I$1)*100),6)</f>
        <v>8.1833609999999997</v>
      </c>
      <c r="J130" s="18">
        <f>ROUND((SUMIFS(diaria!$K:$K,diaria!$C:$C,metas!J$1)*100),6)</f>
        <v>16.438473999999999</v>
      </c>
      <c r="K130" s="18">
        <f>ROUND((SUMIFS(diaria!$K:$K,diaria!$C:$C,metas!K$1)*100),6)</f>
        <v>19.212966999999999</v>
      </c>
      <c r="L130" s="18">
        <f>ROUND((SUMIFS(diaria!$K:$K,diaria!$C:$C,metas!L$1)*100),6)</f>
        <v>14.202825000000001</v>
      </c>
      <c r="M130" s="18">
        <f>ROUND((SUMIFS(diaria!$K:$K,diaria!$C:$C,metas!M$1)*100),6)</f>
        <v>13.037020999999999</v>
      </c>
      <c r="N130" s="37">
        <f t="shared" si="35"/>
        <v>14.163486000000006</v>
      </c>
      <c r="O130" s="18">
        <f>ROUND((SUMIFS(diaria!$K:$K,diaria!$C:$C,metas!O$1)*100),6)</f>
        <v>14.761865999999999</v>
      </c>
      <c r="P130" s="38">
        <v>1780.6699393592803</v>
      </c>
    </row>
    <row r="131" spans="1:16" x14ac:dyDescent="0.2">
      <c r="A131" s="27">
        <f t="shared" si="21"/>
        <v>129</v>
      </c>
      <c r="B131" s="15">
        <v>205</v>
      </c>
      <c r="C131" s="15">
        <v>24</v>
      </c>
      <c r="D131" s="16" t="s">
        <v>15</v>
      </c>
      <c r="E131" s="17">
        <v>170884.1101054184</v>
      </c>
      <c r="F131" s="17">
        <v>40207.664537427772</v>
      </c>
      <c r="G131" s="18">
        <f>ROUND(($E131/SUMIF($B:$B,$B131,$E:$E))*100,6)</f>
        <v>5.4220480000000002</v>
      </c>
      <c r="H131" s="19">
        <f t="shared" ref="H131:H194" si="36">(F131/E131)*100</f>
        <v>23.529200294061084</v>
      </c>
      <c r="I131" s="18">
        <f>ROUND((SUMIFS(diaria!$G:$G,diaria!$C:$C,metas!I$1)*100),6)</f>
        <v>8.9238379999999999</v>
      </c>
      <c r="J131" s="18">
        <f>ROUND((SUMIFS(diaria!$G:$G,diaria!$C:$C,metas!J$1)*100),6)</f>
        <v>15.597201999999999</v>
      </c>
      <c r="K131" s="18">
        <f>ROUND((SUMIFS(diaria!$G:$G,diaria!$C:$C,metas!K$1)*100),6)</f>
        <v>18.391829999999999</v>
      </c>
      <c r="L131" s="18">
        <f>ROUND((SUMIFS(diaria!$G:$G,diaria!$C:$C,metas!L$1)*100),6)</f>
        <v>13.644973</v>
      </c>
      <c r="M131" s="18">
        <f>ROUND((SUMIFS(diaria!$G:$G,diaria!$C:$C,metas!M$1)*100),6)</f>
        <v>13.264915</v>
      </c>
      <c r="N131" s="37">
        <f t="shared" ref="N131" si="37">100-SUM(I131:M131,O131)</f>
        <v>14.220572000000004</v>
      </c>
      <c r="O131" s="18">
        <f>ROUND((SUMIFS(diaria!$G:$G,diaria!$C:$C,metas!O$1)*100),6)</f>
        <v>15.956670000000001</v>
      </c>
      <c r="P131" s="38">
        <v>10320.93499147472</v>
      </c>
    </row>
    <row r="132" spans="1:16" x14ac:dyDescent="0.2">
      <c r="A132" s="27">
        <f t="shared" ref="A132:A195" si="38">A131+1</f>
        <v>130</v>
      </c>
      <c r="B132" s="15">
        <v>213</v>
      </c>
      <c r="C132" s="15">
        <v>1</v>
      </c>
      <c r="D132" s="16" t="s">
        <v>0</v>
      </c>
      <c r="E132" s="17">
        <v>228680.78631567064</v>
      </c>
      <c r="F132" s="17">
        <v>57751.992241349479</v>
      </c>
      <c r="G132" s="18">
        <f>ROUND(($E132/SUMIF($B:$B,$B132,$E:$E))*100,6)</f>
        <v>17.100767999999999</v>
      </c>
      <c r="H132" s="19">
        <f t="shared" si="36"/>
        <v>25.254413880503591</v>
      </c>
      <c r="I132" s="18">
        <f>ROUND((SUMIFS(diaria!$N:$N,diaria!$C:$C,metas!I$1)*100),6)</f>
        <v>10.291415000000001</v>
      </c>
      <c r="J132" s="18">
        <f>ROUND((SUMIFS(diaria!$N:$N,diaria!$C:$C,metas!J$1)*100),6)</f>
        <v>14.221242999999999</v>
      </c>
      <c r="K132" s="18">
        <f>ROUND((SUMIFS(diaria!$N:$N,diaria!$C:$C,metas!K$1)*100),6)</f>
        <v>16.277131000000001</v>
      </c>
      <c r="L132" s="18">
        <f>ROUND((SUMIFS(diaria!$N:$N,diaria!$C:$C,metas!L$1)*100),6)</f>
        <v>12.29017</v>
      </c>
      <c r="M132" s="18">
        <f>ROUND((SUMIFS(diaria!$N:$N,diaria!$C:$C,metas!M$1)*100),6)</f>
        <v>12.764673</v>
      </c>
      <c r="N132" s="37">
        <f>100-SUM(I132:M132,O132)</f>
        <v>15.980947999999998</v>
      </c>
      <c r="O132" s="18">
        <f>ROUND((SUMIFS(diaria!$N:$N,diaria!$C:$C,metas!O$1)*100),6)</f>
        <v>18.174420000000001</v>
      </c>
      <c r="P132" s="38">
        <v>7795.9425238170497</v>
      </c>
    </row>
    <row r="133" spans="1:16" x14ac:dyDescent="0.2">
      <c r="A133" s="27">
        <f t="shared" si="38"/>
        <v>131</v>
      </c>
      <c r="B133" s="15">
        <v>213</v>
      </c>
      <c r="C133" s="15">
        <v>2</v>
      </c>
      <c r="D133" s="16" t="s">
        <v>3</v>
      </c>
      <c r="E133" s="17">
        <v>276152.31763650512</v>
      </c>
      <c r="F133" s="17">
        <v>64131.748989181709</v>
      </c>
      <c r="G133" s="37">
        <f>100-SUM(G132,G134:G144)</f>
        <v>20.650693000000004</v>
      </c>
      <c r="H133" s="19">
        <f t="shared" si="36"/>
        <v>23.223324554384988</v>
      </c>
      <c r="I133" s="18">
        <f>ROUND((SUMIFS(diaria!$M:$M,diaria!$C:$C,metas!I$1)*100),6)</f>
        <v>10.208346000000001</v>
      </c>
      <c r="J133" s="18">
        <f>ROUND((SUMIFS(diaria!$M:$M,diaria!$C:$C,metas!J$1)*100),6)</f>
        <v>12.676824</v>
      </c>
      <c r="K133" s="18">
        <f>ROUND((SUMIFS(diaria!$M:$M,diaria!$C:$C,metas!K$1)*100),6)</f>
        <v>15.965903000000001</v>
      </c>
      <c r="L133" s="18">
        <f>ROUND((SUMIFS(diaria!$M:$M,diaria!$C:$C,metas!L$1)*100),6)</f>
        <v>11.881477</v>
      </c>
      <c r="M133" s="18">
        <f>ROUND((SUMIFS(diaria!$M:$M,diaria!$C:$C,metas!M$1)*100),6)</f>
        <v>14.063976</v>
      </c>
      <c r="N133" s="37">
        <f t="shared" ref="N133:N135" si="39">100-SUM(I133:M133,O133)</f>
        <v>15.603440000000006</v>
      </c>
      <c r="O133" s="18">
        <f>ROUND((SUMIFS(diaria!$M:$M,diaria!$C:$C,metas!O$1)*100),6)</f>
        <v>19.600034000000001</v>
      </c>
      <c r="P133" s="38">
        <v>4151.5731824125405</v>
      </c>
    </row>
    <row r="134" spans="1:16" x14ac:dyDescent="0.2">
      <c r="A134" s="27">
        <f t="shared" si="38"/>
        <v>132</v>
      </c>
      <c r="B134" s="15">
        <v>213</v>
      </c>
      <c r="C134" s="15">
        <v>3</v>
      </c>
      <c r="D134" s="16" t="s">
        <v>11</v>
      </c>
      <c r="E134" s="17">
        <v>53589.303954383562</v>
      </c>
      <c r="F134" s="17">
        <v>14876.837856078932</v>
      </c>
      <c r="G134" s="18">
        <f>ROUND(($E134/SUMIF($B:$B,$B134,$E:$E))*100,6)</f>
        <v>4.0074129999999997</v>
      </c>
      <c r="H134" s="19">
        <f t="shared" si="36"/>
        <v>27.76083426786516</v>
      </c>
      <c r="I134" s="18">
        <f>ROUND((SUMIFS(diaria!$P:$P,diaria!$C:$C,metas!I$1)*100),6)</f>
        <v>7.9988409999999996</v>
      </c>
      <c r="J134" s="18">
        <f>ROUND((SUMIFS(diaria!$P:$P,diaria!$C:$C,metas!J$1)*100),6)</f>
        <v>12.891432</v>
      </c>
      <c r="K134" s="18">
        <f>ROUND((SUMIFS(diaria!$P:$P,diaria!$C:$C,metas!K$1)*100),6)</f>
        <v>15.083800999999999</v>
      </c>
      <c r="L134" s="18">
        <f>ROUND((SUMIFS(diaria!$P:$P,diaria!$C:$C,metas!L$1)*100),6)</f>
        <v>12.243176999999999</v>
      </c>
      <c r="M134" s="18">
        <f>ROUND((SUMIFS(diaria!$P:$P,diaria!$C:$C,metas!M$1)*100),6)</f>
        <v>16.084852999999999</v>
      </c>
      <c r="N134" s="37">
        <f t="shared" si="39"/>
        <v>16.776868000000007</v>
      </c>
      <c r="O134" s="18">
        <f>ROUND((SUMIFS(diaria!$P:$P,diaria!$C:$C,metas!O$1)*100),6)</f>
        <v>18.921028</v>
      </c>
      <c r="P134" s="38">
        <v>1016.2461876902039</v>
      </c>
    </row>
    <row r="135" spans="1:16" x14ac:dyDescent="0.2">
      <c r="A135" s="27">
        <f t="shared" si="38"/>
        <v>133</v>
      </c>
      <c r="B135" s="15">
        <v>213</v>
      </c>
      <c r="C135" s="15">
        <v>4</v>
      </c>
      <c r="D135" s="16" t="s">
        <v>13</v>
      </c>
      <c r="E135" s="17">
        <v>43158.917111183153</v>
      </c>
      <c r="F135" s="17">
        <v>17250.926175217493</v>
      </c>
      <c r="G135" s="18">
        <f>ROUND(($E135/SUMIF($B:$B,$B135,$E:$E))*100,6)</f>
        <v>3.227427</v>
      </c>
      <c r="H135" s="19">
        <f t="shared" si="36"/>
        <v>39.970711338231204</v>
      </c>
      <c r="I135" s="18">
        <f>ROUND((SUMIFS(diaria!$F:$F,diaria!$C:$C,metas!I$1)*100),6)</f>
        <v>9.4109809999999996</v>
      </c>
      <c r="J135" s="18">
        <f>ROUND((SUMIFS(diaria!$F:$F,diaria!$C:$C,metas!J$1)*100),6)</f>
        <v>13.565348</v>
      </c>
      <c r="K135" s="18">
        <f>ROUND((SUMIFS(diaria!$F:$F,diaria!$C:$C,metas!K$1)*100),6)</f>
        <v>19.587935000000002</v>
      </c>
      <c r="L135" s="18">
        <f>ROUND((SUMIFS(diaria!$F:$F,diaria!$C:$C,metas!L$1)*100),6)</f>
        <v>14.845794</v>
      </c>
      <c r="M135" s="18">
        <f>ROUND((SUMIFS(diaria!$F:$F,diaria!$C:$C,metas!M$1)*100),6)</f>
        <v>12.886869000000001</v>
      </c>
      <c r="N135" s="37">
        <f t="shared" si="39"/>
        <v>13.780405999999999</v>
      </c>
      <c r="O135" s="18">
        <f>ROUND((SUMIFS(diaria!$F:$F,diaria!$C:$C,metas!O$1)*100),6)</f>
        <v>15.922667000000001</v>
      </c>
      <c r="P135" s="38">
        <v>0</v>
      </c>
    </row>
    <row r="136" spans="1:16" x14ac:dyDescent="0.2">
      <c r="A136" s="27">
        <f t="shared" si="38"/>
        <v>134</v>
      </c>
      <c r="B136" s="15">
        <v>213</v>
      </c>
      <c r="C136" s="15">
        <v>5</v>
      </c>
      <c r="D136" s="16" t="s">
        <v>16</v>
      </c>
      <c r="E136" s="17">
        <v>13444.91703753255</v>
      </c>
      <c r="F136" s="17">
        <v>8597.4291146545929</v>
      </c>
      <c r="G136" s="18">
        <f>ROUND(($E136/SUMIF($B:$B,$B136,$E:$E))*100,6)</f>
        <v>1.005412</v>
      </c>
      <c r="H136" s="19">
        <f t="shared" si="36"/>
        <v>63.945572074964751</v>
      </c>
      <c r="I136" s="18">
        <f>ROUND((SUMIFS(diaria!$L:$L,diaria!$C:$C,metas!I$1)*100),6)</f>
        <v>10.905022000000001</v>
      </c>
      <c r="J136" s="18">
        <f>ROUND((SUMIFS(diaria!$L:$L,diaria!$C:$C,metas!J$1)*100),6)</f>
        <v>14.196714999999999</v>
      </c>
      <c r="K136" s="18">
        <f>ROUND((SUMIFS(diaria!$L:$L,diaria!$C:$C,metas!K$1)*100),6)</f>
        <v>15.836491000000001</v>
      </c>
      <c r="L136" s="18">
        <f>ROUND((SUMIFS(diaria!$L:$L,diaria!$C:$C,metas!L$1)*100),6)</f>
        <v>12.669465000000001</v>
      </c>
      <c r="M136" s="18">
        <f>ROUND((SUMIFS(diaria!$L:$L,diaria!$C:$C,metas!M$1)*100),6)</f>
        <v>13.031764000000001</v>
      </c>
      <c r="N136" s="37">
        <f t="shared" ref="N136:N143" si="40">100-SUM(I136:M136,O136)</f>
        <v>16.514835999999988</v>
      </c>
      <c r="O136" s="18">
        <f>ROUND((SUMIFS(diaria!$L:$L,diaria!$C:$C,metas!O$1)*100),6)</f>
        <v>16.845707000000001</v>
      </c>
      <c r="P136" s="38">
        <v>0</v>
      </c>
    </row>
    <row r="137" spans="1:16" x14ac:dyDescent="0.2">
      <c r="A137" s="27">
        <f t="shared" si="38"/>
        <v>135</v>
      </c>
      <c r="B137" s="15">
        <v>213</v>
      </c>
      <c r="C137" s="15">
        <v>7</v>
      </c>
      <c r="D137" s="16" t="s">
        <v>5</v>
      </c>
      <c r="E137" s="17">
        <v>114644.47694480639</v>
      </c>
      <c r="F137" s="17">
        <v>26870.897402965442</v>
      </c>
      <c r="G137" s="18">
        <f>ROUND(($E137/SUMIF($B:$B,$B137,$E:$E))*100,6)</f>
        <v>8.5731230000000007</v>
      </c>
      <c r="H137" s="19">
        <f t="shared" si="36"/>
        <v>23.438457847299503</v>
      </c>
      <c r="I137" s="18">
        <f>ROUND((SUMIFS(diaria!$E:$E,diaria!$C:$C,metas!I$1)*100),6)</f>
        <v>8.6401780000000006</v>
      </c>
      <c r="J137" s="18">
        <f>ROUND((SUMIFS(diaria!$E:$E,diaria!$C:$C,metas!J$1)*100),6)</f>
        <v>17.167086999999999</v>
      </c>
      <c r="K137" s="18">
        <f>ROUND((SUMIFS(diaria!$E:$E,diaria!$C:$C,metas!K$1)*100),6)</f>
        <v>17.654845999999999</v>
      </c>
      <c r="L137" s="18">
        <f>ROUND((SUMIFS(diaria!$E:$E,diaria!$C:$C,metas!L$1)*100),6)</f>
        <v>12.966499000000001</v>
      </c>
      <c r="M137" s="18">
        <f>ROUND((SUMIFS(diaria!$E:$E,diaria!$C:$C,metas!M$1)*100),6)</f>
        <v>13.593515</v>
      </c>
      <c r="N137" s="37">
        <f t="shared" si="40"/>
        <v>14.279571000000004</v>
      </c>
      <c r="O137" s="18">
        <f>ROUND((SUMIFS(diaria!$E:$E,diaria!$C:$C,metas!O$1)*100),6)</f>
        <v>15.698304</v>
      </c>
      <c r="P137" s="38">
        <v>1599.2347087290279</v>
      </c>
    </row>
    <row r="138" spans="1:16" x14ac:dyDescent="0.2">
      <c r="A138" s="27">
        <f t="shared" si="38"/>
        <v>136</v>
      </c>
      <c r="B138" s="15">
        <v>213</v>
      </c>
      <c r="C138" s="15">
        <v>9</v>
      </c>
      <c r="D138" s="16" t="s">
        <v>18</v>
      </c>
      <c r="E138" s="17">
        <v>122949.64913464333</v>
      </c>
      <c r="F138" s="17">
        <v>24837.435500411302</v>
      </c>
      <c r="G138" s="18">
        <f>ROUND(($E138/SUMIF($B:$B,$B138,$E:$E))*100,6)</f>
        <v>9.1941849999999992</v>
      </c>
      <c r="H138" s="19">
        <f t="shared" si="36"/>
        <v>20.201306530945516</v>
      </c>
      <c r="I138" s="18">
        <f>ROUND((SUMIFS(diaria!$H:$H,diaria!$C:$C,metas!I$1)*100),6)</f>
        <v>15.038662</v>
      </c>
      <c r="J138" s="18">
        <f>ROUND((SUMIFS(diaria!$H:$H,diaria!$C:$C,metas!J$1)*100),6)</f>
        <v>10.104303</v>
      </c>
      <c r="K138" s="18">
        <f>ROUND((SUMIFS(diaria!$H:$H,diaria!$C:$C,metas!K$1)*100),6)</f>
        <v>12.269288</v>
      </c>
      <c r="L138" s="18">
        <f>ROUND((SUMIFS(diaria!$H:$H,diaria!$C:$C,metas!L$1)*100),6)</f>
        <v>9.985023</v>
      </c>
      <c r="M138" s="18">
        <f>ROUND((SUMIFS(diaria!$H:$H,diaria!$C:$C,metas!M$1)*100),6)</f>
        <v>11.548665</v>
      </c>
      <c r="N138" s="37">
        <f t="shared" si="40"/>
        <v>17.543157000000008</v>
      </c>
      <c r="O138" s="18">
        <f>ROUND((SUMIFS(diaria!$H:$H,diaria!$C:$C,metas!O$1)*100),6)</f>
        <v>23.510902000000002</v>
      </c>
      <c r="P138" s="38">
        <v>10452.975756862281</v>
      </c>
    </row>
    <row r="139" spans="1:16" x14ac:dyDescent="0.2">
      <c r="A139" s="27">
        <f t="shared" si="38"/>
        <v>137</v>
      </c>
      <c r="B139" s="15">
        <v>213</v>
      </c>
      <c r="C139" s="15">
        <v>10</v>
      </c>
      <c r="D139" s="16" t="s">
        <v>23</v>
      </c>
      <c r="E139" s="17">
        <v>47868.707537377857</v>
      </c>
      <c r="F139" s="17">
        <v>13086.659011268013</v>
      </c>
      <c r="G139" s="18">
        <f>ROUND(($E139/SUMIF($B:$B,$B139,$E:$E))*100,6)</f>
        <v>3.5796260000000002</v>
      </c>
      <c r="H139" s="19">
        <f t="shared" si="36"/>
        <v>27.338651249460643</v>
      </c>
      <c r="I139" s="18">
        <f>ROUND((SUMIFS(diaria!$O:$O,diaria!$C:$C,metas!I$1)*100),6)</f>
        <v>9.7230050000000006</v>
      </c>
      <c r="J139" s="18">
        <f>ROUND((SUMIFS(diaria!$O:$O,diaria!$C:$C,metas!J$1)*100),6)</f>
        <v>15.346026999999999</v>
      </c>
      <c r="K139" s="18">
        <f>ROUND((SUMIFS(diaria!$O:$O,diaria!$C:$C,metas!K$1)*100),6)</f>
        <v>17.719628</v>
      </c>
      <c r="L139" s="18">
        <f>ROUND((SUMIFS(diaria!$O:$O,diaria!$C:$C,metas!L$1)*100),6)</f>
        <v>12.681141999999999</v>
      </c>
      <c r="M139" s="18">
        <f>ROUND((SUMIFS(diaria!$O:$O,diaria!$C:$C,metas!M$1)*100),6)</f>
        <v>13.201278</v>
      </c>
      <c r="N139" s="37">
        <f t="shared" si="40"/>
        <v>14.706696999999991</v>
      </c>
      <c r="O139" s="18">
        <f>ROUND((SUMIFS(diaria!$O:$O,diaria!$C:$C,metas!O$1)*100),6)</f>
        <v>16.622223000000002</v>
      </c>
      <c r="P139" s="38">
        <v>2585.5162572674876</v>
      </c>
    </row>
    <row r="140" spans="1:16" x14ac:dyDescent="0.2">
      <c r="A140" s="27">
        <f t="shared" si="38"/>
        <v>138</v>
      </c>
      <c r="B140" s="15">
        <v>213</v>
      </c>
      <c r="C140" s="15">
        <v>12</v>
      </c>
      <c r="D140" s="16" t="s">
        <v>2</v>
      </c>
      <c r="E140" s="17">
        <v>20381.833465192998</v>
      </c>
      <c r="F140" s="17">
        <v>6975.1270083786858</v>
      </c>
      <c r="G140" s="18">
        <f>ROUND(($E140/SUMIF($B:$B,$B140,$E:$E))*100,6)</f>
        <v>1.5241549999999999</v>
      </c>
      <c r="H140" s="19">
        <f t="shared" si="36"/>
        <v>34.222274557833252</v>
      </c>
      <c r="I140" s="18">
        <f>ROUND((SUMIFS(diaria!$D:$D,diaria!$C:$C,metas!I$1)*100),6)</f>
        <v>11.859761000000001</v>
      </c>
      <c r="J140" s="18">
        <f>ROUND((SUMIFS(diaria!$D:$D,diaria!$C:$C,metas!J$1)*100),6)</f>
        <v>15.117702</v>
      </c>
      <c r="K140" s="18">
        <f>ROUND((SUMIFS(diaria!$D:$D,diaria!$C:$C,metas!K$1)*100),6)</f>
        <v>16.352796999999999</v>
      </c>
      <c r="L140" s="18">
        <f>ROUND((SUMIFS(diaria!$D:$D,diaria!$C:$C,metas!L$1)*100),6)</f>
        <v>12.079449</v>
      </c>
      <c r="M140" s="18">
        <f>ROUND((SUMIFS(diaria!$D:$D,diaria!$C:$C,metas!M$1)*100),6)</f>
        <v>12.535981</v>
      </c>
      <c r="N140" s="37">
        <f t="shared" si="40"/>
        <v>14.465490000000017</v>
      </c>
      <c r="O140" s="18">
        <f>ROUND((SUMIFS(diaria!$D:$D,diaria!$C:$C,metas!O$1)*100),6)</f>
        <v>17.588819999999998</v>
      </c>
      <c r="P140" s="38">
        <v>393.45803434334692</v>
      </c>
    </row>
    <row r="141" spans="1:16" x14ac:dyDescent="0.2">
      <c r="A141" s="27">
        <f t="shared" si="38"/>
        <v>139</v>
      </c>
      <c r="B141" s="15">
        <v>213</v>
      </c>
      <c r="C141" s="15">
        <v>21</v>
      </c>
      <c r="D141" s="16" t="s">
        <v>20</v>
      </c>
      <c r="E141" s="17">
        <v>176800.20225087306</v>
      </c>
      <c r="F141" s="17">
        <v>46477.493158748861</v>
      </c>
      <c r="G141" s="18">
        <f>ROUND(($E141/SUMIF($B:$B,$B141,$E:$E))*100,6)</f>
        <v>13.221133999999999</v>
      </c>
      <c r="H141" s="19">
        <f t="shared" si="36"/>
        <v>26.288144791146216</v>
      </c>
      <c r="I141" s="18">
        <f>ROUND((SUMIFS(diaria!$I:$I,diaria!$C:$C,metas!I$1)*100),6)</f>
        <v>9.6980599999999999</v>
      </c>
      <c r="J141" s="18">
        <f>ROUND((SUMIFS(diaria!$I:$I,diaria!$C:$C,metas!J$1)*100),6)</f>
        <v>14.601525000000001</v>
      </c>
      <c r="K141" s="18">
        <f>ROUND((SUMIFS(diaria!$I:$I,diaria!$C:$C,metas!K$1)*100),6)</f>
        <v>16.306732</v>
      </c>
      <c r="L141" s="18">
        <f>ROUND((SUMIFS(diaria!$I:$I,diaria!$C:$C,metas!L$1)*100),6)</f>
        <v>12.469127</v>
      </c>
      <c r="M141" s="18">
        <f>ROUND((SUMIFS(diaria!$I:$I,diaria!$C:$C,metas!M$1)*100),6)</f>
        <v>13.598713999999999</v>
      </c>
      <c r="N141" s="37">
        <f t="shared" si="40"/>
        <v>15.72069599999999</v>
      </c>
      <c r="O141" s="18">
        <f>ROUND((SUMIFS(diaria!$I:$I,diaria!$C:$C,metas!O$1)*100),6)</f>
        <v>17.605146000000001</v>
      </c>
      <c r="P141" s="38">
        <v>4649.2563732676635</v>
      </c>
    </row>
    <row r="142" spans="1:16" x14ac:dyDescent="0.2">
      <c r="A142" s="27">
        <f t="shared" si="38"/>
        <v>140</v>
      </c>
      <c r="B142" s="15">
        <v>213</v>
      </c>
      <c r="C142" s="15">
        <v>22</v>
      </c>
      <c r="D142" s="16" t="s">
        <v>25</v>
      </c>
      <c r="E142" s="17">
        <v>48056.295532855271</v>
      </c>
      <c r="F142" s="17">
        <v>14605.50440104442</v>
      </c>
      <c r="G142" s="18">
        <f>ROUND(($E142/SUMIF($B:$B,$B142,$E:$E))*100,6)</f>
        <v>3.5936539999999999</v>
      </c>
      <c r="H142" s="19">
        <f t="shared" si="36"/>
        <v>30.392489140281082</v>
      </c>
      <c r="I142" s="18">
        <f>ROUND((SUMIFS(diaria!$J:$J,diaria!$C:$C,metas!I$1)*100),6)</f>
        <v>11.154149</v>
      </c>
      <c r="J142" s="18">
        <f>ROUND((SUMIFS(diaria!$J:$J,diaria!$C:$C,metas!J$1)*100),6)</f>
        <v>12.854139999999999</v>
      </c>
      <c r="K142" s="18">
        <f>ROUND((SUMIFS(diaria!$J:$J,diaria!$C:$C,metas!K$1)*100),6)</f>
        <v>15.742125</v>
      </c>
      <c r="L142" s="18">
        <f>ROUND((SUMIFS(diaria!$J:$J,diaria!$C:$C,metas!L$1)*100),6)</f>
        <v>12.304954</v>
      </c>
      <c r="M142" s="18">
        <f>ROUND((SUMIFS(diaria!$J:$J,diaria!$C:$C,metas!M$1)*100),6)</f>
        <v>13.418613000000001</v>
      </c>
      <c r="N142" s="37">
        <f t="shared" si="40"/>
        <v>15.864176999999984</v>
      </c>
      <c r="O142" s="18">
        <f>ROUND((SUMIFS(diaria!$J:$J,diaria!$C:$C,metas!O$1)*100),6)</f>
        <v>18.661842</v>
      </c>
      <c r="P142" s="38">
        <v>822.016789126812</v>
      </c>
    </row>
    <row r="143" spans="1:16" x14ac:dyDescent="0.2">
      <c r="A143" s="27">
        <f t="shared" si="38"/>
        <v>141</v>
      </c>
      <c r="B143" s="15">
        <v>213</v>
      </c>
      <c r="C143" s="15">
        <v>23</v>
      </c>
      <c r="D143" s="16" t="s">
        <v>22</v>
      </c>
      <c r="E143" s="17">
        <v>102626.32256482431</v>
      </c>
      <c r="F143" s="17">
        <v>22367.415409096684</v>
      </c>
      <c r="G143" s="18">
        <f>ROUND(($E143/SUMIF($B:$B,$B143,$E:$E))*100,6)</f>
        <v>7.6744050000000001</v>
      </c>
      <c r="H143" s="19">
        <f t="shared" si="36"/>
        <v>21.795008190971881</v>
      </c>
      <c r="I143" s="18">
        <f>ROUND((SUMIFS(diaria!$K:$K,diaria!$C:$C,metas!I$1)*100),6)</f>
        <v>8.1833609999999997</v>
      </c>
      <c r="J143" s="18">
        <f>ROUND((SUMIFS(diaria!$K:$K,diaria!$C:$C,metas!J$1)*100),6)</f>
        <v>16.438473999999999</v>
      </c>
      <c r="K143" s="18">
        <f>ROUND((SUMIFS(diaria!$K:$K,diaria!$C:$C,metas!K$1)*100),6)</f>
        <v>19.212966999999999</v>
      </c>
      <c r="L143" s="18">
        <f>ROUND((SUMIFS(diaria!$K:$K,diaria!$C:$C,metas!L$1)*100),6)</f>
        <v>14.202825000000001</v>
      </c>
      <c r="M143" s="18">
        <f>ROUND((SUMIFS(diaria!$K:$K,diaria!$C:$C,metas!M$1)*100),6)</f>
        <v>13.037020999999999</v>
      </c>
      <c r="N143" s="37">
        <f t="shared" si="40"/>
        <v>14.163486000000006</v>
      </c>
      <c r="O143" s="18">
        <f>ROUND((SUMIFS(diaria!$K:$K,diaria!$C:$C,metas!O$1)*100),6)</f>
        <v>14.761865999999999</v>
      </c>
      <c r="P143" s="38">
        <v>949.53000063420438</v>
      </c>
    </row>
    <row r="144" spans="1:16" x14ac:dyDescent="0.2">
      <c r="A144" s="27">
        <f t="shared" si="38"/>
        <v>142</v>
      </c>
      <c r="B144" s="15">
        <v>213</v>
      </c>
      <c r="C144" s="15">
        <v>24</v>
      </c>
      <c r="D144" s="16" t="s">
        <v>15</v>
      </c>
      <c r="E144" s="17">
        <v>88900.741110202565</v>
      </c>
      <c r="F144" s="17">
        <v>20763.449957404668</v>
      </c>
      <c r="G144" s="18">
        <f>ROUND(($E144/SUMIF($B:$B,$B144,$E:$E))*100,6)</f>
        <v>6.6480050000000004</v>
      </c>
      <c r="H144" s="19">
        <f t="shared" si="36"/>
        <v>23.355767002736247</v>
      </c>
      <c r="I144" s="18">
        <f>ROUND((SUMIFS(diaria!$G:$G,diaria!$C:$C,metas!I$1)*100),6)</f>
        <v>8.9238379999999999</v>
      </c>
      <c r="J144" s="18">
        <f>ROUND((SUMIFS(diaria!$G:$G,diaria!$C:$C,metas!J$1)*100),6)</f>
        <v>15.597201999999999</v>
      </c>
      <c r="K144" s="18">
        <f>ROUND((SUMIFS(diaria!$G:$G,diaria!$C:$C,metas!K$1)*100),6)</f>
        <v>18.391829999999999</v>
      </c>
      <c r="L144" s="18">
        <f>ROUND((SUMIFS(diaria!$G:$G,diaria!$C:$C,metas!L$1)*100),6)</f>
        <v>13.644973</v>
      </c>
      <c r="M144" s="18">
        <f>ROUND((SUMIFS(diaria!$G:$G,diaria!$C:$C,metas!M$1)*100),6)</f>
        <v>13.264915</v>
      </c>
      <c r="N144" s="37">
        <f t="shared" ref="N144" si="41">100-SUM(I144:M144,O144)</f>
        <v>14.220572000000004</v>
      </c>
      <c r="O144" s="18">
        <f>ROUND((SUMIFS(diaria!$G:$G,diaria!$C:$C,metas!O$1)*100),6)</f>
        <v>15.956670000000001</v>
      </c>
      <c r="P144" s="38">
        <v>5369.3627167926561</v>
      </c>
    </row>
    <row r="145" spans="1:16" x14ac:dyDescent="0.2">
      <c r="A145" s="27">
        <f t="shared" si="38"/>
        <v>143</v>
      </c>
      <c r="B145" s="15">
        <v>221</v>
      </c>
      <c r="C145" s="15">
        <v>1</v>
      </c>
      <c r="D145" s="16" t="s">
        <v>0</v>
      </c>
      <c r="E145" s="17">
        <v>325299.93458915513</v>
      </c>
      <c r="F145" s="17">
        <v>83777.393981978079</v>
      </c>
      <c r="G145" s="18">
        <f>ROUND(($E145/SUMIF($B:$B,$B145,$E:$E))*100,6)</f>
        <v>13.858333</v>
      </c>
      <c r="H145" s="19">
        <f t="shared" si="36"/>
        <v>25.753892046669673</v>
      </c>
      <c r="I145" s="18">
        <f>ROUND((SUMIFS(diaria!$N:$N,diaria!$C:$C,metas!I$1)*100),6)</f>
        <v>10.291415000000001</v>
      </c>
      <c r="J145" s="18">
        <f>ROUND((SUMIFS(diaria!$N:$N,diaria!$C:$C,metas!J$1)*100),6)</f>
        <v>14.221242999999999</v>
      </c>
      <c r="K145" s="18">
        <f>ROUND((SUMIFS(diaria!$N:$N,diaria!$C:$C,metas!K$1)*100),6)</f>
        <v>16.277131000000001</v>
      </c>
      <c r="L145" s="18">
        <f>ROUND((SUMIFS(diaria!$N:$N,diaria!$C:$C,metas!L$1)*100),6)</f>
        <v>12.29017</v>
      </c>
      <c r="M145" s="18">
        <f>ROUND((SUMIFS(diaria!$N:$N,diaria!$C:$C,metas!M$1)*100),6)</f>
        <v>12.764673</v>
      </c>
      <c r="N145" s="37">
        <f>100-SUM(I145:M145,O145)</f>
        <v>15.980947999999998</v>
      </c>
      <c r="O145" s="18">
        <f>ROUND((SUMIFS(diaria!$N:$N,diaria!$C:$C,metas!O$1)*100),6)</f>
        <v>18.174420000000001</v>
      </c>
      <c r="P145" s="38">
        <v>11089.779923870741</v>
      </c>
    </row>
    <row r="146" spans="1:16" x14ac:dyDescent="0.2">
      <c r="A146" s="27">
        <f t="shared" si="38"/>
        <v>144</v>
      </c>
      <c r="B146" s="15">
        <v>221</v>
      </c>
      <c r="C146" s="15">
        <v>2</v>
      </c>
      <c r="D146" s="16" t="s">
        <v>3</v>
      </c>
      <c r="E146" s="17">
        <v>565926.78563555866</v>
      </c>
      <c r="F146" s="17">
        <v>142497.43910361209</v>
      </c>
      <c r="G146" s="37">
        <f>100-SUM(G145,G147:G157)</f>
        <v>24.109448999999998</v>
      </c>
      <c r="H146" s="19">
        <f t="shared" si="36"/>
        <v>25.179483056908445</v>
      </c>
      <c r="I146" s="18">
        <f>ROUND((SUMIFS(diaria!$M:$M,diaria!$C:$C,metas!I$1)*100),6)</f>
        <v>10.208346000000001</v>
      </c>
      <c r="J146" s="18">
        <f>ROUND((SUMIFS(diaria!$M:$M,diaria!$C:$C,metas!J$1)*100),6)</f>
        <v>12.676824</v>
      </c>
      <c r="K146" s="18">
        <f>ROUND((SUMIFS(diaria!$M:$M,diaria!$C:$C,metas!K$1)*100),6)</f>
        <v>15.965903000000001</v>
      </c>
      <c r="L146" s="18">
        <f>ROUND((SUMIFS(diaria!$M:$M,diaria!$C:$C,metas!L$1)*100),6)</f>
        <v>11.881477</v>
      </c>
      <c r="M146" s="18">
        <f>ROUND((SUMIFS(diaria!$M:$M,diaria!$C:$C,metas!M$1)*100),6)</f>
        <v>14.063976</v>
      </c>
      <c r="N146" s="37">
        <f t="shared" ref="N146:N148" si="42">100-SUM(I146:M146,O146)</f>
        <v>15.603440000000006</v>
      </c>
      <c r="O146" s="18">
        <f>ROUND((SUMIFS(diaria!$M:$M,diaria!$C:$C,metas!O$1)*100),6)</f>
        <v>19.600034000000001</v>
      </c>
      <c r="P146" s="38">
        <v>8507.9368030005353</v>
      </c>
    </row>
    <row r="147" spans="1:16" x14ac:dyDescent="0.2">
      <c r="A147" s="27">
        <f t="shared" si="38"/>
        <v>145</v>
      </c>
      <c r="B147" s="15">
        <v>221</v>
      </c>
      <c r="C147" s="15">
        <v>3</v>
      </c>
      <c r="D147" s="16" t="s">
        <v>11</v>
      </c>
      <c r="E147" s="17">
        <v>109238.1766919402</v>
      </c>
      <c r="F147" s="17">
        <v>31817.248725823181</v>
      </c>
      <c r="G147" s="18">
        <f>ROUND(($E147/SUMIF($B:$B,$B147,$E:$E))*100,6)</f>
        <v>4.6537329999999999</v>
      </c>
      <c r="H147" s="19">
        <f t="shared" si="36"/>
        <v>29.126491936560051</v>
      </c>
      <c r="I147" s="18">
        <f>ROUND((SUMIFS(diaria!$P:$P,diaria!$C:$C,metas!I$1)*100),6)</f>
        <v>7.9988409999999996</v>
      </c>
      <c r="J147" s="18">
        <f>ROUND((SUMIFS(diaria!$P:$P,diaria!$C:$C,metas!J$1)*100),6)</f>
        <v>12.891432</v>
      </c>
      <c r="K147" s="18">
        <f>ROUND((SUMIFS(diaria!$P:$P,diaria!$C:$C,metas!K$1)*100),6)</f>
        <v>15.083800999999999</v>
      </c>
      <c r="L147" s="18">
        <f>ROUND((SUMIFS(diaria!$P:$P,diaria!$C:$C,metas!L$1)*100),6)</f>
        <v>12.243176999999999</v>
      </c>
      <c r="M147" s="18">
        <f>ROUND((SUMIFS(diaria!$P:$P,diaria!$C:$C,metas!M$1)*100),6)</f>
        <v>16.084852999999999</v>
      </c>
      <c r="N147" s="37">
        <f t="shared" si="42"/>
        <v>16.776868000000007</v>
      </c>
      <c r="O147" s="18">
        <f>ROUND((SUMIFS(diaria!$P:$P,diaria!$C:$C,metas!O$1)*100),6)</f>
        <v>18.921028</v>
      </c>
      <c r="P147" s="38">
        <v>2071.5492163867216</v>
      </c>
    </row>
    <row r="148" spans="1:16" x14ac:dyDescent="0.2">
      <c r="A148" s="27">
        <f t="shared" si="38"/>
        <v>146</v>
      </c>
      <c r="B148" s="15">
        <v>221</v>
      </c>
      <c r="C148" s="15">
        <v>4</v>
      </c>
      <c r="D148" s="16" t="s">
        <v>13</v>
      </c>
      <c r="E148" s="17">
        <v>176147.65256956458</v>
      </c>
      <c r="F148" s="17">
        <v>68973.805857408806</v>
      </c>
      <c r="G148" s="18">
        <f>ROUND(($E148/SUMIF($B:$B,$B148,$E:$E))*100,6)</f>
        <v>7.5041909999999996</v>
      </c>
      <c r="H148" s="19">
        <f t="shared" si="36"/>
        <v>39.156812396446519</v>
      </c>
      <c r="I148" s="18">
        <f>ROUND((SUMIFS(diaria!$F:$F,diaria!$C:$C,metas!I$1)*100),6)</f>
        <v>9.4109809999999996</v>
      </c>
      <c r="J148" s="18">
        <f>ROUND((SUMIFS(diaria!$F:$F,diaria!$C:$C,metas!J$1)*100),6)</f>
        <v>13.565348</v>
      </c>
      <c r="K148" s="18">
        <f>ROUND((SUMIFS(diaria!$F:$F,diaria!$C:$C,metas!K$1)*100),6)</f>
        <v>19.587935000000002</v>
      </c>
      <c r="L148" s="18">
        <f>ROUND((SUMIFS(diaria!$F:$F,diaria!$C:$C,metas!L$1)*100),6)</f>
        <v>14.845794</v>
      </c>
      <c r="M148" s="18">
        <f>ROUND((SUMIFS(diaria!$F:$F,diaria!$C:$C,metas!M$1)*100),6)</f>
        <v>12.886869000000001</v>
      </c>
      <c r="N148" s="37">
        <f t="shared" si="42"/>
        <v>13.780405999999999</v>
      </c>
      <c r="O148" s="18">
        <f>ROUND((SUMIFS(diaria!$F:$F,diaria!$C:$C,metas!O$1)*100),6)</f>
        <v>15.922667000000001</v>
      </c>
      <c r="P148" s="38">
        <v>0</v>
      </c>
    </row>
    <row r="149" spans="1:16" x14ac:dyDescent="0.2">
      <c r="A149" s="27">
        <f t="shared" si="38"/>
        <v>147</v>
      </c>
      <c r="B149" s="15">
        <v>221</v>
      </c>
      <c r="C149" s="15">
        <v>5</v>
      </c>
      <c r="D149" s="16" t="s">
        <v>16</v>
      </c>
      <c r="E149" s="17">
        <v>29676.32516599456</v>
      </c>
      <c r="F149" s="17">
        <v>20069.568348859364</v>
      </c>
      <c r="G149" s="18">
        <f>ROUND(($E149/SUMIF($B:$B,$B149,$E:$E))*100,6)</f>
        <v>1.264262</v>
      </c>
      <c r="H149" s="19">
        <f t="shared" si="36"/>
        <v>67.62821284845819</v>
      </c>
      <c r="I149" s="18">
        <f>ROUND((SUMIFS(diaria!$L:$L,diaria!$C:$C,metas!I$1)*100),6)</f>
        <v>10.905022000000001</v>
      </c>
      <c r="J149" s="18">
        <f>ROUND((SUMIFS(diaria!$L:$L,diaria!$C:$C,metas!J$1)*100),6)</f>
        <v>14.196714999999999</v>
      </c>
      <c r="K149" s="18">
        <f>ROUND((SUMIFS(diaria!$L:$L,diaria!$C:$C,metas!K$1)*100),6)</f>
        <v>15.836491000000001</v>
      </c>
      <c r="L149" s="18">
        <f>ROUND((SUMIFS(diaria!$L:$L,diaria!$C:$C,metas!L$1)*100),6)</f>
        <v>12.669465000000001</v>
      </c>
      <c r="M149" s="18">
        <f>ROUND((SUMIFS(diaria!$L:$L,diaria!$C:$C,metas!M$1)*100),6)</f>
        <v>13.031764000000001</v>
      </c>
      <c r="N149" s="37">
        <f t="shared" ref="N149:N156" si="43">100-SUM(I149:M149,O149)</f>
        <v>16.514835999999988</v>
      </c>
      <c r="O149" s="18">
        <f>ROUND((SUMIFS(diaria!$L:$L,diaria!$C:$C,metas!O$1)*100),6)</f>
        <v>16.845707000000001</v>
      </c>
      <c r="P149" s="38">
        <v>0</v>
      </c>
    </row>
    <row r="150" spans="1:16" x14ac:dyDescent="0.2">
      <c r="A150" s="27">
        <f t="shared" si="38"/>
        <v>148</v>
      </c>
      <c r="B150" s="15">
        <v>221</v>
      </c>
      <c r="C150" s="15">
        <v>7</v>
      </c>
      <c r="D150" s="16" t="s">
        <v>5</v>
      </c>
      <c r="E150" s="17">
        <v>198420.92982806635</v>
      </c>
      <c r="F150" s="17">
        <v>44185.150055000326</v>
      </c>
      <c r="G150" s="18">
        <f>ROUND(($E150/SUMIF($B:$B,$B150,$E:$E))*100,6)</f>
        <v>8.4530709999999996</v>
      </c>
      <c r="H150" s="19">
        <f t="shared" si="36"/>
        <v>22.268391793792713</v>
      </c>
      <c r="I150" s="18">
        <f>ROUND((SUMIFS(diaria!$E:$E,diaria!$C:$C,metas!I$1)*100),6)</f>
        <v>8.6401780000000006</v>
      </c>
      <c r="J150" s="18">
        <f>ROUND((SUMIFS(diaria!$E:$E,diaria!$C:$C,metas!J$1)*100),6)</f>
        <v>17.167086999999999</v>
      </c>
      <c r="K150" s="18">
        <f>ROUND((SUMIFS(diaria!$E:$E,diaria!$C:$C,metas!K$1)*100),6)</f>
        <v>17.654845999999999</v>
      </c>
      <c r="L150" s="18">
        <f>ROUND((SUMIFS(diaria!$E:$E,diaria!$C:$C,metas!L$1)*100),6)</f>
        <v>12.966499000000001</v>
      </c>
      <c r="M150" s="18">
        <f>ROUND((SUMIFS(diaria!$E:$E,diaria!$C:$C,metas!M$1)*100),6)</f>
        <v>13.593515</v>
      </c>
      <c r="N150" s="37">
        <f t="shared" si="43"/>
        <v>14.279571000000004</v>
      </c>
      <c r="O150" s="18">
        <f>ROUND((SUMIFS(diaria!$E:$E,diaria!$C:$C,metas!O$1)*100),6)</f>
        <v>15.698304</v>
      </c>
      <c r="P150" s="38">
        <v>2767.8754910461112</v>
      </c>
    </row>
    <row r="151" spans="1:16" x14ac:dyDescent="0.2">
      <c r="A151" s="27">
        <f t="shared" si="38"/>
        <v>149</v>
      </c>
      <c r="B151" s="15">
        <v>221</v>
      </c>
      <c r="C151" s="15">
        <v>9</v>
      </c>
      <c r="D151" s="16" t="s">
        <v>18</v>
      </c>
      <c r="E151" s="17">
        <v>230834.81967312965</v>
      </c>
      <c r="F151" s="17">
        <v>48840.506735778588</v>
      </c>
      <c r="G151" s="18">
        <f>ROUND(($E151/SUMIF($B:$B,$B151,$E:$E))*100,6)</f>
        <v>9.8339580000000009</v>
      </c>
      <c r="H151" s="19">
        <f t="shared" si="36"/>
        <v>21.158206030155455</v>
      </c>
      <c r="I151" s="18">
        <f>ROUND((SUMIFS(diaria!$H:$H,diaria!$C:$C,metas!I$1)*100),6)</f>
        <v>15.038662</v>
      </c>
      <c r="J151" s="18">
        <f>ROUND((SUMIFS(diaria!$H:$H,diaria!$C:$C,metas!J$1)*100),6)</f>
        <v>10.104303</v>
      </c>
      <c r="K151" s="18">
        <f>ROUND((SUMIFS(diaria!$H:$H,diaria!$C:$C,metas!K$1)*100),6)</f>
        <v>12.269288</v>
      </c>
      <c r="L151" s="18">
        <f>ROUND((SUMIFS(diaria!$H:$H,diaria!$C:$C,metas!L$1)*100),6)</f>
        <v>9.985023</v>
      </c>
      <c r="M151" s="18">
        <f>ROUND((SUMIFS(diaria!$H:$H,diaria!$C:$C,metas!M$1)*100),6)</f>
        <v>11.548665</v>
      </c>
      <c r="N151" s="37">
        <f t="shared" si="43"/>
        <v>17.543157000000008</v>
      </c>
      <c r="O151" s="18">
        <f>ROUND((SUMIFS(diaria!$H:$H,diaria!$C:$C,metas!O$1)*100),6)</f>
        <v>23.510902000000002</v>
      </c>
      <c r="P151" s="38">
        <v>19625.194466724333</v>
      </c>
    </row>
    <row r="152" spans="1:16" x14ac:dyDescent="0.2">
      <c r="A152" s="27">
        <f t="shared" si="38"/>
        <v>150</v>
      </c>
      <c r="B152" s="15">
        <v>221</v>
      </c>
      <c r="C152" s="15">
        <v>10</v>
      </c>
      <c r="D152" s="16" t="s">
        <v>23</v>
      </c>
      <c r="E152" s="17">
        <v>81566.375942258324</v>
      </c>
      <c r="F152" s="17">
        <v>22263.472042572437</v>
      </c>
      <c r="G152" s="18">
        <f>ROUND(($E152/SUMIF($B:$B,$B152,$E:$E))*100,6)</f>
        <v>3.4748670000000002</v>
      </c>
      <c r="H152" s="19">
        <f t="shared" si="36"/>
        <v>27.294913848241801</v>
      </c>
      <c r="I152" s="18">
        <f>ROUND((SUMIFS(diaria!$O:$O,diaria!$C:$C,metas!I$1)*100),6)</f>
        <v>9.7230050000000006</v>
      </c>
      <c r="J152" s="18">
        <f>ROUND((SUMIFS(diaria!$O:$O,diaria!$C:$C,metas!J$1)*100),6)</f>
        <v>15.346026999999999</v>
      </c>
      <c r="K152" s="18">
        <f>ROUND((SUMIFS(diaria!$O:$O,diaria!$C:$C,metas!K$1)*100),6)</f>
        <v>17.719628</v>
      </c>
      <c r="L152" s="18">
        <f>ROUND((SUMIFS(diaria!$O:$O,diaria!$C:$C,metas!L$1)*100),6)</f>
        <v>12.681141999999999</v>
      </c>
      <c r="M152" s="18">
        <f>ROUND((SUMIFS(diaria!$O:$O,diaria!$C:$C,metas!M$1)*100),6)</f>
        <v>13.201278</v>
      </c>
      <c r="N152" s="37">
        <f t="shared" si="43"/>
        <v>14.706696999999991</v>
      </c>
      <c r="O152" s="18">
        <f>ROUND((SUMIFS(diaria!$O:$O,diaria!$C:$C,metas!O$1)*100),6)</f>
        <v>16.622223000000002</v>
      </c>
      <c r="P152" s="38">
        <v>4405.6169864295598</v>
      </c>
    </row>
    <row r="153" spans="1:16" x14ac:dyDescent="0.2">
      <c r="A153" s="27">
        <f t="shared" si="38"/>
        <v>151</v>
      </c>
      <c r="B153" s="15">
        <v>221</v>
      </c>
      <c r="C153" s="15">
        <v>12</v>
      </c>
      <c r="D153" s="16" t="s">
        <v>2</v>
      </c>
      <c r="E153" s="17">
        <v>31518.29307072116</v>
      </c>
      <c r="F153" s="17">
        <v>10121.0058703922</v>
      </c>
      <c r="G153" s="18">
        <f>ROUND(($E153/SUMIF($B:$B,$B153,$E:$E))*100,6)</f>
        <v>1.342733</v>
      </c>
      <c r="H153" s="19">
        <f t="shared" si="36"/>
        <v>32.111529160803713</v>
      </c>
      <c r="I153" s="18">
        <f>ROUND((SUMIFS(diaria!$D:$D,diaria!$C:$C,metas!I$1)*100),6)</f>
        <v>11.859761000000001</v>
      </c>
      <c r="J153" s="18">
        <f>ROUND((SUMIFS(diaria!$D:$D,diaria!$C:$C,metas!J$1)*100),6)</f>
        <v>15.117702</v>
      </c>
      <c r="K153" s="18">
        <f>ROUND((SUMIFS(diaria!$D:$D,diaria!$C:$C,metas!K$1)*100),6)</f>
        <v>16.352796999999999</v>
      </c>
      <c r="L153" s="18">
        <f>ROUND((SUMIFS(diaria!$D:$D,diaria!$C:$C,metas!L$1)*100),6)</f>
        <v>12.079449</v>
      </c>
      <c r="M153" s="18">
        <f>ROUND((SUMIFS(diaria!$D:$D,diaria!$C:$C,metas!M$1)*100),6)</f>
        <v>12.535981</v>
      </c>
      <c r="N153" s="37">
        <f t="shared" si="43"/>
        <v>14.465490000000017</v>
      </c>
      <c r="O153" s="18">
        <f>ROUND((SUMIFS(diaria!$D:$D,diaria!$C:$C,metas!O$1)*100),6)</f>
        <v>17.588819999999998</v>
      </c>
      <c r="P153" s="38">
        <v>608.44014149372072</v>
      </c>
    </row>
    <row r="154" spans="1:16" x14ac:dyDescent="0.2">
      <c r="A154" s="27">
        <f t="shared" si="38"/>
        <v>152</v>
      </c>
      <c r="B154" s="15">
        <v>221</v>
      </c>
      <c r="C154" s="15">
        <v>21</v>
      </c>
      <c r="D154" s="16" t="s">
        <v>20</v>
      </c>
      <c r="E154" s="17">
        <v>225339.5863356296</v>
      </c>
      <c r="F154" s="17">
        <v>61537.192396570113</v>
      </c>
      <c r="G154" s="18">
        <f>ROUND(($E154/SUMIF($B:$B,$B154,$E:$E))*100,6)</f>
        <v>9.5998520000000003</v>
      </c>
      <c r="H154" s="19">
        <f t="shared" si="36"/>
        <v>27.308647094485298</v>
      </c>
      <c r="I154" s="18">
        <f>ROUND((SUMIFS(diaria!$I:$I,diaria!$C:$C,metas!I$1)*100),6)</f>
        <v>9.6980599999999999</v>
      </c>
      <c r="J154" s="18">
        <f>ROUND((SUMIFS(diaria!$I:$I,diaria!$C:$C,metas!J$1)*100),6)</f>
        <v>14.601525000000001</v>
      </c>
      <c r="K154" s="18">
        <f>ROUND((SUMIFS(diaria!$I:$I,diaria!$C:$C,metas!K$1)*100),6)</f>
        <v>16.306732</v>
      </c>
      <c r="L154" s="18">
        <f>ROUND((SUMIFS(diaria!$I:$I,diaria!$C:$C,metas!L$1)*100),6)</f>
        <v>12.469127</v>
      </c>
      <c r="M154" s="18">
        <f>ROUND((SUMIFS(diaria!$I:$I,diaria!$C:$C,metas!M$1)*100),6)</f>
        <v>13.598713999999999</v>
      </c>
      <c r="N154" s="37">
        <f t="shared" si="43"/>
        <v>15.72069599999999</v>
      </c>
      <c r="O154" s="18">
        <f>ROUND((SUMIFS(diaria!$I:$I,diaria!$C:$C,metas!O$1)*100),6)</f>
        <v>17.605146000000001</v>
      </c>
      <c r="P154" s="38">
        <v>5925.6804832939688</v>
      </c>
    </row>
    <row r="155" spans="1:16" x14ac:dyDescent="0.2">
      <c r="A155" s="27">
        <f t="shared" si="38"/>
        <v>153</v>
      </c>
      <c r="B155" s="15">
        <v>221</v>
      </c>
      <c r="C155" s="15">
        <v>22</v>
      </c>
      <c r="D155" s="16" t="s">
        <v>25</v>
      </c>
      <c r="E155" s="17">
        <v>85967.615891772366</v>
      </c>
      <c r="F155" s="17">
        <v>26355.284775615441</v>
      </c>
      <c r="G155" s="18">
        <f>ROUND(($E155/SUMIF($B:$B,$B155,$E:$E))*100,6)</f>
        <v>3.6623670000000002</v>
      </c>
      <c r="H155" s="19">
        <f t="shared" si="36"/>
        <v>30.657224237548974</v>
      </c>
      <c r="I155" s="18">
        <f>ROUND((SUMIFS(diaria!$J:$J,diaria!$C:$C,metas!I$1)*100),6)</f>
        <v>11.154149</v>
      </c>
      <c r="J155" s="18">
        <f>ROUND((SUMIFS(diaria!$J:$J,diaria!$C:$C,metas!J$1)*100),6)</f>
        <v>12.854139999999999</v>
      </c>
      <c r="K155" s="18">
        <f>ROUND((SUMIFS(diaria!$J:$J,diaria!$C:$C,metas!K$1)*100),6)</f>
        <v>15.742125</v>
      </c>
      <c r="L155" s="18">
        <f>ROUND((SUMIFS(diaria!$J:$J,diaria!$C:$C,metas!L$1)*100),6)</f>
        <v>12.304954</v>
      </c>
      <c r="M155" s="18">
        <f>ROUND((SUMIFS(diaria!$J:$J,diaria!$C:$C,metas!M$1)*100),6)</f>
        <v>13.418613000000001</v>
      </c>
      <c r="N155" s="37">
        <f t="shared" si="43"/>
        <v>15.864176999999984</v>
      </c>
      <c r="O155" s="18">
        <f>ROUND((SUMIFS(diaria!$J:$J,diaria!$C:$C,metas!O$1)*100),6)</f>
        <v>18.661842</v>
      </c>
      <c r="P155" s="38">
        <v>1470.500853232187</v>
      </c>
    </row>
    <row r="156" spans="1:16" x14ac:dyDescent="0.2">
      <c r="A156" s="27">
        <f t="shared" si="38"/>
        <v>154</v>
      </c>
      <c r="B156" s="15">
        <v>221</v>
      </c>
      <c r="C156" s="15">
        <v>23</v>
      </c>
      <c r="D156" s="16" t="s">
        <v>22</v>
      </c>
      <c r="E156" s="17">
        <v>159030.76588629608</v>
      </c>
      <c r="F156" s="17">
        <v>35393.163800092014</v>
      </c>
      <c r="G156" s="18">
        <f>ROUND(($E156/SUMIF($B:$B,$B156,$E:$E))*100,6)</f>
        <v>6.7749829999999998</v>
      </c>
      <c r="H156" s="19">
        <f t="shared" si="36"/>
        <v>22.255545084526247</v>
      </c>
      <c r="I156" s="18">
        <f>ROUND((SUMIFS(diaria!$K:$K,diaria!$C:$C,metas!I$1)*100),6)</f>
        <v>8.1833609999999997</v>
      </c>
      <c r="J156" s="18">
        <f>ROUND((SUMIFS(diaria!$K:$K,diaria!$C:$C,metas!J$1)*100),6)</f>
        <v>16.438473999999999</v>
      </c>
      <c r="K156" s="18">
        <f>ROUND((SUMIFS(diaria!$K:$K,diaria!$C:$C,metas!K$1)*100),6)</f>
        <v>19.212966999999999</v>
      </c>
      <c r="L156" s="18">
        <f>ROUND((SUMIFS(diaria!$K:$K,diaria!$C:$C,metas!L$1)*100),6)</f>
        <v>14.202825000000001</v>
      </c>
      <c r="M156" s="18">
        <f>ROUND((SUMIFS(diaria!$K:$K,diaria!$C:$C,metas!M$1)*100),6)</f>
        <v>13.037020999999999</v>
      </c>
      <c r="N156" s="37">
        <f t="shared" si="43"/>
        <v>14.163486000000006</v>
      </c>
      <c r="O156" s="18">
        <f>ROUND((SUMIFS(diaria!$K:$K,diaria!$C:$C,metas!O$1)*100),6)</f>
        <v>14.761865999999999</v>
      </c>
      <c r="P156" s="38">
        <v>1471.4010933938528</v>
      </c>
    </row>
    <row r="157" spans="1:16" x14ac:dyDescent="0.2">
      <c r="A157" s="27">
        <f t="shared" si="38"/>
        <v>155</v>
      </c>
      <c r="B157" s="15">
        <v>221</v>
      </c>
      <c r="C157" s="15">
        <v>24</v>
      </c>
      <c r="D157" s="16" t="s">
        <v>15</v>
      </c>
      <c r="E157" s="17">
        <v>128356.37235874985</v>
      </c>
      <c r="F157" s="17">
        <v>30647.962396006013</v>
      </c>
      <c r="G157" s="18">
        <f>ROUND(($E157/SUMIF($B:$B,$B157,$E:$E))*100,6)</f>
        <v>5.4682009999999996</v>
      </c>
      <c r="H157" s="19">
        <f t="shared" si="36"/>
        <v>23.877242580794071</v>
      </c>
      <c r="I157" s="18">
        <f>ROUND((SUMIFS(diaria!$G:$G,diaria!$C:$C,metas!I$1)*100),6)</f>
        <v>8.9238379999999999</v>
      </c>
      <c r="J157" s="18">
        <f>ROUND((SUMIFS(diaria!$G:$G,diaria!$C:$C,metas!J$1)*100),6)</f>
        <v>15.597201999999999</v>
      </c>
      <c r="K157" s="18">
        <f>ROUND((SUMIFS(diaria!$G:$G,diaria!$C:$C,metas!K$1)*100),6)</f>
        <v>18.391829999999999</v>
      </c>
      <c r="L157" s="18">
        <f>ROUND((SUMIFS(diaria!$G:$G,diaria!$C:$C,metas!L$1)*100),6)</f>
        <v>13.644973</v>
      </c>
      <c r="M157" s="18">
        <f>ROUND((SUMIFS(diaria!$G:$G,diaria!$C:$C,metas!M$1)*100),6)</f>
        <v>13.264915</v>
      </c>
      <c r="N157" s="37">
        <f t="shared" ref="N157" si="44">100-SUM(I157:M157,O157)</f>
        <v>14.220572000000004</v>
      </c>
      <c r="O157" s="18">
        <f>ROUND((SUMIFS(diaria!$G:$G,diaria!$C:$C,metas!O$1)*100),6)</f>
        <v>15.956670000000001</v>
      </c>
      <c r="P157" s="38">
        <v>7752.3754200372223</v>
      </c>
    </row>
    <row r="158" spans="1:16" x14ac:dyDescent="0.2">
      <c r="A158" s="27">
        <f t="shared" si="38"/>
        <v>156</v>
      </c>
      <c r="B158" s="15">
        <v>230</v>
      </c>
      <c r="C158" s="15">
        <v>1</v>
      </c>
      <c r="D158" s="16" t="s">
        <v>0</v>
      </c>
      <c r="E158" s="17">
        <v>359165.65032149799</v>
      </c>
      <c r="F158" s="17">
        <v>92400.121952009824</v>
      </c>
      <c r="G158" s="18">
        <f>ROUND(($E158/SUMIF($B:$B,$B158,$E:$E))*100,6)</f>
        <v>14.293607</v>
      </c>
      <c r="H158" s="19">
        <f t="shared" si="36"/>
        <v>25.726324850191052</v>
      </c>
      <c r="I158" s="18">
        <f>ROUND((SUMIFS(diaria!$N:$N,diaria!$C:$C,metas!I$1)*100),6)</f>
        <v>10.291415000000001</v>
      </c>
      <c r="J158" s="18">
        <f>ROUND((SUMIFS(diaria!$N:$N,diaria!$C:$C,metas!J$1)*100),6)</f>
        <v>14.221242999999999</v>
      </c>
      <c r="K158" s="18">
        <f>ROUND((SUMIFS(diaria!$N:$N,diaria!$C:$C,metas!K$1)*100),6)</f>
        <v>16.277131000000001</v>
      </c>
      <c r="L158" s="18">
        <f>ROUND((SUMIFS(diaria!$N:$N,diaria!$C:$C,metas!L$1)*100),6)</f>
        <v>12.29017</v>
      </c>
      <c r="M158" s="18">
        <f>ROUND((SUMIFS(diaria!$N:$N,diaria!$C:$C,metas!M$1)*100),6)</f>
        <v>12.764673</v>
      </c>
      <c r="N158" s="37">
        <f>100-SUM(I158:M158,O158)</f>
        <v>15.980947999999998</v>
      </c>
      <c r="O158" s="18">
        <f>ROUND((SUMIFS(diaria!$N:$N,diaria!$C:$C,metas!O$1)*100),6)</f>
        <v>18.174420000000001</v>
      </c>
      <c r="P158" s="38">
        <v>12244.293941558373</v>
      </c>
    </row>
    <row r="159" spans="1:16" x14ac:dyDescent="0.2">
      <c r="A159" s="27">
        <f t="shared" si="38"/>
        <v>157</v>
      </c>
      <c r="B159" s="15">
        <v>230</v>
      </c>
      <c r="C159" s="15">
        <v>2</v>
      </c>
      <c r="D159" s="16" t="s">
        <v>3</v>
      </c>
      <c r="E159" s="17">
        <v>645222.77992459806</v>
      </c>
      <c r="F159" s="17">
        <v>166189.73832287392</v>
      </c>
      <c r="G159" s="37">
        <f>100-SUM(G158,G160:G170)</f>
        <v>25.677737000000008</v>
      </c>
      <c r="H159" s="19">
        <f t="shared" si="36"/>
        <v>25.756954573472306</v>
      </c>
      <c r="I159" s="18">
        <f>ROUND((SUMIFS(diaria!$M:$M,diaria!$C:$C,metas!I$1)*100),6)</f>
        <v>10.208346000000001</v>
      </c>
      <c r="J159" s="18">
        <f>ROUND((SUMIFS(diaria!$M:$M,diaria!$C:$C,metas!J$1)*100),6)</f>
        <v>12.676824</v>
      </c>
      <c r="K159" s="18">
        <f>ROUND((SUMIFS(diaria!$M:$M,diaria!$C:$C,metas!K$1)*100),6)</f>
        <v>15.965903000000001</v>
      </c>
      <c r="L159" s="18">
        <f>ROUND((SUMIFS(diaria!$M:$M,diaria!$C:$C,metas!L$1)*100),6)</f>
        <v>11.881477</v>
      </c>
      <c r="M159" s="18">
        <f>ROUND((SUMIFS(diaria!$M:$M,diaria!$C:$C,metas!M$1)*100),6)</f>
        <v>14.063976</v>
      </c>
      <c r="N159" s="37">
        <f t="shared" ref="N159:N161" si="45">100-SUM(I159:M159,O159)</f>
        <v>15.603440000000006</v>
      </c>
      <c r="O159" s="18">
        <f>ROUND((SUMIFS(diaria!$M:$M,diaria!$C:$C,metas!O$1)*100),6)</f>
        <v>19.600034000000001</v>
      </c>
      <c r="P159" s="38">
        <v>9700.0438480568755</v>
      </c>
    </row>
    <row r="160" spans="1:16" x14ac:dyDescent="0.2">
      <c r="A160" s="27">
        <f t="shared" si="38"/>
        <v>158</v>
      </c>
      <c r="B160" s="15">
        <v>230</v>
      </c>
      <c r="C160" s="15">
        <v>3</v>
      </c>
      <c r="D160" s="16" t="s">
        <v>11</v>
      </c>
      <c r="E160" s="17">
        <v>153656.52505780774</v>
      </c>
      <c r="F160" s="17">
        <v>42568.072826209594</v>
      </c>
      <c r="G160" s="18">
        <f>ROUND(($E160/SUMIF($B:$B,$B160,$E:$E))*100,6)</f>
        <v>6.1150219999999997</v>
      </c>
      <c r="H160" s="19">
        <f t="shared" si="36"/>
        <v>27.703394184005454</v>
      </c>
      <c r="I160" s="18">
        <f>ROUND((SUMIFS(diaria!$P:$P,diaria!$C:$C,metas!I$1)*100),6)</f>
        <v>7.9988409999999996</v>
      </c>
      <c r="J160" s="18">
        <f>ROUND((SUMIFS(diaria!$P:$P,diaria!$C:$C,metas!J$1)*100),6)</f>
        <v>12.891432</v>
      </c>
      <c r="K160" s="18">
        <f>ROUND((SUMIFS(diaria!$P:$P,diaria!$C:$C,metas!K$1)*100),6)</f>
        <v>15.083800999999999</v>
      </c>
      <c r="L160" s="18">
        <f>ROUND((SUMIFS(diaria!$P:$P,diaria!$C:$C,metas!L$1)*100),6)</f>
        <v>12.243176999999999</v>
      </c>
      <c r="M160" s="18">
        <f>ROUND((SUMIFS(diaria!$P:$P,diaria!$C:$C,metas!M$1)*100),6)</f>
        <v>16.084852999999999</v>
      </c>
      <c r="N160" s="37">
        <f t="shared" si="45"/>
        <v>16.776868000000007</v>
      </c>
      <c r="O160" s="18">
        <f>ROUND((SUMIFS(diaria!$P:$P,diaria!$C:$C,metas!O$1)*100),6)</f>
        <v>18.921028</v>
      </c>
      <c r="P160" s="38">
        <v>2913.8810598593009</v>
      </c>
    </row>
    <row r="161" spans="1:16" x14ac:dyDescent="0.2">
      <c r="A161" s="27">
        <f t="shared" si="38"/>
        <v>159</v>
      </c>
      <c r="B161" s="15">
        <v>230</v>
      </c>
      <c r="C161" s="15">
        <v>4</v>
      </c>
      <c r="D161" s="16" t="s">
        <v>13</v>
      </c>
      <c r="E161" s="17">
        <v>185438.06501262283</v>
      </c>
      <c r="F161" s="17">
        <v>69961.069230869267</v>
      </c>
      <c r="G161" s="18">
        <f>ROUND(($E161/SUMIF($B:$B,$B161,$E:$E))*100,6)</f>
        <v>7.379823</v>
      </c>
      <c r="H161" s="19">
        <f t="shared" si="36"/>
        <v>37.727458613260978</v>
      </c>
      <c r="I161" s="18">
        <f>ROUND((SUMIFS(diaria!$F:$F,diaria!$C:$C,metas!I$1)*100),6)</f>
        <v>9.4109809999999996</v>
      </c>
      <c r="J161" s="18">
        <f>ROUND((SUMIFS(diaria!$F:$F,diaria!$C:$C,metas!J$1)*100),6)</f>
        <v>13.565348</v>
      </c>
      <c r="K161" s="18">
        <f>ROUND((SUMIFS(diaria!$F:$F,diaria!$C:$C,metas!K$1)*100),6)</f>
        <v>19.587935000000002</v>
      </c>
      <c r="L161" s="18">
        <f>ROUND((SUMIFS(diaria!$F:$F,diaria!$C:$C,metas!L$1)*100),6)</f>
        <v>14.845794</v>
      </c>
      <c r="M161" s="18">
        <f>ROUND((SUMIFS(diaria!$F:$F,diaria!$C:$C,metas!M$1)*100),6)</f>
        <v>12.886869000000001</v>
      </c>
      <c r="N161" s="37">
        <f t="shared" si="45"/>
        <v>13.780405999999999</v>
      </c>
      <c r="O161" s="18">
        <f>ROUND((SUMIFS(diaria!$F:$F,diaria!$C:$C,metas!O$1)*100),6)</f>
        <v>15.922667000000001</v>
      </c>
      <c r="P161" s="38">
        <v>0</v>
      </c>
    </row>
    <row r="162" spans="1:16" x14ac:dyDescent="0.2">
      <c r="A162" s="27">
        <f t="shared" si="38"/>
        <v>160</v>
      </c>
      <c r="B162" s="15">
        <v>230</v>
      </c>
      <c r="C162" s="15">
        <v>5</v>
      </c>
      <c r="D162" s="16" t="s">
        <v>16</v>
      </c>
      <c r="E162" s="17">
        <v>28332.50014680986</v>
      </c>
      <c r="F162" s="17">
        <v>16176.963966423864</v>
      </c>
      <c r="G162" s="18">
        <f>ROUND(($E162/SUMIF($B:$B,$B162,$E:$E))*100,6)</f>
        <v>1.12754</v>
      </c>
      <c r="H162" s="19">
        <f t="shared" si="36"/>
        <v>57.096845963469747</v>
      </c>
      <c r="I162" s="18">
        <f>ROUND((SUMIFS(diaria!$L:$L,diaria!$C:$C,metas!I$1)*100),6)</f>
        <v>10.905022000000001</v>
      </c>
      <c r="J162" s="18">
        <f>ROUND((SUMIFS(diaria!$L:$L,diaria!$C:$C,metas!J$1)*100),6)</f>
        <v>14.196714999999999</v>
      </c>
      <c r="K162" s="18">
        <f>ROUND((SUMIFS(diaria!$L:$L,diaria!$C:$C,metas!K$1)*100),6)</f>
        <v>15.836491000000001</v>
      </c>
      <c r="L162" s="18">
        <f>ROUND((SUMIFS(diaria!$L:$L,diaria!$C:$C,metas!L$1)*100),6)</f>
        <v>12.669465000000001</v>
      </c>
      <c r="M162" s="18">
        <f>ROUND((SUMIFS(diaria!$L:$L,diaria!$C:$C,metas!M$1)*100),6)</f>
        <v>13.031764000000001</v>
      </c>
      <c r="N162" s="37">
        <f t="shared" ref="N162:N169" si="46">100-SUM(I162:M162,O162)</f>
        <v>16.514835999999988</v>
      </c>
      <c r="O162" s="18">
        <f>ROUND((SUMIFS(diaria!$L:$L,diaria!$C:$C,metas!O$1)*100),6)</f>
        <v>16.845707000000001</v>
      </c>
      <c r="P162" s="38">
        <v>0</v>
      </c>
    </row>
    <row r="163" spans="1:16" x14ac:dyDescent="0.2">
      <c r="A163" s="27">
        <f t="shared" si="38"/>
        <v>161</v>
      </c>
      <c r="B163" s="15">
        <v>230</v>
      </c>
      <c r="C163" s="15">
        <v>7</v>
      </c>
      <c r="D163" s="16" t="s">
        <v>5</v>
      </c>
      <c r="E163" s="17">
        <v>226588.49426885555</v>
      </c>
      <c r="F163" s="17">
        <v>50098.817655125269</v>
      </c>
      <c r="G163" s="18">
        <f>ROUND(($E163/SUMIF($B:$B,$B163,$E:$E))*100,6)</f>
        <v>9.017474</v>
      </c>
      <c r="H163" s="19">
        <f t="shared" si="36"/>
        <v>22.110044826760351</v>
      </c>
      <c r="I163" s="18">
        <f>ROUND((SUMIFS(diaria!$E:$E,diaria!$C:$C,metas!I$1)*100),6)</f>
        <v>8.6401780000000006</v>
      </c>
      <c r="J163" s="18">
        <f>ROUND((SUMIFS(diaria!$E:$E,diaria!$C:$C,metas!J$1)*100),6)</f>
        <v>17.167086999999999</v>
      </c>
      <c r="K163" s="18">
        <f>ROUND((SUMIFS(diaria!$E:$E,diaria!$C:$C,metas!K$1)*100),6)</f>
        <v>17.654845999999999</v>
      </c>
      <c r="L163" s="18">
        <f>ROUND((SUMIFS(diaria!$E:$E,diaria!$C:$C,metas!L$1)*100),6)</f>
        <v>12.966499000000001</v>
      </c>
      <c r="M163" s="18">
        <f>ROUND((SUMIFS(diaria!$E:$E,diaria!$C:$C,metas!M$1)*100),6)</f>
        <v>13.593515</v>
      </c>
      <c r="N163" s="37">
        <f t="shared" si="46"/>
        <v>14.279571000000004</v>
      </c>
      <c r="O163" s="18">
        <f>ROUND((SUMIFS(diaria!$E:$E,diaria!$C:$C,metas!O$1)*100),6)</f>
        <v>15.698304</v>
      </c>
      <c r="P163" s="38">
        <v>3160.7993188181072</v>
      </c>
    </row>
    <row r="164" spans="1:16" x14ac:dyDescent="0.2">
      <c r="A164" s="27">
        <f t="shared" si="38"/>
        <v>162</v>
      </c>
      <c r="B164" s="15">
        <v>230</v>
      </c>
      <c r="C164" s="15">
        <v>9</v>
      </c>
      <c r="D164" s="16" t="s">
        <v>18</v>
      </c>
      <c r="E164" s="17">
        <v>202889.64782276185</v>
      </c>
      <c r="F164" s="17">
        <v>41065.211046755037</v>
      </c>
      <c r="G164" s="18">
        <f>ROUND(($E164/SUMIF($B:$B,$B164,$E:$E))*100,6)</f>
        <v>8.0743379999999991</v>
      </c>
      <c r="H164" s="19">
        <f t="shared" si="36"/>
        <v>20.240170697436639</v>
      </c>
      <c r="I164" s="18">
        <f>ROUND((SUMIFS(diaria!$H:$H,diaria!$C:$C,metas!I$1)*100),6)</f>
        <v>15.038662</v>
      </c>
      <c r="J164" s="18">
        <f>ROUND((SUMIFS(diaria!$H:$H,diaria!$C:$C,metas!J$1)*100),6)</f>
        <v>10.104303</v>
      </c>
      <c r="K164" s="18">
        <f>ROUND((SUMIFS(diaria!$H:$H,diaria!$C:$C,metas!K$1)*100),6)</f>
        <v>12.269288</v>
      </c>
      <c r="L164" s="18">
        <f>ROUND((SUMIFS(diaria!$H:$H,diaria!$C:$C,metas!L$1)*100),6)</f>
        <v>9.985023</v>
      </c>
      <c r="M164" s="18">
        <f>ROUND((SUMIFS(diaria!$H:$H,diaria!$C:$C,metas!M$1)*100),6)</f>
        <v>11.548665</v>
      </c>
      <c r="N164" s="37">
        <f t="shared" si="46"/>
        <v>17.543157000000008</v>
      </c>
      <c r="O164" s="18">
        <f>ROUND((SUMIFS(diaria!$H:$H,diaria!$C:$C,metas!O$1)*100),6)</f>
        <v>23.510902000000002</v>
      </c>
      <c r="P164" s="38">
        <v>17249.342189558807</v>
      </c>
    </row>
    <row r="165" spans="1:16" x14ac:dyDescent="0.2">
      <c r="A165" s="27">
        <f t="shared" si="38"/>
        <v>163</v>
      </c>
      <c r="B165" s="15">
        <v>230</v>
      </c>
      <c r="C165" s="15">
        <v>10</v>
      </c>
      <c r="D165" s="16" t="s">
        <v>23</v>
      </c>
      <c r="E165" s="17">
        <v>74969.98447575212</v>
      </c>
      <c r="F165" s="17">
        <v>19480.33071372909</v>
      </c>
      <c r="G165" s="18">
        <f>ROUND(($E165/SUMIF($B:$B,$B165,$E:$E))*100,6)</f>
        <v>2.9835579999999999</v>
      </c>
      <c r="H165" s="19">
        <f t="shared" si="36"/>
        <v>25.984173332768528</v>
      </c>
      <c r="I165" s="18">
        <f>ROUND((SUMIFS(diaria!$O:$O,diaria!$C:$C,metas!I$1)*100),6)</f>
        <v>9.7230050000000006</v>
      </c>
      <c r="J165" s="18">
        <f>ROUND((SUMIFS(diaria!$O:$O,diaria!$C:$C,metas!J$1)*100),6)</f>
        <v>15.346026999999999</v>
      </c>
      <c r="K165" s="18">
        <f>ROUND((SUMIFS(diaria!$O:$O,diaria!$C:$C,metas!K$1)*100),6)</f>
        <v>17.719628</v>
      </c>
      <c r="L165" s="18">
        <f>ROUND((SUMIFS(diaria!$O:$O,diaria!$C:$C,metas!L$1)*100),6)</f>
        <v>12.681141999999999</v>
      </c>
      <c r="M165" s="18">
        <f>ROUND((SUMIFS(diaria!$O:$O,diaria!$C:$C,metas!M$1)*100),6)</f>
        <v>13.201278</v>
      </c>
      <c r="N165" s="37">
        <f t="shared" si="46"/>
        <v>14.706696999999991</v>
      </c>
      <c r="O165" s="18">
        <f>ROUND((SUMIFS(diaria!$O:$O,diaria!$C:$C,metas!O$1)*100),6)</f>
        <v>16.622223000000002</v>
      </c>
      <c r="P165" s="38">
        <v>4049.3283324558752</v>
      </c>
    </row>
    <row r="166" spans="1:16" x14ac:dyDescent="0.2">
      <c r="A166" s="27">
        <f t="shared" si="38"/>
        <v>164</v>
      </c>
      <c r="B166" s="15">
        <v>230</v>
      </c>
      <c r="C166" s="15">
        <v>12</v>
      </c>
      <c r="D166" s="16" t="s">
        <v>2</v>
      </c>
      <c r="E166" s="17">
        <v>28980.971312089488</v>
      </c>
      <c r="F166" s="17">
        <v>9224.359757093167</v>
      </c>
      <c r="G166" s="18">
        <f>ROUND(($E166/SUMIF($B:$B,$B166,$E:$E))*100,6)</f>
        <v>1.1533469999999999</v>
      </c>
      <c r="H166" s="19">
        <f t="shared" si="36"/>
        <v>31.82902207713515</v>
      </c>
      <c r="I166" s="18">
        <f>ROUND((SUMIFS(diaria!$D:$D,diaria!$C:$C,metas!I$1)*100),6)</f>
        <v>11.859761000000001</v>
      </c>
      <c r="J166" s="18">
        <f>ROUND((SUMIFS(diaria!$D:$D,diaria!$C:$C,metas!J$1)*100),6)</f>
        <v>15.117702</v>
      </c>
      <c r="K166" s="18">
        <f>ROUND((SUMIFS(diaria!$D:$D,diaria!$C:$C,metas!K$1)*100),6)</f>
        <v>16.352796999999999</v>
      </c>
      <c r="L166" s="18">
        <f>ROUND((SUMIFS(diaria!$D:$D,diaria!$C:$C,metas!L$1)*100),6)</f>
        <v>12.079449</v>
      </c>
      <c r="M166" s="18">
        <f>ROUND((SUMIFS(diaria!$D:$D,diaria!$C:$C,metas!M$1)*100),6)</f>
        <v>12.535981</v>
      </c>
      <c r="N166" s="37">
        <f t="shared" si="46"/>
        <v>14.465490000000017</v>
      </c>
      <c r="O166" s="18">
        <f>ROUND((SUMIFS(diaria!$D:$D,diaria!$C:$C,metas!O$1)*100),6)</f>
        <v>17.588819999999998</v>
      </c>
      <c r="P166" s="38">
        <v>559.45879575989773</v>
      </c>
    </row>
    <row r="167" spans="1:16" x14ac:dyDescent="0.2">
      <c r="A167" s="27">
        <f t="shared" si="38"/>
        <v>165</v>
      </c>
      <c r="B167" s="15">
        <v>230</v>
      </c>
      <c r="C167" s="15">
        <v>21</v>
      </c>
      <c r="D167" s="16" t="s">
        <v>20</v>
      </c>
      <c r="E167" s="17">
        <v>225401.89866912429</v>
      </c>
      <c r="F167" s="17">
        <v>59200.121567623486</v>
      </c>
      <c r="G167" s="18">
        <f>ROUND(($E167/SUMIF($B:$B,$B167,$E:$E))*100,6)</f>
        <v>8.9702509999999993</v>
      </c>
      <c r="H167" s="19">
        <f t="shared" si="36"/>
        <v>26.264251506827595</v>
      </c>
      <c r="I167" s="18">
        <f>ROUND((SUMIFS(diaria!$I:$I,diaria!$C:$C,metas!I$1)*100),6)</f>
        <v>9.6980599999999999</v>
      </c>
      <c r="J167" s="18">
        <f>ROUND((SUMIFS(diaria!$I:$I,diaria!$C:$C,metas!J$1)*100),6)</f>
        <v>14.601525000000001</v>
      </c>
      <c r="K167" s="18">
        <f>ROUND((SUMIFS(diaria!$I:$I,diaria!$C:$C,metas!K$1)*100),6)</f>
        <v>16.306732</v>
      </c>
      <c r="L167" s="18">
        <f>ROUND((SUMIFS(diaria!$I:$I,diaria!$C:$C,metas!L$1)*100),6)</f>
        <v>12.469127</v>
      </c>
      <c r="M167" s="18">
        <f>ROUND((SUMIFS(diaria!$I:$I,diaria!$C:$C,metas!M$1)*100),6)</f>
        <v>13.598713999999999</v>
      </c>
      <c r="N167" s="37">
        <f t="shared" si="46"/>
        <v>15.72069599999999</v>
      </c>
      <c r="O167" s="18">
        <f>ROUND((SUMIFS(diaria!$I:$I,diaria!$C:$C,metas!O$1)*100),6)</f>
        <v>17.605146000000001</v>
      </c>
      <c r="P167" s="38">
        <v>5927.3190900938762</v>
      </c>
    </row>
    <row r="168" spans="1:16" x14ac:dyDescent="0.2">
      <c r="A168" s="27">
        <f t="shared" si="38"/>
        <v>166</v>
      </c>
      <c r="B168" s="15">
        <v>230</v>
      </c>
      <c r="C168" s="15">
        <v>22</v>
      </c>
      <c r="D168" s="16" t="s">
        <v>25</v>
      </c>
      <c r="E168" s="17">
        <v>102819.76150717972</v>
      </c>
      <c r="F168" s="17">
        <v>30757.680478584833</v>
      </c>
      <c r="G168" s="18">
        <f>ROUND(($E168/SUMIF($B:$B,$B168,$E:$E))*100,6)</f>
        <v>4.0918869999999998</v>
      </c>
      <c r="H168" s="19">
        <f t="shared" si="36"/>
        <v>29.91417216663849</v>
      </c>
      <c r="I168" s="18">
        <f>ROUND((SUMIFS(diaria!$J:$J,diaria!$C:$C,metas!I$1)*100),6)</f>
        <v>11.154149</v>
      </c>
      <c r="J168" s="18">
        <f>ROUND((SUMIFS(diaria!$J:$J,diaria!$C:$C,metas!J$1)*100),6)</f>
        <v>12.854139999999999</v>
      </c>
      <c r="K168" s="18">
        <f>ROUND((SUMIFS(diaria!$J:$J,diaria!$C:$C,metas!K$1)*100),6)</f>
        <v>15.742125</v>
      </c>
      <c r="L168" s="18">
        <f>ROUND((SUMIFS(diaria!$J:$J,diaria!$C:$C,metas!L$1)*100),6)</f>
        <v>12.304954</v>
      </c>
      <c r="M168" s="18">
        <f>ROUND((SUMIFS(diaria!$J:$J,diaria!$C:$C,metas!M$1)*100),6)</f>
        <v>13.418613000000001</v>
      </c>
      <c r="N168" s="37">
        <f t="shared" si="46"/>
        <v>15.864176999999984</v>
      </c>
      <c r="O168" s="18">
        <f>ROUND((SUMIFS(diaria!$J:$J,diaria!$C:$C,metas!O$1)*100),6)</f>
        <v>18.661842</v>
      </c>
      <c r="P168" s="38">
        <v>1758.7616622494727</v>
      </c>
    </row>
    <row r="169" spans="1:16" x14ac:dyDescent="0.2">
      <c r="A169" s="27">
        <f t="shared" si="38"/>
        <v>167</v>
      </c>
      <c r="B169" s="15">
        <v>230</v>
      </c>
      <c r="C169" s="15">
        <v>23</v>
      </c>
      <c r="D169" s="16" t="s">
        <v>22</v>
      </c>
      <c r="E169" s="17">
        <v>146375.21186493404</v>
      </c>
      <c r="F169" s="17">
        <v>30981.803895752462</v>
      </c>
      <c r="G169" s="18">
        <f>ROUND(($E169/SUMIF($B:$B,$B169,$E:$E))*100,6)</f>
        <v>5.8252499999999996</v>
      </c>
      <c r="H169" s="19">
        <f t="shared" si="36"/>
        <v>21.166018139970685</v>
      </c>
      <c r="I169" s="18">
        <f>ROUND((SUMIFS(diaria!$K:$K,diaria!$C:$C,metas!I$1)*100),6)</f>
        <v>8.1833609999999997</v>
      </c>
      <c r="J169" s="18">
        <f>ROUND((SUMIFS(diaria!$K:$K,diaria!$C:$C,metas!J$1)*100),6)</f>
        <v>16.438473999999999</v>
      </c>
      <c r="K169" s="18">
        <f>ROUND((SUMIFS(diaria!$K:$K,diaria!$C:$C,metas!K$1)*100),6)</f>
        <v>19.212966999999999</v>
      </c>
      <c r="L169" s="18">
        <f>ROUND((SUMIFS(diaria!$K:$K,diaria!$C:$C,metas!L$1)*100),6)</f>
        <v>14.202825000000001</v>
      </c>
      <c r="M169" s="18">
        <f>ROUND((SUMIFS(diaria!$K:$K,diaria!$C:$C,metas!M$1)*100),6)</f>
        <v>13.037020999999999</v>
      </c>
      <c r="N169" s="37">
        <f t="shared" si="46"/>
        <v>14.163486000000006</v>
      </c>
      <c r="O169" s="18">
        <f>ROUND((SUMIFS(diaria!$K:$K,diaria!$C:$C,metas!O$1)*100),6)</f>
        <v>14.761865999999999</v>
      </c>
      <c r="P169" s="38">
        <v>1354.3080521778468</v>
      </c>
    </row>
    <row r="170" spans="1:16" x14ac:dyDescent="0.2">
      <c r="A170" s="27">
        <f t="shared" si="38"/>
        <v>168</v>
      </c>
      <c r="B170" s="15">
        <v>230</v>
      </c>
      <c r="C170" s="15">
        <v>24</v>
      </c>
      <c r="D170" s="16" t="s">
        <v>15</v>
      </c>
      <c r="E170" s="17">
        <v>132929.77813870634</v>
      </c>
      <c r="F170" s="17">
        <v>30832.427111256511</v>
      </c>
      <c r="G170" s="18">
        <f>ROUND(($E170/SUMIF($B:$B,$B170,$E:$E))*100,6)</f>
        <v>5.2901660000000001</v>
      </c>
      <c r="H170" s="19">
        <f t="shared" si="36"/>
        <v>23.194522358326843</v>
      </c>
      <c r="I170" s="18">
        <f>ROUND((SUMIFS(diaria!$G:$G,diaria!$C:$C,metas!I$1)*100),6)</f>
        <v>8.9238379999999999</v>
      </c>
      <c r="J170" s="18">
        <f>ROUND((SUMIFS(diaria!$G:$G,diaria!$C:$C,metas!J$1)*100),6)</f>
        <v>15.597201999999999</v>
      </c>
      <c r="K170" s="18">
        <f>ROUND((SUMIFS(diaria!$G:$G,diaria!$C:$C,metas!K$1)*100),6)</f>
        <v>18.391829999999999</v>
      </c>
      <c r="L170" s="18">
        <f>ROUND((SUMIFS(diaria!$G:$G,diaria!$C:$C,metas!L$1)*100),6)</f>
        <v>13.644973</v>
      </c>
      <c r="M170" s="18">
        <f>ROUND((SUMIFS(diaria!$G:$G,diaria!$C:$C,metas!M$1)*100),6)</f>
        <v>13.264915</v>
      </c>
      <c r="N170" s="37">
        <f t="shared" ref="N170" si="47">100-SUM(I170:M170,O170)</f>
        <v>14.220572000000004</v>
      </c>
      <c r="O170" s="18">
        <f>ROUND((SUMIFS(diaria!$G:$G,diaria!$C:$C,metas!O$1)*100),6)</f>
        <v>15.956670000000001</v>
      </c>
      <c r="P170" s="38">
        <v>8028.596677329353</v>
      </c>
    </row>
    <row r="171" spans="1:16" x14ac:dyDescent="0.2">
      <c r="A171" s="27">
        <f t="shared" si="38"/>
        <v>169</v>
      </c>
      <c r="B171" s="15">
        <v>248</v>
      </c>
      <c r="C171" s="15">
        <v>1</v>
      </c>
      <c r="D171" s="16" t="s">
        <v>0</v>
      </c>
      <c r="E171" s="17">
        <v>419297.4796679467</v>
      </c>
      <c r="F171" s="17">
        <v>108518.53200499064</v>
      </c>
      <c r="G171" s="18">
        <f>ROUND(($E171/SUMIF($B:$B,$B171,$E:$E))*100,6)</f>
        <v>16.345739999999999</v>
      </c>
      <c r="H171" s="19">
        <f t="shared" si="36"/>
        <v>25.881036082289231</v>
      </c>
      <c r="I171" s="18">
        <f>ROUND((SUMIFS(diaria!$N:$N,diaria!$C:$C,metas!I$1)*100),6)</f>
        <v>10.291415000000001</v>
      </c>
      <c r="J171" s="18">
        <f>ROUND((SUMIFS(diaria!$N:$N,diaria!$C:$C,metas!J$1)*100),6)</f>
        <v>14.221242999999999</v>
      </c>
      <c r="K171" s="18">
        <f>ROUND((SUMIFS(diaria!$N:$N,diaria!$C:$C,metas!K$1)*100),6)</f>
        <v>16.277131000000001</v>
      </c>
      <c r="L171" s="18">
        <f>ROUND((SUMIFS(diaria!$N:$N,diaria!$C:$C,metas!L$1)*100),6)</f>
        <v>12.29017</v>
      </c>
      <c r="M171" s="18">
        <f>ROUND((SUMIFS(diaria!$N:$N,diaria!$C:$C,metas!M$1)*100),6)</f>
        <v>12.764673</v>
      </c>
      <c r="N171" s="37">
        <f>100-SUM(I171:M171,O171)</f>
        <v>15.980947999999998</v>
      </c>
      <c r="O171" s="18">
        <f>ROUND((SUMIFS(diaria!$N:$N,diaria!$C:$C,metas!O$1)*100),6)</f>
        <v>18.174420000000001</v>
      </c>
      <c r="P171" s="38">
        <v>14294.24441177313</v>
      </c>
    </row>
    <row r="172" spans="1:16" x14ac:dyDescent="0.2">
      <c r="A172" s="27">
        <f t="shared" si="38"/>
        <v>170</v>
      </c>
      <c r="B172" s="15">
        <v>248</v>
      </c>
      <c r="C172" s="15">
        <v>2</v>
      </c>
      <c r="D172" s="16" t="s">
        <v>3</v>
      </c>
      <c r="E172" s="17">
        <v>579821.82120741939</v>
      </c>
      <c r="F172" s="17">
        <v>148489.35086720422</v>
      </c>
      <c r="G172" s="37">
        <f>100-SUM(G171,G173:G183)</f>
        <v>22.603563999999992</v>
      </c>
      <c r="H172" s="19">
        <f t="shared" si="36"/>
        <v>25.609479573912964</v>
      </c>
      <c r="I172" s="18">
        <f>ROUND((SUMIFS(diaria!$M:$M,diaria!$C:$C,metas!I$1)*100),6)</f>
        <v>10.208346000000001</v>
      </c>
      <c r="J172" s="18">
        <f>ROUND((SUMIFS(diaria!$M:$M,diaria!$C:$C,metas!J$1)*100),6)</f>
        <v>12.676824</v>
      </c>
      <c r="K172" s="18">
        <f>ROUND((SUMIFS(diaria!$M:$M,diaria!$C:$C,metas!K$1)*100),6)</f>
        <v>15.965903000000001</v>
      </c>
      <c r="L172" s="18">
        <f>ROUND((SUMIFS(diaria!$M:$M,diaria!$C:$C,metas!L$1)*100),6)</f>
        <v>11.881477</v>
      </c>
      <c r="M172" s="18">
        <f>ROUND((SUMIFS(diaria!$M:$M,diaria!$C:$C,metas!M$1)*100),6)</f>
        <v>14.063976</v>
      </c>
      <c r="N172" s="37">
        <f t="shared" ref="N172:N174" si="48">100-SUM(I172:M172,O172)</f>
        <v>15.603440000000006</v>
      </c>
      <c r="O172" s="18">
        <f>ROUND((SUMIFS(diaria!$M:$M,diaria!$C:$C,metas!O$1)*100),6)</f>
        <v>19.600034000000001</v>
      </c>
      <c r="P172" s="38">
        <v>8716.8296978439412</v>
      </c>
    </row>
    <row r="173" spans="1:16" x14ac:dyDescent="0.2">
      <c r="A173" s="27">
        <f t="shared" si="38"/>
        <v>171</v>
      </c>
      <c r="B173" s="15">
        <v>248</v>
      </c>
      <c r="C173" s="15">
        <v>3</v>
      </c>
      <c r="D173" s="16" t="s">
        <v>11</v>
      </c>
      <c r="E173" s="17">
        <v>132070.4348104219</v>
      </c>
      <c r="F173" s="17">
        <v>39189.016809570181</v>
      </c>
      <c r="G173" s="18">
        <f>ROUND(($E173/SUMIF($B:$B,$B173,$E:$E))*100,6)</f>
        <v>5.1485859999999999</v>
      </c>
      <c r="H173" s="19">
        <f t="shared" si="36"/>
        <v>29.672815771238536</v>
      </c>
      <c r="I173" s="18">
        <f>ROUND((SUMIFS(diaria!$P:$P,diaria!$C:$C,metas!I$1)*100),6)</f>
        <v>7.9988409999999996</v>
      </c>
      <c r="J173" s="18">
        <f>ROUND((SUMIFS(diaria!$P:$P,diaria!$C:$C,metas!J$1)*100),6)</f>
        <v>12.891432</v>
      </c>
      <c r="K173" s="18">
        <f>ROUND((SUMIFS(diaria!$P:$P,diaria!$C:$C,metas!K$1)*100),6)</f>
        <v>15.083800999999999</v>
      </c>
      <c r="L173" s="18">
        <f>ROUND((SUMIFS(diaria!$P:$P,diaria!$C:$C,metas!L$1)*100),6)</f>
        <v>12.243176999999999</v>
      </c>
      <c r="M173" s="18">
        <f>ROUND((SUMIFS(diaria!$P:$P,diaria!$C:$C,metas!M$1)*100),6)</f>
        <v>16.084852999999999</v>
      </c>
      <c r="N173" s="37">
        <f t="shared" si="48"/>
        <v>16.776868000000007</v>
      </c>
      <c r="O173" s="18">
        <f>ROUND((SUMIFS(diaria!$P:$P,diaria!$C:$C,metas!O$1)*100),6)</f>
        <v>18.921028</v>
      </c>
      <c r="P173" s="38">
        <v>2504.5310533782381</v>
      </c>
    </row>
    <row r="174" spans="1:16" x14ac:dyDescent="0.2">
      <c r="A174" s="27">
        <f t="shared" si="38"/>
        <v>172</v>
      </c>
      <c r="B174" s="15">
        <v>248</v>
      </c>
      <c r="C174" s="15">
        <v>4</v>
      </c>
      <c r="D174" s="16" t="s">
        <v>13</v>
      </c>
      <c r="E174" s="17">
        <v>170182.65221432291</v>
      </c>
      <c r="F174" s="17">
        <v>64975.336463218533</v>
      </c>
      <c r="G174" s="18">
        <f>ROUND(($E174/SUMIF($B:$B,$B174,$E:$E))*100,6)</f>
        <v>6.6343389999999998</v>
      </c>
      <c r="H174" s="19">
        <f t="shared" si="36"/>
        <v>38.179764868977685</v>
      </c>
      <c r="I174" s="18">
        <f>ROUND((SUMIFS(diaria!$F:$F,diaria!$C:$C,metas!I$1)*100),6)</f>
        <v>9.4109809999999996</v>
      </c>
      <c r="J174" s="18">
        <f>ROUND((SUMIFS(diaria!$F:$F,diaria!$C:$C,metas!J$1)*100),6)</f>
        <v>13.565348</v>
      </c>
      <c r="K174" s="18">
        <f>ROUND((SUMIFS(diaria!$F:$F,diaria!$C:$C,metas!K$1)*100),6)</f>
        <v>19.587935000000002</v>
      </c>
      <c r="L174" s="18">
        <f>ROUND((SUMIFS(diaria!$F:$F,diaria!$C:$C,metas!L$1)*100),6)</f>
        <v>14.845794</v>
      </c>
      <c r="M174" s="18">
        <f>ROUND((SUMIFS(diaria!$F:$F,diaria!$C:$C,metas!M$1)*100),6)</f>
        <v>12.886869000000001</v>
      </c>
      <c r="N174" s="37">
        <f t="shared" si="48"/>
        <v>13.780405999999999</v>
      </c>
      <c r="O174" s="18">
        <f>ROUND((SUMIFS(diaria!$F:$F,diaria!$C:$C,metas!O$1)*100),6)</f>
        <v>15.922667000000001</v>
      </c>
      <c r="P174" s="38">
        <v>0</v>
      </c>
    </row>
    <row r="175" spans="1:16" x14ac:dyDescent="0.2">
      <c r="A175" s="27">
        <f t="shared" si="38"/>
        <v>173</v>
      </c>
      <c r="B175" s="15">
        <v>248</v>
      </c>
      <c r="C175" s="15">
        <v>5</v>
      </c>
      <c r="D175" s="16" t="s">
        <v>16</v>
      </c>
      <c r="E175" s="17">
        <v>48486.115774084406</v>
      </c>
      <c r="F175" s="17">
        <v>32694.151141438808</v>
      </c>
      <c r="G175" s="18">
        <f>ROUND(($E175/SUMIF($B:$B,$B175,$E:$E))*100,6)</f>
        <v>1.8901650000000001</v>
      </c>
      <c r="H175" s="19">
        <f t="shared" si="36"/>
        <v>67.429924256613006</v>
      </c>
      <c r="I175" s="18">
        <f>ROUND((SUMIFS(diaria!$L:$L,diaria!$C:$C,metas!I$1)*100),6)</f>
        <v>10.905022000000001</v>
      </c>
      <c r="J175" s="18">
        <f>ROUND((SUMIFS(diaria!$L:$L,diaria!$C:$C,metas!J$1)*100),6)</f>
        <v>14.196714999999999</v>
      </c>
      <c r="K175" s="18">
        <f>ROUND((SUMIFS(diaria!$L:$L,diaria!$C:$C,metas!K$1)*100),6)</f>
        <v>15.836491000000001</v>
      </c>
      <c r="L175" s="18">
        <f>ROUND((SUMIFS(diaria!$L:$L,diaria!$C:$C,metas!L$1)*100),6)</f>
        <v>12.669465000000001</v>
      </c>
      <c r="M175" s="18">
        <f>ROUND((SUMIFS(diaria!$L:$L,diaria!$C:$C,metas!M$1)*100),6)</f>
        <v>13.031764000000001</v>
      </c>
      <c r="N175" s="37">
        <f t="shared" ref="N175:N182" si="49">100-SUM(I175:M175,O175)</f>
        <v>16.514835999999988</v>
      </c>
      <c r="O175" s="18">
        <f>ROUND((SUMIFS(diaria!$L:$L,diaria!$C:$C,metas!O$1)*100),6)</f>
        <v>16.845707000000001</v>
      </c>
      <c r="P175" s="38">
        <v>0</v>
      </c>
    </row>
    <row r="176" spans="1:16" x14ac:dyDescent="0.2">
      <c r="A176" s="27">
        <f t="shared" si="38"/>
        <v>174</v>
      </c>
      <c r="B176" s="15">
        <v>248</v>
      </c>
      <c r="C176" s="15">
        <v>7</v>
      </c>
      <c r="D176" s="16" t="s">
        <v>5</v>
      </c>
      <c r="E176" s="17">
        <v>184775.05219276709</v>
      </c>
      <c r="F176" s="17">
        <v>41543.476721959014</v>
      </c>
      <c r="G176" s="18">
        <f>ROUND(($E176/SUMIF($B:$B,$B176,$E:$E))*100,6)</f>
        <v>7.2032030000000002</v>
      </c>
      <c r="H176" s="19">
        <f t="shared" si="36"/>
        <v>22.483271539611671</v>
      </c>
      <c r="I176" s="18">
        <f>ROUND((SUMIFS(diaria!$E:$E,diaria!$C:$C,metas!I$1)*100),6)</f>
        <v>8.6401780000000006</v>
      </c>
      <c r="J176" s="18">
        <f>ROUND((SUMIFS(diaria!$E:$E,diaria!$C:$C,metas!J$1)*100),6)</f>
        <v>17.167086999999999</v>
      </c>
      <c r="K176" s="18">
        <f>ROUND((SUMIFS(diaria!$E:$E,diaria!$C:$C,metas!K$1)*100),6)</f>
        <v>17.654845999999999</v>
      </c>
      <c r="L176" s="18">
        <f>ROUND((SUMIFS(diaria!$E:$E,diaria!$C:$C,metas!L$1)*100),6)</f>
        <v>12.966499000000001</v>
      </c>
      <c r="M176" s="18">
        <f>ROUND((SUMIFS(diaria!$E:$E,diaria!$C:$C,metas!M$1)*100),6)</f>
        <v>13.593515</v>
      </c>
      <c r="N176" s="37">
        <f t="shared" si="49"/>
        <v>14.279571000000004</v>
      </c>
      <c r="O176" s="18">
        <f>ROUND((SUMIFS(diaria!$E:$E,diaria!$C:$C,metas!O$1)*100),6)</f>
        <v>15.698304</v>
      </c>
      <c r="P176" s="38">
        <v>2577.5221331957714</v>
      </c>
    </row>
    <row r="177" spans="1:16" x14ac:dyDescent="0.2">
      <c r="A177" s="27">
        <f t="shared" si="38"/>
        <v>175</v>
      </c>
      <c r="B177" s="15">
        <v>248</v>
      </c>
      <c r="C177" s="15">
        <v>9</v>
      </c>
      <c r="D177" s="16" t="s">
        <v>18</v>
      </c>
      <c r="E177" s="17">
        <v>285681.66305719968</v>
      </c>
      <c r="F177" s="17">
        <v>61805.36389729067</v>
      </c>
      <c r="G177" s="18">
        <f>ROUND(($E177/SUMIF($B:$B,$B177,$E:$E))*100,6)</f>
        <v>11.13691</v>
      </c>
      <c r="H177" s="19">
        <f t="shared" si="36"/>
        <v>21.634347558707642</v>
      </c>
      <c r="I177" s="18">
        <f>ROUND((SUMIFS(diaria!$H:$H,diaria!$C:$C,metas!I$1)*100),6)</f>
        <v>15.038662</v>
      </c>
      <c r="J177" s="18">
        <f>ROUND((SUMIFS(diaria!$H:$H,diaria!$C:$C,metas!J$1)*100),6)</f>
        <v>10.104303</v>
      </c>
      <c r="K177" s="18">
        <f>ROUND((SUMIFS(diaria!$H:$H,diaria!$C:$C,metas!K$1)*100),6)</f>
        <v>12.269288</v>
      </c>
      <c r="L177" s="18">
        <f>ROUND((SUMIFS(diaria!$H:$H,diaria!$C:$C,metas!L$1)*100),6)</f>
        <v>9.985023</v>
      </c>
      <c r="M177" s="18">
        <f>ROUND((SUMIFS(diaria!$H:$H,diaria!$C:$C,metas!M$1)*100),6)</f>
        <v>11.548665</v>
      </c>
      <c r="N177" s="37">
        <f t="shared" si="49"/>
        <v>17.543157000000008</v>
      </c>
      <c r="O177" s="18">
        <f>ROUND((SUMIFS(diaria!$H:$H,diaria!$C:$C,metas!O$1)*100),6)</f>
        <v>23.510902000000002</v>
      </c>
      <c r="P177" s="38">
        <v>24288.182350538998</v>
      </c>
    </row>
    <row r="178" spans="1:16" x14ac:dyDescent="0.2">
      <c r="A178" s="27">
        <f t="shared" si="38"/>
        <v>176</v>
      </c>
      <c r="B178" s="15">
        <v>248</v>
      </c>
      <c r="C178" s="15">
        <v>10</v>
      </c>
      <c r="D178" s="16" t="s">
        <v>23</v>
      </c>
      <c r="E178" s="17">
        <v>79194.671450376292</v>
      </c>
      <c r="F178" s="17">
        <v>21223.44897162163</v>
      </c>
      <c r="G178" s="18">
        <f>ROUND(($E178/SUMIF($B:$B,$B178,$E:$E))*100,6)</f>
        <v>3.0872959999999998</v>
      </c>
      <c r="H178" s="19">
        <f t="shared" si="36"/>
        <v>26.799087088732136</v>
      </c>
      <c r="I178" s="18">
        <f>ROUND((SUMIFS(diaria!$O:$O,diaria!$C:$C,metas!I$1)*100),6)</f>
        <v>9.7230050000000006</v>
      </c>
      <c r="J178" s="18">
        <f>ROUND((SUMIFS(diaria!$O:$O,diaria!$C:$C,metas!J$1)*100),6)</f>
        <v>15.346026999999999</v>
      </c>
      <c r="K178" s="18">
        <f>ROUND((SUMIFS(diaria!$O:$O,diaria!$C:$C,metas!K$1)*100),6)</f>
        <v>17.719628</v>
      </c>
      <c r="L178" s="18">
        <f>ROUND((SUMIFS(diaria!$O:$O,diaria!$C:$C,metas!L$1)*100),6)</f>
        <v>12.681141999999999</v>
      </c>
      <c r="M178" s="18">
        <f>ROUND((SUMIFS(diaria!$O:$O,diaria!$C:$C,metas!M$1)*100),6)</f>
        <v>13.201278</v>
      </c>
      <c r="N178" s="37">
        <f t="shared" si="49"/>
        <v>14.706696999999991</v>
      </c>
      <c r="O178" s="18">
        <f>ROUND((SUMIFS(diaria!$O:$O,diaria!$C:$C,metas!O$1)*100),6)</f>
        <v>16.622223000000002</v>
      </c>
      <c r="P178" s="38">
        <v>4277.5149164831937</v>
      </c>
    </row>
    <row r="179" spans="1:16" x14ac:dyDescent="0.2">
      <c r="A179" s="27">
        <f t="shared" si="38"/>
        <v>177</v>
      </c>
      <c r="B179" s="15">
        <v>248</v>
      </c>
      <c r="C179" s="15">
        <v>12</v>
      </c>
      <c r="D179" s="16" t="s">
        <v>2</v>
      </c>
      <c r="E179" s="17">
        <v>48471.190512414425</v>
      </c>
      <c r="F179" s="17">
        <v>14705.833728609399</v>
      </c>
      <c r="G179" s="18">
        <f>ROUND(($E179/SUMIF($B:$B,$B179,$E:$E))*100,6)</f>
        <v>1.889583</v>
      </c>
      <c r="H179" s="19">
        <f t="shared" si="36"/>
        <v>30.339328523080006</v>
      </c>
      <c r="I179" s="18">
        <f>ROUND((SUMIFS(diaria!$D:$D,diaria!$C:$C,metas!I$1)*100),6)</f>
        <v>11.859761000000001</v>
      </c>
      <c r="J179" s="18">
        <f>ROUND((SUMIFS(diaria!$D:$D,diaria!$C:$C,metas!J$1)*100),6)</f>
        <v>15.117702</v>
      </c>
      <c r="K179" s="18">
        <f>ROUND((SUMIFS(diaria!$D:$D,diaria!$C:$C,metas!K$1)*100),6)</f>
        <v>16.352796999999999</v>
      </c>
      <c r="L179" s="18">
        <f>ROUND((SUMIFS(diaria!$D:$D,diaria!$C:$C,metas!L$1)*100),6)</f>
        <v>12.079449</v>
      </c>
      <c r="M179" s="18">
        <f>ROUND((SUMIFS(diaria!$D:$D,diaria!$C:$C,metas!M$1)*100),6)</f>
        <v>12.535981</v>
      </c>
      <c r="N179" s="37">
        <f t="shared" si="49"/>
        <v>14.465490000000017</v>
      </c>
      <c r="O179" s="18">
        <f>ROUND((SUMIFS(diaria!$D:$D,diaria!$C:$C,metas!O$1)*100),6)</f>
        <v>17.588819999999998</v>
      </c>
      <c r="P179" s="38">
        <v>935.70479681651534</v>
      </c>
    </row>
    <row r="180" spans="1:16" x14ac:dyDescent="0.2">
      <c r="A180" s="27">
        <f t="shared" si="38"/>
        <v>178</v>
      </c>
      <c r="B180" s="15">
        <v>248</v>
      </c>
      <c r="C180" s="15">
        <v>21</v>
      </c>
      <c r="D180" s="16" t="s">
        <v>20</v>
      </c>
      <c r="E180" s="17">
        <v>245583.80487150978</v>
      </c>
      <c r="F180" s="17">
        <v>66333.242078555108</v>
      </c>
      <c r="G180" s="18">
        <f>ROUND(($E180/SUMIF($B:$B,$B180,$E:$E))*100,6)</f>
        <v>9.5737500000000004</v>
      </c>
      <c r="H180" s="19">
        <f t="shared" si="36"/>
        <v>27.010430151638403</v>
      </c>
      <c r="I180" s="18">
        <f>ROUND((SUMIFS(diaria!$I:$I,diaria!$C:$C,metas!I$1)*100),6)</f>
        <v>9.6980599999999999</v>
      </c>
      <c r="J180" s="18">
        <f>ROUND((SUMIFS(diaria!$I:$I,diaria!$C:$C,metas!J$1)*100),6)</f>
        <v>14.601525000000001</v>
      </c>
      <c r="K180" s="18">
        <f>ROUND((SUMIFS(diaria!$I:$I,diaria!$C:$C,metas!K$1)*100),6)</f>
        <v>16.306732</v>
      </c>
      <c r="L180" s="18">
        <f>ROUND((SUMIFS(diaria!$I:$I,diaria!$C:$C,metas!L$1)*100),6)</f>
        <v>12.469127</v>
      </c>
      <c r="M180" s="18">
        <f>ROUND((SUMIFS(diaria!$I:$I,diaria!$C:$C,metas!M$1)*100),6)</f>
        <v>13.598713999999999</v>
      </c>
      <c r="N180" s="37">
        <f t="shared" si="49"/>
        <v>15.72069599999999</v>
      </c>
      <c r="O180" s="18">
        <f>ROUND((SUMIFS(diaria!$I:$I,diaria!$C:$C,metas!O$1)*100),6)</f>
        <v>17.605146000000001</v>
      </c>
      <c r="P180" s="38">
        <v>6458.0359944953116</v>
      </c>
    </row>
    <row r="181" spans="1:16" x14ac:dyDescent="0.2">
      <c r="A181" s="27">
        <f t="shared" si="38"/>
        <v>179</v>
      </c>
      <c r="B181" s="15">
        <v>248</v>
      </c>
      <c r="C181" s="15">
        <v>22</v>
      </c>
      <c r="D181" s="16" t="s">
        <v>25</v>
      </c>
      <c r="E181" s="17">
        <v>89614.850891871189</v>
      </c>
      <c r="F181" s="17">
        <v>26692.434929874351</v>
      </c>
      <c r="G181" s="18">
        <f>ROUND(($E181/SUMIF($B:$B,$B181,$E:$E))*100,6)</f>
        <v>3.4935130000000001</v>
      </c>
      <c r="H181" s="19">
        <f t="shared" si="36"/>
        <v>29.785727102398802</v>
      </c>
      <c r="I181" s="18">
        <f>ROUND((SUMIFS(diaria!$J:$J,diaria!$C:$C,metas!I$1)*100),6)</f>
        <v>11.154149</v>
      </c>
      <c r="J181" s="18">
        <f>ROUND((SUMIFS(diaria!$J:$J,diaria!$C:$C,metas!J$1)*100),6)</f>
        <v>12.854139999999999</v>
      </c>
      <c r="K181" s="18">
        <f>ROUND((SUMIFS(diaria!$J:$J,diaria!$C:$C,metas!K$1)*100),6)</f>
        <v>15.742125</v>
      </c>
      <c r="L181" s="18">
        <f>ROUND((SUMIFS(diaria!$J:$J,diaria!$C:$C,metas!L$1)*100),6)</f>
        <v>12.304954</v>
      </c>
      <c r="M181" s="18">
        <f>ROUND((SUMIFS(diaria!$J:$J,diaria!$C:$C,metas!M$1)*100),6)</f>
        <v>13.418613000000001</v>
      </c>
      <c r="N181" s="37">
        <f t="shared" si="49"/>
        <v>15.864176999999984</v>
      </c>
      <c r="O181" s="18">
        <f>ROUND((SUMIFS(diaria!$J:$J,diaria!$C:$C,metas!O$1)*100),6)</f>
        <v>18.661842</v>
      </c>
      <c r="P181" s="38">
        <v>1532.8878593617465</v>
      </c>
    </row>
    <row r="182" spans="1:16" x14ac:dyDescent="0.2">
      <c r="A182" s="27">
        <f t="shared" si="38"/>
        <v>180</v>
      </c>
      <c r="B182" s="15">
        <v>248</v>
      </c>
      <c r="C182" s="15">
        <v>23</v>
      </c>
      <c r="D182" s="16" t="s">
        <v>22</v>
      </c>
      <c r="E182" s="17">
        <v>156033.31489596242</v>
      </c>
      <c r="F182" s="17">
        <v>33245.544817319118</v>
      </c>
      <c r="G182" s="18">
        <f>ROUND(($E182/SUMIF($B:$B,$B182,$E:$E))*100,6)</f>
        <v>6.0827460000000002</v>
      </c>
      <c r="H182" s="19">
        <f t="shared" si="36"/>
        <v>21.306696483046643</v>
      </c>
      <c r="I182" s="18">
        <f>ROUND((SUMIFS(diaria!$K:$K,diaria!$C:$C,metas!I$1)*100),6)</f>
        <v>8.1833609999999997</v>
      </c>
      <c r="J182" s="18">
        <f>ROUND((SUMIFS(diaria!$K:$K,diaria!$C:$C,metas!J$1)*100),6)</f>
        <v>16.438473999999999</v>
      </c>
      <c r="K182" s="18">
        <f>ROUND((SUMIFS(diaria!$K:$K,diaria!$C:$C,metas!K$1)*100),6)</f>
        <v>19.212966999999999</v>
      </c>
      <c r="L182" s="18">
        <f>ROUND((SUMIFS(diaria!$K:$K,diaria!$C:$C,metas!L$1)*100),6)</f>
        <v>14.202825000000001</v>
      </c>
      <c r="M182" s="18">
        <f>ROUND((SUMIFS(diaria!$K:$K,diaria!$C:$C,metas!M$1)*100),6)</f>
        <v>13.037020999999999</v>
      </c>
      <c r="N182" s="37">
        <f t="shared" si="49"/>
        <v>14.163486000000006</v>
      </c>
      <c r="O182" s="18">
        <f>ROUND((SUMIFS(diaria!$K:$K,diaria!$C:$C,metas!O$1)*100),6)</f>
        <v>14.761865999999999</v>
      </c>
      <c r="P182" s="38">
        <v>1443.6677636825136</v>
      </c>
    </row>
    <row r="183" spans="1:16" x14ac:dyDescent="0.2">
      <c r="A183" s="27">
        <f t="shared" si="38"/>
        <v>181</v>
      </c>
      <c r="B183" s="15">
        <v>248</v>
      </c>
      <c r="C183" s="15">
        <v>24</v>
      </c>
      <c r="D183" s="16" t="s">
        <v>15</v>
      </c>
      <c r="E183" s="17">
        <v>125965.81224187178</v>
      </c>
      <c r="F183" s="17">
        <v>30272.576936656682</v>
      </c>
      <c r="G183" s="18">
        <f>ROUND(($E183/SUMIF($B:$B,$B183,$E:$E))*100,6)</f>
        <v>4.9106050000000003</v>
      </c>
      <c r="H183" s="19">
        <f t="shared" si="36"/>
        <v>24.032375450038099</v>
      </c>
      <c r="I183" s="18">
        <f>ROUND((SUMIFS(diaria!$G:$G,diaria!$C:$C,metas!I$1)*100),6)</f>
        <v>8.9238379999999999</v>
      </c>
      <c r="J183" s="18">
        <f>ROUND((SUMIFS(diaria!$G:$G,diaria!$C:$C,metas!J$1)*100),6)</f>
        <v>15.597201999999999</v>
      </c>
      <c r="K183" s="18">
        <f>ROUND((SUMIFS(diaria!$G:$G,diaria!$C:$C,metas!K$1)*100),6)</f>
        <v>18.391829999999999</v>
      </c>
      <c r="L183" s="18">
        <f>ROUND((SUMIFS(diaria!$G:$G,diaria!$C:$C,metas!L$1)*100),6)</f>
        <v>13.644973</v>
      </c>
      <c r="M183" s="18">
        <f>ROUND((SUMIFS(diaria!$G:$G,diaria!$C:$C,metas!M$1)*100),6)</f>
        <v>13.264915</v>
      </c>
      <c r="N183" s="37">
        <f t="shared" ref="N183" si="50">100-SUM(I183:M183,O183)</f>
        <v>14.220572000000004</v>
      </c>
      <c r="O183" s="18">
        <f>ROUND((SUMIFS(diaria!$G:$G,diaria!$C:$C,metas!O$1)*100),6)</f>
        <v>15.956670000000001</v>
      </c>
      <c r="P183" s="38">
        <v>7607.9920976540579</v>
      </c>
    </row>
    <row r="184" spans="1:16" x14ac:dyDescent="0.2">
      <c r="A184" s="27">
        <f t="shared" si="38"/>
        <v>182</v>
      </c>
      <c r="B184" s="15">
        <v>264</v>
      </c>
      <c r="C184" s="15">
        <v>1</v>
      </c>
      <c r="D184" s="16" t="s">
        <v>0</v>
      </c>
      <c r="E184" s="17">
        <v>317267.95973064488</v>
      </c>
      <c r="F184" s="17">
        <v>82638.991924860442</v>
      </c>
      <c r="G184" s="18">
        <f>ROUND(($E184/SUMIF($B:$B,$B184,$E:$E))*100,6)</f>
        <v>15.888059</v>
      </c>
      <c r="H184" s="19">
        <f t="shared" si="36"/>
        <v>26.047065072382203</v>
      </c>
      <c r="I184" s="18">
        <f>ROUND((SUMIFS(diaria!$N:$N,diaria!$C:$C,metas!I$1)*100),6)</f>
        <v>10.291415000000001</v>
      </c>
      <c r="J184" s="18">
        <f>ROUND((SUMIFS(diaria!$N:$N,diaria!$C:$C,metas!J$1)*100),6)</f>
        <v>14.221242999999999</v>
      </c>
      <c r="K184" s="18">
        <f>ROUND((SUMIFS(diaria!$N:$N,diaria!$C:$C,metas!K$1)*100),6)</f>
        <v>16.277131000000001</v>
      </c>
      <c r="L184" s="18">
        <f>ROUND((SUMIFS(diaria!$N:$N,diaria!$C:$C,metas!L$1)*100),6)</f>
        <v>12.29017</v>
      </c>
      <c r="M184" s="18">
        <f>ROUND((SUMIFS(diaria!$N:$N,diaria!$C:$C,metas!M$1)*100),6)</f>
        <v>12.764673</v>
      </c>
      <c r="N184" s="37">
        <f>100-SUM(I184:M184,O184)</f>
        <v>15.980947999999998</v>
      </c>
      <c r="O184" s="18">
        <f>ROUND((SUMIFS(diaria!$N:$N,diaria!$C:$C,metas!O$1)*100),6)</f>
        <v>18.174420000000001</v>
      </c>
      <c r="P184" s="38">
        <v>10815.962366398933</v>
      </c>
    </row>
    <row r="185" spans="1:16" x14ac:dyDescent="0.2">
      <c r="A185" s="27">
        <f t="shared" si="38"/>
        <v>183</v>
      </c>
      <c r="B185" s="15">
        <v>264</v>
      </c>
      <c r="C185" s="15">
        <v>2</v>
      </c>
      <c r="D185" s="16" t="s">
        <v>3</v>
      </c>
      <c r="E185" s="17">
        <v>490803.9373989919</v>
      </c>
      <c r="F185" s="17">
        <v>115727.05090576853</v>
      </c>
      <c r="G185" s="37">
        <f>100-SUM(G184,G186:G196)</f>
        <v>24.578349000000003</v>
      </c>
      <c r="H185" s="19">
        <f t="shared" si="36"/>
        <v>23.579079564655146</v>
      </c>
      <c r="I185" s="18">
        <f>ROUND((SUMIFS(diaria!$M:$M,diaria!$C:$C,metas!I$1)*100),6)</f>
        <v>10.208346000000001</v>
      </c>
      <c r="J185" s="18">
        <f>ROUND((SUMIFS(diaria!$M:$M,diaria!$C:$C,metas!J$1)*100),6)</f>
        <v>12.676824</v>
      </c>
      <c r="K185" s="18">
        <f>ROUND((SUMIFS(diaria!$M:$M,diaria!$C:$C,metas!K$1)*100),6)</f>
        <v>15.965903000000001</v>
      </c>
      <c r="L185" s="18">
        <f>ROUND((SUMIFS(diaria!$M:$M,diaria!$C:$C,metas!L$1)*100),6)</f>
        <v>11.881477</v>
      </c>
      <c r="M185" s="18">
        <f>ROUND((SUMIFS(diaria!$M:$M,diaria!$C:$C,metas!M$1)*100),6)</f>
        <v>14.063976</v>
      </c>
      <c r="N185" s="37">
        <f t="shared" ref="N185:N187" si="51">100-SUM(I185:M185,O185)</f>
        <v>15.603440000000006</v>
      </c>
      <c r="O185" s="18">
        <f>ROUND((SUMIFS(diaria!$M:$M,diaria!$C:$C,metas!O$1)*100),6)</f>
        <v>19.600034000000001</v>
      </c>
      <c r="P185" s="38">
        <v>7378.5673130225523</v>
      </c>
    </row>
    <row r="186" spans="1:16" x14ac:dyDescent="0.2">
      <c r="A186" s="27">
        <f t="shared" si="38"/>
        <v>184</v>
      </c>
      <c r="B186" s="15">
        <v>264</v>
      </c>
      <c r="C186" s="15">
        <v>3</v>
      </c>
      <c r="D186" s="16" t="s">
        <v>11</v>
      </c>
      <c r="E186" s="17">
        <v>89829.05205920701</v>
      </c>
      <c r="F186" s="17">
        <v>24482.800441486906</v>
      </c>
      <c r="G186" s="18">
        <f>ROUND(($E186/SUMIF($B:$B,$B186,$E:$E))*100,6)</f>
        <v>4.4984349999999997</v>
      </c>
      <c r="H186" s="19">
        <f t="shared" si="36"/>
        <v>27.254880108664743</v>
      </c>
      <c r="I186" s="18">
        <f>ROUND((SUMIFS(diaria!$P:$P,diaria!$C:$C,metas!I$1)*100),6)</f>
        <v>7.9988409999999996</v>
      </c>
      <c r="J186" s="18">
        <f>ROUND((SUMIFS(diaria!$P:$P,diaria!$C:$C,metas!J$1)*100),6)</f>
        <v>12.891432</v>
      </c>
      <c r="K186" s="18">
        <f>ROUND((SUMIFS(diaria!$P:$P,diaria!$C:$C,metas!K$1)*100),6)</f>
        <v>15.083800999999999</v>
      </c>
      <c r="L186" s="18">
        <f>ROUND((SUMIFS(diaria!$P:$P,diaria!$C:$C,metas!L$1)*100),6)</f>
        <v>12.243176999999999</v>
      </c>
      <c r="M186" s="18">
        <f>ROUND((SUMIFS(diaria!$P:$P,diaria!$C:$C,metas!M$1)*100),6)</f>
        <v>16.084852999999999</v>
      </c>
      <c r="N186" s="37">
        <f t="shared" si="51"/>
        <v>16.776868000000007</v>
      </c>
      <c r="O186" s="18">
        <f>ROUND((SUMIFS(diaria!$P:$P,diaria!$C:$C,metas!O$1)*100),6)</f>
        <v>18.921028</v>
      </c>
      <c r="P186" s="38">
        <v>1703.4823176039154</v>
      </c>
    </row>
    <row r="187" spans="1:16" x14ac:dyDescent="0.2">
      <c r="A187" s="27">
        <f t="shared" si="38"/>
        <v>185</v>
      </c>
      <c r="B187" s="15">
        <v>264</v>
      </c>
      <c r="C187" s="15">
        <v>4</v>
      </c>
      <c r="D187" s="16" t="s">
        <v>13</v>
      </c>
      <c r="E187" s="17">
        <v>108348.6483328069</v>
      </c>
      <c r="F187" s="17">
        <v>40258.033398005871</v>
      </c>
      <c r="G187" s="18">
        <f>ROUND(($E187/SUMIF($B:$B,$B187,$E:$E))*100,6)</f>
        <v>5.4258540000000002</v>
      </c>
      <c r="H187" s="19">
        <f t="shared" si="36"/>
        <v>37.156008881945723</v>
      </c>
      <c r="I187" s="18">
        <f>ROUND((SUMIFS(diaria!$F:$F,diaria!$C:$C,metas!I$1)*100),6)</f>
        <v>9.4109809999999996</v>
      </c>
      <c r="J187" s="18">
        <f>ROUND((SUMIFS(diaria!$F:$F,diaria!$C:$C,metas!J$1)*100),6)</f>
        <v>13.565348</v>
      </c>
      <c r="K187" s="18">
        <f>ROUND((SUMIFS(diaria!$F:$F,diaria!$C:$C,metas!K$1)*100),6)</f>
        <v>19.587935000000002</v>
      </c>
      <c r="L187" s="18">
        <f>ROUND((SUMIFS(diaria!$F:$F,diaria!$C:$C,metas!L$1)*100),6)</f>
        <v>14.845794</v>
      </c>
      <c r="M187" s="18">
        <f>ROUND((SUMIFS(diaria!$F:$F,diaria!$C:$C,metas!M$1)*100),6)</f>
        <v>12.886869000000001</v>
      </c>
      <c r="N187" s="37">
        <f t="shared" si="51"/>
        <v>13.780405999999999</v>
      </c>
      <c r="O187" s="18">
        <f>ROUND((SUMIFS(diaria!$F:$F,diaria!$C:$C,metas!O$1)*100),6)</f>
        <v>15.922667000000001</v>
      </c>
      <c r="P187" s="38">
        <v>0</v>
      </c>
    </row>
    <row r="188" spans="1:16" x14ac:dyDescent="0.2">
      <c r="A188" s="27">
        <f t="shared" si="38"/>
        <v>186</v>
      </c>
      <c r="B188" s="15">
        <v>264</v>
      </c>
      <c r="C188" s="15">
        <v>5</v>
      </c>
      <c r="D188" s="16" t="s">
        <v>16</v>
      </c>
      <c r="E188" s="17">
        <v>14722.337899949423</v>
      </c>
      <c r="F188" s="17">
        <v>7693.0533050498634</v>
      </c>
      <c r="G188" s="18">
        <f>ROUND(($E188/SUMIF($B:$B,$B188,$E:$E))*100,6)</f>
        <v>0.73726100000000006</v>
      </c>
      <c r="H188" s="19">
        <f t="shared" si="36"/>
        <v>52.254291114159876</v>
      </c>
      <c r="I188" s="18">
        <f>ROUND((SUMIFS(diaria!$L:$L,diaria!$C:$C,metas!I$1)*100),6)</f>
        <v>10.905022000000001</v>
      </c>
      <c r="J188" s="18">
        <f>ROUND((SUMIFS(diaria!$L:$L,diaria!$C:$C,metas!J$1)*100),6)</f>
        <v>14.196714999999999</v>
      </c>
      <c r="K188" s="18">
        <f>ROUND((SUMIFS(diaria!$L:$L,diaria!$C:$C,metas!K$1)*100),6)</f>
        <v>15.836491000000001</v>
      </c>
      <c r="L188" s="18">
        <f>ROUND((SUMIFS(diaria!$L:$L,diaria!$C:$C,metas!L$1)*100),6)</f>
        <v>12.669465000000001</v>
      </c>
      <c r="M188" s="18">
        <f>ROUND((SUMIFS(diaria!$L:$L,diaria!$C:$C,metas!M$1)*100),6)</f>
        <v>13.031764000000001</v>
      </c>
      <c r="N188" s="37">
        <f t="shared" ref="N188:N195" si="52">100-SUM(I188:M188,O188)</f>
        <v>16.514835999999988</v>
      </c>
      <c r="O188" s="18">
        <f>ROUND((SUMIFS(diaria!$L:$L,diaria!$C:$C,metas!O$1)*100),6)</f>
        <v>16.845707000000001</v>
      </c>
      <c r="P188" s="38">
        <v>0</v>
      </c>
    </row>
    <row r="189" spans="1:16" x14ac:dyDescent="0.2">
      <c r="A189" s="27">
        <f t="shared" si="38"/>
        <v>187</v>
      </c>
      <c r="B189" s="15">
        <v>264</v>
      </c>
      <c r="C189" s="15">
        <v>7</v>
      </c>
      <c r="D189" s="16" t="s">
        <v>5</v>
      </c>
      <c r="E189" s="17">
        <v>154788.27361454655</v>
      </c>
      <c r="F189" s="17">
        <v>34384.864105952751</v>
      </c>
      <c r="G189" s="18">
        <f>ROUND(($E189/SUMIF($B:$B,$B189,$E:$E))*100,6)</f>
        <v>7.7514450000000004</v>
      </c>
      <c r="H189" s="19">
        <f t="shared" si="36"/>
        <v>22.214127273993554</v>
      </c>
      <c r="I189" s="18">
        <f>ROUND((SUMIFS(diaria!$E:$E,diaria!$C:$C,metas!I$1)*100),6)</f>
        <v>8.6401780000000006</v>
      </c>
      <c r="J189" s="18">
        <f>ROUND((SUMIFS(diaria!$E:$E,diaria!$C:$C,metas!J$1)*100),6)</f>
        <v>17.167086999999999</v>
      </c>
      <c r="K189" s="18">
        <f>ROUND((SUMIFS(diaria!$E:$E,diaria!$C:$C,metas!K$1)*100),6)</f>
        <v>17.654845999999999</v>
      </c>
      <c r="L189" s="18">
        <f>ROUND((SUMIFS(diaria!$E:$E,diaria!$C:$C,metas!L$1)*100),6)</f>
        <v>12.966499000000001</v>
      </c>
      <c r="M189" s="18">
        <f>ROUND((SUMIFS(diaria!$E:$E,diaria!$C:$C,metas!M$1)*100),6)</f>
        <v>13.593515</v>
      </c>
      <c r="N189" s="37">
        <f t="shared" si="52"/>
        <v>14.279571000000004</v>
      </c>
      <c r="O189" s="18">
        <f>ROUND((SUMIFS(diaria!$E:$E,diaria!$C:$C,metas!O$1)*100),6)</f>
        <v>15.698304</v>
      </c>
      <c r="P189" s="38">
        <v>2159.22115278003</v>
      </c>
    </row>
    <row r="190" spans="1:16" x14ac:dyDescent="0.2">
      <c r="A190" s="27">
        <f t="shared" si="38"/>
        <v>188</v>
      </c>
      <c r="B190" s="15">
        <v>264</v>
      </c>
      <c r="C190" s="15">
        <v>9</v>
      </c>
      <c r="D190" s="16" t="s">
        <v>18</v>
      </c>
      <c r="E190" s="17">
        <v>176305.63639682281</v>
      </c>
      <c r="F190" s="17">
        <v>37041.041731504418</v>
      </c>
      <c r="G190" s="18">
        <f>ROUND(($E190/SUMIF($B:$B,$B190,$E:$E))*100,6)</f>
        <v>8.8289860000000004</v>
      </c>
      <c r="H190" s="19">
        <f t="shared" si="36"/>
        <v>21.009561854354832</v>
      </c>
      <c r="I190" s="18">
        <f>ROUND((SUMIFS(diaria!$H:$H,diaria!$C:$C,metas!I$1)*100),6)</f>
        <v>15.038662</v>
      </c>
      <c r="J190" s="18">
        <f>ROUND((SUMIFS(diaria!$H:$H,diaria!$C:$C,metas!J$1)*100),6)</f>
        <v>10.104303</v>
      </c>
      <c r="K190" s="18">
        <f>ROUND((SUMIFS(diaria!$H:$H,diaria!$C:$C,metas!K$1)*100),6)</f>
        <v>12.269288</v>
      </c>
      <c r="L190" s="18">
        <f>ROUND((SUMIFS(diaria!$H:$H,diaria!$C:$C,metas!L$1)*100),6)</f>
        <v>9.985023</v>
      </c>
      <c r="M190" s="18">
        <f>ROUND((SUMIFS(diaria!$H:$H,diaria!$C:$C,metas!M$1)*100),6)</f>
        <v>11.548665</v>
      </c>
      <c r="N190" s="37">
        <f t="shared" si="52"/>
        <v>17.543157000000008</v>
      </c>
      <c r="O190" s="18">
        <f>ROUND((SUMIFS(diaria!$H:$H,diaria!$C:$C,metas!O$1)*100),6)</f>
        <v>23.510902000000002</v>
      </c>
      <c r="P190" s="38">
        <v>14989.213519722754</v>
      </c>
    </row>
    <row r="191" spans="1:16" x14ac:dyDescent="0.2">
      <c r="A191" s="27">
        <f t="shared" si="38"/>
        <v>189</v>
      </c>
      <c r="B191" s="15">
        <v>264</v>
      </c>
      <c r="C191" s="15">
        <v>10</v>
      </c>
      <c r="D191" s="16" t="s">
        <v>23</v>
      </c>
      <c r="E191" s="17">
        <v>60066.531751937393</v>
      </c>
      <c r="F191" s="17">
        <v>16383.622148059798</v>
      </c>
      <c r="G191" s="18">
        <f>ROUND(($E191/SUMIF($B:$B,$B191,$E:$E))*100,6)</f>
        <v>3.0079959999999999</v>
      </c>
      <c r="H191" s="19">
        <f t="shared" si="36"/>
        <v>27.275791809856507</v>
      </c>
      <c r="I191" s="18">
        <f>ROUND((SUMIFS(diaria!$O:$O,diaria!$C:$C,metas!I$1)*100),6)</f>
        <v>9.7230050000000006</v>
      </c>
      <c r="J191" s="18">
        <f>ROUND((SUMIFS(diaria!$O:$O,diaria!$C:$C,metas!J$1)*100),6)</f>
        <v>15.346026999999999</v>
      </c>
      <c r="K191" s="18">
        <f>ROUND((SUMIFS(diaria!$O:$O,diaria!$C:$C,metas!K$1)*100),6)</f>
        <v>17.719628</v>
      </c>
      <c r="L191" s="18">
        <f>ROUND((SUMIFS(diaria!$O:$O,diaria!$C:$C,metas!L$1)*100),6)</f>
        <v>12.681141999999999</v>
      </c>
      <c r="M191" s="18">
        <f>ROUND((SUMIFS(diaria!$O:$O,diaria!$C:$C,metas!M$1)*100),6)</f>
        <v>13.201278</v>
      </c>
      <c r="N191" s="37">
        <f t="shared" si="52"/>
        <v>14.706696999999991</v>
      </c>
      <c r="O191" s="18">
        <f>ROUND((SUMIFS(diaria!$O:$O,diaria!$C:$C,metas!O$1)*100),6)</f>
        <v>16.622223000000002</v>
      </c>
      <c r="P191" s="38">
        <v>3244.3531975673441</v>
      </c>
    </row>
    <row r="192" spans="1:16" x14ac:dyDescent="0.2">
      <c r="A192" s="27">
        <f t="shared" si="38"/>
        <v>190</v>
      </c>
      <c r="B192" s="15">
        <v>264</v>
      </c>
      <c r="C192" s="15">
        <v>12</v>
      </c>
      <c r="D192" s="16" t="s">
        <v>2</v>
      </c>
      <c r="E192" s="17">
        <v>30093.541435382613</v>
      </c>
      <c r="F192" s="17">
        <v>9357.2873520092598</v>
      </c>
      <c r="G192" s="18">
        <f>ROUND(($E192/SUMIF($B:$B,$B192,$E:$E))*100,6)</f>
        <v>1.5070159999999999</v>
      </c>
      <c r="H192" s="19">
        <f t="shared" si="36"/>
        <v>31.094005243953738</v>
      </c>
      <c r="I192" s="18">
        <f>ROUND((SUMIFS(diaria!$D:$D,diaria!$C:$C,metas!I$1)*100),6)</f>
        <v>11.859761000000001</v>
      </c>
      <c r="J192" s="18">
        <f>ROUND((SUMIFS(diaria!$D:$D,diaria!$C:$C,metas!J$1)*100),6)</f>
        <v>15.117702</v>
      </c>
      <c r="K192" s="18">
        <f>ROUND((SUMIFS(diaria!$D:$D,diaria!$C:$C,metas!K$1)*100),6)</f>
        <v>16.352796999999999</v>
      </c>
      <c r="L192" s="18">
        <f>ROUND((SUMIFS(diaria!$D:$D,diaria!$C:$C,metas!L$1)*100),6)</f>
        <v>12.079449</v>
      </c>
      <c r="M192" s="18">
        <f>ROUND((SUMIFS(diaria!$D:$D,diaria!$C:$C,metas!M$1)*100),6)</f>
        <v>12.535981</v>
      </c>
      <c r="N192" s="37">
        <f t="shared" si="52"/>
        <v>14.465490000000017</v>
      </c>
      <c r="O192" s="18">
        <f>ROUND((SUMIFS(diaria!$D:$D,diaria!$C:$C,metas!O$1)*100),6)</f>
        <v>17.588819999999998</v>
      </c>
      <c r="P192" s="38">
        <v>580.93623813659133</v>
      </c>
    </row>
    <row r="193" spans="1:16" x14ac:dyDescent="0.2">
      <c r="A193" s="27">
        <f t="shared" si="38"/>
        <v>191</v>
      </c>
      <c r="B193" s="15">
        <v>264</v>
      </c>
      <c r="C193" s="15">
        <v>21</v>
      </c>
      <c r="D193" s="16" t="s">
        <v>20</v>
      </c>
      <c r="E193" s="17">
        <v>219050.56552512964</v>
      </c>
      <c r="F193" s="17">
        <v>59408.910383007766</v>
      </c>
      <c r="G193" s="18">
        <f>ROUND(($E193/SUMIF($B:$B,$B193,$E:$E))*100,6)</f>
        <v>10.969555</v>
      </c>
      <c r="H193" s="19">
        <f t="shared" si="36"/>
        <v>27.121094273638079</v>
      </c>
      <c r="I193" s="18">
        <f>ROUND((SUMIFS(diaria!$I:$I,diaria!$C:$C,metas!I$1)*100),6)</f>
        <v>9.6980599999999999</v>
      </c>
      <c r="J193" s="18">
        <f>ROUND((SUMIFS(diaria!$I:$I,diaria!$C:$C,metas!J$1)*100),6)</f>
        <v>14.601525000000001</v>
      </c>
      <c r="K193" s="18">
        <f>ROUND((SUMIFS(diaria!$I:$I,diaria!$C:$C,metas!K$1)*100),6)</f>
        <v>16.306732</v>
      </c>
      <c r="L193" s="18">
        <f>ROUND((SUMIFS(diaria!$I:$I,diaria!$C:$C,metas!L$1)*100),6)</f>
        <v>12.469127</v>
      </c>
      <c r="M193" s="18">
        <f>ROUND((SUMIFS(diaria!$I:$I,diaria!$C:$C,metas!M$1)*100),6)</f>
        <v>13.598713999999999</v>
      </c>
      <c r="N193" s="37">
        <f t="shared" si="52"/>
        <v>15.72069599999999</v>
      </c>
      <c r="O193" s="18">
        <f>ROUND((SUMIFS(diaria!$I:$I,diaria!$C:$C,metas!O$1)*100),6)</f>
        <v>17.605146000000001</v>
      </c>
      <c r="P193" s="38">
        <v>5760.300185576094</v>
      </c>
    </row>
    <row r="194" spans="1:16" x14ac:dyDescent="0.2">
      <c r="A194" s="27">
        <f t="shared" si="38"/>
        <v>192</v>
      </c>
      <c r="B194" s="15">
        <v>264</v>
      </c>
      <c r="C194" s="15">
        <v>22</v>
      </c>
      <c r="D194" s="16" t="s">
        <v>25</v>
      </c>
      <c r="E194" s="17">
        <v>75699.692738033307</v>
      </c>
      <c r="F194" s="17">
        <v>22053.040263369978</v>
      </c>
      <c r="G194" s="18">
        <f>ROUND(($E194/SUMIF($B:$B,$B194,$E:$E))*100,6)</f>
        <v>3.7908689999999998</v>
      </c>
      <c r="H194" s="19">
        <f t="shared" si="36"/>
        <v>29.132271830596228</v>
      </c>
      <c r="I194" s="18">
        <f>ROUND((SUMIFS(diaria!$J:$J,diaria!$C:$C,metas!I$1)*100),6)</f>
        <v>11.154149</v>
      </c>
      <c r="J194" s="18">
        <f>ROUND((SUMIFS(diaria!$J:$J,diaria!$C:$C,metas!J$1)*100),6)</f>
        <v>12.854139999999999</v>
      </c>
      <c r="K194" s="18">
        <f>ROUND((SUMIFS(diaria!$J:$J,diaria!$C:$C,metas!K$1)*100),6)</f>
        <v>15.742125</v>
      </c>
      <c r="L194" s="18">
        <f>ROUND((SUMIFS(diaria!$J:$J,diaria!$C:$C,metas!L$1)*100),6)</f>
        <v>12.304954</v>
      </c>
      <c r="M194" s="18">
        <f>ROUND((SUMIFS(diaria!$J:$J,diaria!$C:$C,metas!M$1)*100),6)</f>
        <v>13.418613000000001</v>
      </c>
      <c r="N194" s="37">
        <f t="shared" si="52"/>
        <v>15.864176999999984</v>
      </c>
      <c r="O194" s="18">
        <f>ROUND((SUMIFS(diaria!$J:$J,diaria!$C:$C,metas!O$1)*100),6)</f>
        <v>18.661842</v>
      </c>
      <c r="P194" s="38">
        <v>1294.8650675718698</v>
      </c>
    </row>
    <row r="195" spans="1:16" x14ac:dyDescent="0.2">
      <c r="A195" s="27">
        <f t="shared" si="38"/>
        <v>193</v>
      </c>
      <c r="B195" s="15">
        <v>264</v>
      </c>
      <c r="C195" s="15">
        <v>23</v>
      </c>
      <c r="D195" s="16" t="s">
        <v>22</v>
      </c>
      <c r="E195" s="17">
        <v>145750.72177007643</v>
      </c>
      <c r="F195" s="17">
        <v>31175.615097128997</v>
      </c>
      <c r="G195" s="18">
        <f>ROUND(($E195/SUMIF($B:$B,$B195,$E:$E))*100,6)</f>
        <v>7.2988650000000002</v>
      </c>
      <c r="H195" s="19">
        <f t="shared" ref="H195:H245" si="53">(F195/E195)*100</f>
        <v>21.389681449611562</v>
      </c>
      <c r="I195" s="18">
        <f>ROUND((SUMIFS(diaria!$K:$K,diaria!$C:$C,metas!I$1)*100),6)</f>
        <v>8.1833609999999997</v>
      </c>
      <c r="J195" s="18">
        <f>ROUND((SUMIFS(diaria!$K:$K,diaria!$C:$C,metas!J$1)*100),6)</f>
        <v>16.438473999999999</v>
      </c>
      <c r="K195" s="18">
        <f>ROUND((SUMIFS(diaria!$K:$K,diaria!$C:$C,metas!K$1)*100),6)</f>
        <v>19.212966999999999</v>
      </c>
      <c r="L195" s="18">
        <f>ROUND((SUMIFS(diaria!$K:$K,diaria!$C:$C,metas!L$1)*100),6)</f>
        <v>14.202825000000001</v>
      </c>
      <c r="M195" s="18">
        <f>ROUND((SUMIFS(diaria!$K:$K,diaria!$C:$C,metas!M$1)*100),6)</f>
        <v>13.037020999999999</v>
      </c>
      <c r="N195" s="37">
        <f t="shared" si="52"/>
        <v>14.163486000000006</v>
      </c>
      <c r="O195" s="18">
        <f>ROUND((SUMIFS(diaria!$K:$K,diaria!$C:$C,metas!O$1)*100),6)</f>
        <v>14.761865999999999</v>
      </c>
      <c r="P195" s="38">
        <v>1348.530079574457</v>
      </c>
    </row>
    <row r="196" spans="1:16" x14ac:dyDescent="0.2">
      <c r="A196" s="27">
        <f t="shared" ref="A196:A246" si="54">A195+1</f>
        <v>194</v>
      </c>
      <c r="B196" s="15">
        <v>264</v>
      </c>
      <c r="C196" s="15">
        <v>24</v>
      </c>
      <c r="D196" s="16" t="s">
        <v>15</v>
      </c>
      <c r="E196" s="17">
        <v>114168.70205105073</v>
      </c>
      <c r="F196" s="17">
        <v>26464.441362816317</v>
      </c>
      <c r="G196" s="18">
        <f>ROUND(($E196/SUMIF($B:$B,$B196,$E:$E))*100,6)</f>
        <v>5.7173100000000003</v>
      </c>
      <c r="H196" s="19">
        <f t="shared" si="53"/>
        <v>23.180119321127691</v>
      </c>
      <c r="I196" s="18">
        <f>ROUND((SUMIFS(diaria!$G:$G,diaria!$C:$C,metas!I$1)*100),6)</f>
        <v>8.9238379999999999</v>
      </c>
      <c r="J196" s="18">
        <f>ROUND((SUMIFS(diaria!$G:$G,diaria!$C:$C,metas!J$1)*100),6)</f>
        <v>15.597201999999999</v>
      </c>
      <c r="K196" s="18">
        <f>ROUND((SUMIFS(diaria!$G:$G,diaria!$C:$C,metas!K$1)*100),6)</f>
        <v>18.391829999999999</v>
      </c>
      <c r="L196" s="18">
        <f>ROUND((SUMIFS(diaria!$G:$G,diaria!$C:$C,metas!L$1)*100),6)</f>
        <v>13.644973</v>
      </c>
      <c r="M196" s="18">
        <f>ROUND((SUMIFS(diaria!$G:$G,diaria!$C:$C,metas!M$1)*100),6)</f>
        <v>13.264915</v>
      </c>
      <c r="N196" s="37">
        <f t="shared" ref="N196" si="55">100-SUM(I196:M196,O196)</f>
        <v>14.220572000000004</v>
      </c>
      <c r="O196" s="18">
        <f>ROUND((SUMIFS(diaria!$G:$G,diaria!$C:$C,metas!O$1)*100),6)</f>
        <v>15.956670000000001</v>
      </c>
      <c r="P196" s="38">
        <v>6895.4787616182148</v>
      </c>
    </row>
    <row r="197" spans="1:16" x14ac:dyDescent="0.2">
      <c r="A197" s="27">
        <f t="shared" si="54"/>
        <v>195</v>
      </c>
      <c r="B197" s="15">
        <v>272</v>
      </c>
      <c r="C197" s="15">
        <v>1</v>
      </c>
      <c r="D197" s="16" t="s">
        <v>0</v>
      </c>
      <c r="E197" s="17">
        <v>448959.95985130372</v>
      </c>
      <c r="F197" s="17">
        <v>119819.12750577173</v>
      </c>
      <c r="G197" s="18">
        <f>ROUND(($E197/SUMIF($B:$B,$B197,$E:$E))*100,6)</f>
        <v>14.967783000000001</v>
      </c>
      <c r="H197" s="19">
        <f t="shared" si="53"/>
        <v>26.688154450444983</v>
      </c>
      <c r="I197" s="18">
        <f>ROUND((SUMIFS(diaria!$N:$N,diaria!$C:$C,metas!I$1)*100),6)</f>
        <v>10.291415000000001</v>
      </c>
      <c r="J197" s="18">
        <f>ROUND((SUMIFS(diaria!$N:$N,diaria!$C:$C,metas!J$1)*100),6)</f>
        <v>14.221242999999999</v>
      </c>
      <c r="K197" s="18">
        <f>ROUND((SUMIFS(diaria!$N:$N,diaria!$C:$C,metas!K$1)*100),6)</f>
        <v>16.277131000000001</v>
      </c>
      <c r="L197" s="18">
        <f>ROUND((SUMIFS(diaria!$N:$N,diaria!$C:$C,metas!L$1)*100),6)</f>
        <v>12.29017</v>
      </c>
      <c r="M197" s="18">
        <f>ROUND((SUMIFS(diaria!$N:$N,diaria!$C:$C,metas!M$1)*100),6)</f>
        <v>12.764673</v>
      </c>
      <c r="N197" s="37">
        <f>100-SUM(I197:M197,O197)</f>
        <v>15.980947999999998</v>
      </c>
      <c r="O197" s="18">
        <f>ROUND((SUMIFS(diaria!$N:$N,diaria!$C:$C,metas!O$1)*100),6)</f>
        <v>18.174420000000001</v>
      </c>
      <c r="P197" s="38">
        <v>15305.466186671614</v>
      </c>
    </row>
    <row r="198" spans="1:16" x14ac:dyDescent="0.2">
      <c r="A198" s="27">
        <f t="shared" si="54"/>
        <v>196</v>
      </c>
      <c r="B198" s="15">
        <v>272</v>
      </c>
      <c r="C198" s="15">
        <v>2</v>
      </c>
      <c r="D198" s="16" t="s">
        <v>3</v>
      </c>
      <c r="E198" s="17">
        <v>700678.99907271925</v>
      </c>
      <c r="F198" s="17">
        <v>173841.19246451193</v>
      </c>
      <c r="G198" s="37">
        <f>100-SUM(G197,G199:G209)</f>
        <v>23.359790000000004</v>
      </c>
      <c r="H198" s="19">
        <f t="shared" si="53"/>
        <v>24.810390020904567</v>
      </c>
      <c r="I198" s="18">
        <f>ROUND((SUMIFS(diaria!$M:$M,diaria!$C:$C,metas!I$1)*100),6)</f>
        <v>10.208346000000001</v>
      </c>
      <c r="J198" s="18">
        <f>ROUND((SUMIFS(diaria!$M:$M,diaria!$C:$C,metas!J$1)*100),6)</f>
        <v>12.676824</v>
      </c>
      <c r="K198" s="18">
        <f>ROUND((SUMIFS(diaria!$M:$M,diaria!$C:$C,metas!K$1)*100),6)</f>
        <v>15.965903000000001</v>
      </c>
      <c r="L198" s="18">
        <f>ROUND((SUMIFS(diaria!$M:$M,diaria!$C:$C,metas!L$1)*100),6)</f>
        <v>11.881477</v>
      </c>
      <c r="M198" s="18">
        <f>ROUND((SUMIFS(diaria!$M:$M,diaria!$C:$C,metas!M$1)*100),6)</f>
        <v>14.063976</v>
      </c>
      <c r="N198" s="37">
        <f t="shared" ref="N198:N200" si="56">100-SUM(I198:M198,O198)</f>
        <v>15.603440000000006</v>
      </c>
      <c r="O198" s="18">
        <f>ROUND((SUMIFS(diaria!$M:$M,diaria!$C:$C,metas!O$1)*100),6)</f>
        <v>19.600034000000001</v>
      </c>
      <c r="P198" s="38">
        <v>10533.752412170328</v>
      </c>
    </row>
    <row r="199" spans="1:16" x14ac:dyDescent="0.2">
      <c r="A199" s="27">
        <f t="shared" si="54"/>
        <v>197</v>
      </c>
      <c r="B199" s="15">
        <v>272</v>
      </c>
      <c r="C199" s="15">
        <v>3</v>
      </c>
      <c r="D199" s="16" t="s">
        <v>11</v>
      </c>
      <c r="E199" s="17">
        <v>155408.02105982762</v>
      </c>
      <c r="F199" s="17">
        <v>43205.60529720784</v>
      </c>
      <c r="G199" s="18">
        <f>ROUND(($E199/SUMIF($B:$B,$B199,$E:$E))*100,6)</f>
        <v>5.1811160000000003</v>
      </c>
      <c r="H199" s="19">
        <f t="shared" si="53"/>
        <v>27.801399826444563</v>
      </c>
      <c r="I199" s="18">
        <f>ROUND((SUMIFS(diaria!$P:$P,diaria!$C:$C,metas!I$1)*100),6)</f>
        <v>7.9988409999999996</v>
      </c>
      <c r="J199" s="18">
        <f>ROUND((SUMIFS(diaria!$P:$P,diaria!$C:$C,metas!J$1)*100),6)</f>
        <v>12.891432</v>
      </c>
      <c r="K199" s="18">
        <f>ROUND((SUMIFS(diaria!$P:$P,diaria!$C:$C,metas!K$1)*100),6)</f>
        <v>15.083800999999999</v>
      </c>
      <c r="L199" s="18">
        <f>ROUND((SUMIFS(diaria!$P:$P,diaria!$C:$C,metas!L$1)*100),6)</f>
        <v>12.243176999999999</v>
      </c>
      <c r="M199" s="18">
        <f>ROUND((SUMIFS(diaria!$P:$P,diaria!$C:$C,metas!M$1)*100),6)</f>
        <v>16.084852999999999</v>
      </c>
      <c r="N199" s="37">
        <f t="shared" si="56"/>
        <v>16.776868000000007</v>
      </c>
      <c r="O199" s="18">
        <f>ROUND((SUMIFS(diaria!$P:$P,diaria!$C:$C,metas!O$1)*100),6)</f>
        <v>18.921028</v>
      </c>
      <c r="P199" s="38">
        <v>2947.0957315094956</v>
      </c>
    </row>
    <row r="200" spans="1:16" x14ac:dyDescent="0.2">
      <c r="A200" s="27">
        <f t="shared" si="54"/>
        <v>198</v>
      </c>
      <c r="B200" s="15">
        <v>272</v>
      </c>
      <c r="C200" s="15">
        <v>4</v>
      </c>
      <c r="D200" s="16" t="s">
        <v>13</v>
      </c>
      <c r="E200" s="17">
        <v>217301.86530080042</v>
      </c>
      <c r="F200" s="17">
        <v>82940.46073838124</v>
      </c>
      <c r="G200" s="18">
        <f>ROUND(($E200/SUMIF($B:$B,$B200,$E:$E))*100,6)</f>
        <v>7.2445820000000003</v>
      </c>
      <c r="H200" s="19">
        <f t="shared" si="53"/>
        <v>38.16831513322299</v>
      </c>
      <c r="I200" s="18">
        <f>ROUND((SUMIFS(diaria!$F:$F,diaria!$C:$C,metas!I$1)*100),6)</f>
        <v>9.4109809999999996</v>
      </c>
      <c r="J200" s="18">
        <f>ROUND((SUMIFS(diaria!$F:$F,diaria!$C:$C,metas!J$1)*100),6)</f>
        <v>13.565348</v>
      </c>
      <c r="K200" s="18">
        <f>ROUND((SUMIFS(diaria!$F:$F,diaria!$C:$C,metas!K$1)*100),6)</f>
        <v>19.587935000000002</v>
      </c>
      <c r="L200" s="18">
        <f>ROUND((SUMIFS(diaria!$F:$F,diaria!$C:$C,metas!L$1)*100),6)</f>
        <v>14.845794</v>
      </c>
      <c r="M200" s="18">
        <f>ROUND((SUMIFS(diaria!$F:$F,diaria!$C:$C,metas!M$1)*100),6)</f>
        <v>12.886869000000001</v>
      </c>
      <c r="N200" s="37">
        <f t="shared" si="56"/>
        <v>13.780405999999999</v>
      </c>
      <c r="O200" s="18">
        <f>ROUND((SUMIFS(diaria!$F:$F,diaria!$C:$C,metas!O$1)*100),6)</f>
        <v>15.922667000000001</v>
      </c>
      <c r="P200" s="38">
        <v>0</v>
      </c>
    </row>
    <row r="201" spans="1:16" x14ac:dyDescent="0.2">
      <c r="A201" s="27">
        <f t="shared" si="54"/>
        <v>199</v>
      </c>
      <c r="B201" s="15">
        <v>272</v>
      </c>
      <c r="C201" s="15">
        <v>5</v>
      </c>
      <c r="D201" s="16" t="s">
        <v>16</v>
      </c>
      <c r="E201" s="17">
        <v>36875.142306731163</v>
      </c>
      <c r="F201" s="17">
        <v>23019.483619128627</v>
      </c>
      <c r="G201" s="18">
        <f>ROUND(($E201/SUMIF($B:$B,$B201,$E:$E))*100,6)</f>
        <v>1.229373</v>
      </c>
      <c r="H201" s="19">
        <f t="shared" si="53"/>
        <v>62.425477378908091</v>
      </c>
      <c r="I201" s="18">
        <f>ROUND((SUMIFS(diaria!$L:$L,diaria!$C:$C,metas!I$1)*100),6)</f>
        <v>10.905022000000001</v>
      </c>
      <c r="J201" s="18">
        <f>ROUND((SUMIFS(diaria!$L:$L,diaria!$C:$C,metas!J$1)*100),6)</f>
        <v>14.196714999999999</v>
      </c>
      <c r="K201" s="18">
        <f>ROUND((SUMIFS(diaria!$L:$L,diaria!$C:$C,metas!K$1)*100),6)</f>
        <v>15.836491000000001</v>
      </c>
      <c r="L201" s="18">
        <f>ROUND((SUMIFS(diaria!$L:$L,diaria!$C:$C,metas!L$1)*100),6)</f>
        <v>12.669465000000001</v>
      </c>
      <c r="M201" s="18">
        <f>ROUND((SUMIFS(diaria!$L:$L,diaria!$C:$C,metas!M$1)*100),6)</f>
        <v>13.031764000000001</v>
      </c>
      <c r="N201" s="37">
        <f t="shared" ref="N201:N208" si="57">100-SUM(I201:M201,O201)</f>
        <v>16.514835999999988</v>
      </c>
      <c r="O201" s="18">
        <f>ROUND((SUMIFS(diaria!$L:$L,diaria!$C:$C,metas!O$1)*100),6)</f>
        <v>16.845707000000001</v>
      </c>
      <c r="P201" s="38">
        <v>0</v>
      </c>
    </row>
    <row r="202" spans="1:16" x14ac:dyDescent="0.2">
      <c r="A202" s="27">
        <f t="shared" si="54"/>
        <v>200</v>
      </c>
      <c r="B202" s="15">
        <v>272</v>
      </c>
      <c r="C202" s="15">
        <v>7</v>
      </c>
      <c r="D202" s="16" t="s">
        <v>5</v>
      </c>
      <c r="E202" s="17">
        <v>229144.28455063558</v>
      </c>
      <c r="F202" s="17">
        <v>51194.243276087655</v>
      </c>
      <c r="G202" s="18">
        <f>ROUND(($E202/SUMIF($B:$B,$B202,$E:$E))*100,6)</f>
        <v>7.6393940000000002</v>
      </c>
      <c r="H202" s="19">
        <f t="shared" si="53"/>
        <v>22.341488192246363</v>
      </c>
      <c r="I202" s="18">
        <f>ROUND((SUMIFS(diaria!$E:$E,diaria!$C:$C,metas!I$1)*100),6)</f>
        <v>8.6401780000000006</v>
      </c>
      <c r="J202" s="18">
        <f>ROUND((SUMIFS(diaria!$E:$E,diaria!$C:$C,metas!J$1)*100),6)</f>
        <v>17.167086999999999</v>
      </c>
      <c r="K202" s="18">
        <f>ROUND((SUMIFS(diaria!$E:$E,diaria!$C:$C,metas!K$1)*100),6)</f>
        <v>17.654845999999999</v>
      </c>
      <c r="L202" s="18">
        <f>ROUND((SUMIFS(diaria!$E:$E,diaria!$C:$C,metas!L$1)*100),6)</f>
        <v>12.966499000000001</v>
      </c>
      <c r="M202" s="18">
        <f>ROUND((SUMIFS(diaria!$E:$E,diaria!$C:$C,metas!M$1)*100),6)</f>
        <v>13.593515</v>
      </c>
      <c r="N202" s="37">
        <f t="shared" si="57"/>
        <v>14.279571000000004</v>
      </c>
      <c r="O202" s="18">
        <f>ROUND((SUMIFS(diaria!$E:$E,diaria!$C:$C,metas!O$1)*100),6)</f>
        <v>15.698304</v>
      </c>
      <c r="P202" s="38">
        <v>3196.451350523243</v>
      </c>
    </row>
    <row r="203" spans="1:16" x14ac:dyDescent="0.2">
      <c r="A203" s="27">
        <f t="shared" si="54"/>
        <v>201</v>
      </c>
      <c r="B203" s="15">
        <v>272</v>
      </c>
      <c r="C203" s="15">
        <v>9</v>
      </c>
      <c r="D203" s="16" t="s">
        <v>18</v>
      </c>
      <c r="E203" s="17">
        <v>272499.34619807953</v>
      </c>
      <c r="F203" s="17">
        <v>55175.262072404817</v>
      </c>
      <c r="G203" s="18">
        <f>ROUND(($E203/SUMIF($B:$B,$B203,$E:$E))*100,6)</f>
        <v>9.0847990000000003</v>
      </c>
      <c r="H203" s="19">
        <f t="shared" si="53"/>
        <v>20.247851175502625</v>
      </c>
      <c r="I203" s="18">
        <f>ROUND((SUMIFS(diaria!$H:$H,diaria!$C:$C,metas!I$1)*100),6)</f>
        <v>15.038662</v>
      </c>
      <c r="J203" s="18">
        <f>ROUND((SUMIFS(diaria!$H:$H,diaria!$C:$C,metas!J$1)*100),6)</f>
        <v>10.104303</v>
      </c>
      <c r="K203" s="18">
        <f>ROUND((SUMIFS(diaria!$H:$H,diaria!$C:$C,metas!K$1)*100),6)</f>
        <v>12.269288</v>
      </c>
      <c r="L203" s="18">
        <f>ROUND((SUMIFS(diaria!$H:$H,diaria!$C:$C,metas!L$1)*100),6)</f>
        <v>9.985023</v>
      </c>
      <c r="M203" s="18">
        <f>ROUND((SUMIFS(diaria!$H:$H,diaria!$C:$C,metas!M$1)*100),6)</f>
        <v>11.548665</v>
      </c>
      <c r="N203" s="37">
        <f t="shared" si="57"/>
        <v>17.543157000000008</v>
      </c>
      <c r="O203" s="18">
        <f>ROUND((SUMIFS(diaria!$H:$H,diaria!$C:$C,metas!O$1)*100),6)</f>
        <v>23.510902000000002</v>
      </c>
      <c r="P203" s="38">
        <v>23167.443580501844</v>
      </c>
    </row>
    <row r="204" spans="1:16" x14ac:dyDescent="0.2">
      <c r="A204" s="27">
        <f t="shared" si="54"/>
        <v>202</v>
      </c>
      <c r="B204" s="15">
        <v>272</v>
      </c>
      <c r="C204" s="15">
        <v>10</v>
      </c>
      <c r="D204" s="16" t="s">
        <v>23</v>
      </c>
      <c r="E204" s="17">
        <v>104898.49604071208</v>
      </c>
      <c r="F204" s="17">
        <v>28569.968145199902</v>
      </c>
      <c r="G204" s="18">
        <f>ROUND(($E204/SUMIF($B:$B,$B204,$E:$E))*100,6)</f>
        <v>3.4971890000000001</v>
      </c>
      <c r="H204" s="19">
        <f t="shared" si="53"/>
        <v>27.235822460325487</v>
      </c>
      <c r="I204" s="18">
        <f>ROUND((SUMIFS(diaria!$O:$O,diaria!$C:$C,metas!I$1)*100),6)</f>
        <v>9.7230050000000006</v>
      </c>
      <c r="J204" s="18">
        <f>ROUND((SUMIFS(diaria!$O:$O,diaria!$C:$C,metas!J$1)*100),6)</f>
        <v>15.346026999999999</v>
      </c>
      <c r="K204" s="18">
        <f>ROUND((SUMIFS(diaria!$O:$O,diaria!$C:$C,metas!K$1)*100),6)</f>
        <v>17.719628</v>
      </c>
      <c r="L204" s="18">
        <f>ROUND((SUMIFS(diaria!$O:$O,diaria!$C:$C,metas!L$1)*100),6)</f>
        <v>12.681141999999999</v>
      </c>
      <c r="M204" s="18">
        <f>ROUND((SUMIFS(diaria!$O:$O,diaria!$C:$C,metas!M$1)*100),6)</f>
        <v>13.201278</v>
      </c>
      <c r="N204" s="37">
        <f t="shared" si="57"/>
        <v>14.706696999999991</v>
      </c>
      <c r="O204" s="18">
        <f>ROUND((SUMIFS(diaria!$O:$O,diaria!$C:$C,metas!O$1)*100),6)</f>
        <v>16.622223000000002</v>
      </c>
      <c r="P204" s="38">
        <v>5665.8468721845693</v>
      </c>
    </row>
    <row r="205" spans="1:16" x14ac:dyDescent="0.2">
      <c r="A205" s="27">
        <f t="shared" si="54"/>
        <v>203</v>
      </c>
      <c r="B205" s="15">
        <v>272</v>
      </c>
      <c r="C205" s="15">
        <v>12</v>
      </c>
      <c r="D205" s="16" t="s">
        <v>2</v>
      </c>
      <c r="E205" s="17">
        <v>52041.05348641314</v>
      </c>
      <c r="F205" s="17">
        <v>15926.905549726584</v>
      </c>
      <c r="G205" s="18">
        <f>ROUND(($E205/SUMIF($B:$B,$B205,$E:$E))*100,6)</f>
        <v>1.7349859999999999</v>
      </c>
      <c r="H205" s="19">
        <f t="shared" si="53"/>
        <v>30.604502566199539</v>
      </c>
      <c r="I205" s="18">
        <f>ROUND((SUMIFS(diaria!$D:$D,diaria!$C:$C,metas!I$1)*100),6)</f>
        <v>11.859761000000001</v>
      </c>
      <c r="J205" s="18">
        <f>ROUND((SUMIFS(diaria!$D:$D,diaria!$C:$C,metas!J$1)*100),6)</f>
        <v>15.117702</v>
      </c>
      <c r="K205" s="18">
        <f>ROUND((SUMIFS(diaria!$D:$D,diaria!$C:$C,metas!K$1)*100),6)</f>
        <v>16.352796999999999</v>
      </c>
      <c r="L205" s="18">
        <f>ROUND((SUMIFS(diaria!$D:$D,diaria!$C:$C,metas!L$1)*100),6)</f>
        <v>12.079449</v>
      </c>
      <c r="M205" s="18">
        <f>ROUND((SUMIFS(diaria!$D:$D,diaria!$C:$C,metas!M$1)*100),6)</f>
        <v>12.535981</v>
      </c>
      <c r="N205" s="37">
        <f t="shared" si="57"/>
        <v>14.465490000000017</v>
      </c>
      <c r="O205" s="18">
        <f>ROUND((SUMIFS(diaria!$D:$D,diaria!$C:$C,metas!O$1)*100),6)</f>
        <v>17.588819999999998</v>
      </c>
      <c r="P205" s="38">
        <v>1004.6186789274311</v>
      </c>
    </row>
    <row r="206" spans="1:16" x14ac:dyDescent="0.2">
      <c r="A206" s="27">
        <f t="shared" si="54"/>
        <v>204</v>
      </c>
      <c r="B206" s="15">
        <v>272</v>
      </c>
      <c r="C206" s="15">
        <v>21</v>
      </c>
      <c r="D206" s="16" t="s">
        <v>20</v>
      </c>
      <c r="E206" s="17">
        <v>298361.17640166701</v>
      </c>
      <c r="F206" s="17">
        <v>79994.070382050195</v>
      </c>
      <c r="G206" s="18">
        <f>ROUND(($E206/SUMIF($B:$B,$B206,$E:$E))*100,6)</f>
        <v>9.9470010000000002</v>
      </c>
      <c r="H206" s="19">
        <f t="shared" si="53"/>
        <v>26.811152626090546</v>
      </c>
      <c r="I206" s="18">
        <f>ROUND((SUMIFS(diaria!$I:$I,diaria!$C:$C,metas!I$1)*100),6)</f>
        <v>9.6980599999999999</v>
      </c>
      <c r="J206" s="18">
        <f>ROUND((SUMIFS(diaria!$I:$I,diaria!$C:$C,metas!J$1)*100),6)</f>
        <v>14.601525000000001</v>
      </c>
      <c r="K206" s="18">
        <f>ROUND((SUMIFS(diaria!$I:$I,diaria!$C:$C,metas!K$1)*100),6)</f>
        <v>16.306732</v>
      </c>
      <c r="L206" s="18">
        <f>ROUND((SUMIFS(diaria!$I:$I,diaria!$C:$C,metas!L$1)*100),6)</f>
        <v>12.469127</v>
      </c>
      <c r="M206" s="18">
        <f>ROUND((SUMIFS(diaria!$I:$I,diaria!$C:$C,metas!M$1)*100),6)</f>
        <v>13.598713999999999</v>
      </c>
      <c r="N206" s="37">
        <f t="shared" si="57"/>
        <v>15.72069599999999</v>
      </c>
      <c r="O206" s="18">
        <f>ROUND((SUMIFS(diaria!$I:$I,diaria!$C:$C,metas!O$1)*100),6)</f>
        <v>17.605146000000001</v>
      </c>
      <c r="P206" s="38">
        <v>7845.9050570132367</v>
      </c>
    </row>
    <row r="207" spans="1:16" x14ac:dyDescent="0.2">
      <c r="A207" s="27">
        <f t="shared" si="54"/>
        <v>205</v>
      </c>
      <c r="B207" s="15">
        <v>272</v>
      </c>
      <c r="C207" s="15">
        <v>22</v>
      </c>
      <c r="D207" s="16" t="s">
        <v>25</v>
      </c>
      <c r="E207" s="17">
        <v>111327.85450251796</v>
      </c>
      <c r="F207" s="17">
        <v>32712.540000561145</v>
      </c>
      <c r="G207" s="18">
        <f>ROUND(($E207/SUMIF($B:$B,$B207,$E:$E))*100,6)</f>
        <v>3.7115360000000002</v>
      </c>
      <c r="H207" s="19">
        <f t="shared" si="53"/>
        <v>29.383966974609454</v>
      </c>
      <c r="I207" s="18">
        <f>ROUND((SUMIFS(diaria!$J:$J,diaria!$C:$C,metas!I$1)*100),6)</f>
        <v>11.154149</v>
      </c>
      <c r="J207" s="18">
        <f>ROUND((SUMIFS(diaria!$J:$J,diaria!$C:$C,metas!J$1)*100),6)</f>
        <v>12.854139999999999</v>
      </c>
      <c r="K207" s="18">
        <f>ROUND((SUMIFS(diaria!$J:$J,diaria!$C:$C,metas!K$1)*100),6)</f>
        <v>15.742125</v>
      </c>
      <c r="L207" s="18">
        <f>ROUND((SUMIFS(diaria!$J:$J,diaria!$C:$C,metas!L$1)*100),6)</f>
        <v>12.304954</v>
      </c>
      <c r="M207" s="18">
        <f>ROUND((SUMIFS(diaria!$J:$J,diaria!$C:$C,metas!M$1)*100),6)</f>
        <v>13.418613000000001</v>
      </c>
      <c r="N207" s="37">
        <f t="shared" si="57"/>
        <v>15.864176999999984</v>
      </c>
      <c r="O207" s="18">
        <f>ROUND((SUMIFS(diaria!$J:$J,diaria!$C:$C,metas!O$1)*100),6)</f>
        <v>18.661842</v>
      </c>
      <c r="P207" s="38">
        <v>1904.2950457130135</v>
      </c>
    </row>
    <row r="208" spans="1:16" x14ac:dyDescent="0.2">
      <c r="A208" s="27">
        <f t="shared" si="54"/>
        <v>206</v>
      </c>
      <c r="B208" s="15">
        <v>272</v>
      </c>
      <c r="C208" s="15">
        <v>23</v>
      </c>
      <c r="D208" s="16" t="s">
        <v>22</v>
      </c>
      <c r="E208" s="17">
        <v>201925.11403788318</v>
      </c>
      <c r="F208" s="17">
        <v>46265.955245535879</v>
      </c>
      <c r="G208" s="18">
        <f>ROUND(($E208/SUMIF($B:$B,$B208,$E:$E))*100,6)</f>
        <v>6.7319389999999997</v>
      </c>
      <c r="H208" s="19">
        <f t="shared" si="53"/>
        <v>22.912432396524942</v>
      </c>
      <c r="I208" s="18">
        <f>ROUND((SUMIFS(diaria!$K:$K,diaria!$C:$C,metas!I$1)*100),6)</f>
        <v>8.1833609999999997</v>
      </c>
      <c r="J208" s="18">
        <f>ROUND((SUMIFS(diaria!$K:$K,diaria!$C:$C,metas!J$1)*100),6)</f>
        <v>16.438473999999999</v>
      </c>
      <c r="K208" s="18">
        <f>ROUND((SUMIFS(diaria!$K:$K,diaria!$C:$C,metas!K$1)*100),6)</f>
        <v>19.212966999999999</v>
      </c>
      <c r="L208" s="18">
        <f>ROUND((SUMIFS(diaria!$K:$K,diaria!$C:$C,metas!L$1)*100),6)</f>
        <v>14.202825000000001</v>
      </c>
      <c r="M208" s="18">
        <f>ROUND((SUMIFS(diaria!$K:$K,diaria!$C:$C,metas!M$1)*100),6)</f>
        <v>13.037020999999999</v>
      </c>
      <c r="N208" s="37">
        <f t="shared" si="57"/>
        <v>14.163486000000006</v>
      </c>
      <c r="O208" s="18">
        <f>ROUND((SUMIFS(diaria!$K:$K,diaria!$C:$C,metas!O$1)*100),6)</f>
        <v>14.761865999999999</v>
      </c>
      <c r="P208" s="38">
        <v>1868.2726699024367</v>
      </c>
    </row>
    <row r="209" spans="1:16" x14ac:dyDescent="0.2">
      <c r="A209" s="27">
        <f t="shared" si="54"/>
        <v>207</v>
      </c>
      <c r="B209" s="15">
        <v>272</v>
      </c>
      <c r="C209" s="15">
        <v>24</v>
      </c>
      <c r="D209" s="16" t="s">
        <v>15</v>
      </c>
      <c r="E209" s="17">
        <v>170087.49426478567</v>
      </c>
      <c r="F209" s="17">
        <v>39498.054165055917</v>
      </c>
      <c r="G209" s="18">
        <f>ROUND(($E209/SUMIF($B:$B,$B209,$E:$E))*100,6)</f>
        <v>5.6705120000000004</v>
      </c>
      <c r="H209" s="19">
        <f t="shared" si="53"/>
        <v>23.222197690540884</v>
      </c>
      <c r="I209" s="18">
        <f>ROUND((SUMIFS(diaria!$G:$G,diaria!$C:$C,metas!I$1)*100),6)</f>
        <v>8.9238379999999999</v>
      </c>
      <c r="J209" s="18">
        <f>ROUND((SUMIFS(diaria!$G:$G,diaria!$C:$C,metas!J$1)*100),6)</f>
        <v>15.597201999999999</v>
      </c>
      <c r="K209" s="18">
        <f>ROUND((SUMIFS(diaria!$G:$G,diaria!$C:$C,metas!K$1)*100),6)</f>
        <v>18.391829999999999</v>
      </c>
      <c r="L209" s="18">
        <f>ROUND((SUMIFS(diaria!$G:$G,diaria!$C:$C,metas!L$1)*100),6)</f>
        <v>13.644973</v>
      </c>
      <c r="M209" s="18">
        <f>ROUND((SUMIFS(diaria!$G:$G,diaria!$C:$C,metas!M$1)*100),6)</f>
        <v>13.264915</v>
      </c>
      <c r="N209" s="37">
        <f t="shared" ref="N209" si="58">100-SUM(I209:M209,O209)</f>
        <v>14.220572000000004</v>
      </c>
      <c r="O209" s="18">
        <f>ROUND((SUMIFS(diaria!$G:$G,diaria!$C:$C,metas!O$1)*100),6)</f>
        <v>15.956670000000001</v>
      </c>
      <c r="P209" s="38">
        <v>10272.821563612542</v>
      </c>
    </row>
    <row r="210" spans="1:16" x14ac:dyDescent="0.2">
      <c r="A210" s="27">
        <f t="shared" si="54"/>
        <v>208</v>
      </c>
      <c r="B210" s="15">
        <v>280</v>
      </c>
      <c r="C210" s="15">
        <v>1</v>
      </c>
      <c r="D210" s="16" t="s">
        <v>0</v>
      </c>
      <c r="E210" s="17">
        <v>392660.90008088847</v>
      </c>
      <c r="F210" s="17">
        <v>106066.8580416374</v>
      </c>
      <c r="G210" s="18">
        <f>ROUND(($E210/SUMIF($B:$B,$B210,$E:$E))*100,6)</f>
        <v>13.461899000000001</v>
      </c>
      <c r="H210" s="19">
        <f t="shared" si="53"/>
        <v>27.012329982381118</v>
      </c>
      <c r="I210" s="18">
        <f>ROUND((SUMIFS(diaria!$N:$N,diaria!$C:$C,metas!I$1)*100),6)</f>
        <v>10.291415000000001</v>
      </c>
      <c r="J210" s="18">
        <f>ROUND((SUMIFS(diaria!$N:$N,diaria!$C:$C,metas!J$1)*100),6)</f>
        <v>14.221242999999999</v>
      </c>
      <c r="K210" s="18">
        <f>ROUND((SUMIFS(diaria!$N:$N,diaria!$C:$C,metas!K$1)*100),6)</f>
        <v>16.277131000000001</v>
      </c>
      <c r="L210" s="18">
        <f>ROUND((SUMIFS(diaria!$N:$N,diaria!$C:$C,metas!L$1)*100),6)</f>
        <v>12.29017</v>
      </c>
      <c r="M210" s="18">
        <f>ROUND((SUMIFS(diaria!$N:$N,diaria!$C:$C,metas!M$1)*100),6)</f>
        <v>12.764673</v>
      </c>
      <c r="N210" s="37">
        <f>100-SUM(I210:M210,O210)</f>
        <v>15.980947999999998</v>
      </c>
      <c r="O210" s="18">
        <f>ROUND((SUMIFS(diaria!$N:$N,diaria!$C:$C,metas!O$1)*100),6)</f>
        <v>18.174420000000001</v>
      </c>
      <c r="P210" s="38">
        <v>13386.178426705479</v>
      </c>
    </row>
    <row r="211" spans="1:16" x14ac:dyDescent="0.2">
      <c r="A211" s="27">
        <f t="shared" si="54"/>
        <v>209</v>
      </c>
      <c r="B211" s="15">
        <v>280</v>
      </c>
      <c r="C211" s="15">
        <v>2</v>
      </c>
      <c r="D211" s="16" t="s">
        <v>3</v>
      </c>
      <c r="E211" s="17">
        <v>801633.24932325887</v>
      </c>
      <c r="F211" s="17">
        <v>205090.97110768536</v>
      </c>
      <c r="G211" s="37">
        <f>100-SUM(G210,G212:G222)</f>
        <v>27.483015000000009</v>
      </c>
      <c r="H211" s="19">
        <f t="shared" si="53"/>
        <v>25.584139789713532</v>
      </c>
      <c r="I211" s="18">
        <f>ROUND((SUMIFS(diaria!$M:$M,diaria!$C:$C,metas!I$1)*100),6)</f>
        <v>10.208346000000001</v>
      </c>
      <c r="J211" s="18">
        <f>ROUND((SUMIFS(diaria!$M:$M,diaria!$C:$C,metas!J$1)*100),6)</f>
        <v>12.676824</v>
      </c>
      <c r="K211" s="18">
        <f>ROUND((SUMIFS(diaria!$M:$M,diaria!$C:$C,metas!K$1)*100),6)</f>
        <v>15.965903000000001</v>
      </c>
      <c r="L211" s="18">
        <f>ROUND((SUMIFS(diaria!$M:$M,diaria!$C:$C,metas!L$1)*100),6)</f>
        <v>11.881477</v>
      </c>
      <c r="M211" s="18">
        <f>ROUND((SUMIFS(diaria!$M:$M,diaria!$C:$C,metas!M$1)*100),6)</f>
        <v>14.063976</v>
      </c>
      <c r="N211" s="37">
        <f t="shared" ref="N211:N213" si="59">100-SUM(I211:M211,O211)</f>
        <v>15.603440000000006</v>
      </c>
      <c r="O211" s="18">
        <f>ROUND((SUMIFS(diaria!$M:$M,diaria!$C:$C,metas!O$1)*100),6)</f>
        <v>19.600034000000001</v>
      </c>
      <c r="P211" s="38">
        <v>12051.461774806872</v>
      </c>
    </row>
    <row r="212" spans="1:16" x14ac:dyDescent="0.2">
      <c r="A212" s="27">
        <f t="shared" si="54"/>
        <v>210</v>
      </c>
      <c r="B212" s="15">
        <v>280</v>
      </c>
      <c r="C212" s="15">
        <v>3</v>
      </c>
      <c r="D212" s="16" t="s">
        <v>11</v>
      </c>
      <c r="E212" s="17">
        <v>147620.13617365825</v>
      </c>
      <c r="F212" s="17">
        <v>45009.82269265395</v>
      </c>
      <c r="G212" s="18">
        <f>ROUND(($E212/SUMIF($B:$B,$B212,$E:$E))*100,6)</f>
        <v>5.0609760000000001</v>
      </c>
      <c r="H212" s="19">
        <f t="shared" si="53"/>
        <v>30.490300211960943</v>
      </c>
      <c r="I212" s="18">
        <f>ROUND((SUMIFS(diaria!$P:$P,diaria!$C:$C,metas!I$1)*100),6)</f>
        <v>7.9988409999999996</v>
      </c>
      <c r="J212" s="18">
        <f>ROUND((SUMIFS(diaria!$P:$P,diaria!$C:$C,metas!J$1)*100),6)</f>
        <v>12.891432</v>
      </c>
      <c r="K212" s="18">
        <f>ROUND((SUMIFS(diaria!$P:$P,diaria!$C:$C,metas!K$1)*100),6)</f>
        <v>15.083800999999999</v>
      </c>
      <c r="L212" s="18">
        <f>ROUND((SUMIFS(diaria!$P:$P,diaria!$C:$C,metas!L$1)*100),6)</f>
        <v>12.243176999999999</v>
      </c>
      <c r="M212" s="18">
        <f>ROUND((SUMIFS(diaria!$P:$P,diaria!$C:$C,metas!M$1)*100),6)</f>
        <v>16.084852999999999</v>
      </c>
      <c r="N212" s="37">
        <f t="shared" si="59"/>
        <v>16.776868000000007</v>
      </c>
      <c r="O212" s="18">
        <f>ROUND((SUMIFS(diaria!$P:$P,diaria!$C:$C,metas!O$1)*100),6)</f>
        <v>18.921028</v>
      </c>
      <c r="P212" s="38">
        <v>2799.4093884945405</v>
      </c>
    </row>
    <row r="213" spans="1:16" x14ac:dyDescent="0.2">
      <c r="A213" s="27">
        <f t="shared" si="54"/>
        <v>211</v>
      </c>
      <c r="B213" s="15">
        <v>280</v>
      </c>
      <c r="C213" s="15">
        <v>4</v>
      </c>
      <c r="D213" s="16" t="s">
        <v>13</v>
      </c>
      <c r="E213" s="17">
        <v>135521.09833053214</v>
      </c>
      <c r="F213" s="17">
        <v>51235.007717743683</v>
      </c>
      <c r="G213" s="18">
        <f>ROUND(($E213/SUMIF($B:$B,$B213,$E:$E))*100,6)</f>
        <v>4.6461750000000004</v>
      </c>
      <c r="H213" s="19">
        <f t="shared" si="53"/>
        <v>37.805927157395772</v>
      </c>
      <c r="I213" s="18">
        <f>ROUND((SUMIFS(diaria!$F:$F,diaria!$C:$C,metas!I$1)*100),6)</f>
        <v>9.4109809999999996</v>
      </c>
      <c r="J213" s="18">
        <f>ROUND((SUMIFS(diaria!$F:$F,diaria!$C:$C,metas!J$1)*100),6)</f>
        <v>13.565348</v>
      </c>
      <c r="K213" s="18">
        <f>ROUND((SUMIFS(diaria!$F:$F,diaria!$C:$C,metas!K$1)*100),6)</f>
        <v>19.587935000000002</v>
      </c>
      <c r="L213" s="18">
        <f>ROUND((SUMIFS(diaria!$F:$F,diaria!$C:$C,metas!L$1)*100),6)</f>
        <v>14.845794</v>
      </c>
      <c r="M213" s="18">
        <f>ROUND((SUMIFS(diaria!$F:$F,diaria!$C:$C,metas!M$1)*100),6)</f>
        <v>12.886869000000001</v>
      </c>
      <c r="N213" s="37">
        <f t="shared" si="59"/>
        <v>13.780405999999999</v>
      </c>
      <c r="O213" s="18">
        <f>ROUND((SUMIFS(diaria!$F:$F,diaria!$C:$C,metas!O$1)*100),6)</f>
        <v>15.922667000000001</v>
      </c>
      <c r="P213" s="38">
        <v>0</v>
      </c>
    </row>
    <row r="214" spans="1:16" x14ac:dyDescent="0.2">
      <c r="A214" s="27">
        <f t="shared" si="54"/>
        <v>212</v>
      </c>
      <c r="B214" s="15">
        <v>280</v>
      </c>
      <c r="C214" s="15">
        <v>5</v>
      </c>
      <c r="D214" s="16" t="s">
        <v>16</v>
      </c>
      <c r="E214" s="17">
        <v>26061.787168017217</v>
      </c>
      <c r="F214" s="17">
        <v>17049.660066090993</v>
      </c>
      <c r="G214" s="18">
        <f>ROUND(($E214/SUMIF($B:$B,$B214,$E:$E))*100,6)</f>
        <v>0.89349599999999996</v>
      </c>
      <c r="H214" s="19">
        <f t="shared" si="53"/>
        <v>65.420149263647502</v>
      </c>
      <c r="I214" s="18">
        <f>ROUND((SUMIFS(diaria!$L:$L,diaria!$C:$C,metas!I$1)*100),6)</f>
        <v>10.905022000000001</v>
      </c>
      <c r="J214" s="18">
        <f>ROUND((SUMIFS(diaria!$L:$L,diaria!$C:$C,metas!J$1)*100),6)</f>
        <v>14.196714999999999</v>
      </c>
      <c r="K214" s="18">
        <f>ROUND((SUMIFS(diaria!$L:$L,diaria!$C:$C,metas!K$1)*100),6)</f>
        <v>15.836491000000001</v>
      </c>
      <c r="L214" s="18">
        <f>ROUND((SUMIFS(diaria!$L:$L,diaria!$C:$C,metas!L$1)*100),6)</f>
        <v>12.669465000000001</v>
      </c>
      <c r="M214" s="18">
        <f>ROUND((SUMIFS(diaria!$L:$L,diaria!$C:$C,metas!M$1)*100),6)</f>
        <v>13.031764000000001</v>
      </c>
      <c r="N214" s="37">
        <f t="shared" ref="N214:N221" si="60">100-SUM(I214:M214,O214)</f>
        <v>16.514835999999988</v>
      </c>
      <c r="O214" s="18">
        <f>ROUND((SUMIFS(diaria!$L:$L,diaria!$C:$C,metas!O$1)*100),6)</f>
        <v>16.845707000000001</v>
      </c>
      <c r="P214" s="38">
        <v>0</v>
      </c>
    </row>
    <row r="215" spans="1:16" x14ac:dyDescent="0.2">
      <c r="A215" s="27">
        <f t="shared" si="54"/>
        <v>213</v>
      </c>
      <c r="B215" s="15">
        <v>280</v>
      </c>
      <c r="C215" s="15">
        <v>7</v>
      </c>
      <c r="D215" s="16" t="s">
        <v>5</v>
      </c>
      <c r="E215" s="17">
        <v>217220.29434191048</v>
      </c>
      <c r="F215" s="17">
        <v>49017.813905247356</v>
      </c>
      <c r="G215" s="18">
        <f>ROUND(($E215/SUMIF($B:$B,$B215,$E:$E))*100,6)</f>
        <v>7.4471319999999999</v>
      </c>
      <c r="H215" s="19">
        <f t="shared" si="53"/>
        <v>22.565945808033948</v>
      </c>
      <c r="I215" s="18">
        <f>ROUND((SUMIFS(diaria!$E:$E,diaria!$C:$C,metas!I$1)*100),6)</f>
        <v>8.6401780000000006</v>
      </c>
      <c r="J215" s="18">
        <f>ROUND((SUMIFS(diaria!$E:$E,diaria!$C:$C,metas!J$1)*100),6)</f>
        <v>17.167086999999999</v>
      </c>
      <c r="K215" s="18">
        <f>ROUND((SUMIFS(diaria!$E:$E,diaria!$C:$C,metas!K$1)*100),6)</f>
        <v>17.654845999999999</v>
      </c>
      <c r="L215" s="18">
        <f>ROUND((SUMIFS(diaria!$E:$E,diaria!$C:$C,metas!L$1)*100),6)</f>
        <v>12.966499000000001</v>
      </c>
      <c r="M215" s="18">
        <f>ROUND((SUMIFS(diaria!$E:$E,diaria!$C:$C,metas!M$1)*100),6)</f>
        <v>13.593515</v>
      </c>
      <c r="N215" s="37">
        <f t="shared" si="60"/>
        <v>14.279571000000004</v>
      </c>
      <c r="O215" s="18">
        <f>ROUND((SUMIFS(diaria!$E:$E,diaria!$C:$C,metas!O$1)*100),6)</f>
        <v>15.698304</v>
      </c>
      <c r="P215" s="38">
        <v>3030.1174850242637</v>
      </c>
    </row>
    <row r="216" spans="1:16" x14ac:dyDescent="0.2">
      <c r="A216" s="27">
        <f t="shared" si="54"/>
        <v>214</v>
      </c>
      <c r="B216" s="15">
        <v>280</v>
      </c>
      <c r="C216" s="15">
        <v>9</v>
      </c>
      <c r="D216" s="16" t="s">
        <v>18</v>
      </c>
      <c r="E216" s="17">
        <v>306878.52529534436</v>
      </c>
      <c r="F216" s="17">
        <v>65462.197558557469</v>
      </c>
      <c r="G216" s="18">
        <f>ROUND(($E216/SUMIF($B:$B,$B216,$E:$E))*100,6)</f>
        <v>10.520955000000001</v>
      </c>
      <c r="H216" s="19">
        <f t="shared" si="53"/>
        <v>21.331631952921988</v>
      </c>
      <c r="I216" s="18">
        <f>ROUND((SUMIFS(diaria!$H:$H,diaria!$C:$C,metas!I$1)*100),6)</f>
        <v>15.038662</v>
      </c>
      <c r="J216" s="18">
        <f>ROUND((SUMIFS(diaria!$H:$H,diaria!$C:$C,metas!J$1)*100),6)</f>
        <v>10.104303</v>
      </c>
      <c r="K216" s="18">
        <f>ROUND((SUMIFS(diaria!$H:$H,diaria!$C:$C,metas!K$1)*100),6)</f>
        <v>12.269288</v>
      </c>
      <c r="L216" s="18">
        <f>ROUND((SUMIFS(diaria!$H:$H,diaria!$C:$C,metas!L$1)*100),6)</f>
        <v>9.985023</v>
      </c>
      <c r="M216" s="18">
        <f>ROUND((SUMIFS(diaria!$H:$H,diaria!$C:$C,metas!M$1)*100),6)</f>
        <v>11.548665</v>
      </c>
      <c r="N216" s="37">
        <f t="shared" si="60"/>
        <v>17.543157000000008</v>
      </c>
      <c r="O216" s="18">
        <f>ROUND((SUMIFS(diaria!$H:$H,diaria!$C:$C,metas!O$1)*100),6)</f>
        <v>23.510902000000002</v>
      </c>
      <c r="P216" s="38">
        <v>26090.304509132817</v>
      </c>
    </row>
    <row r="217" spans="1:16" x14ac:dyDescent="0.2">
      <c r="A217" s="27">
        <f t="shared" si="54"/>
        <v>215</v>
      </c>
      <c r="B217" s="15">
        <v>280</v>
      </c>
      <c r="C217" s="15">
        <v>10</v>
      </c>
      <c r="D217" s="16" t="s">
        <v>23</v>
      </c>
      <c r="E217" s="17">
        <v>95910.097813486907</v>
      </c>
      <c r="F217" s="17">
        <v>27389.295338718723</v>
      </c>
      <c r="G217" s="18">
        <f>ROUND(($E217/SUMIF($B:$B,$B217,$E:$E))*100,6)</f>
        <v>3.28816</v>
      </c>
      <c r="H217" s="19">
        <f t="shared" si="53"/>
        <v>28.557259311716841</v>
      </c>
      <c r="I217" s="18">
        <f>ROUND((SUMIFS(diaria!$O:$O,diaria!$C:$C,metas!I$1)*100),6)</f>
        <v>9.7230050000000006</v>
      </c>
      <c r="J217" s="18">
        <f>ROUND((SUMIFS(diaria!$O:$O,diaria!$C:$C,metas!J$1)*100),6)</f>
        <v>15.346026999999999</v>
      </c>
      <c r="K217" s="18">
        <f>ROUND((SUMIFS(diaria!$O:$O,diaria!$C:$C,metas!K$1)*100),6)</f>
        <v>17.719628</v>
      </c>
      <c r="L217" s="18">
        <f>ROUND((SUMIFS(diaria!$O:$O,diaria!$C:$C,metas!L$1)*100),6)</f>
        <v>12.681141999999999</v>
      </c>
      <c r="M217" s="18">
        <f>ROUND((SUMIFS(diaria!$O:$O,diaria!$C:$C,metas!M$1)*100),6)</f>
        <v>13.201278</v>
      </c>
      <c r="N217" s="37">
        <f t="shared" si="60"/>
        <v>14.706696999999991</v>
      </c>
      <c r="O217" s="18">
        <f>ROUND((SUMIFS(diaria!$O:$O,diaria!$C:$C,metas!O$1)*100),6)</f>
        <v>16.622223000000002</v>
      </c>
      <c r="P217" s="38">
        <v>5180.3595687068546</v>
      </c>
    </row>
    <row r="218" spans="1:16" x14ac:dyDescent="0.2">
      <c r="A218" s="27">
        <f t="shared" si="54"/>
        <v>216</v>
      </c>
      <c r="B218" s="15">
        <v>280</v>
      </c>
      <c r="C218" s="15">
        <v>12</v>
      </c>
      <c r="D218" s="16" t="s">
        <v>2</v>
      </c>
      <c r="E218" s="17">
        <v>60137.814834541517</v>
      </c>
      <c r="F218" s="17">
        <v>18584.49012925952</v>
      </c>
      <c r="G218" s="18">
        <f>ROUND(($E218/SUMIF($B:$B,$B218,$E:$E))*100,6)</f>
        <v>2.0617510000000001</v>
      </c>
      <c r="H218" s="19">
        <f t="shared" si="53"/>
        <v>30.903168298335139</v>
      </c>
      <c r="I218" s="18">
        <f>ROUND((SUMIFS(diaria!$D:$D,diaria!$C:$C,metas!I$1)*100),6)</f>
        <v>11.859761000000001</v>
      </c>
      <c r="J218" s="18">
        <f>ROUND((SUMIFS(diaria!$D:$D,diaria!$C:$C,metas!J$1)*100),6)</f>
        <v>15.117702</v>
      </c>
      <c r="K218" s="18">
        <f>ROUND((SUMIFS(diaria!$D:$D,diaria!$C:$C,metas!K$1)*100),6)</f>
        <v>16.352796999999999</v>
      </c>
      <c r="L218" s="18">
        <f>ROUND((SUMIFS(diaria!$D:$D,diaria!$C:$C,metas!L$1)*100),6)</f>
        <v>12.079449</v>
      </c>
      <c r="M218" s="18">
        <f>ROUND((SUMIFS(diaria!$D:$D,diaria!$C:$C,metas!M$1)*100),6)</f>
        <v>12.535981</v>
      </c>
      <c r="N218" s="37">
        <f t="shared" si="60"/>
        <v>14.465490000000017</v>
      </c>
      <c r="O218" s="18">
        <f>ROUND((SUMIFS(diaria!$D:$D,diaria!$C:$C,metas!O$1)*100),6)</f>
        <v>17.588819999999998</v>
      </c>
      <c r="P218" s="38">
        <v>1160.9213888883485</v>
      </c>
    </row>
    <row r="219" spans="1:16" x14ac:dyDescent="0.2">
      <c r="A219" s="27">
        <f t="shared" si="54"/>
        <v>217</v>
      </c>
      <c r="B219" s="15">
        <v>280</v>
      </c>
      <c r="C219" s="15">
        <v>21</v>
      </c>
      <c r="D219" s="16" t="s">
        <v>20</v>
      </c>
      <c r="E219" s="17">
        <v>285943.60505498928</v>
      </c>
      <c r="F219" s="17">
        <v>78619.012596073313</v>
      </c>
      <c r="G219" s="18">
        <f>ROUND(($E219/SUMIF($B:$B,$B219,$E:$E))*100,6)</f>
        <v>9.8032269999999997</v>
      </c>
      <c r="H219" s="19">
        <f t="shared" si="53"/>
        <v>27.494586766839653</v>
      </c>
      <c r="I219" s="18">
        <f>ROUND((SUMIFS(diaria!$I:$I,diaria!$C:$C,metas!I$1)*100),6)</f>
        <v>9.6980599999999999</v>
      </c>
      <c r="J219" s="18">
        <f>ROUND((SUMIFS(diaria!$I:$I,diaria!$C:$C,metas!J$1)*100),6)</f>
        <v>14.601525000000001</v>
      </c>
      <c r="K219" s="18">
        <f>ROUND((SUMIFS(diaria!$I:$I,diaria!$C:$C,metas!K$1)*100),6)</f>
        <v>16.306732</v>
      </c>
      <c r="L219" s="18">
        <f>ROUND((SUMIFS(diaria!$I:$I,diaria!$C:$C,metas!L$1)*100),6)</f>
        <v>12.469127</v>
      </c>
      <c r="M219" s="18">
        <f>ROUND((SUMIFS(diaria!$I:$I,diaria!$C:$C,metas!M$1)*100),6)</f>
        <v>13.598713999999999</v>
      </c>
      <c r="N219" s="37">
        <f t="shared" si="60"/>
        <v>15.72069599999999</v>
      </c>
      <c r="O219" s="18">
        <f>ROUND((SUMIFS(diaria!$I:$I,diaria!$C:$C,metas!O$1)*100),6)</f>
        <v>17.605146000000001</v>
      </c>
      <c r="P219" s="38">
        <v>7519.3642952434793</v>
      </c>
    </row>
    <row r="220" spans="1:16" x14ac:dyDescent="0.2">
      <c r="A220" s="27">
        <f t="shared" si="54"/>
        <v>218</v>
      </c>
      <c r="B220" s="15">
        <v>280</v>
      </c>
      <c r="C220" s="15">
        <v>22</v>
      </c>
      <c r="D220" s="16" t="s">
        <v>25</v>
      </c>
      <c r="E220" s="17">
        <v>99893.694689450436</v>
      </c>
      <c r="F220" s="17">
        <v>31069.855990480926</v>
      </c>
      <c r="G220" s="18">
        <f>ROUND(($E220/SUMIF($B:$B,$B220,$E:$E))*100,6)</f>
        <v>3.4247329999999998</v>
      </c>
      <c r="H220" s="19">
        <f t="shared" si="53"/>
        <v>31.10292004622605</v>
      </c>
      <c r="I220" s="18">
        <f>ROUND((SUMIFS(diaria!$J:$J,diaria!$C:$C,metas!I$1)*100),6)</f>
        <v>11.154149</v>
      </c>
      <c r="J220" s="18">
        <f>ROUND((SUMIFS(diaria!$J:$J,diaria!$C:$C,metas!J$1)*100),6)</f>
        <v>12.854139999999999</v>
      </c>
      <c r="K220" s="18">
        <f>ROUND((SUMIFS(diaria!$J:$J,diaria!$C:$C,metas!K$1)*100),6)</f>
        <v>15.742125</v>
      </c>
      <c r="L220" s="18">
        <f>ROUND((SUMIFS(diaria!$J:$J,diaria!$C:$C,metas!L$1)*100),6)</f>
        <v>12.304954</v>
      </c>
      <c r="M220" s="18">
        <f>ROUND((SUMIFS(diaria!$J:$J,diaria!$C:$C,metas!M$1)*100),6)</f>
        <v>13.418613000000001</v>
      </c>
      <c r="N220" s="37">
        <f t="shared" si="60"/>
        <v>15.864176999999984</v>
      </c>
      <c r="O220" s="18">
        <f>ROUND((SUMIFS(diaria!$J:$J,diaria!$C:$C,metas!O$1)*100),6)</f>
        <v>18.661842</v>
      </c>
      <c r="P220" s="38">
        <v>1708.710445783237</v>
      </c>
    </row>
    <row r="221" spans="1:16" x14ac:dyDescent="0.2">
      <c r="A221" s="27">
        <f t="shared" si="54"/>
        <v>219</v>
      </c>
      <c r="B221" s="15">
        <v>280</v>
      </c>
      <c r="C221" s="15">
        <v>23</v>
      </c>
      <c r="D221" s="16" t="s">
        <v>22</v>
      </c>
      <c r="E221" s="17">
        <v>189818.4564529724</v>
      </c>
      <c r="F221" s="17">
        <v>41548.117885748892</v>
      </c>
      <c r="G221" s="18">
        <f>ROUND(($E221/SUMIF($B:$B,$B221,$E:$E))*100,6)</f>
        <v>6.5076939999999999</v>
      </c>
      <c r="H221" s="19">
        <f t="shared" si="53"/>
        <v>21.888344612075407</v>
      </c>
      <c r="I221" s="18">
        <f>ROUND((SUMIFS(diaria!$K:$K,diaria!$C:$C,metas!I$1)*100),6)</f>
        <v>8.1833609999999997</v>
      </c>
      <c r="J221" s="18">
        <f>ROUND((SUMIFS(diaria!$K:$K,diaria!$C:$C,metas!J$1)*100),6)</f>
        <v>16.438473999999999</v>
      </c>
      <c r="K221" s="18">
        <f>ROUND((SUMIFS(diaria!$K:$K,diaria!$C:$C,metas!K$1)*100),6)</f>
        <v>19.212966999999999</v>
      </c>
      <c r="L221" s="18">
        <f>ROUND((SUMIFS(diaria!$K:$K,diaria!$C:$C,metas!L$1)*100),6)</f>
        <v>14.202825000000001</v>
      </c>
      <c r="M221" s="18">
        <f>ROUND((SUMIFS(diaria!$K:$K,diaria!$C:$C,metas!M$1)*100),6)</f>
        <v>13.037020999999999</v>
      </c>
      <c r="N221" s="37">
        <f t="shared" si="60"/>
        <v>14.163486000000006</v>
      </c>
      <c r="O221" s="18">
        <f>ROUND((SUMIFS(diaria!$K:$K,diaria!$C:$C,metas!O$1)*100),6)</f>
        <v>14.761865999999999</v>
      </c>
      <c r="P221" s="38">
        <v>1756.2581857332591</v>
      </c>
    </row>
    <row r="222" spans="1:16" x14ac:dyDescent="0.2">
      <c r="A222" s="27">
        <f t="shared" si="54"/>
        <v>220</v>
      </c>
      <c r="B222" s="15">
        <v>280</v>
      </c>
      <c r="C222" s="15">
        <v>24</v>
      </c>
      <c r="D222" s="16" t="s">
        <v>15</v>
      </c>
      <c r="E222" s="17">
        <v>157531.85311368958</v>
      </c>
      <c r="F222" s="17">
        <v>38283.19676251823</v>
      </c>
      <c r="G222" s="18">
        <f>ROUND(($E222/SUMIF($B:$B,$B222,$E:$E))*100,6)</f>
        <v>5.4007870000000002</v>
      </c>
      <c r="H222" s="19">
        <f t="shared" si="53"/>
        <v>24.301876735297164</v>
      </c>
      <c r="I222" s="18">
        <f>ROUND((SUMIFS(diaria!$G:$G,diaria!$C:$C,metas!I$1)*100),6)</f>
        <v>8.9238379999999999</v>
      </c>
      <c r="J222" s="18">
        <f>ROUND((SUMIFS(diaria!$G:$G,diaria!$C:$C,metas!J$1)*100),6)</f>
        <v>15.597201999999999</v>
      </c>
      <c r="K222" s="18">
        <f>ROUND((SUMIFS(diaria!$G:$G,diaria!$C:$C,metas!K$1)*100),6)</f>
        <v>18.391829999999999</v>
      </c>
      <c r="L222" s="18">
        <f>ROUND((SUMIFS(diaria!$G:$G,diaria!$C:$C,metas!L$1)*100),6)</f>
        <v>13.644973</v>
      </c>
      <c r="M222" s="18">
        <f>ROUND((SUMIFS(diaria!$G:$G,diaria!$C:$C,metas!M$1)*100),6)</f>
        <v>13.264915</v>
      </c>
      <c r="N222" s="37">
        <f t="shared" ref="N222" si="61">100-SUM(I222:M222,O222)</f>
        <v>14.220572000000004</v>
      </c>
      <c r="O222" s="18">
        <f>ROUND((SUMIFS(diaria!$G:$G,diaria!$C:$C,metas!O$1)*100),6)</f>
        <v>15.956670000000001</v>
      </c>
      <c r="P222" s="38">
        <v>9514.4950227960435</v>
      </c>
    </row>
    <row r="223" spans="1:16" x14ac:dyDescent="0.2">
      <c r="A223" s="27">
        <f t="shared" si="54"/>
        <v>221</v>
      </c>
      <c r="B223" s="15">
        <v>299</v>
      </c>
      <c r="C223" s="15">
        <v>1</v>
      </c>
      <c r="D223" s="16" t="s">
        <v>0</v>
      </c>
      <c r="E223" s="17">
        <v>702624.66523217189</v>
      </c>
      <c r="F223" s="17">
        <v>179331.60953717853</v>
      </c>
      <c r="G223" s="18">
        <f>ROUND(($E223/SUMIF($B:$B,$B223,$E:$E))*100,6)</f>
        <v>14.889239999999999</v>
      </c>
      <c r="H223" s="19">
        <f t="shared" si="53"/>
        <v>25.523101936354749</v>
      </c>
      <c r="I223" s="18">
        <f>ROUND((SUMIFS(diaria!$N:$N,diaria!$C:$C,metas!I$1)*100),6)</f>
        <v>10.291415000000001</v>
      </c>
      <c r="J223" s="18">
        <f>ROUND((SUMIFS(diaria!$N:$N,diaria!$C:$C,metas!J$1)*100),6)</f>
        <v>14.221242999999999</v>
      </c>
      <c r="K223" s="18">
        <f>ROUND((SUMIFS(diaria!$N:$N,diaria!$C:$C,metas!K$1)*100),6)</f>
        <v>16.277131000000001</v>
      </c>
      <c r="L223" s="18">
        <f>ROUND((SUMIFS(diaria!$N:$N,diaria!$C:$C,metas!L$1)*100),6)</f>
        <v>12.29017</v>
      </c>
      <c r="M223" s="18">
        <f>ROUND((SUMIFS(diaria!$N:$N,diaria!$C:$C,metas!M$1)*100),6)</f>
        <v>12.764673</v>
      </c>
      <c r="N223" s="37">
        <f>100-SUM(I223:M223,O223)</f>
        <v>15.980947999999998</v>
      </c>
      <c r="O223" s="18">
        <f>ROUND((SUMIFS(diaria!$N:$N,diaria!$C:$C,metas!O$1)*100),6)</f>
        <v>18.174420000000001</v>
      </c>
      <c r="P223" s="38">
        <v>23953.133948056777</v>
      </c>
    </row>
    <row r="224" spans="1:16" x14ac:dyDescent="0.2">
      <c r="A224" s="27">
        <f t="shared" si="54"/>
        <v>222</v>
      </c>
      <c r="B224" s="15">
        <v>299</v>
      </c>
      <c r="C224" s="15">
        <v>2</v>
      </c>
      <c r="D224" s="16" t="s">
        <v>3</v>
      </c>
      <c r="E224" s="17">
        <v>1253879.6151212645</v>
      </c>
      <c r="F224" s="17">
        <v>307805.01639784296</v>
      </c>
      <c r="G224" s="37">
        <f>100-SUM(G223,G225:G235)</f>
        <v>26.570821999999993</v>
      </c>
      <c r="H224" s="19">
        <f t="shared" si="53"/>
        <v>24.548211222659898</v>
      </c>
      <c r="I224" s="18">
        <f>ROUND((SUMIFS(diaria!$M:$M,diaria!$C:$C,metas!I$1)*100),6)</f>
        <v>10.208346000000001</v>
      </c>
      <c r="J224" s="18">
        <f>ROUND((SUMIFS(diaria!$M:$M,diaria!$C:$C,metas!J$1)*100),6)</f>
        <v>12.676824</v>
      </c>
      <c r="K224" s="18">
        <f>ROUND((SUMIFS(diaria!$M:$M,diaria!$C:$C,metas!K$1)*100),6)</f>
        <v>15.965903000000001</v>
      </c>
      <c r="L224" s="18">
        <f>ROUND((SUMIFS(diaria!$M:$M,diaria!$C:$C,metas!L$1)*100),6)</f>
        <v>11.881477</v>
      </c>
      <c r="M224" s="18">
        <f>ROUND((SUMIFS(diaria!$M:$M,diaria!$C:$C,metas!M$1)*100),6)</f>
        <v>14.063976</v>
      </c>
      <c r="N224" s="37">
        <f t="shared" ref="N224:N226" si="62">100-SUM(I224:M224,O224)</f>
        <v>15.603440000000006</v>
      </c>
      <c r="O224" s="18">
        <f>ROUND((SUMIFS(diaria!$M:$M,diaria!$C:$C,metas!O$1)*100),6)</f>
        <v>19.600034000000001</v>
      </c>
      <c r="P224" s="38">
        <v>18850.368625054278</v>
      </c>
    </row>
    <row r="225" spans="1:16" x14ac:dyDescent="0.2">
      <c r="A225" s="27">
        <f t="shared" si="54"/>
        <v>223</v>
      </c>
      <c r="B225" s="15">
        <v>299</v>
      </c>
      <c r="C225" s="15">
        <v>3</v>
      </c>
      <c r="D225" s="16" t="s">
        <v>11</v>
      </c>
      <c r="E225" s="17">
        <v>378331.69344948966</v>
      </c>
      <c r="F225" s="17">
        <v>114794.36487048431</v>
      </c>
      <c r="G225" s="18">
        <f>ROUND(($E225/SUMIF($B:$B,$B225,$E:$E))*100,6)</f>
        <v>8.0171840000000003</v>
      </c>
      <c r="H225" s="19">
        <f t="shared" si="53"/>
        <v>30.342254391597855</v>
      </c>
      <c r="I225" s="18">
        <f>ROUND((SUMIFS(diaria!$P:$P,diaria!$C:$C,metas!I$1)*100),6)</f>
        <v>7.9988409999999996</v>
      </c>
      <c r="J225" s="18">
        <f>ROUND((SUMIFS(diaria!$P:$P,diaria!$C:$C,metas!J$1)*100),6)</f>
        <v>12.891432</v>
      </c>
      <c r="K225" s="18">
        <f>ROUND((SUMIFS(diaria!$P:$P,diaria!$C:$C,metas!K$1)*100),6)</f>
        <v>15.083800999999999</v>
      </c>
      <c r="L225" s="18">
        <f>ROUND((SUMIFS(diaria!$P:$P,diaria!$C:$C,metas!L$1)*100),6)</f>
        <v>12.243176999999999</v>
      </c>
      <c r="M225" s="18">
        <f>ROUND((SUMIFS(diaria!$P:$P,diaria!$C:$C,metas!M$1)*100),6)</f>
        <v>16.084852999999999</v>
      </c>
      <c r="N225" s="37">
        <f t="shared" si="62"/>
        <v>16.776868000000007</v>
      </c>
      <c r="O225" s="18">
        <f>ROUND((SUMIFS(diaria!$P:$P,diaria!$C:$C,metas!O$1)*100),6)</f>
        <v>18.921028</v>
      </c>
      <c r="P225" s="38">
        <v>7174.5313482276106</v>
      </c>
    </row>
    <row r="226" spans="1:16" x14ac:dyDescent="0.2">
      <c r="A226" s="27">
        <f t="shared" si="54"/>
        <v>224</v>
      </c>
      <c r="B226" s="15">
        <v>299</v>
      </c>
      <c r="C226" s="15">
        <v>4</v>
      </c>
      <c r="D226" s="16" t="s">
        <v>13</v>
      </c>
      <c r="E226" s="17">
        <v>296784.15363786067</v>
      </c>
      <c r="F226" s="17">
        <v>110834.78753633058</v>
      </c>
      <c r="G226" s="18">
        <f>ROUND(($E226/SUMIF($B:$B,$B226,$E:$E))*100,6)</f>
        <v>6.2891199999999996</v>
      </c>
      <c r="H226" s="19">
        <f t="shared" si="53"/>
        <v>37.345251145575794</v>
      </c>
      <c r="I226" s="18">
        <f>ROUND((SUMIFS(diaria!$F:$F,diaria!$C:$C,metas!I$1)*100),6)</f>
        <v>9.4109809999999996</v>
      </c>
      <c r="J226" s="18">
        <f>ROUND((SUMIFS(diaria!$F:$F,diaria!$C:$C,metas!J$1)*100),6)</f>
        <v>13.565348</v>
      </c>
      <c r="K226" s="18">
        <f>ROUND((SUMIFS(diaria!$F:$F,diaria!$C:$C,metas!K$1)*100),6)</f>
        <v>19.587935000000002</v>
      </c>
      <c r="L226" s="18">
        <f>ROUND((SUMIFS(diaria!$F:$F,diaria!$C:$C,metas!L$1)*100),6)</f>
        <v>14.845794</v>
      </c>
      <c r="M226" s="18">
        <f>ROUND((SUMIFS(diaria!$F:$F,diaria!$C:$C,metas!M$1)*100),6)</f>
        <v>12.886869000000001</v>
      </c>
      <c r="N226" s="37">
        <f t="shared" si="62"/>
        <v>13.780405999999999</v>
      </c>
      <c r="O226" s="18">
        <f>ROUND((SUMIFS(diaria!$F:$F,diaria!$C:$C,metas!O$1)*100),6)</f>
        <v>15.922667000000001</v>
      </c>
      <c r="P226" s="38">
        <v>0</v>
      </c>
    </row>
    <row r="227" spans="1:16" x14ac:dyDescent="0.2">
      <c r="A227" s="27">
        <f t="shared" si="54"/>
        <v>225</v>
      </c>
      <c r="B227" s="15">
        <v>299</v>
      </c>
      <c r="C227" s="15">
        <v>5</v>
      </c>
      <c r="D227" s="16" t="s">
        <v>16</v>
      </c>
      <c r="E227" s="17">
        <v>71339.093429291519</v>
      </c>
      <c r="F227" s="17">
        <v>41765.61596083003</v>
      </c>
      <c r="G227" s="18">
        <f>ROUND(($E227/SUMIF($B:$B,$B227,$E:$E))*100,6)</f>
        <v>1.5117389999999999</v>
      </c>
      <c r="H227" s="19">
        <f t="shared" si="53"/>
        <v>58.54520145006672</v>
      </c>
      <c r="I227" s="18">
        <f>ROUND((SUMIFS(diaria!$L:$L,diaria!$C:$C,metas!I$1)*100),6)</f>
        <v>10.905022000000001</v>
      </c>
      <c r="J227" s="18">
        <f>ROUND((SUMIFS(diaria!$L:$L,diaria!$C:$C,metas!J$1)*100),6)</f>
        <v>14.196714999999999</v>
      </c>
      <c r="K227" s="18">
        <f>ROUND((SUMIFS(diaria!$L:$L,diaria!$C:$C,metas!K$1)*100),6)</f>
        <v>15.836491000000001</v>
      </c>
      <c r="L227" s="18">
        <f>ROUND((SUMIFS(diaria!$L:$L,diaria!$C:$C,metas!L$1)*100),6)</f>
        <v>12.669465000000001</v>
      </c>
      <c r="M227" s="18">
        <f>ROUND((SUMIFS(diaria!$L:$L,diaria!$C:$C,metas!M$1)*100),6)</f>
        <v>13.031764000000001</v>
      </c>
      <c r="N227" s="37">
        <f t="shared" ref="N227:N234" si="63">100-SUM(I227:M227,O227)</f>
        <v>16.514835999999988</v>
      </c>
      <c r="O227" s="18">
        <f>ROUND((SUMIFS(diaria!$L:$L,diaria!$C:$C,metas!O$1)*100),6)</f>
        <v>16.845707000000001</v>
      </c>
      <c r="P227" s="38">
        <v>0</v>
      </c>
    </row>
    <row r="228" spans="1:16" x14ac:dyDescent="0.2">
      <c r="A228" s="27">
        <f t="shared" si="54"/>
        <v>226</v>
      </c>
      <c r="B228" s="15">
        <v>299</v>
      </c>
      <c r="C228" s="15">
        <v>7</v>
      </c>
      <c r="D228" s="16" t="s">
        <v>5</v>
      </c>
      <c r="E228" s="17">
        <v>282945.38878228789</v>
      </c>
      <c r="F228" s="17">
        <v>63788.738754277292</v>
      </c>
      <c r="G228" s="18">
        <f>ROUND(($E228/SUMIF($B:$B,$B228,$E:$E))*100,6)</f>
        <v>5.9958640000000001</v>
      </c>
      <c r="H228" s="19">
        <f t="shared" si="53"/>
        <v>22.544540848962018</v>
      </c>
      <c r="I228" s="18">
        <f>ROUND((SUMIFS(diaria!$E:$E,diaria!$C:$C,metas!I$1)*100),6)</f>
        <v>8.6401780000000006</v>
      </c>
      <c r="J228" s="18">
        <f>ROUND((SUMIFS(diaria!$E:$E,diaria!$C:$C,metas!J$1)*100),6)</f>
        <v>17.167086999999999</v>
      </c>
      <c r="K228" s="18">
        <f>ROUND((SUMIFS(diaria!$E:$E,diaria!$C:$C,metas!K$1)*100),6)</f>
        <v>17.654845999999999</v>
      </c>
      <c r="L228" s="18">
        <f>ROUND((SUMIFS(diaria!$E:$E,diaria!$C:$C,metas!L$1)*100),6)</f>
        <v>12.966499000000001</v>
      </c>
      <c r="M228" s="18">
        <f>ROUND((SUMIFS(diaria!$E:$E,diaria!$C:$C,metas!M$1)*100),6)</f>
        <v>13.593515</v>
      </c>
      <c r="N228" s="37">
        <f t="shared" si="63"/>
        <v>14.279571000000004</v>
      </c>
      <c r="O228" s="18">
        <f>ROUND((SUMIFS(diaria!$E:$E,diaria!$C:$C,metas!O$1)*100),6)</f>
        <v>15.698304</v>
      </c>
      <c r="P228" s="38">
        <v>3946.9505943431554</v>
      </c>
    </row>
    <row r="229" spans="1:16" x14ac:dyDescent="0.2">
      <c r="A229" s="27">
        <f t="shared" si="54"/>
        <v>227</v>
      </c>
      <c r="B229" s="15">
        <v>299</v>
      </c>
      <c r="C229" s="15">
        <v>9</v>
      </c>
      <c r="D229" s="16" t="s">
        <v>18</v>
      </c>
      <c r="E229" s="17">
        <v>389360.23593701364</v>
      </c>
      <c r="F229" s="17">
        <v>83310.595719506848</v>
      </c>
      <c r="G229" s="18">
        <f>ROUND(($E229/SUMIF($B:$B,$B229,$E:$E))*100,6)</f>
        <v>8.2508890000000008</v>
      </c>
      <c r="H229" s="19">
        <f t="shared" si="53"/>
        <v>21.396790948365847</v>
      </c>
      <c r="I229" s="18">
        <f>ROUND((SUMIFS(diaria!$H:$H,diaria!$C:$C,metas!I$1)*100),6)</f>
        <v>15.038662</v>
      </c>
      <c r="J229" s="18">
        <f>ROUND((SUMIFS(diaria!$H:$H,diaria!$C:$C,metas!J$1)*100),6)</f>
        <v>10.104303</v>
      </c>
      <c r="K229" s="18">
        <f>ROUND((SUMIFS(diaria!$H:$H,diaria!$C:$C,metas!K$1)*100),6)</f>
        <v>12.269288</v>
      </c>
      <c r="L229" s="18">
        <f>ROUND((SUMIFS(diaria!$H:$H,diaria!$C:$C,metas!L$1)*100),6)</f>
        <v>9.985023</v>
      </c>
      <c r="M229" s="18">
        <f>ROUND((SUMIFS(diaria!$H:$H,diaria!$C:$C,metas!M$1)*100),6)</f>
        <v>11.548665</v>
      </c>
      <c r="N229" s="37">
        <f t="shared" si="63"/>
        <v>17.543157000000008</v>
      </c>
      <c r="O229" s="18">
        <f>ROUND((SUMIFS(diaria!$H:$H,diaria!$C:$C,metas!O$1)*100),6)</f>
        <v>23.510902000000002</v>
      </c>
      <c r="P229" s="38">
        <v>33102.763087015519</v>
      </c>
    </row>
    <row r="230" spans="1:16" x14ac:dyDescent="0.2">
      <c r="A230" s="27">
        <f t="shared" si="54"/>
        <v>228</v>
      </c>
      <c r="B230" s="15">
        <v>299</v>
      </c>
      <c r="C230" s="15">
        <v>10</v>
      </c>
      <c r="D230" s="16" t="s">
        <v>23</v>
      </c>
      <c r="E230" s="17">
        <v>150547.3289843821</v>
      </c>
      <c r="F230" s="17">
        <v>38635.107105123898</v>
      </c>
      <c r="G230" s="18">
        <f>ROUND(($E230/SUMIF($B:$B,$B230,$E:$E))*100,6)</f>
        <v>3.190232</v>
      </c>
      <c r="H230" s="19">
        <f t="shared" si="53"/>
        <v>25.663097024545639</v>
      </c>
      <c r="I230" s="18">
        <f>ROUND((SUMIFS(diaria!$O:$O,diaria!$C:$C,metas!I$1)*100),6)</f>
        <v>9.7230050000000006</v>
      </c>
      <c r="J230" s="18">
        <f>ROUND((SUMIFS(diaria!$O:$O,diaria!$C:$C,metas!J$1)*100),6)</f>
        <v>15.346026999999999</v>
      </c>
      <c r="K230" s="18">
        <f>ROUND((SUMIFS(diaria!$O:$O,diaria!$C:$C,metas!K$1)*100),6)</f>
        <v>17.719628</v>
      </c>
      <c r="L230" s="18">
        <f>ROUND((SUMIFS(diaria!$O:$O,diaria!$C:$C,metas!L$1)*100),6)</f>
        <v>12.681141999999999</v>
      </c>
      <c r="M230" s="18">
        <f>ROUND((SUMIFS(diaria!$O:$O,diaria!$C:$C,metas!M$1)*100),6)</f>
        <v>13.201278</v>
      </c>
      <c r="N230" s="37">
        <f t="shared" si="63"/>
        <v>14.706696999999991</v>
      </c>
      <c r="O230" s="18">
        <f>ROUND((SUMIFS(diaria!$O:$O,diaria!$C:$C,metas!O$1)*100),6)</f>
        <v>16.622223000000002</v>
      </c>
      <c r="P230" s="38">
        <v>8131.4617962764114</v>
      </c>
    </row>
    <row r="231" spans="1:16" x14ac:dyDescent="0.2">
      <c r="A231" s="27">
        <f t="shared" si="54"/>
        <v>229</v>
      </c>
      <c r="B231" s="15">
        <v>299</v>
      </c>
      <c r="C231" s="15">
        <v>12</v>
      </c>
      <c r="D231" s="16" t="s">
        <v>2</v>
      </c>
      <c r="E231" s="17">
        <v>89283.655326660519</v>
      </c>
      <c r="F231" s="17">
        <v>26954.898529613984</v>
      </c>
      <c r="G231" s="18">
        <f>ROUND(($E231/SUMIF($B:$B,$B231,$E:$E))*100,6)</f>
        <v>1.8919999999999999</v>
      </c>
      <c r="H231" s="19">
        <f t="shared" si="53"/>
        <v>30.190182549084238</v>
      </c>
      <c r="I231" s="18">
        <f>ROUND((SUMIFS(diaria!$D:$D,diaria!$C:$C,metas!I$1)*100),6)</f>
        <v>11.859761000000001</v>
      </c>
      <c r="J231" s="18">
        <f>ROUND((SUMIFS(diaria!$D:$D,diaria!$C:$C,metas!J$1)*100),6)</f>
        <v>15.117702</v>
      </c>
      <c r="K231" s="18">
        <f>ROUND((SUMIFS(diaria!$D:$D,diaria!$C:$C,metas!K$1)*100),6)</f>
        <v>16.352796999999999</v>
      </c>
      <c r="L231" s="18">
        <f>ROUND((SUMIFS(diaria!$D:$D,diaria!$C:$C,metas!L$1)*100),6)</f>
        <v>12.079449</v>
      </c>
      <c r="M231" s="18">
        <f>ROUND((SUMIFS(diaria!$D:$D,diaria!$C:$C,metas!M$1)*100),6)</f>
        <v>12.535981</v>
      </c>
      <c r="N231" s="37">
        <f t="shared" si="63"/>
        <v>14.465490000000017</v>
      </c>
      <c r="O231" s="18">
        <f>ROUND((SUMIFS(diaria!$D:$D,diaria!$C:$C,metas!O$1)*100),6)</f>
        <v>17.588819999999998</v>
      </c>
      <c r="P231" s="38">
        <v>1723.5628769025516</v>
      </c>
    </row>
    <row r="232" spans="1:16" x14ac:dyDescent="0.2">
      <c r="A232" s="27">
        <f t="shared" si="54"/>
        <v>230</v>
      </c>
      <c r="B232" s="15">
        <v>299</v>
      </c>
      <c r="C232" s="15">
        <v>21</v>
      </c>
      <c r="D232" s="16" t="s">
        <v>20</v>
      </c>
      <c r="E232" s="17">
        <v>449565.9232634306</v>
      </c>
      <c r="F232" s="17">
        <v>120068.13828304783</v>
      </c>
      <c r="G232" s="18">
        <f>ROUND(($E232/SUMIF($B:$B,$B232,$E:$E))*100,6)</f>
        <v>9.5267009999999992</v>
      </c>
      <c r="H232" s="19">
        <f t="shared" si="53"/>
        <v>26.707571030176126</v>
      </c>
      <c r="I232" s="18">
        <f>ROUND((SUMIFS(diaria!$I:$I,diaria!$C:$C,metas!I$1)*100),6)</f>
        <v>9.6980599999999999</v>
      </c>
      <c r="J232" s="18">
        <f>ROUND((SUMIFS(diaria!$I:$I,diaria!$C:$C,metas!J$1)*100),6)</f>
        <v>14.601525000000001</v>
      </c>
      <c r="K232" s="18">
        <f>ROUND((SUMIFS(diaria!$I:$I,diaria!$C:$C,metas!K$1)*100),6)</f>
        <v>16.306732</v>
      </c>
      <c r="L232" s="18">
        <f>ROUND((SUMIFS(diaria!$I:$I,diaria!$C:$C,metas!L$1)*100),6)</f>
        <v>12.469127</v>
      </c>
      <c r="M232" s="18">
        <f>ROUND((SUMIFS(diaria!$I:$I,diaria!$C:$C,metas!M$1)*100),6)</f>
        <v>13.598713999999999</v>
      </c>
      <c r="N232" s="37">
        <f t="shared" si="63"/>
        <v>15.72069599999999</v>
      </c>
      <c r="O232" s="18">
        <f>ROUND((SUMIFS(diaria!$I:$I,diaria!$C:$C,metas!O$1)*100),6)</f>
        <v>17.605146000000001</v>
      </c>
      <c r="P232" s="38">
        <v>11822.086215549818</v>
      </c>
    </row>
    <row r="233" spans="1:16" x14ac:dyDescent="0.2">
      <c r="A233" s="27">
        <f t="shared" si="54"/>
        <v>231</v>
      </c>
      <c r="B233" s="15">
        <v>299</v>
      </c>
      <c r="C233" s="15">
        <v>22</v>
      </c>
      <c r="D233" s="16" t="s">
        <v>25</v>
      </c>
      <c r="E233" s="17">
        <v>146693.14785586827</v>
      </c>
      <c r="F233" s="17">
        <v>42785.170782915564</v>
      </c>
      <c r="G233" s="18">
        <f>ROUND(($E233/SUMIF($B:$B,$B233,$E:$E))*100,6)</f>
        <v>3.1085579999999999</v>
      </c>
      <c r="H233" s="19">
        <f t="shared" si="53"/>
        <v>29.166441247108327</v>
      </c>
      <c r="I233" s="18">
        <f>ROUND((SUMIFS(diaria!$J:$J,diaria!$C:$C,metas!I$1)*100),6)</f>
        <v>11.154149</v>
      </c>
      <c r="J233" s="18">
        <f>ROUND((SUMIFS(diaria!$J:$J,diaria!$C:$C,metas!J$1)*100),6)</f>
        <v>12.854139999999999</v>
      </c>
      <c r="K233" s="18">
        <f>ROUND((SUMIFS(diaria!$J:$J,diaria!$C:$C,metas!K$1)*100),6)</f>
        <v>15.742125</v>
      </c>
      <c r="L233" s="18">
        <f>ROUND((SUMIFS(diaria!$J:$J,diaria!$C:$C,metas!L$1)*100),6)</f>
        <v>12.304954</v>
      </c>
      <c r="M233" s="18">
        <f>ROUND((SUMIFS(diaria!$J:$J,diaria!$C:$C,metas!M$1)*100),6)</f>
        <v>13.418613000000001</v>
      </c>
      <c r="N233" s="37">
        <f t="shared" si="63"/>
        <v>15.864176999999984</v>
      </c>
      <c r="O233" s="18">
        <f>ROUND((SUMIFS(diaria!$J:$J,diaria!$C:$C,metas!O$1)*100),6)</f>
        <v>18.661842</v>
      </c>
      <c r="P233" s="38">
        <v>2509.2285838999833</v>
      </c>
    </row>
    <row r="234" spans="1:16" x14ac:dyDescent="0.2">
      <c r="A234" s="27">
        <f t="shared" si="54"/>
        <v>232</v>
      </c>
      <c r="B234" s="15">
        <v>299</v>
      </c>
      <c r="C234" s="15">
        <v>23</v>
      </c>
      <c r="D234" s="16" t="s">
        <v>22</v>
      </c>
      <c r="E234" s="17">
        <v>274976.13463420857</v>
      </c>
      <c r="F234" s="17">
        <v>60617.566936848278</v>
      </c>
      <c r="G234" s="18">
        <f>ROUND(($E234/SUMIF($B:$B,$B234,$E:$E))*100,6)</f>
        <v>5.8269880000000001</v>
      </c>
      <c r="H234" s="19">
        <f t="shared" si="53"/>
        <v>22.044664718807606</v>
      </c>
      <c r="I234" s="18">
        <f>ROUND((SUMIFS(diaria!$K:$K,diaria!$C:$C,metas!I$1)*100),6)</f>
        <v>8.1833609999999997</v>
      </c>
      <c r="J234" s="18">
        <f>ROUND((SUMIFS(diaria!$K:$K,diaria!$C:$C,metas!J$1)*100),6)</f>
        <v>16.438473999999999</v>
      </c>
      <c r="K234" s="18">
        <f>ROUND((SUMIFS(diaria!$K:$K,diaria!$C:$C,metas!K$1)*100),6)</f>
        <v>19.212966999999999</v>
      </c>
      <c r="L234" s="18">
        <f>ROUND((SUMIFS(diaria!$K:$K,diaria!$C:$C,metas!L$1)*100),6)</f>
        <v>14.202825000000001</v>
      </c>
      <c r="M234" s="18">
        <f>ROUND((SUMIFS(diaria!$K:$K,diaria!$C:$C,metas!M$1)*100),6)</f>
        <v>13.037020999999999</v>
      </c>
      <c r="N234" s="37">
        <f t="shared" si="63"/>
        <v>14.163486000000006</v>
      </c>
      <c r="O234" s="18">
        <f>ROUND((SUMIFS(diaria!$K:$K,diaria!$C:$C,metas!O$1)*100),6)</f>
        <v>14.761865999999999</v>
      </c>
      <c r="P234" s="38">
        <v>2544.1629668517794</v>
      </c>
    </row>
    <row r="235" spans="1:16" x14ac:dyDescent="0.2">
      <c r="A235" s="27">
        <f t="shared" si="54"/>
        <v>233</v>
      </c>
      <c r="B235" s="15">
        <v>299</v>
      </c>
      <c r="C235" s="15">
        <v>24</v>
      </c>
      <c r="D235" s="16" t="s">
        <v>15</v>
      </c>
      <c r="E235" s="17">
        <v>232678.45357449702</v>
      </c>
      <c r="F235" s="17">
        <v>53830.457814958456</v>
      </c>
      <c r="G235" s="18">
        <f>ROUND(($E235/SUMIF($B:$B,$B235,$E:$E))*100,6)</f>
        <v>4.930663</v>
      </c>
      <c r="H235" s="19">
        <f t="shared" si="53"/>
        <v>23.135127893448661</v>
      </c>
      <c r="I235" s="18">
        <f>ROUND((SUMIFS(diaria!$G:$G,diaria!$C:$C,metas!I$1)*100),6)</f>
        <v>8.9238379999999999</v>
      </c>
      <c r="J235" s="18">
        <f>ROUND((SUMIFS(diaria!$G:$G,diaria!$C:$C,metas!J$1)*100),6)</f>
        <v>15.597201999999999</v>
      </c>
      <c r="K235" s="18">
        <f>ROUND((SUMIFS(diaria!$G:$G,diaria!$C:$C,metas!K$1)*100),6)</f>
        <v>18.391829999999999</v>
      </c>
      <c r="L235" s="18">
        <f>ROUND((SUMIFS(diaria!$G:$G,diaria!$C:$C,metas!L$1)*100),6)</f>
        <v>13.644973</v>
      </c>
      <c r="M235" s="18">
        <f>ROUND((SUMIFS(diaria!$G:$G,diaria!$C:$C,metas!M$1)*100),6)</f>
        <v>13.264915</v>
      </c>
      <c r="N235" s="37">
        <f t="shared" ref="N235" si="64">100-SUM(I235:M235,O235)</f>
        <v>14.220572000000004</v>
      </c>
      <c r="O235" s="18">
        <f>ROUND((SUMIFS(diaria!$G:$G,diaria!$C:$C,metas!O$1)*100),6)</f>
        <v>15.956670000000001</v>
      </c>
      <c r="P235" s="38">
        <v>14053.145092178509</v>
      </c>
    </row>
    <row r="236" spans="1:16" x14ac:dyDescent="0.2">
      <c r="A236" s="27">
        <f t="shared" si="54"/>
        <v>234</v>
      </c>
      <c r="B236" s="15">
        <v>310</v>
      </c>
      <c r="C236" s="15">
        <v>1</v>
      </c>
      <c r="D236" s="16" t="s">
        <v>0</v>
      </c>
      <c r="E236" s="17">
        <v>117409.58174001455</v>
      </c>
      <c r="F236" s="17">
        <v>34355.503744922251</v>
      </c>
      <c r="G236" s="18">
        <f>ROUND(($E236/SUMIF($B:$B,$B236,$E:$E))*100,6)</f>
        <v>17.012291000000001</v>
      </c>
      <c r="H236" s="19">
        <f t="shared" si="53"/>
        <v>29.26124361893838</v>
      </c>
      <c r="I236" s="18">
        <f>ROUND((SUMIFS(diaria!$N:$N,diaria!$C:$C,metas!I$1)*100),6)</f>
        <v>10.291415000000001</v>
      </c>
      <c r="J236" s="18">
        <f>ROUND((SUMIFS(diaria!$N:$N,diaria!$C:$C,metas!J$1)*100),6)</f>
        <v>14.221242999999999</v>
      </c>
      <c r="K236" s="18">
        <f>ROUND((SUMIFS(diaria!$N:$N,diaria!$C:$C,metas!K$1)*100),6)</f>
        <v>16.277131000000001</v>
      </c>
      <c r="L236" s="18">
        <f>ROUND((SUMIFS(diaria!$N:$N,diaria!$C:$C,metas!L$1)*100),6)</f>
        <v>12.29017</v>
      </c>
      <c r="M236" s="18">
        <f>ROUND((SUMIFS(diaria!$N:$N,diaria!$C:$C,metas!M$1)*100),6)</f>
        <v>12.764673</v>
      </c>
      <c r="N236" s="37">
        <f>100-SUM(I236:M236,O236)</f>
        <v>15.980947999999998</v>
      </c>
      <c r="O236" s="18">
        <f>ROUND((SUMIFS(diaria!$N:$N,diaria!$C:$C,metas!O$1)*100),6)</f>
        <v>18.174420000000001</v>
      </c>
      <c r="P236" s="38">
        <v>4002.6027797851325</v>
      </c>
    </row>
    <row r="237" spans="1:16" x14ac:dyDescent="0.2">
      <c r="A237" s="27">
        <f t="shared" si="54"/>
        <v>235</v>
      </c>
      <c r="B237" s="15">
        <v>310</v>
      </c>
      <c r="C237" s="15">
        <v>2</v>
      </c>
      <c r="D237" s="16" t="s">
        <v>3</v>
      </c>
      <c r="E237" s="17">
        <v>77587.203378785111</v>
      </c>
      <c r="F237" s="17">
        <v>20276.800495687672</v>
      </c>
      <c r="G237" s="37">
        <f>100-SUM(G236,G238:G248)</f>
        <v>11.242148999999998</v>
      </c>
      <c r="H237" s="19">
        <f t="shared" si="53"/>
        <v>26.134207205143333</v>
      </c>
      <c r="I237" s="18">
        <f>ROUND((SUMIFS(diaria!$M:$M,diaria!$C:$C,metas!I$1)*100),6)</f>
        <v>10.208346000000001</v>
      </c>
      <c r="J237" s="18">
        <f>ROUND((SUMIFS(diaria!$M:$M,diaria!$C:$C,metas!J$1)*100),6)</f>
        <v>12.676824</v>
      </c>
      <c r="K237" s="18">
        <f>ROUND((SUMIFS(diaria!$M:$M,diaria!$C:$C,metas!K$1)*100),6)</f>
        <v>15.965903000000001</v>
      </c>
      <c r="L237" s="18">
        <f>ROUND((SUMIFS(diaria!$M:$M,diaria!$C:$C,metas!L$1)*100),6)</f>
        <v>11.881477</v>
      </c>
      <c r="M237" s="18">
        <f>ROUND((SUMIFS(diaria!$M:$M,diaria!$C:$C,metas!M$1)*100),6)</f>
        <v>14.063976</v>
      </c>
      <c r="N237" s="37">
        <f t="shared" ref="N237:N239" si="65">100-SUM(I237:M237,O237)</f>
        <v>15.603440000000006</v>
      </c>
      <c r="O237" s="18">
        <f>ROUND((SUMIFS(diaria!$M:$M,diaria!$C:$C,metas!O$1)*100),6)</f>
        <v>19.600034000000001</v>
      </c>
      <c r="P237" s="38">
        <v>1166.4177060057802</v>
      </c>
    </row>
    <row r="238" spans="1:16" x14ac:dyDescent="0.2">
      <c r="A238" s="27">
        <f t="shared" si="54"/>
        <v>236</v>
      </c>
      <c r="B238" s="15">
        <v>310</v>
      </c>
      <c r="C238" s="15">
        <v>3</v>
      </c>
      <c r="D238" s="16" t="s">
        <v>11</v>
      </c>
      <c r="E238" s="17">
        <v>6566.0493013286632</v>
      </c>
      <c r="F238" s="17">
        <v>1919.9934459363403</v>
      </c>
      <c r="G238" s="18">
        <f>ROUND(($E238/SUMIF($B:$B,$B238,$E:$E))*100,6)</f>
        <v>0.95140100000000005</v>
      </c>
      <c r="H238" s="19">
        <f t="shared" si="53"/>
        <v>29.241227986939162</v>
      </c>
      <c r="I238" s="18">
        <f>ROUND((SUMIFS(diaria!$P:$P,diaria!$C:$C,metas!I$1)*100),6)</f>
        <v>7.9988409999999996</v>
      </c>
      <c r="J238" s="18">
        <f>ROUND((SUMIFS(diaria!$P:$P,diaria!$C:$C,metas!J$1)*100),6)</f>
        <v>12.891432</v>
      </c>
      <c r="K238" s="18">
        <f>ROUND((SUMIFS(diaria!$P:$P,diaria!$C:$C,metas!K$1)*100),6)</f>
        <v>15.083800999999999</v>
      </c>
      <c r="L238" s="18">
        <f>ROUND((SUMIFS(diaria!$P:$P,diaria!$C:$C,metas!L$1)*100),6)</f>
        <v>12.243176999999999</v>
      </c>
      <c r="M238" s="18">
        <f>ROUND((SUMIFS(diaria!$P:$P,diaria!$C:$C,metas!M$1)*100),6)</f>
        <v>16.084852999999999</v>
      </c>
      <c r="N238" s="37">
        <f t="shared" si="65"/>
        <v>16.776868000000007</v>
      </c>
      <c r="O238" s="18">
        <f>ROUND((SUMIFS(diaria!$P:$P,diaria!$C:$C,metas!O$1)*100),6)</f>
        <v>18.921028</v>
      </c>
      <c r="P238" s="38">
        <v>124.51594027683498</v>
      </c>
    </row>
    <row r="239" spans="1:16" x14ac:dyDescent="0.2">
      <c r="A239" s="27">
        <f t="shared" si="54"/>
        <v>237</v>
      </c>
      <c r="B239" s="15">
        <v>310</v>
      </c>
      <c r="C239" s="15">
        <v>4</v>
      </c>
      <c r="D239" s="16" t="s">
        <v>13</v>
      </c>
      <c r="E239" s="17">
        <v>67067.757784578993</v>
      </c>
      <c r="F239" s="17">
        <v>29692.998765539738</v>
      </c>
      <c r="G239" s="18">
        <f>ROUND(($E239/SUMIF($B:$B,$B239,$E:$E))*100,6)</f>
        <v>9.7179140000000004</v>
      </c>
      <c r="H239" s="19">
        <f t="shared" si="53"/>
        <v>44.273134731763911</v>
      </c>
      <c r="I239" s="18">
        <f>ROUND((SUMIFS(diaria!$F:$F,diaria!$C:$C,metas!I$1)*100),6)</f>
        <v>9.4109809999999996</v>
      </c>
      <c r="J239" s="18">
        <f>ROUND((SUMIFS(diaria!$F:$F,diaria!$C:$C,metas!J$1)*100),6)</f>
        <v>13.565348</v>
      </c>
      <c r="K239" s="18">
        <f>ROUND((SUMIFS(diaria!$F:$F,diaria!$C:$C,metas!K$1)*100),6)</f>
        <v>19.587935000000002</v>
      </c>
      <c r="L239" s="18">
        <f>ROUND((SUMIFS(diaria!$F:$F,diaria!$C:$C,metas!L$1)*100),6)</f>
        <v>14.845794</v>
      </c>
      <c r="M239" s="18">
        <f>ROUND((SUMIFS(diaria!$F:$F,diaria!$C:$C,metas!M$1)*100),6)</f>
        <v>12.886869000000001</v>
      </c>
      <c r="N239" s="37">
        <f t="shared" si="65"/>
        <v>13.780405999999999</v>
      </c>
      <c r="O239" s="18">
        <f>ROUND((SUMIFS(diaria!$F:$F,diaria!$C:$C,metas!O$1)*100),6)</f>
        <v>15.922667000000001</v>
      </c>
      <c r="P239" s="38">
        <v>0</v>
      </c>
    </row>
    <row r="240" spans="1:16" x14ac:dyDescent="0.2">
      <c r="A240" s="27">
        <f t="shared" si="54"/>
        <v>238</v>
      </c>
      <c r="B240" s="15">
        <v>310</v>
      </c>
      <c r="C240" s="15">
        <v>5</v>
      </c>
      <c r="D240" s="16" t="s">
        <v>16</v>
      </c>
      <c r="E240" s="17">
        <v>30032.634312649501</v>
      </c>
      <c r="F240" s="17">
        <v>15719.082336258574</v>
      </c>
      <c r="G240" s="18">
        <f>ROUND(($E240/SUMIF($B:$B,$B240,$E:$E))*100,6)</f>
        <v>4.3516370000000002</v>
      </c>
      <c r="H240" s="19">
        <f t="shared" si="53"/>
        <v>52.340005117825527</v>
      </c>
      <c r="I240" s="18">
        <f>ROUND((SUMIFS(diaria!$L:$L,diaria!$C:$C,metas!I$1)*100),6)</f>
        <v>10.905022000000001</v>
      </c>
      <c r="J240" s="18">
        <f>ROUND((SUMIFS(diaria!$L:$L,diaria!$C:$C,metas!J$1)*100),6)</f>
        <v>14.196714999999999</v>
      </c>
      <c r="K240" s="18">
        <f>ROUND((SUMIFS(diaria!$L:$L,diaria!$C:$C,metas!K$1)*100),6)</f>
        <v>15.836491000000001</v>
      </c>
      <c r="L240" s="18">
        <f>ROUND((SUMIFS(diaria!$L:$L,diaria!$C:$C,metas!L$1)*100),6)</f>
        <v>12.669465000000001</v>
      </c>
      <c r="M240" s="18">
        <f>ROUND((SUMIFS(diaria!$L:$L,diaria!$C:$C,metas!M$1)*100),6)</f>
        <v>13.031764000000001</v>
      </c>
      <c r="N240" s="37">
        <f t="shared" ref="N240:N247" si="66">100-SUM(I240:M240,O240)</f>
        <v>16.514835999999988</v>
      </c>
      <c r="O240" s="18">
        <f>ROUND((SUMIFS(diaria!$L:$L,diaria!$C:$C,metas!O$1)*100),6)</f>
        <v>16.845707000000001</v>
      </c>
      <c r="P240" s="38">
        <v>0</v>
      </c>
    </row>
    <row r="241" spans="1:16" x14ac:dyDescent="0.2">
      <c r="A241" s="27">
        <f t="shared" si="54"/>
        <v>239</v>
      </c>
      <c r="B241" s="15">
        <v>310</v>
      </c>
      <c r="C241" s="15">
        <v>7</v>
      </c>
      <c r="D241" s="16" t="s">
        <v>5</v>
      </c>
      <c r="E241" s="17">
        <v>22020.547475123207</v>
      </c>
      <c r="F241" s="17">
        <v>5459.359630565019</v>
      </c>
      <c r="G241" s="18">
        <f>ROUND(($E241/SUMIF($B:$B,$B241,$E:$E))*100,6)</f>
        <v>3.1907100000000002</v>
      </c>
      <c r="H241" s="19">
        <f t="shared" si="53"/>
        <v>24.792115803353674</v>
      </c>
      <c r="I241" s="18">
        <f>ROUND((SUMIFS(diaria!$E:$E,diaria!$C:$C,metas!I$1)*100),6)</f>
        <v>8.6401780000000006</v>
      </c>
      <c r="J241" s="18">
        <f>ROUND((SUMIFS(diaria!$E:$E,diaria!$C:$C,metas!J$1)*100),6)</f>
        <v>17.167086999999999</v>
      </c>
      <c r="K241" s="18">
        <f>ROUND((SUMIFS(diaria!$E:$E,diaria!$C:$C,metas!K$1)*100),6)</f>
        <v>17.654845999999999</v>
      </c>
      <c r="L241" s="18">
        <f>ROUND((SUMIFS(diaria!$E:$E,diaria!$C:$C,metas!L$1)*100),6)</f>
        <v>12.966499000000001</v>
      </c>
      <c r="M241" s="18">
        <f>ROUND((SUMIFS(diaria!$E:$E,diaria!$C:$C,metas!M$1)*100),6)</f>
        <v>13.593515</v>
      </c>
      <c r="N241" s="37">
        <f t="shared" si="66"/>
        <v>14.279571000000004</v>
      </c>
      <c r="O241" s="18">
        <f>ROUND((SUMIFS(diaria!$E:$E,diaria!$C:$C,metas!O$1)*100),6)</f>
        <v>15.698304</v>
      </c>
      <c r="P241" s="38">
        <v>307.17593002222463</v>
      </c>
    </row>
    <row r="242" spans="1:16" x14ac:dyDescent="0.2">
      <c r="A242" s="27">
        <f t="shared" si="54"/>
        <v>240</v>
      </c>
      <c r="B242" s="15">
        <v>310</v>
      </c>
      <c r="C242" s="15">
        <v>9</v>
      </c>
      <c r="D242" s="16" t="s">
        <v>18</v>
      </c>
      <c r="E242" s="17">
        <v>197043.77632379506</v>
      </c>
      <c r="F242" s="17">
        <v>48944.973818660837</v>
      </c>
      <c r="G242" s="18">
        <f>ROUND(($E242/SUMIF($B:$B,$B242,$E:$E))*100,6)</f>
        <v>28.551044000000001</v>
      </c>
      <c r="H242" s="19">
        <f t="shared" si="53"/>
        <v>24.839644637256288</v>
      </c>
      <c r="I242" s="18">
        <f>ROUND((SUMIFS(diaria!$H:$H,diaria!$C:$C,metas!I$1)*100),6)</f>
        <v>15.038662</v>
      </c>
      <c r="J242" s="18">
        <f>ROUND((SUMIFS(diaria!$H:$H,diaria!$C:$C,metas!J$1)*100),6)</f>
        <v>10.104303</v>
      </c>
      <c r="K242" s="18">
        <f>ROUND((SUMIFS(diaria!$H:$H,diaria!$C:$C,metas!K$1)*100),6)</f>
        <v>12.269288</v>
      </c>
      <c r="L242" s="18">
        <f>ROUND((SUMIFS(diaria!$H:$H,diaria!$C:$C,metas!L$1)*100),6)</f>
        <v>9.985023</v>
      </c>
      <c r="M242" s="18">
        <f>ROUND((SUMIFS(diaria!$H:$H,diaria!$C:$C,metas!M$1)*100),6)</f>
        <v>11.548665</v>
      </c>
      <c r="N242" s="37">
        <f t="shared" si="66"/>
        <v>17.543157000000008</v>
      </c>
      <c r="O242" s="18">
        <f>ROUND((SUMIFS(diaria!$H:$H,diaria!$C:$C,metas!O$1)*100),6)</f>
        <v>23.510902000000002</v>
      </c>
      <c r="P242" s="38">
        <v>16752.33586634829</v>
      </c>
    </row>
    <row r="243" spans="1:16" x14ac:dyDescent="0.2">
      <c r="A243" s="27">
        <f t="shared" si="54"/>
        <v>241</v>
      </c>
      <c r="B243" s="15">
        <v>310</v>
      </c>
      <c r="C243" s="15">
        <v>10</v>
      </c>
      <c r="D243" s="16" t="s">
        <v>23</v>
      </c>
      <c r="E243" s="17">
        <v>10319.596347866487</v>
      </c>
      <c r="F243" s="17">
        <v>2717.6311757415933</v>
      </c>
      <c r="G243" s="18">
        <f>ROUND(($E243/SUMIF($B:$B,$B243,$E:$E))*100,6)</f>
        <v>1.4952780000000001</v>
      </c>
      <c r="H243" s="19">
        <f t="shared" si="53"/>
        <v>26.334665466866312</v>
      </c>
      <c r="I243" s="18">
        <f>ROUND((SUMIFS(diaria!$O:$O,diaria!$C:$C,metas!I$1)*100),6)</f>
        <v>9.7230050000000006</v>
      </c>
      <c r="J243" s="18">
        <f>ROUND((SUMIFS(diaria!$O:$O,diaria!$C:$C,metas!J$1)*100),6)</f>
        <v>15.346026999999999</v>
      </c>
      <c r="K243" s="18">
        <f>ROUND((SUMIFS(diaria!$O:$O,diaria!$C:$C,metas!K$1)*100),6)</f>
        <v>17.719628</v>
      </c>
      <c r="L243" s="18">
        <f>ROUND((SUMIFS(diaria!$O:$O,diaria!$C:$C,metas!L$1)*100),6)</f>
        <v>12.681141999999999</v>
      </c>
      <c r="M243" s="18">
        <f>ROUND((SUMIFS(diaria!$O:$O,diaria!$C:$C,metas!M$1)*100),6)</f>
        <v>13.201278</v>
      </c>
      <c r="N243" s="37">
        <f t="shared" si="66"/>
        <v>14.706696999999991</v>
      </c>
      <c r="O243" s="18">
        <f>ROUND((SUMIFS(diaria!$O:$O,diaria!$C:$C,metas!O$1)*100),6)</f>
        <v>16.622223000000002</v>
      </c>
      <c r="P243" s="38">
        <v>557.38885586190088</v>
      </c>
    </row>
    <row r="244" spans="1:16" x14ac:dyDescent="0.2">
      <c r="A244" s="27">
        <f t="shared" si="54"/>
        <v>242</v>
      </c>
      <c r="B244" s="15">
        <v>310</v>
      </c>
      <c r="C244" s="15">
        <v>12</v>
      </c>
      <c r="D244" s="16" t="s">
        <v>2</v>
      </c>
      <c r="E244" s="17">
        <v>8987.7228643053331</v>
      </c>
      <c r="F244" s="17">
        <v>2924.3143856311049</v>
      </c>
      <c r="G244" s="18">
        <f>ROUND(($E244/SUMIF($B:$B,$B244,$E:$E))*100,6)</f>
        <v>1.3022940000000001</v>
      </c>
      <c r="H244" s="19">
        <f t="shared" si="53"/>
        <v>32.536766317584124</v>
      </c>
      <c r="I244" s="18">
        <f>ROUND((SUMIFS(diaria!$D:$D,diaria!$C:$C,metas!I$1)*100),6)</f>
        <v>11.859761000000001</v>
      </c>
      <c r="J244" s="18">
        <f>ROUND((SUMIFS(diaria!$D:$D,diaria!$C:$C,metas!J$1)*100),6)</f>
        <v>15.117702</v>
      </c>
      <c r="K244" s="18">
        <f>ROUND((SUMIFS(diaria!$D:$D,diaria!$C:$C,metas!K$1)*100),6)</f>
        <v>16.352796999999999</v>
      </c>
      <c r="L244" s="18">
        <f>ROUND((SUMIFS(diaria!$D:$D,diaria!$C:$C,metas!L$1)*100),6)</f>
        <v>12.079449</v>
      </c>
      <c r="M244" s="18">
        <f>ROUND((SUMIFS(diaria!$D:$D,diaria!$C:$C,metas!M$1)*100),6)</f>
        <v>12.535981</v>
      </c>
      <c r="N244" s="37">
        <f t="shared" si="66"/>
        <v>14.465490000000017</v>
      </c>
      <c r="O244" s="18">
        <f>ROUND((SUMIFS(diaria!$D:$D,diaria!$C:$C,metas!O$1)*100),6)</f>
        <v>17.588819999999998</v>
      </c>
      <c r="P244" s="38">
        <v>173.50214235885213</v>
      </c>
    </row>
    <row r="245" spans="1:16" x14ac:dyDescent="0.2">
      <c r="A245" s="27">
        <f t="shared" si="54"/>
        <v>243</v>
      </c>
      <c r="B245" s="15">
        <v>310</v>
      </c>
      <c r="C245" s="15">
        <v>21</v>
      </c>
      <c r="D245" s="16" t="s">
        <v>20</v>
      </c>
      <c r="E245" s="17">
        <v>71386.293944806734</v>
      </c>
      <c r="F245" s="17">
        <v>21554.878488786857</v>
      </c>
      <c r="G245" s="18">
        <f>ROUND(($E245/SUMIF($B:$B,$B245,$E:$E))*100,6)</f>
        <v>10.343657</v>
      </c>
      <c r="H245" s="19">
        <f t="shared" si="53"/>
        <v>30.194701668435535</v>
      </c>
      <c r="I245" s="18">
        <f>ROUND((SUMIFS(diaria!$I:$I,diaria!$C:$C,metas!I$1)*100),6)</f>
        <v>9.6980599999999999</v>
      </c>
      <c r="J245" s="18">
        <f>ROUND((SUMIFS(diaria!$I:$I,diaria!$C:$C,metas!J$1)*100),6)</f>
        <v>14.601525000000001</v>
      </c>
      <c r="K245" s="18">
        <f>ROUND((SUMIFS(diaria!$I:$I,diaria!$C:$C,metas!K$1)*100),6)</f>
        <v>16.306732</v>
      </c>
      <c r="L245" s="18">
        <f>ROUND((SUMIFS(diaria!$I:$I,diaria!$C:$C,metas!L$1)*100),6)</f>
        <v>12.469127</v>
      </c>
      <c r="M245" s="18">
        <f>ROUND((SUMIFS(diaria!$I:$I,diaria!$C:$C,metas!M$1)*100),6)</f>
        <v>13.598713999999999</v>
      </c>
      <c r="N245" s="37">
        <f t="shared" si="66"/>
        <v>15.72069599999999</v>
      </c>
      <c r="O245" s="18">
        <f>ROUND((SUMIFS(diaria!$I:$I,diaria!$C:$C,metas!O$1)*100),6)</f>
        <v>17.605146000000001</v>
      </c>
      <c r="P245" s="38">
        <v>1877.2217331284903</v>
      </c>
    </row>
    <row r="246" spans="1:16" x14ac:dyDescent="0.2">
      <c r="A246" s="27">
        <f t="shared" si="54"/>
        <v>244</v>
      </c>
      <c r="B246" s="15">
        <v>310</v>
      </c>
      <c r="C246" s="15">
        <v>22</v>
      </c>
      <c r="D246" s="16" t="s">
        <v>25</v>
      </c>
      <c r="E246" s="17">
        <v>24678.108204579214</v>
      </c>
      <c r="F246" s="17">
        <v>7290.603801291456</v>
      </c>
      <c r="G246" s="18">
        <f>ROUND(($E246/SUMIF($B:$B,$B246,$E:$E))*100,6)</f>
        <v>3.5757829999999999</v>
      </c>
      <c r="H246" s="19">
        <f t="shared" ref="H246:H274" si="67">(F246/E246)*100</f>
        <v>29.542798584287866</v>
      </c>
      <c r="I246" s="18">
        <f>ROUND((SUMIFS(diaria!$J:$J,diaria!$C:$C,metas!I$1)*100),6)</f>
        <v>11.154149</v>
      </c>
      <c r="J246" s="18">
        <f>ROUND((SUMIFS(diaria!$J:$J,diaria!$C:$C,metas!J$1)*100),6)</f>
        <v>12.854139999999999</v>
      </c>
      <c r="K246" s="18">
        <f>ROUND((SUMIFS(diaria!$J:$J,diaria!$C:$C,metas!K$1)*100),6)</f>
        <v>15.742125</v>
      </c>
      <c r="L246" s="18">
        <f>ROUND((SUMIFS(diaria!$J:$J,diaria!$C:$C,metas!L$1)*100),6)</f>
        <v>12.304954</v>
      </c>
      <c r="M246" s="18">
        <f>ROUND((SUMIFS(diaria!$J:$J,diaria!$C:$C,metas!M$1)*100),6)</f>
        <v>13.418613000000001</v>
      </c>
      <c r="N246" s="37">
        <f t="shared" si="66"/>
        <v>15.864176999999984</v>
      </c>
      <c r="O246" s="18">
        <f>ROUND((SUMIFS(diaria!$J:$J,diaria!$C:$C,metas!O$1)*100),6)</f>
        <v>18.661842</v>
      </c>
      <c r="P246" s="38">
        <v>422.12615523356709</v>
      </c>
    </row>
    <row r="247" spans="1:16" x14ac:dyDescent="0.2">
      <c r="A247" s="27">
        <f t="shared" ref="A247:A274" si="68">A246+1</f>
        <v>245</v>
      </c>
      <c r="B247" s="15">
        <v>310</v>
      </c>
      <c r="C247" s="15">
        <v>23</v>
      </c>
      <c r="D247" s="16" t="s">
        <v>22</v>
      </c>
      <c r="E247" s="17">
        <v>30528.165978924593</v>
      </c>
      <c r="F247" s="17">
        <v>7402.7556553062432</v>
      </c>
      <c r="G247" s="18">
        <f>ROUND(($E247/SUMIF($B:$B,$B247,$E:$E))*100,6)</f>
        <v>4.423438</v>
      </c>
      <c r="H247" s="19">
        <f t="shared" si="67"/>
        <v>24.248936737361838</v>
      </c>
      <c r="I247" s="18">
        <f>ROUND((SUMIFS(diaria!$K:$K,diaria!$C:$C,metas!I$1)*100),6)</f>
        <v>8.1833609999999997</v>
      </c>
      <c r="J247" s="18">
        <f>ROUND((SUMIFS(diaria!$K:$K,diaria!$C:$C,metas!J$1)*100),6)</f>
        <v>16.438473999999999</v>
      </c>
      <c r="K247" s="18">
        <f>ROUND((SUMIFS(diaria!$K:$K,diaria!$C:$C,metas!K$1)*100),6)</f>
        <v>19.212966999999999</v>
      </c>
      <c r="L247" s="18">
        <f>ROUND((SUMIFS(diaria!$K:$K,diaria!$C:$C,metas!L$1)*100),6)</f>
        <v>14.202825000000001</v>
      </c>
      <c r="M247" s="18">
        <f>ROUND((SUMIFS(diaria!$K:$K,diaria!$C:$C,metas!M$1)*100),6)</f>
        <v>13.037020999999999</v>
      </c>
      <c r="N247" s="37">
        <f t="shared" si="66"/>
        <v>14.163486000000006</v>
      </c>
      <c r="O247" s="18">
        <f>ROUND((SUMIFS(diaria!$K:$K,diaria!$C:$C,metas!O$1)*100),6)</f>
        <v>14.761865999999999</v>
      </c>
      <c r="P247" s="38">
        <v>282.45589179149778</v>
      </c>
    </row>
    <row r="248" spans="1:16" x14ac:dyDescent="0.2">
      <c r="A248" s="27">
        <f t="shared" si="68"/>
        <v>246</v>
      </c>
      <c r="B248" s="15">
        <v>310</v>
      </c>
      <c r="C248" s="15">
        <v>24</v>
      </c>
      <c r="D248" s="16" t="s">
        <v>15</v>
      </c>
      <c r="E248" s="17">
        <v>26518.182264189261</v>
      </c>
      <c r="F248" s="17">
        <v>6652.7600905037152</v>
      </c>
      <c r="G248" s="18">
        <f>ROUND(($E248/SUMIF($B:$B,$B248,$E:$E))*100,6)</f>
        <v>3.8424040000000002</v>
      </c>
      <c r="H248" s="19">
        <f t="shared" si="67"/>
        <v>25.087541914544232</v>
      </c>
      <c r="I248" s="18">
        <f>ROUND((SUMIFS(diaria!$G:$G,diaria!$C:$C,metas!I$1)*100),6)</f>
        <v>8.9238379999999999</v>
      </c>
      <c r="J248" s="18">
        <f>ROUND((SUMIFS(diaria!$G:$G,diaria!$C:$C,metas!J$1)*100),6)</f>
        <v>15.597201999999999</v>
      </c>
      <c r="K248" s="18">
        <f>ROUND((SUMIFS(diaria!$G:$G,diaria!$C:$C,metas!K$1)*100),6)</f>
        <v>18.391829999999999</v>
      </c>
      <c r="L248" s="18">
        <f>ROUND((SUMIFS(diaria!$G:$G,diaria!$C:$C,metas!L$1)*100),6)</f>
        <v>13.644973</v>
      </c>
      <c r="M248" s="18">
        <f>ROUND((SUMIFS(diaria!$G:$G,diaria!$C:$C,metas!M$1)*100),6)</f>
        <v>13.264915</v>
      </c>
      <c r="N248" s="37">
        <f t="shared" ref="N248" si="69">100-SUM(I248:M248,O248)</f>
        <v>14.220572000000004</v>
      </c>
      <c r="O248" s="18">
        <f>ROUND((SUMIFS(diaria!$G:$G,diaria!$C:$C,metas!O$1)*100),6)</f>
        <v>15.956670000000001</v>
      </c>
      <c r="P248" s="38">
        <v>1601.6260088309814</v>
      </c>
    </row>
    <row r="249" spans="1:16" x14ac:dyDescent="0.2">
      <c r="A249" s="27">
        <f t="shared" si="68"/>
        <v>247</v>
      </c>
      <c r="B249" s="15">
        <v>400</v>
      </c>
      <c r="C249" s="15">
        <v>1</v>
      </c>
      <c r="D249" s="16" t="s">
        <v>0</v>
      </c>
      <c r="E249" s="17">
        <v>635391.35674775275</v>
      </c>
      <c r="F249" s="17">
        <v>161170.82852274331</v>
      </c>
      <c r="G249" s="18">
        <f>ROUND(($E249/SUMIF($B:$B,$B249,$E:$E))*100,6)</f>
        <v>13.80763</v>
      </c>
      <c r="H249" s="19">
        <f t="shared" si="67"/>
        <v>25.365599769517694</v>
      </c>
      <c r="I249" s="18">
        <f>ROUND((SUMIFS(diaria!$N:$N,diaria!$C:$C,metas!I$1)*100),6)</f>
        <v>10.291415000000001</v>
      </c>
      <c r="J249" s="18">
        <f>ROUND((SUMIFS(diaria!$N:$N,diaria!$C:$C,metas!J$1)*100),6)</f>
        <v>14.221242999999999</v>
      </c>
      <c r="K249" s="18">
        <f>ROUND((SUMIFS(diaria!$N:$N,diaria!$C:$C,metas!K$1)*100),6)</f>
        <v>16.277131000000001</v>
      </c>
      <c r="L249" s="18">
        <f>ROUND((SUMIFS(diaria!$N:$N,diaria!$C:$C,metas!L$1)*100),6)</f>
        <v>12.29017</v>
      </c>
      <c r="M249" s="18">
        <f>ROUND((SUMIFS(diaria!$N:$N,diaria!$C:$C,metas!M$1)*100),6)</f>
        <v>12.764673</v>
      </c>
      <c r="N249" s="37">
        <f>100-SUM(I249:M249,O249)</f>
        <v>15.980947999999998</v>
      </c>
      <c r="O249" s="18">
        <f>ROUND((SUMIFS(diaria!$N:$N,diaria!$C:$C,metas!O$1)*100),6)</f>
        <v>18.174420000000001</v>
      </c>
      <c r="P249" s="38">
        <v>21661.087392352438</v>
      </c>
    </row>
    <row r="250" spans="1:16" x14ac:dyDescent="0.2">
      <c r="A250" s="27">
        <f t="shared" si="68"/>
        <v>248</v>
      </c>
      <c r="B250" s="15">
        <v>400</v>
      </c>
      <c r="C250" s="15">
        <v>2</v>
      </c>
      <c r="D250" s="16" t="s">
        <v>3</v>
      </c>
      <c r="E250" s="17">
        <v>1442000.3603058404</v>
      </c>
      <c r="F250" s="17">
        <v>339481.1802366802</v>
      </c>
      <c r="G250" s="37">
        <f>100-SUM(G249,G251:G261)</f>
        <v>31.335974999999991</v>
      </c>
      <c r="H250" s="19">
        <f t="shared" si="67"/>
        <v>23.542378322615541</v>
      </c>
      <c r="I250" s="18">
        <f>ROUND((SUMIFS(diaria!$M:$M,diaria!$C:$C,metas!I$1)*100),6)</f>
        <v>10.208346000000001</v>
      </c>
      <c r="J250" s="18">
        <f>ROUND((SUMIFS(diaria!$M:$M,diaria!$C:$C,metas!J$1)*100),6)</f>
        <v>12.676824</v>
      </c>
      <c r="K250" s="18">
        <f>ROUND((SUMIFS(diaria!$M:$M,diaria!$C:$C,metas!K$1)*100),6)</f>
        <v>15.965903000000001</v>
      </c>
      <c r="L250" s="18">
        <f>ROUND((SUMIFS(diaria!$M:$M,diaria!$C:$C,metas!L$1)*100),6)</f>
        <v>11.881477</v>
      </c>
      <c r="M250" s="18">
        <f>ROUND((SUMIFS(diaria!$M:$M,diaria!$C:$C,metas!M$1)*100),6)</f>
        <v>14.063976</v>
      </c>
      <c r="N250" s="37">
        <f t="shared" ref="N250:N252" si="70">100-SUM(I250:M250,O250)</f>
        <v>15.603440000000006</v>
      </c>
      <c r="O250" s="18">
        <f>ROUND((SUMIFS(diaria!$M:$M,diaria!$C:$C,metas!O$1)*100),6)</f>
        <v>19.600034000000001</v>
      </c>
      <c r="P250" s="38">
        <v>21678.507267699173</v>
      </c>
    </row>
    <row r="251" spans="1:16" x14ac:dyDescent="0.2">
      <c r="A251" s="27">
        <f t="shared" si="68"/>
        <v>249</v>
      </c>
      <c r="B251" s="15">
        <v>400</v>
      </c>
      <c r="C251" s="15">
        <v>3</v>
      </c>
      <c r="D251" s="16" t="s">
        <v>11</v>
      </c>
      <c r="E251" s="17">
        <v>284418.94054903951</v>
      </c>
      <c r="F251" s="17">
        <v>86042.615842279381</v>
      </c>
      <c r="G251" s="18">
        <f>ROUND(($E251/SUMIF($B:$B,$B251,$E:$E))*100,6)</f>
        <v>6.180682</v>
      </c>
      <c r="H251" s="19">
        <f t="shared" si="67"/>
        <v>30.252069597117391</v>
      </c>
      <c r="I251" s="18">
        <f>ROUND((SUMIFS(diaria!$P:$P,diaria!$C:$C,metas!I$1)*100),6)</f>
        <v>7.9988409999999996</v>
      </c>
      <c r="J251" s="18">
        <f>ROUND((SUMIFS(diaria!$P:$P,diaria!$C:$C,metas!J$1)*100),6)</f>
        <v>12.891432</v>
      </c>
      <c r="K251" s="18">
        <f>ROUND((SUMIFS(diaria!$P:$P,diaria!$C:$C,metas!K$1)*100),6)</f>
        <v>15.083800999999999</v>
      </c>
      <c r="L251" s="18">
        <f>ROUND((SUMIFS(diaria!$P:$P,diaria!$C:$C,metas!L$1)*100),6)</f>
        <v>12.243176999999999</v>
      </c>
      <c r="M251" s="18">
        <f>ROUND((SUMIFS(diaria!$P:$P,diaria!$C:$C,metas!M$1)*100),6)</f>
        <v>16.084852999999999</v>
      </c>
      <c r="N251" s="37">
        <f t="shared" si="70"/>
        <v>16.776868000000007</v>
      </c>
      <c r="O251" s="18">
        <f>ROUND((SUMIFS(diaria!$P:$P,diaria!$C:$C,metas!O$1)*100),6)</f>
        <v>18.921028</v>
      </c>
      <c r="P251" s="38">
        <v>5393.6073565330371</v>
      </c>
    </row>
    <row r="252" spans="1:16" x14ac:dyDescent="0.2">
      <c r="A252" s="27">
        <f t="shared" si="68"/>
        <v>250</v>
      </c>
      <c r="B252" s="15">
        <v>400</v>
      </c>
      <c r="C252" s="15">
        <v>4</v>
      </c>
      <c r="D252" s="16" t="s">
        <v>13</v>
      </c>
      <c r="E252" s="17">
        <v>276455.48004189628</v>
      </c>
      <c r="F252" s="17">
        <v>106081.59758230095</v>
      </c>
      <c r="G252" s="18">
        <f>ROUND(($E252/SUMIF($B:$B,$B252,$E:$E))*100,6)</f>
        <v>6.0076280000000004</v>
      </c>
      <c r="H252" s="19">
        <f t="shared" si="67"/>
        <v>38.372036454558433</v>
      </c>
      <c r="I252" s="18">
        <f>ROUND((SUMIFS(diaria!$F:$F,diaria!$C:$C,metas!I$1)*100),6)</f>
        <v>9.4109809999999996</v>
      </c>
      <c r="J252" s="18">
        <f>ROUND((SUMIFS(diaria!$F:$F,diaria!$C:$C,metas!J$1)*100),6)</f>
        <v>13.565348</v>
      </c>
      <c r="K252" s="18">
        <f>ROUND((SUMIFS(diaria!$F:$F,diaria!$C:$C,metas!K$1)*100),6)</f>
        <v>19.587935000000002</v>
      </c>
      <c r="L252" s="18">
        <f>ROUND((SUMIFS(diaria!$F:$F,diaria!$C:$C,metas!L$1)*100),6)</f>
        <v>14.845794</v>
      </c>
      <c r="M252" s="18">
        <f>ROUND((SUMIFS(diaria!$F:$F,diaria!$C:$C,metas!M$1)*100),6)</f>
        <v>12.886869000000001</v>
      </c>
      <c r="N252" s="37">
        <f t="shared" si="70"/>
        <v>13.780405999999999</v>
      </c>
      <c r="O252" s="18">
        <f>ROUND((SUMIFS(diaria!$F:$F,diaria!$C:$C,metas!O$1)*100),6)</f>
        <v>15.922667000000001</v>
      </c>
      <c r="P252" s="38">
        <v>0</v>
      </c>
    </row>
    <row r="253" spans="1:16" x14ac:dyDescent="0.2">
      <c r="A253" s="27">
        <f t="shared" si="68"/>
        <v>251</v>
      </c>
      <c r="B253" s="15">
        <v>400</v>
      </c>
      <c r="C253" s="15">
        <v>5</v>
      </c>
      <c r="D253" s="16" t="s">
        <v>16</v>
      </c>
      <c r="E253" s="17">
        <v>59059.948440085514</v>
      </c>
      <c r="F253" s="17">
        <v>37285.358287896888</v>
      </c>
      <c r="G253" s="18">
        <f>ROUND(($E253/SUMIF($B:$B,$B253,$E:$E))*100,6)</f>
        <v>1.283426</v>
      </c>
      <c r="H253" s="19">
        <f t="shared" si="67"/>
        <v>63.131376292550826</v>
      </c>
      <c r="I253" s="18">
        <f>ROUND((SUMIFS(diaria!$L:$L,diaria!$C:$C,metas!I$1)*100),6)</f>
        <v>10.905022000000001</v>
      </c>
      <c r="J253" s="18">
        <f>ROUND((SUMIFS(diaria!$L:$L,diaria!$C:$C,metas!J$1)*100),6)</f>
        <v>14.196714999999999</v>
      </c>
      <c r="K253" s="18">
        <f>ROUND((SUMIFS(diaria!$L:$L,diaria!$C:$C,metas!K$1)*100),6)</f>
        <v>15.836491000000001</v>
      </c>
      <c r="L253" s="18">
        <f>ROUND((SUMIFS(diaria!$L:$L,diaria!$C:$C,metas!L$1)*100),6)</f>
        <v>12.669465000000001</v>
      </c>
      <c r="M253" s="18">
        <f>ROUND((SUMIFS(diaria!$L:$L,diaria!$C:$C,metas!M$1)*100),6)</f>
        <v>13.031764000000001</v>
      </c>
      <c r="N253" s="37">
        <f t="shared" ref="N253:N260" si="71">100-SUM(I253:M253,O253)</f>
        <v>16.514835999999988</v>
      </c>
      <c r="O253" s="18">
        <f>ROUND((SUMIFS(diaria!$L:$L,diaria!$C:$C,metas!O$1)*100),6)</f>
        <v>16.845707000000001</v>
      </c>
      <c r="P253" s="38">
        <v>0</v>
      </c>
    </row>
    <row r="254" spans="1:16" x14ac:dyDescent="0.2">
      <c r="A254" s="27">
        <f t="shared" si="68"/>
        <v>252</v>
      </c>
      <c r="B254" s="15">
        <v>400</v>
      </c>
      <c r="C254" s="15">
        <v>7</v>
      </c>
      <c r="D254" s="16" t="s">
        <v>5</v>
      </c>
      <c r="E254" s="17">
        <v>294840.85693158861</v>
      </c>
      <c r="F254" s="17">
        <v>67227.307179553667</v>
      </c>
      <c r="G254" s="18">
        <f>ROUND(($E254/SUMIF($B:$B,$B254,$E:$E))*100,6)</f>
        <v>6.407159</v>
      </c>
      <c r="H254" s="19">
        <f t="shared" si="67"/>
        <v>22.801218216223099</v>
      </c>
      <c r="I254" s="18">
        <f>ROUND((SUMIFS(diaria!$E:$E,diaria!$C:$C,metas!I$1)*100),6)</f>
        <v>8.6401780000000006</v>
      </c>
      <c r="J254" s="18">
        <f>ROUND((SUMIFS(diaria!$E:$E,diaria!$C:$C,metas!J$1)*100),6)</f>
        <v>17.167086999999999</v>
      </c>
      <c r="K254" s="18">
        <f>ROUND((SUMIFS(diaria!$E:$E,diaria!$C:$C,metas!K$1)*100),6)</f>
        <v>17.654845999999999</v>
      </c>
      <c r="L254" s="18">
        <f>ROUND((SUMIFS(diaria!$E:$E,diaria!$C:$C,metas!L$1)*100),6)</f>
        <v>12.966499000000001</v>
      </c>
      <c r="M254" s="18">
        <f>ROUND((SUMIFS(diaria!$E:$E,diaria!$C:$C,metas!M$1)*100),6)</f>
        <v>13.593515</v>
      </c>
      <c r="N254" s="37">
        <f t="shared" si="71"/>
        <v>14.279571000000004</v>
      </c>
      <c r="O254" s="18">
        <f>ROUND((SUMIFS(diaria!$E:$E,diaria!$C:$C,metas!O$1)*100),6)</f>
        <v>15.698304</v>
      </c>
      <c r="P254" s="38">
        <v>4112.8865909817114</v>
      </c>
    </row>
    <row r="255" spans="1:16" x14ac:dyDescent="0.2">
      <c r="A255" s="27">
        <f t="shared" si="68"/>
        <v>253</v>
      </c>
      <c r="B255" s="15">
        <v>400</v>
      </c>
      <c r="C255" s="15">
        <v>9</v>
      </c>
      <c r="D255" s="16" t="s">
        <v>18</v>
      </c>
      <c r="E255" s="17">
        <v>339620.15951676143</v>
      </c>
      <c r="F255" s="17">
        <v>73144.893785089735</v>
      </c>
      <c r="G255" s="18">
        <f>ROUND(($E255/SUMIF($B:$B,$B255,$E:$E))*100,6)</f>
        <v>7.3802539999999999</v>
      </c>
      <c r="H255" s="19">
        <f t="shared" si="67"/>
        <v>21.537265010759697</v>
      </c>
      <c r="I255" s="18">
        <f>ROUND((SUMIFS(diaria!$H:$H,diaria!$C:$C,metas!I$1)*100),6)</f>
        <v>15.038662</v>
      </c>
      <c r="J255" s="18">
        <f>ROUND((SUMIFS(diaria!$H:$H,diaria!$C:$C,metas!J$1)*100),6)</f>
        <v>10.104303</v>
      </c>
      <c r="K255" s="18">
        <f>ROUND((SUMIFS(diaria!$H:$H,diaria!$C:$C,metas!K$1)*100),6)</f>
        <v>12.269288</v>
      </c>
      <c r="L255" s="18">
        <f>ROUND((SUMIFS(diaria!$H:$H,diaria!$C:$C,metas!L$1)*100),6)</f>
        <v>9.985023</v>
      </c>
      <c r="M255" s="18">
        <f>ROUND((SUMIFS(diaria!$H:$H,diaria!$C:$C,metas!M$1)*100),6)</f>
        <v>11.548665</v>
      </c>
      <c r="N255" s="37">
        <f t="shared" si="71"/>
        <v>17.543157000000008</v>
      </c>
      <c r="O255" s="18">
        <f>ROUND((SUMIFS(diaria!$H:$H,diaria!$C:$C,metas!O$1)*100),6)</f>
        <v>23.510902000000002</v>
      </c>
      <c r="P255" s="38">
        <v>28873.944081635593</v>
      </c>
    </row>
    <row r="256" spans="1:16" x14ac:dyDescent="0.2">
      <c r="A256" s="27">
        <f t="shared" si="68"/>
        <v>254</v>
      </c>
      <c r="B256" s="15">
        <v>400</v>
      </c>
      <c r="C256" s="15">
        <v>10</v>
      </c>
      <c r="D256" s="16" t="s">
        <v>23</v>
      </c>
      <c r="E256" s="17">
        <v>116071.06784680136</v>
      </c>
      <c r="F256" s="17">
        <v>31341.682888372266</v>
      </c>
      <c r="G256" s="18">
        <f>ROUND(($E256/SUMIF($B:$B,$B256,$E:$E))*100,6)</f>
        <v>2.5223300000000002</v>
      </c>
      <c r="H256" s="19">
        <f t="shared" si="67"/>
        <v>27.002149174451628</v>
      </c>
      <c r="I256" s="18">
        <f>ROUND((SUMIFS(diaria!$O:$O,diaria!$C:$C,metas!I$1)*100),6)</f>
        <v>9.7230050000000006</v>
      </c>
      <c r="J256" s="18">
        <f>ROUND((SUMIFS(diaria!$O:$O,diaria!$C:$C,metas!J$1)*100),6)</f>
        <v>15.346026999999999</v>
      </c>
      <c r="K256" s="18">
        <f>ROUND((SUMIFS(diaria!$O:$O,diaria!$C:$C,metas!K$1)*100),6)</f>
        <v>17.719628</v>
      </c>
      <c r="L256" s="18">
        <f>ROUND((SUMIFS(diaria!$O:$O,diaria!$C:$C,metas!L$1)*100),6)</f>
        <v>12.681141999999999</v>
      </c>
      <c r="M256" s="18">
        <f>ROUND((SUMIFS(diaria!$O:$O,diaria!$C:$C,metas!M$1)*100),6)</f>
        <v>13.201278</v>
      </c>
      <c r="N256" s="37">
        <f t="shared" si="71"/>
        <v>14.706696999999991</v>
      </c>
      <c r="O256" s="18">
        <f>ROUND((SUMIFS(diaria!$O:$O,diaria!$C:$C,metas!O$1)*100),6)</f>
        <v>16.622223000000002</v>
      </c>
      <c r="P256" s="38">
        <v>6269.3072020373475</v>
      </c>
    </row>
    <row r="257" spans="1:16" x14ac:dyDescent="0.2">
      <c r="A257" s="27">
        <f t="shared" si="68"/>
        <v>255</v>
      </c>
      <c r="B257" s="15">
        <v>400</v>
      </c>
      <c r="C257" s="15">
        <v>12</v>
      </c>
      <c r="D257" s="16" t="s">
        <v>2</v>
      </c>
      <c r="E257" s="17">
        <v>59055.819119503845</v>
      </c>
      <c r="F257" s="17">
        <v>18903.680659312588</v>
      </c>
      <c r="G257" s="18">
        <f>ROUND(($E257/SUMIF($B:$B,$B257,$E:$E))*100,6)</f>
        <v>1.283337</v>
      </c>
      <c r="H257" s="19">
        <f t="shared" si="67"/>
        <v>32.009852612592816</v>
      </c>
      <c r="I257" s="18">
        <f>ROUND((SUMIFS(diaria!$D:$D,diaria!$C:$C,metas!I$1)*100),6)</f>
        <v>11.859761000000001</v>
      </c>
      <c r="J257" s="18">
        <f>ROUND((SUMIFS(diaria!$D:$D,diaria!$C:$C,metas!J$1)*100),6)</f>
        <v>15.117702</v>
      </c>
      <c r="K257" s="18">
        <f>ROUND((SUMIFS(diaria!$D:$D,diaria!$C:$C,metas!K$1)*100),6)</f>
        <v>16.352796999999999</v>
      </c>
      <c r="L257" s="18">
        <f>ROUND((SUMIFS(diaria!$D:$D,diaria!$C:$C,metas!L$1)*100),6)</f>
        <v>12.079449</v>
      </c>
      <c r="M257" s="18">
        <f>ROUND((SUMIFS(diaria!$D:$D,diaria!$C:$C,metas!M$1)*100),6)</f>
        <v>12.535981</v>
      </c>
      <c r="N257" s="37">
        <f t="shared" si="71"/>
        <v>14.465490000000017</v>
      </c>
      <c r="O257" s="18">
        <f>ROUND((SUMIFS(diaria!$D:$D,diaria!$C:$C,metas!O$1)*100),6)</f>
        <v>17.588819999999998</v>
      </c>
      <c r="P257" s="38">
        <v>1140.0341655708942</v>
      </c>
    </row>
    <row r="258" spans="1:16" x14ac:dyDescent="0.2">
      <c r="A258" s="27">
        <f t="shared" si="68"/>
        <v>256</v>
      </c>
      <c r="B258" s="15">
        <v>400</v>
      </c>
      <c r="C258" s="15">
        <v>21</v>
      </c>
      <c r="D258" s="16" t="s">
        <v>20</v>
      </c>
      <c r="E258" s="17">
        <v>435778.06665429118</v>
      </c>
      <c r="F258" s="17">
        <v>119703.80427264622</v>
      </c>
      <c r="G258" s="18">
        <f>ROUND(($E258/SUMIF($B:$B,$B258,$E:$E))*100,6)</f>
        <v>9.4698530000000005</v>
      </c>
      <c r="H258" s="19">
        <f t="shared" si="67"/>
        <v>27.468983281255621</v>
      </c>
      <c r="I258" s="18">
        <f>ROUND((SUMIFS(diaria!$I:$I,diaria!$C:$C,metas!I$1)*100),6)</f>
        <v>9.6980599999999999</v>
      </c>
      <c r="J258" s="18">
        <f>ROUND((SUMIFS(diaria!$I:$I,diaria!$C:$C,metas!J$1)*100),6)</f>
        <v>14.601525000000001</v>
      </c>
      <c r="K258" s="18">
        <f>ROUND((SUMIFS(diaria!$I:$I,diaria!$C:$C,metas!K$1)*100),6)</f>
        <v>16.306732</v>
      </c>
      <c r="L258" s="18">
        <f>ROUND((SUMIFS(diaria!$I:$I,diaria!$C:$C,metas!L$1)*100),6)</f>
        <v>12.469127</v>
      </c>
      <c r="M258" s="18">
        <f>ROUND((SUMIFS(diaria!$I:$I,diaria!$C:$C,metas!M$1)*100),6)</f>
        <v>13.598713999999999</v>
      </c>
      <c r="N258" s="37">
        <f t="shared" si="71"/>
        <v>15.72069599999999</v>
      </c>
      <c r="O258" s="18">
        <f>ROUND((SUMIFS(diaria!$I:$I,diaria!$C:$C,metas!O$1)*100),6)</f>
        <v>17.605146000000001</v>
      </c>
      <c r="P258" s="38">
        <v>11459.511515987077</v>
      </c>
    </row>
    <row r="259" spans="1:16" x14ac:dyDescent="0.2">
      <c r="A259" s="27">
        <f t="shared" si="68"/>
        <v>257</v>
      </c>
      <c r="B259" s="15">
        <v>400</v>
      </c>
      <c r="C259" s="15">
        <v>22</v>
      </c>
      <c r="D259" s="16" t="s">
        <v>25</v>
      </c>
      <c r="E259" s="17">
        <v>155649.31842582297</v>
      </c>
      <c r="F259" s="17">
        <v>46526.058332222456</v>
      </c>
      <c r="G259" s="18">
        <f>ROUND(($E259/SUMIF($B:$B,$B259,$E:$E))*100,6)</f>
        <v>3.3824010000000002</v>
      </c>
      <c r="H259" s="19">
        <f t="shared" si="67"/>
        <v>29.891591433081121</v>
      </c>
      <c r="I259" s="18">
        <f>ROUND((SUMIFS(diaria!$J:$J,diaria!$C:$C,metas!I$1)*100),6)</f>
        <v>11.154149</v>
      </c>
      <c r="J259" s="18">
        <f>ROUND((SUMIFS(diaria!$J:$J,diaria!$C:$C,metas!J$1)*100),6)</f>
        <v>12.854139999999999</v>
      </c>
      <c r="K259" s="18">
        <f>ROUND((SUMIFS(diaria!$J:$J,diaria!$C:$C,metas!K$1)*100),6)</f>
        <v>15.742125</v>
      </c>
      <c r="L259" s="18">
        <f>ROUND((SUMIFS(diaria!$J:$J,diaria!$C:$C,metas!L$1)*100),6)</f>
        <v>12.304954</v>
      </c>
      <c r="M259" s="18">
        <f>ROUND((SUMIFS(diaria!$J:$J,diaria!$C:$C,metas!M$1)*100),6)</f>
        <v>13.418613000000001</v>
      </c>
      <c r="N259" s="37">
        <f t="shared" si="71"/>
        <v>15.864176999999984</v>
      </c>
      <c r="O259" s="18">
        <f>ROUND((SUMIFS(diaria!$J:$J,diaria!$C:$C,metas!O$1)*100),6)</f>
        <v>18.661842</v>
      </c>
      <c r="P259" s="38">
        <v>2662.4264634525771</v>
      </c>
    </row>
    <row r="260" spans="1:16" x14ac:dyDescent="0.2">
      <c r="A260" s="27">
        <f t="shared" si="68"/>
        <v>258</v>
      </c>
      <c r="B260" s="15">
        <v>400</v>
      </c>
      <c r="C260" s="15">
        <v>23</v>
      </c>
      <c r="D260" s="16" t="s">
        <v>22</v>
      </c>
      <c r="E260" s="17">
        <v>283857.96963833563</v>
      </c>
      <c r="F260" s="17">
        <v>60369.016053412364</v>
      </c>
      <c r="G260" s="18">
        <f>ROUND(($E260/SUMIF($B:$B,$B260,$E:$E))*100,6)</f>
        <v>6.1684910000000004</v>
      </c>
      <c r="H260" s="19">
        <f t="shared" si="67"/>
        <v>21.267331732953888</v>
      </c>
      <c r="I260" s="18">
        <f>ROUND((SUMIFS(diaria!$K:$K,diaria!$C:$C,metas!I$1)*100),6)</f>
        <v>8.1833609999999997</v>
      </c>
      <c r="J260" s="18">
        <f>ROUND((SUMIFS(diaria!$K:$K,diaria!$C:$C,metas!J$1)*100),6)</f>
        <v>16.438473999999999</v>
      </c>
      <c r="K260" s="18">
        <f>ROUND((SUMIFS(diaria!$K:$K,diaria!$C:$C,metas!K$1)*100),6)</f>
        <v>19.212966999999999</v>
      </c>
      <c r="L260" s="18">
        <f>ROUND((SUMIFS(diaria!$K:$K,diaria!$C:$C,metas!L$1)*100),6)</f>
        <v>14.202825000000001</v>
      </c>
      <c r="M260" s="18">
        <f>ROUND((SUMIFS(diaria!$K:$K,diaria!$C:$C,metas!M$1)*100),6)</f>
        <v>13.037020999999999</v>
      </c>
      <c r="N260" s="37">
        <f t="shared" si="71"/>
        <v>14.163486000000006</v>
      </c>
      <c r="O260" s="18">
        <f>ROUND((SUMIFS(diaria!$K:$K,diaria!$C:$C,metas!O$1)*100),6)</f>
        <v>14.761865999999999</v>
      </c>
      <c r="P260" s="38">
        <v>2626.3404100878902</v>
      </c>
    </row>
    <row r="261" spans="1:16" x14ac:dyDescent="0.2">
      <c r="A261" s="27">
        <f t="shared" si="68"/>
        <v>259</v>
      </c>
      <c r="B261" s="15">
        <v>400</v>
      </c>
      <c r="C261" s="15">
        <v>24</v>
      </c>
      <c r="D261" s="16" t="s">
        <v>15</v>
      </c>
      <c r="E261" s="17">
        <v>219541.39785043709</v>
      </c>
      <c r="F261" s="17">
        <v>52507.983560949477</v>
      </c>
      <c r="G261" s="18">
        <f>ROUND(($E261/SUMIF($B:$B,$B261,$E:$E))*100,6)</f>
        <v>4.7708339999999998</v>
      </c>
      <c r="H261" s="19">
        <f t="shared" si="67"/>
        <v>23.917121816232864</v>
      </c>
      <c r="I261" s="18">
        <f>ROUND((SUMIFS(diaria!$G:$G,diaria!$C:$C,metas!I$1)*100),6)</f>
        <v>8.9238379999999999</v>
      </c>
      <c r="J261" s="18">
        <f>ROUND((SUMIFS(diaria!$G:$G,diaria!$C:$C,metas!J$1)*100),6)</f>
        <v>15.597201999999999</v>
      </c>
      <c r="K261" s="18">
        <f>ROUND((SUMIFS(diaria!$G:$G,diaria!$C:$C,metas!K$1)*100),6)</f>
        <v>18.391829999999999</v>
      </c>
      <c r="L261" s="18">
        <f>ROUND((SUMIFS(diaria!$G:$G,diaria!$C:$C,metas!L$1)*100),6)</f>
        <v>13.644973</v>
      </c>
      <c r="M261" s="18">
        <f>ROUND((SUMIFS(diaria!$G:$G,diaria!$C:$C,metas!M$1)*100),6)</f>
        <v>13.264915</v>
      </c>
      <c r="N261" s="37">
        <f t="shared" ref="N261" si="72">100-SUM(I261:M261,O261)</f>
        <v>14.220572000000004</v>
      </c>
      <c r="O261" s="18">
        <f>ROUND((SUMIFS(diaria!$G:$G,diaria!$C:$C,metas!O$1)*100),6)</f>
        <v>15.956670000000001</v>
      </c>
      <c r="P261" s="38">
        <v>13259.702694147703</v>
      </c>
    </row>
    <row r="262" spans="1:16" x14ac:dyDescent="0.2">
      <c r="A262" s="27">
        <f t="shared" si="68"/>
        <v>260</v>
      </c>
      <c r="B262" s="15">
        <v>418</v>
      </c>
      <c r="C262" s="15">
        <v>1</v>
      </c>
      <c r="D262" s="16" t="s">
        <v>0</v>
      </c>
      <c r="E262" s="17">
        <v>394552.66496538738</v>
      </c>
      <c r="F262" s="17">
        <v>99674.253639319577</v>
      </c>
      <c r="G262" s="18">
        <f>ROUND(($E262/SUMIF($B:$B,$B262,$E:$E))*100,6)</f>
        <v>14.055364000000001</v>
      </c>
      <c r="H262" s="19">
        <f t="shared" si="67"/>
        <v>25.262597997675069</v>
      </c>
      <c r="I262" s="18">
        <f>ROUND((SUMIFS(diaria!$N:$N,diaria!$C:$C,metas!I$1)*100),6)</f>
        <v>10.291415000000001</v>
      </c>
      <c r="J262" s="18">
        <f>ROUND((SUMIFS(diaria!$N:$N,diaria!$C:$C,metas!J$1)*100),6)</f>
        <v>14.221242999999999</v>
      </c>
      <c r="K262" s="18">
        <f>ROUND((SUMIFS(diaria!$N:$N,diaria!$C:$C,metas!K$1)*100),6)</f>
        <v>16.277131000000001</v>
      </c>
      <c r="L262" s="18">
        <f>ROUND((SUMIFS(diaria!$N:$N,diaria!$C:$C,metas!L$1)*100),6)</f>
        <v>12.29017</v>
      </c>
      <c r="M262" s="18">
        <f>ROUND((SUMIFS(diaria!$N:$N,diaria!$C:$C,metas!M$1)*100),6)</f>
        <v>12.764673</v>
      </c>
      <c r="N262" s="37">
        <f>100-SUM(I262:M262,O262)</f>
        <v>15.980947999999998</v>
      </c>
      <c r="O262" s="18">
        <f>ROUND((SUMIFS(diaria!$N:$N,diaria!$C:$C,metas!O$1)*100),6)</f>
        <v>18.174420000000001</v>
      </c>
      <c r="P262" s="38">
        <v>13450.670466223704</v>
      </c>
    </row>
    <row r="263" spans="1:16" x14ac:dyDescent="0.2">
      <c r="A263" s="27">
        <f t="shared" si="68"/>
        <v>261</v>
      </c>
      <c r="B263" s="15">
        <v>418</v>
      </c>
      <c r="C263" s="15">
        <v>2</v>
      </c>
      <c r="D263" s="16" t="s">
        <v>3</v>
      </c>
      <c r="E263" s="17">
        <v>608481.50407570845</v>
      </c>
      <c r="F263" s="17">
        <v>141037.97006970068</v>
      </c>
      <c r="G263" s="37">
        <f>100-SUM(G262,G264:G274)</f>
        <v>21.676266999999996</v>
      </c>
      <c r="H263" s="19">
        <f t="shared" si="67"/>
        <v>23.178678254804023</v>
      </c>
      <c r="I263" s="18">
        <f>ROUND((SUMIFS(diaria!$M:$M,diaria!$C:$C,metas!I$1)*100),6)</f>
        <v>10.208346000000001</v>
      </c>
      <c r="J263" s="18">
        <f>ROUND((SUMIFS(diaria!$M:$M,diaria!$C:$C,metas!J$1)*100),6)</f>
        <v>12.676824</v>
      </c>
      <c r="K263" s="18">
        <f>ROUND((SUMIFS(diaria!$M:$M,diaria!$C:$C,metas!K$1)*100),6)</f>
        <v>15.965903000000001</v>
      </c>
      <c r="L263" s="18">
        <f>ROUND((SUMIFS(diaria!$M:$M,diaria!$C:$C,metas!L$1)*100),6)</f>
        <v>11.881477</v>
      </c>
      <c r="M263" s="18">
        <f>ROUND((SUMIFS(diaria!$M:$M,diaria!$C:$C,metas!M$1)*100),6)</f>
        <v>14.063976</v>
      </c>
      <c r="N263" s="37">
        <f t="shared" ref="N263:N265" si="73">100-SUM(I263:M263,O263)</f>
        <v>15.603440000000006</v>
      </c>
      <c r="O263" s="18">
        <f>ROUND((SUMIFS(diaria!$M:$M,diaria!$C:$C,metas!O$1)*100),6)</f>
        <v>19.600034000000001</v>
      </c>
      <c r="P263" s="38">
        <v>9147.6889128987714</v>
      </c>
    </row>
    <row r="264" spans="1:16" x14ac:dyDescent="0.2">
      <c r="A264" s="27">
        <f t="shared" si="68"/>
        <v>262</v>
      </c>
      <c r="B264" s="15">
        <v>418</v>
      </c>
      <c r="C264" s="15">
        <v>3</v>
      </c>
      <c r="D264" s="16" t="s">
        <v>11</v>
      </c>
      <c r="E264" s="17">
        <v>174797.87381497218</v>
      </c>
      <c r="F264" s="17">
        <v>49910.903574930431</v>
      </c>
      <c r="G264" s="18">
        <f>ROUND(($E264/SUMIF($B:$B,$B264,$E:$E))*100,6)</f>
        <v>6.2269199999999998</v>
      </c>
      <c r="H264" s="19">
        <f t="shared" si="67"/>
        <v>28.553495809544195</v>
      </c>
      <c r="I264" s="18">
        <f>ROUND((SUMIFS(diaria!$P:$P,diaria!$C:$C,metas!I$1)*100),6)</f>
        <v>7.9988409999999996</v>
      </c>
      <c r="J264" s="18">
        <f>ROUND((SUMIFS(diaria!$P:$P,diaria!$C:$C,metas!J$1)*100),6)</f>
        <v>12.891432</v>
      </c>
      <c r="K264" s="18">
        <f>ROUND((SUMIFS(diaria!$P:$P,diaria!$C:$C,metas!K$1)*100),6)</f>
        <v>15.083800999999999</v>
      </c>
      <c r="L264" s="18">
        <f>ROUND((SUMIFS(diaria!$P:$P,diaria!$C:$C,metas!L$1)*100),6)</f>
        <v>12.243176999999999</v>
      </c>
      <c r="M264" s="18">
        <f>ROUND((SUMIFS(diaria!$P:$P,diaria!$C:$C,metas!M$1)*100),6)</f>
        <v>16.084852999999999</v>
      </c>
      <c r="N264" s="37">
        <f t="shared" si="73"/>
        <v>16.776868000000007</v>
      </c>
      <c r="O264" s="18">
        <f>ROUND((SUMIFS(diaria!$P:$P,diaria!$C:$C,metas!O$1)*100),6)</f>
        <v>18.921028</v>
      </c>
      <c r="P264" s="38">
        <v>3314.7971660917265</v>
      </c>
    </row>
    <row r="265" spans="1:16" x14ac:dyDescent="0.2">
      <c r="A265" s="27">
        <f t="shared" si="68"/>
        <v>263</v>
      </c>
      <c r="B265" s="15">
        <v>418</v>
      </c>
      <c r="C265" s="15">
        <v>4</v>
      </c>
      <c r="D265" s="16" t="s">
        <v>13</v>
      </c>
      <c r="E265" s="17">
        <v>167833.31410932628</v>
      </c>
      <c r="F265" s="17">
        <v>62507.273265143573</v>
      </c>
      <c r="G265" s="18">
        <f>ROUND(($E265/SUMIF($B:$B,$B265,$E:$E))*100,6)</f>
        <v>5.9788170000000003</v>
      </c>
      <c r="H265" s="19">
        <f t="shared" si="67"/>
        <v>37.243662616604503</v>
      </c>
      <c r="I265" s="18">
        <f>ROUND((SUMIFS(diaria!$F:$F,diaria!$C:$C,metas!I$1)*100),6)</f>
        <v>9.4109809999999996</v>
      </c>
      <c r="J265" s="18">
        <f>ROUND((SUMIFS(diaria!$F:$F,diaria!$C:$C,metas!J$1)*100),6)</f>
        <v>13.565348</v>
      </c>
      <c r="K265" s="18">
        <f>ROUND((SUMIFS(diaria!$F:$F,diaria!$C:$C,metas!K$1)*100),6)</f>
        <v>19.587935000000002</v>
      </c>
      <c r="L265" s="18">
        <f>ROUND((SUMIFS(diaria!$F:$F,diaria!$C:$C,metas!L$1)*100),6)</f>
        <v>14.845794</v>
      </c>
      <c r="M265" s="18">
        <f>ROUND((SUMIFS(diaria!$F:$F,diaria!$C:$C,metas!M$1)*100),6)</f>
        <v>12.886869000000001</v>
      </c>
      <c r="N265" s="37">
        <f t="shared" si="73"/>
        <v>13.780405999999999</v>
      </c>
      <c r="O265" s="18">
        <f>ROUND((SUMIFS(diaria!$F:$F,diaria!$C:$C,metas!O$1)*100),6)</f>
        <v>15.922667000000001</v>
      </c>
      <c r="P265" s="38">
        <v>0</v>
      </c>
    </row>
    <row r="266" spans="1:16" x14ac:dyDescent="0.2">
      <c r="A266" s="27">
        <f t="shared" si="68"/>
        <v>264</v>
      </c>
      <c r="B266" s="15">
        <v>418</v>
      </c>
      <c r="C266" s="15">
        <v>5</v>
      </c>
      <c r="D266" s="16" t="s">
        <v>16</v>
      </c>
      <c r="E266" s="17">
        <v>45144.444185026616</v>
      </c>
      <c r="F266" s="17">
        <v>26468.057751804998</v>
      </c>
      <c r="G266" s="18">
        <f>ROUND(($E266/SUMIF($B:$B,$B266,$E:$E))*100,6)</f>
        <v>1.6082050000000001</v>
      </c>
      <c r="H266" s="19">
        <f t="shared" si="67"/>
        <v>58.629712314818683</v>
      </c>
      <c r="I266" s="18">
        <f>ROUND((SUMIFS(diaria!$L:$L,diaria!$C:$C,metas!I$1)*100),6)</f>
        <v>10.905022000000001</v>
      </c>
      <c r="J266" s="18">
        <f>ROUND((SUMIFS(diaria!$L:$L,diaria!$C:$C,metas!J$1)*100),6)</f>
        <v>14.196714999999999</v>
      </c>
      <c r="K266" s="18">
        <f>ROUND((SUMIFS(diaria!$L:$L,diaria!$C:$C,metas!K$1)*100),6)</f>
        <v>15.836491000000001</v>
      </c>
      <c r="L266" s="18">
        <f>ROUND((SUMIFS(diaria!$L:$L,diaria!$C:$C,metas!L$1)*100),6)</f>
        <v>12.669465000000001</v>
      </c>
      <c r="M266" s="18">
        <f>ROUND((SUMIFS(diaria!$L:$L,diaria!$C:$C,metas!M$1)*100),6)</f>
        <v>13.031764000000001</v>
      </c>
      <c r="N266" s="37">
        <f t="shared" ref="N266:N273" si="74">100-SUM(I266:M266,O266)</f>
        <v>16.514835999999988</v>
      </c>
      <c r="O266" s="18">
        <f>ROUND((SUMIFS(diaria!$L:$L,diaria!$C:$C,metas!O$1)*100),6)</f>
        <v>16.845707000000001</v>
      </c>
      <c r="P266" s="38">
        <v>0</v>
      </c>
    </row>
    <row r="267" spans="1:16" x14ac:dyDescent="0.2">
      <c r="A267" s="27">
        <f t="shared" si="68"/>
        <v>265</v>
      </c>
      <c r="B267" s="15">
        <v>418</v>
      </c>
      <c r="C267" s="15">
        <v>7</v>
      </c>
      <c r="D267" s="16" t="s">
        <v>5</v>
      </c>
      <c r="E267" s="17">
        <v>218569.50486236581</v>
      </c>
      <c r="F267" s="17">
        <v>48446.987520067967</v>
      </c>
      <c r="G267" s="18">
        <f>ROUND(($E267/SUMIF($B:$B,$B267,$E:$E))*100,6)</f>
        <v>7.7862200000000001</v>
      </c>
      <c r="H267" s="19">
        <f t="shared" si="67"/>
        <v>22.165483492573792</v>
      </c>
      <c r="I267" s="18">
        <f>ROUND((SUMIFS(diaria!$E:$E,diaria!$C:$C,metas!I$1)*100),6)</f>
        <v>8.6401780000000006</v>
      </c>
      <c r="J267" s="18">
        <f>ROUND((SUMIFS(diaria!$E:$E,diaria!$C:$C,metas!J$1)*100),6)</f>
        <v>17.167086999999999</v>
      </c>
      <c r="K267" s="18">
        <f>ROUND((SUMIFS(diaria!$E:$E,diaria!$C:$C,metas!K$1)*100),6)</f>
        <v>17.654845999999999</v>
      </c>
      <c r="L267" s="18">
        <f>ROUND((SUMIFS(diaria!$E:$E,diaria!$C:$C,metas!L$1)*100),6)</f>
        <v>12.966499000000001</v>
      </c>
      <c r="M267" s="18">
        <f>ROUND((SUMIFS(diaria!$E:$E,diaria!$C:$C,metas!M$1)*100),6)</f>
        <v>13.593515</v>
      </c>
      <c r="N267" s="37">
        <f t="shared" si="74"/>
        <v>14.279571000000004</v>
      </c>
      <c r="O267" s="18">
        <f>ROUND((SUMIFS(diaria!$E:$E,diaria!$C:$C,metas!O$1)*100),6)</f>
        <v>15.698304</v>
      </c>
      <c r="P267" s="38">
        <v>3048.9383157454272</v>
      </c>
    </row>
    <row r="268" spans="1:16" x14ac:dyDescent="0.2">
      <c r="A268" s="27">
        <f t="shared" si="68"/>
        <v>266</v>
      </c>
      <c r="B268" s="15">
        <v>418</v>
      </c>
      <c r="C268" s="15">
        <v>9</v>
      </c>
      <c r="D268" s="16" t="s">
        <v>18</v>
      </c>
      <c r="E268" s="17">
        <v>252866.77837626071</v>
      </c>
      <c r="F268" s="17">
        <v>51705.381124300686</v>
      </c>
      <c r="G268" s="18">
        <f>ROUND(($E268/SUMIF($B:$B,$B268,$E:$E))*100,6)</f>
        <v>9.0080100000000005</v>
      </c>
      <c r="H268" s="19">
        <f t="shared" si="67"/>
        <v>20.447676620992937</v>
      </c>
      <c r="I268" s="18">
        <f>ROUND((SUMIFS(diaria!$H:$H,diaria!$C:$C,metas!I$1)*100),6)</f>
        <v>15.038662</v>
      </c>
      <c r="J268" s="18">
        <f>ROUND((SUMIFS(diaria!$H:$H,diaria!$C:$C,metas!J$1)*100),6)</f>
        <v>10.104303</v>
      </c>
      <c r="K268" s="18">
        <f>ROUND((SUMIFS(diaria!$H:$H,diaria!$C:$C,metas!K$1)*100),6)</f>
        <v>12.269288</v>
      </c>
      <c r="L268" s="18">
        <f>ROUND((SUMIFS(diaria!$H:$H,diaria!$C:$C,metas!L$1)*100),6)</f>
        <v>9.985023</v>
      </c>
      <c r="M268" s="18">
        <f>ROUND((SUMIFS(diaria!$H:$H,diaria!$C:$C,metas!M$1)*100),6)</f>
        <v>11.548665</v>
      </c>
      <c r="N268" s="37">
        <f t="shared" si="74"/>
        <v>17.543157000000008</v>
      </c>
      <c r="O268" s="18">
        <f>ROUND((SUMIFS(diaria!$H:$H,diaria!$C:$C,metas!O$1)*100),6)</f>
        <v>23.510902000000002</v>
      </c>
      <c r="P268" s="38">
        <v>21498.315145156012</v>
      </c>
    </row>
    <row r="269" spans="1:16" x14ac:dyDescent="0.2">
      <c r="A269" s="27">
        <f t="shared" si="68"/>
        <v>267</v>
      </c>
      <c r="B269" s="15">
        <v>418</v>
      </c>
      <c r="C269" s="15">
        <v>10</v>
      </c>
      <c r="D269" s="16" t="s">
        <v>23</v>
      </c>
      <c r="E269" s="17">
        <v>104949.97156144599</v>
      </c>
      <c r="F269" s="17">
        <v>27594.897420812136</v>
      </c>
      <c r="G269" s="18">
        <f>ROUND(($E269/SUMIF($B:$B,$B269,$E:$E))*100,6)</f>
        <v>3.7386900000000001</v>
      </c>
      <c r="H269" s="19">
        <f t="shared" si="67"/>
        <v>26.293382466193343</v>
      </c>
      <c r="I269" s="18">
        <f>ROUND((SUMIFS(diaria!$O:$O,diaria!$C:$C,metas!I$1)*100),6)</f>
        <v>9.7230050000000006</v>
      </c>
      <c r="J269" s="18">
        <f>ROUND((SUMIFS(diaria!$O:$O,diaria!$C:$C,metas!J$1)*100),6)</f>
        <v>15.346026999999999</v>
      </c>
      <c r="K269" s="18">
        <f>ROUND((SUMIFS(diaria!$O:$O,diaria!$C:$C,metas!K$1)*100),6)</f>
        <v>17.719628</v>
      </c>
      <c r="L269" s="18">
        <f>ROUND((SUMIFS(diaria!$O:$O,diaria!$C:$C,metas!L$1)*100),6)</f>
        <v>12.681141999999999</v>
      </c>
      <c r="M269" s="18">
        <f>ROUND((SUMIFS(diaria!$O:$O,diaria!$C:$C,metas!M$1)*100),6)</f>
        <v>13.201278</v>
      </c>
      <c r="N269" s="37">
        <f t="shared" si="74"/>
        <v>14.706696999999991</v>
      </c>
      <c r="O269" s="18">
        <f>ROUND((SUMIFS(diaria!$O:$O,diaria!$C:$C,metas!O$1)*100),6)</f>
        <v>16.622223000000002</v>
      </c>
      <c r="P269" s="38">
        <v>5668.6272020191464</v>
      </c>
    </row>
    <row r="270" spans="1:16" x14ac:dyDescent="0.2">
      <c r="A270" s="27">
        <f t="shared" si="68"/>
        <v>268</v>
      </c>
      <c r="B270" s="15">
        <v>418</v>
      </c>
      <c r="C270" s="15">
        <v>12</v>
      </c>
      <c r="D270" s="16" t="s">
        <v>2</v>
      </c>
      <c r="E270" s="17">
        <v>68692.583515615101</v>
      </c>
      <c r="F270" s="17">
        <v>20752.461008881652</v>
      </c>
      <c r="G270" s="18">
        <f>ROUND(($E270/SUMIF($B:$B,$B270,$E:$E))*100,6)</f>
        <v>2.4470730000000001</v>
      </c>
      <c r="H270" s="19">
        <f t="shared" si="67"/>
        <v>30.210628202918343</v>
      </c>
      <c r="I270" s="18">
        <f>ROUND((SUMIFS(diaria!$D:$D,diaria!$C:$C,metas!I$1)*100),6)</f>
        <v>11.859761000000001</v>
      </c>
      <c r="J270" s="18">
        <f>ROUND((SUMIFS(diaria!$D:$D,diaria!$C:$C,metas!J$1)*100),6)</f>
        <v>15.117702</v>
      </c>
      <c r="K270" s="18">
        <f>ROUND((SUMIFS(diaria!$D:$D,diaria!$C:$C,metas!K$1)*100),6)</f>
        <v>16.352796999999999</v>
      </c>
      <c r="L270" s="18">
        <f>ROUND((SUMIFS(diaria!$D:$D,diaria!$C:$C,metas!L$1)*100),6)</f>
        <v>12.079449</v>
      </c>
      <c r="M270" s="18">
        <f>ROUND((SUMIFS(diaria!$D:$D,diaria!$C:$C,metas!M$1)*100),6)</f>
        <v>12.535981</v>
      </c>
      <c r="N270" s="37">
        <f t="shared" si="74"/>
        <v>14.465490000000017</v>
      </c>
      <c r="O270" s="18">
        <f>ROUND((SUMIFS(diaria!$D:$D,diaria!$C:$C,metas!O$1)*100),6)</f>
        <v>17.588819999999998</v>
      </c>
      <c r="P270" s="38">
        <v>1326.0656324258798</v>
      </c>
    </row>
    <row r="271" spans="1:16" x14ac:dyDescent="0.2">
      <c r="A271" s="27">
        <f t="shared" si="68"/>
        <v>269</v>
      </c>
      <c r="B271" s="15">
        <v>418</v>
      </c>
      <c r="C271" s="15">
        <v>21</v>
      </c>
      <c r="D271" s="16" t="s">
        <v>20</v>
      </c>
      <c r="E271" s="17">
        <v>325848.87502768234</v>
      </c>
      <c r="F271" s="17">
        <v>85519.520013759378</v>
      </c>
      <c r="G271" s="18">
        <f>ROUND(($E271/SUMIF($B:$B,$B271,$E:$E))*100,6)</f>
        <v>11.607891</v>
      </c>
      <c r="H271" s="19">
        <f t="shared" si="67"/>
        <v>26.245148155412263</v>
      </c>
      <c r="I271" s="18">
        <f>ROUND((SUMIFS(diaria!$I:$I,diaria!$C:$C,metas!I$1)*100),6)</f>
        <v>9.6980599999999999</v>
      </c>
      <c r="J271" s="18">
        <f>ROUND((SUMIFS(diaria!$I:$I,diaria!$C:$C,metas!J$1)*100),6)</f>
        <v>14.601525000000001</v>
      </c>
      <c r="K271" s="18">
        <f>ROUND((SUMIFS(diaria!$I:$I,diaria!$C:$C,metas!K$1)*100),6)</f>
        <v>16.306732</v>
      </c>
      <c r="L271" s="18">
        <f>ROUND((SUMIFS(diaria!$I:$I,diaria!$C:$C,metas!L$1)*100),6)</f>
        <v>12.469127</v>
      </c>
      <c r="M271" s="18">
        <f>ROUND((SUMIFS(diaria!$I:$I,diaria!$C:$C,metas!M$1)*100),6)</f>
        <v>13.598713999999999</v>
      </c>
      <c r="N271" s="37">
        <f t="shared" si="74"/>
        <v>15.72069599999999</v>
      </c>
      <c r="O271" s="18">
        <f>ROUND((SUMIFS(diaria!$I:$I,diaria!$C:$C,metas!O$1)*100),6)</f>
        <v>17.605146000000001</v>
      </c>
      <c r="P271" s="38">
        <v>8568.7399655509707</v>
      </c>
    </row>
    <row r="272" spans="1:16" x14ac:dyDescent="0.2">
      <c r="A272" s="27">
        <f t="shared" si="68"/>
        <v>270</v>
      </c>
      <c r="B272" s="15">
        <v>418</v>
      </c>
      <c r="C272" s="15">
        <v>22</v>
      </c>
      <c r="D272" s="16" t="s">
        <v>25</v>
      </c>
      <c r="E272" s="17">
        <v>97742.875470602157</v>
      </c>
      <c r="F272" s="17">
        <v>28458.851727944992</v>
      </c>
      <c r="G272" s="18">
        <f>ROUND(($E272/SUMIF($B:$B,$B272,$E:$E))*100,6)</f>
        <v>3.4819469999999999</v>
      </c>
      <c r="H272" s="19">
        <f t="shared" si="67"/>
        <v>29.116036939699484</v>
      </c>
      <c r="I272" s="18">
        <f>ROUND((SUMIFS(diaria!$J:$J,diaria!$C:$C,metas!I$1)*100),6)</f>
        <v>11.154149</v>
      </c>
      <c r="J272" s="18">
        <f>ROUND((SUMIFS(diaria!$J:$J,diaria!$C:$C,metas!J$1)*100),6)</f>
        <v>12.854139999999999</v>
      </c>
      <c r="K272" s="18">
        <f>ROUND((SUMIFS(diaria!$J:$J,diaria!$C:$C,metas!K$1)*100),6)</f>
        <v>15.742125</v>
      </c>
      <c r="L272" s="18">
        <f>ROUND((SUMIFS(diaria!$J:$J,diaria!$C:$C,metas!L$1)*100),6)</f>
        <v>12.304954</v>
      </c>
      <c r="M272" s="18">
        <f>ROUND((SUMIFS(diaria!$J:$J,diaria!$C:$C,metas!M$1)*100),6)</f>
        <v>13.418613000000001</v>
      </c>
      <c r="N272" s="37">
        <f t="shared" si="74"/>
        <v>15.864176999999984</v>
      </c>
      <c r="O272" s="18">
        <f>ROUND((SUMIFS(diaria!$J:$J,diaria!$C:$C,metas!O$1)*100),6)</f>
        <v>18.661842</v>
      </c>
      <c r="P272" s="38">
        <v>1671.9200629901825</v>
      </c>
    </row>
    <row r="273" spans="1:16" x14ac:dyDescent="0.2">
      <c r="A273" s="27">
        <f t="shared" si="68"/>
        <v>271</v>
      </c>
      <c r="B273" s="15">
        <v>418</v>
      </c>
      <c r="C273" s="15">
        <v>23</v>
      </c>
      <c r="D273" s="16" t="s">
        <v>22</v>
      </c>
      <c r="E273" s="17">
        <v>205521.51971090538</v>
      </c>
      <c r="F273" s="17">
        <v>43671.974923426562</v>
      </c>
      <c r="G273" s="18">
        <f>ROUND(($E273/SUMIF($B:$B,$B273,$E:$E))*100,6)</f>
        <v>7.3214050000000004</v>
      </c>
      <c r="H273" s="19">
        <f t="shared" si="67"/>
        <v>21.249344100246667</v>
      </c>
      <c r="I273" s="18">
        <f>ROUND((SUMIFS(diaria!$K:$K,diaria!$C:$C,metas!I$1)*100),6)</f>
        <v>8.1833609999999997</v>
      </c>
      <c r="J273" s="18">
        <f>ROUND((SUMIFS(diaria!$K:$K,diaria!$C:$C,metas!J$1)*100),6)</f>
        <v>16.438473999999999</v>
      </c>
      <c r="K273" s="18">
        <f>ROUND((SUMIFS(diaria!$K:$K,diaria!$C:$C,metas!K$1)*100),6)</f>
        <v>19.212966999999999</v>
      </c>
      <c r="L273" s="18">
        <f>ROUND((SUMIFS(diaria!$K:$K,diaria!$C:$C,metas!L$1)*100),6)</f>
        <v>14.202825000000001</v>
      </c>
      <c r="M273" s="18">
        <f>ROUND((SUMIFS(diaria!$K:$K,diaria!$C:$C,metas!M$1)*100),6)</f>
        <v>13.037020999999999</v>
      </c>
      <c r="N273" s="37">
        <f t="shared" si="74"/>
        <v>14.163486000000006</v>
      </c>
      <c r="O273" s="18">
        <f>ROUND((SUMIFS(diaria!$K:$K,diaria!$C:$C,metas!O$1)*100),6)</f>
        <v>14.761865999999999</v>
      </c>
      <c r="P273" s="38">
        <v>1901.5477108046243</v>
      </c>
    </row>
    <row r="274" spans="1:16" x14ac:dyDescent="0.2">
      <c r="A274" s="27">
        <f t="shared" si="68"/>
        <v>272</v>
      </c>
      <c r="B274" s="15">
        <v>418</v>
      </c>
      <c r="C274" s="15">
        <v>24</v>
      </c>
      <c r="D274" s="16" t="s">
        <v>15</v>
      </c>
      <c r="E274" s="17">
        <v>142130.46957697358</v>
      </c>
      <c r="F274" s="17">
        <v>32974.452016600568</v>
      </c>
      <c r="G274" s="18">
        <f>ROUND(($E274/SUMIF($B:$B,$B274,$E:$E))*100,6)</f>
        <v>5.0631909999999998</v>
      </c>
      <c r="H274" s="19">
        <f t="shared" si="67"/>
        <v>23.200128807526806</v>
      </c>
      <c r="I274" s="18">
        <f>ROUND((SUMIFS(diaria!$G:$G,diaria!$C:$C,metas!I$1)*100),6)</f>
        <v>8.9238379999999999</v>
      </c>
      <c r="J274" s="18">
        <f>ROUND((SUMIFS(diaria!$G:$G,diaria!$C:$C,metas!J$1)*100),6)</f>
        <v>15.597201999999999</v>
      </c>
      <c r="K274" s="18">
        <f>ROUND((SUMIFS(diaria!$G:$G,diaria!$C:$C,metas!K$1)*100),6)</f>
        <v>18.391829999999999</v>
      </c>
      <c r="L274" s="18">
        <f>ROUND((SUMIFS(diaria!$G:$G,diaria!$C:$C,metas!L$1)*100),6)</f>
        <v>13.644973</v>
      </c>
      <c r="M274" s="18">
        <f>ROUND((SUMIFS(diaria!$G:$G,diaria!$C:$C,metas!M$1)*100),6)</f>
        <v>13.264915</v>
      </c>
      <c r="N274" s="37">
        <f t="shared" ref="N274" si="75">100-SUM(I274:M274,O274)</f>
        <v>14.220572000000004</v>
      </c>
      <c r="O274" s="18">
        <f>ROUND((SUMIFS(diaria!$G:$G,diaria!$C:$C,metas!O$1)*100),6)</f>
        <v>15.956670000000001</v>
      </c>
      <c r="P274" s="38">
        <v>8584.2933898697629</v>
      </c>
    </row>
  </sheetData>
  <sheetProtection sheet="1" objects="1" scenarios="1" selectLockedCells="1" autoFilter="0" pivotTables="0"/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2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45B3-1BB5-4ECA-B65E-B0141C7105E1}">
  <dimension ref="A1:N32"/>
  <sheetViews>
    <sheetView workbookViewId="0">
      <selection activeCell="A23" sqref="A23"/>
    </sheetView>
  </sheetViews>
  <sheetFormatPr defaultRowHeight="14.4" x14ac:dyDescent="0.3"/>
  <cols>
    <col min="1" max="1" width="3" bestFit="1" customWidth="1"/>
    <col min="2" max="2" width="3.109375" bestFit="1" customWidth="1"/>
    <col min="3" max="3" width="10.44140625" bestFit="1" customWidth="1"/>
    <col min="4" max="4" width="10.88671875" bestFit="1" customWidth="1"/>
    <col min="5" max="5" width="10.44140625" bestFit="1" customWidth="1"/>
    <col min="6" max="6" width="9.77734375" bestFit="1" customWidth="1"/>
    <col min="7" max="7" width="5.44140625" bestFit="1" customWidth="1"/>
    <col min="8" max="8" width="8.6640625" bestFit="1" customWidth="1"/>
    <col min="9" max="9" width="9.6640625" bestFit="1" customWidth="1"/>
    <col min="10" max="10" width="3.44140625" bestFit="1" customWidth="1"/>
    <col min="11" max="11" width="17.88671875" bestFit="1" customWidth="1"/>
    <col min="12" max="13" width="10.44140625" bestFit="1" customWidth="1"/>
    <col min="14" max="14" width="4.21875" bestFit="1" customWidth="1"/>
  </cols>
  <sheetData>
    <row r="1" spans="1:14" x14ac:dyDescent="0.3">
      <c r="A1" s="40" t="s">
        <v>44</v>
      </c>
      <c r="B1" s="40" t="s">
        <v>45</v>
      </c>
      <c r="C1" s="41" t="s">
        <v>57</v>
      </c>
      <c r="D1" s="40" t="s">
        <v>9</v>
      </c>
      <c r="E1" s="40" t="s">
        <v>58</v>
      </c>
      <c r="F1" s="41" t="s">
        <v>59</v>
      </c>
      <c r="G1" s="40" t="s">
        <v>48</v>
      </c>
      <c r="H1" s="41" t="s">
        <v>60</v>
      </c>
      <c r="I1" s="39" t="s">
        <v>56</v>
      </c>
      <c r="J1" s="42" t="s">
        <v>46</v>
      </c>
      <c r="K1" s="43" t="s">
        <v>61</v>
      </c>
      <c r="L1" s="42" t="s">
        <v>9</v>
      </c>
      <c r="M1" s="42" t="s">
        <v>58</v>
      </c>
      <c r="N1" s="42" t="s">
        <v>48</v>
      </c>
    </row>
    <row r="2" spans="1:14" x14ac:dyDescent="0.3">
      <c r="A2" s="44">
        <v>0</v>
      </c>
      <c r="B2" s="45">
        <v>27</v>
      </c>
      <c r="C2" s="46" t="s">
        <v>1</v>
      </c>
      <c r="D2" s="47">
        <f>SUMIF(metas!B:B,$B2,metas!E:E)</f>
        <v>1655340.2161417096</v>
      </c>
      <c r="E2" s="47">
        <f>SUMIF(metas!B:B,$B2,metas!F:F)</f>
        <v>442830.02321193164</v>
      </c>
      <c r="F2" s="48">
        <f t="shared" ref="F2:F18" si="0">ROUND((D2/$D$23)*100,6)</f>
        <v>3.0545960000000001</v>
      </c>
      <c r="G2" s="47">
        <f>(E2/D2)*100</f>
        <v>26.751601809329934</v>
      </c>
      <c r="H2" s="47">
        <f t="shared" ref="H2:H22" si="1">(E2/$E$23)*100</f>
        <v>3.0952524566414943</v>
      </c>
      <c r="I2" s="49">
        <f>SUMIF(metas!B:B,$B2,metas!$P:$P)</f>
        <v>46063.080423025145</v>
      </c>
      <c r="J2" s="50">
        <v>12</v>
      </c>
      <c r="K2" s="51" t="s">
        <v>2</v>
      </c>
      <c r="L2" s="52">
        <f>SUMIF(metas!$C:$C,J2,metas!E:E)</f>
        <v>905061.90257999965</v>
      </c>
      <c r="M2" s="52">
        <f>SUMIF(metas!$C:$C,J2,metas!F:F)</f>
        <v>279789.60167936038</v>
      </c>
      <c r="N2" s="53">
        <f t="shared" ref="N2:N14" si="2">(M2/L2)*100</f>
        <v>30.913863558037612</v>
      </c>
    </row>
    <row r="3" spans="1:14" x14ac:dyDescent="0.3">
      <c r="A3" s="44">
        <f>A2+1</f>
        <v>1</v>
      </c>
      <c r="B3" s="45">
        <v>51</v>
      </c>
      <c r="C3" s="46" t="s">
        <v>4</v>
      </c>
      <c r="D3" s="47">
        <f>SUMIF(metas!B:B,B3,metas!E:E)</f>
        <v>1602964.2417634679</v>
      </c>
      <c r="E3" s="47">
        <f>SUMIF(metas!B:B,$B3,metas!F:F)</f>
        <v>427733.42844079464</v>
      </c>
      <c r="F3" s="48">
        <f t="shared" si="0"/>
        <v>2.9579469999999999</v>
      </c>
      <c r="G3" s="47">
        <f t="shared" ref="G3:G22" si="3">(E3/D3)*100</f>
        <v>26.683903314663628</v>
      </c>
      <c r="H3" s="47">
        <f t="shared" si="1"/>
        <v>2.9897316707802344</v>
      </c>
      <c r="I3" s="49">
        <f>SUMIF(metas!B:B,$B3,metas!$P:$P)</f>
        <v>50620.083072798028</v>
      </c>
      <c r="J3" s="50">
        <v>7</v>
      </c>
      <c r="K3" s="51" t="s">
        <v>5</v>
      </c>
      <c r="L3" s="52">
        <f>SUMIF(metas!$C:$C,J3,metas!E:E)</f>
        <v>3861103.7311600009</v>
      </c>
      <c r="M3" s="52">
        <f>SUMIF(metas!$C:$C,J3,metas!F:F)</f>
        <v>869093.64089999942</v>
      </c>
      <c r="N3" s="53">
        <f t="shared" si="2"/>
        <v>22.508943074650198</v>
      </c>
    </row>
    <row r="4" spans="1:14" x14ac:dyDescent="0.3">
      <c r="A4" s="44">
        <f t="shared" ref="A4:A22" si="4">A3+1</f>
        <v>2</v>
      </c>
      <c r="B4" s="45">
        <v>86</v>
      </c>
      <c r="C4" s="46" t="s">
        <v>12</v>
      </c>
      <c r="D4" s="47">
        <f>SUMIF(metas!B:B,B4,metas!E:E)</f>
        <v>3259538.2098076344</v>
      </c>
      <c r="E4" s="47">
        <f>SUMIF(metas!B:B,$B4,metas!F:F)</f>
        <v>841654.96101637604</v>
      </c>
      <c r="F4" s="48">
        <f t="shared" si="0"/>
        <v>6.0148190000000001</v>
      </c>
      <c r="G4" s="47">
        <f t="shared" si="3"/>
        <v>25.821294516012049</v>
      </c>
      <c r="H4" s="47">
        <f t="shared" si="1"/>
        <v>5.8829222256316207</v>
      </c>
      <c r="I4" s="49">
        <f>SUMIF(metas!B:B,$B4,metas!$P:$P)</f>
        <v>97220.158008392857</v>
      </c>
      <c r="J4" s="50">
        <v>4</v>
      </c>
      <c r="K4" s="51" t="s">
        <v>13</v>
      </c>
      <c r="L4" s="52">
        <f>SUMIF(metas!$C:$C,J4,metas!E:E)</f>
        <v>3611425.5928899995</v>
      </c>
      <c r="M4" s="52">
        <f>SUMIF(metas!$C:$C,J4,metas!F:F)</f>
        <v>1385151.1009379788</v>
      </c>
      <c r="N4" s="53">
        <f t="shared" si="2"/>
        <v>38.354690282557598</v>
      </c>
    </row>
    <row r="5" spans="1:14" x14ac:dyDescent="0.3">
      <c r="A5" s="44">
        <f t="shared" si="4"/>
        <v>3</v>
      </c>
      <c r="B5" s="45">
        <v>116</v>
      </c>
      <c r="C5" s="46" t="s">
        <v>14</v>
      </c>
      <c r="D5" s="47">
        <f>SUMIF(metas!B:B,B5,metas!E:E)</f>
        <v>1196523.4631606</v>
      </c>
      <c r="E5" s="47">
        <f>SUMIF(metas!B:B,$B5,metas!F:F)</f>
        <v>318608.80057443446</v>
      </c>
      <c r="F5" s="48">
        <f t="shared" si="0"/>
        <v>2.2079420000000001</v>
      </c>
      <c r="G5" s="47">
        <f t="shared" si="3"/>
        <v>26.627877378420457</v>
      </c>
      <c r="H5" s="47">
        <f t="shared" si="1"/>
        <v>2.2269824108417557</v>
      </c>
      <c r="I5" s="49">
        <f>SUMIF(metas!B:B,$B5,metas!$P:$P)</f>
        <v>34715.311552526437</v>
      </c>
      <c r="J5" s="50">
        <v>24</v>
      </c>
      <c r="K5" s="51" t="s">
        <v>15</v>
      </c>
      <c r="L5" s="52">
        <f>SUMIF(metas!$C:$C,J5,metas!E:E)</f>
        <v>2836781.1426299997</v>
      </c>
      <c r="M5" s="52">
        <f>SUMIF(metas!$C:$C,J5,metas!F:F)</f>
        <v>670534.51832840999</v>
      </c>
      <c r="N5" s="53">
        <f t="shared" si="2"/>
        <v>23.637160733053687</v>
      </c>
    </row>
    <row r="6" spans="1:14" x14ac:dyDescent="0.3">
      <c r="A6" s="44">
        <f t="shared" si="4"/>
        <v>4</v>
      </c>
      <c r="B6" s="45">
        <v>124</v>
      </c>
      <c r="C6" s="46" t="s">
        <v>17</v>
      </c>
      <c r="D6" s="47">
        <f>SUMIF(metas!B:B,B6,metas!E:E)</f>
        <v>3172108.2314321841</v>
      </c>
      <c r="E6" s="47">
        <f>SUMIF(metas!B:B,$B6,metas!F:F)</f>
        <v>842820.54879967193</v>
      </c>
      <c r="F6" s="48">
        <f t="shared" si="0"/>
        <v>5.853485</v>
      </c>
      <c r="G6" s="47">
        <f t="shared" si="3"/>
        <v>26.569728625531308</v>
      </c>
      <c r="H6" s="47">
        <f t="shared" si="1"/>
        <v>5.8910693436240047</v>
      </c>
      <c r="I6" s="49">
        <f>SUMIF(metas!B:B,$B6,metas!$P:$P)</f>
        <v>89760.179900284376</v>
      </c>
      <c r="J6" s="50">
        <v>9</v>
      </c>
      <c r="K6" s="51" t="s">
        <v>18</v>
      </c>
      <c r="L6" s="52">
        <f>SUMIF(metas!$C:$C,J6,metas!E:E)</f>
        <v>5520363.130309999</v>
      </c>
      <c r="M6" s="52">
        <f>SUMIF(metas!$C:$C,J6,metas!F:F)</f>
        <v>1164853.2027411018</v>
      </c>
      <c r="N6" s="53">
        <f t="shared" si="2"/>
        <v>21.101024973255498</v>
      </c>
    </row>
    <row r="7" spans="1:14" x14ac:dyDescent="0.3">
      <c r="A7" s="44">
        <f t="shared" si="4"/>
        <v>5</v>
      </c>
      <c r="B7" s="45">
        <v>132</v>
      </c>
      <c r="C7" s="46" t="s">
        <v>19</v>
      </c>
      <c r="D7" s="47">
        <f>SUMIF(metas!B:B,B7,metas!E:E)</f>
        <v>1709549.2636297718</v>
      </c>
      <c r="E7" s="47">
        <f>SUMIF(metas!B:B,$B7,metas!F:F)</f>
        <v>451515.12815811322</v>
      </c>
      <c r="F7" s="48">
        <f t="shared" si="0"/>
        <v>3.1546280000000002</v>
      </c>
      <c r="G7" s="47">
        <f t="shared" si="3"/>
        <v>26.411355189580281</v>
      </c>
      <c r="H7" s="47">
        <f t="shared" si="1"/>
        <v>3.1559588022182306</v>
      </c>
      <c r="I7" s="49">
        <f>SUMIF(metas!B:B,$B7,metas!$P:$P)</f>
        <v>43882.845644437351</v>
      </c>
      <c r="J7" s="50">
        <v>21</v>
      </c>
      <c r="K7" s="51" t="s">
        <v>20</v>
      </c>
      <c r="L7" s="52">
        <f>SUMIF(metas!$C:$C,J7,metas!E:E)</f>
        <v>5374020.8850300005</v>
      </c>
      <c r="M7" s="52">
        <f>SUMIF(metas!$C:$C,J7,metas!F:F)</f>
        <v>1453847.1408258106</v>
      </c>
      <c r="N7" s="53">
        <f t="shared" si="2"/>
        <v>27.053246943562904</v>
      </c>
    </row>
    <row r="8" spans="1:14" x14ac:dyDescent="0.3">
      <c r="A8" s="44">
        <f t="shared" si="4"/>
        <v>6</v>
      </c>
      <c r="B8" s="45">
        <v>159</v>
      </c>
      <c r="C8" s="46" t="s">
        <v>21</v>
      </c>
      <c r="D8" s="47">
        <f>SUMIF(metas!B:B,B8,metas!E:E)</f>
        <v>2213867.4353328031</v>
      </c>
      <c r="E8" s="47">
        <f>SUMIF(metas!B:B,$B8,metas!F:F)</f>
        <v>593179.92985810479</v>
      </c>
      <c r="F8" s="48">
        <f t="shared" si="0"/>
        <v>4.0852449999999996</v>
      </c>
      <c r="G8" s="47">
        <f t="shared" si="3"/>
        <v>26.793832385403604</v>
      </c>
      <c r="H8" s="47">
        <f t="shared" si="1"/>
        <v>4.1461543682304187</v>
      </c>
      <c r="I8" s="49">
        <f>SUMIF(metas!B:B,$B8,metas!$P:$P)</f>
        <v>61313.566783713897</v>
      </c>
      <c r="J8" s="50">
        <v>23</v>
      </c>
      <c r="K8" s="51" t="s">
        <v>22</v>
      </c>
      <c r="L8" s="52">
        <f>SUMIF(metas!$C:$C,J8,metas!E:E)</f>
        <v>3499861.7010499998</v>
      </c>
      <c r="M8" s="52">
        <f>SUMIF(metas!$C:$C,J8,metas!F:F)</f>
        <v>758434.86904844933</v>
      </c>
      <c r="N8" s="53">
        <f t="shared" si="2"/>
        <v>21.670423971921799</v>
      </c>
    </row>
    <row r="9" spans="1:14" x14ac:dyDescent="0.3">
      <c r="A9" s="44">
        <f t="shared" si="4"/>
        <v>7</v>
      </c>
      <c r="B9" s="45">
        <v>175</v>
      </c>
      <c r="C9" s="46" t="s">
        <v>24</v>
      </c>
      <c r="D9" s="47">
        <f>SUMIF(metas!B:B,B9,metas!E:E)</f>
        <v>2810960.4548724201</v>
      </c>
      <c r="E9" s="47">
        <f>SUMIF(metas!B:B,$B9,metas!F:F)</f>
        <v>745982.66211849754</v>
      </c>
      <c r="F9" s="48">
        <f t="shared" si="0"/>
        <v>5.1870599999999998</v>
      </c>
      <c r="G9" s="47">
        <f t="shared" si="3"/>
        <v>26.53835491799386</v>
      </c>
      <c r="H9" s="47">
        <f t="shared" si="1"/>
        <v>5.2142008140879534</v>
      </c>
      <c r="I9" s="49">
        <f>SUMIF(metas!B:B,$B9,metas!$P:$P)</f>
        <v>80549.098166266398</v>
      </c>
      <c r="J9" s="50">
        <v>22</v>
      </c>
      <c r="K9" s="51" t="s">
        <v>25</v>
      </c>
      <c r="L9" s="52">
        <f>SUMIF(metas!$C:$C,J9,metas!E:E)</f>
        <v>1949458.98474</v>
      </c>
      <c r="M9" s="52">
        <f>SUMIF(metas!$C:$C,J9,metas!F:F)</f>
        <v>578390.73332844011</v>
      </c>
      <c r="N9" s="53">
        <f t="shared" si="2"/>
        <v>29.669294807224695</v>
      </c>
    </row>
    <row r="10" spans="1:14" x14ac:dyDescent="0.3">
      <c r="A10" s="44">
        <f t="shared" si="4"/>
        <v>8</v>
      </c>
      <c r="B10" s="45">
        <v>191</v>
      </c>
      <c r="C10" s="46" t="s">
        <v>26</v>
      </c>
      <c r="D10" s="47">
        <f>SUMIF(metas!B:B,B10,metas!E:E)</f>
        <v>3925493.9366454347</v>
      </c>
      <c r="E10" s="47">
        <f>SUMIF(metas!B:B,$B10,metas!F:F)</f>
        <v>1041919.3194731965</v>
      </c>
      <c r="F10" s="48">
        <f t="shared" si="0"/>
        <v>7.2437060000000004</v>
      </c>
      <c r="G10" s="47">
        <f t="shared" si="3"/>
        <v>26.542374954311555</v>
      </c>
      <c r="H10" s="47">
        <f t="shared" si="1"/>
        <v>7.2827115691706581</v>
      </c>
      <c r="I10" s="49">
        <f>SUMIF(metas!B:B,$B10,metas!$P:$P)</f>
        <v>114293.82262705648</v>
      </c>
      <c r="J10" s="50">
        <v>5</v>
      </c>
      <c r="K10" s="51" t="s">
        <v>16</v>
      </c>
      <c r="L10" s="52">
        <f>SUMIF(metas!$C:$C,J10,metas!E:E)</f>
        <v>874079.39995999995</v>
      </c>
      <c r="M10" s="52">
        <f>SUMIF(metas!$C:$C,J10,metas!F:F)</f>
        <v>525917.45705947955</v>
      </c>
      <c r="N10" s="53">
        <f t="shared" si="2"/>
        <v>60.168156014607696</v>
      </c>
    </row>
    <row r="11" spans="1:14" x14ac:dyDescent="0.3">
      <c r="A11" s="44">
        <f t="shared" si="4"/>
        <v>9</v>
      </c>
      <c r="B11" s="45">
        <v>205</v>
      </c>
      <c r="C11" s="46" t="s">
        <v>27</v>
      </c>
      <c r="D11" s="47">
        <f>SUMIF(metas!B:B,B11,metas!E:E)</f>
        <v>3151652.3954169792</v>
      </c>
      <c r="E11" s="47">
        <f>SUMIF(metas!B:B,$B11,metas!F:F)</f>
        <v>845207.17768161604</v>
      </c>
      <c r="F11" s="48">
        <f t="shared" si="0"/>
        <v>5.8157379999999996</v>
      </c>
      <c r="G11" s="47">
        <f t="shared" si="3"/>
        <v>26.817906026397019</v>
      </c>
      <c r="H11" s="47">
        <f t="shared" si="1"/>
        <v>5.9077511820782904</v>
      </c>
      <c r="I11" s="49">
        <f>SUMIF(metas!B:B,$B11,metas!$P:$P)</f>
        <v>93719.544499475393</v>
      </c>
      <c r="J11" s="50">
        <v>2</v>
      </c>
      <c r="K11" s="51" t="s">
        <v>3</v>
      </c>
      <c r="L11" s="52">
        <f>SUMIF(metas!$C:$C,J11,metas!E:E)</f>
        <v>13009134.212689994</v>
      </c>
      <c r="M11" s="52">
        <f>SUMIF(metas!$C:$C,J11,metas!F:F)</f>
        <v>3200431.8469053824</v>
      </c>
      <c r="N11" s="53">
        <f t="shared" si="2"/>
        <v>24.601420775438413</v>
      </c>
    </row>
    <row r="12" spans="1:14" x14ac:dyDescent="0.3">
      <c r="A12" s="44">
        <f t="shared" si="4"/>
        <v>10</v>
      </c>
      <c r="B12" s="45">
        <v>213</v>
      </c>
      <c r="C12" s="46" t="s">
        <v>28</v>
      </c>
      <c r="D12" s="47">
        <f>SUMIF(metas!B:B,B12,metas!E:E)</f>
        <v>1337254.4705960508</v>
      </c>
      <c r="E12" s="47">
        <f>SUMIF(metas!B:B,$B12,metas!F:F)</f>
        <v>338592.91622580023</v>
      </c>
      <c r="F12" s="48">
        <f t="shared" si="0"/>
        <v>2.4676330000000002</v>
      </c>
      <c r="G12" s="47">
        <f t="shared" si="3"/>
        <v>25.320006301783394</v>
      </c>
      <c r="H12" s="47">
        <f t="shared" si="1"/>
        <v>2.3666655394043699</v>
      </c>
      <c r="I12" s="49">
        <f>SUMIF(metas!B:B,$B12,metas!$P:$P)</f>
        <v>39785.112530943275</v>
      </c>
      <c r="J12" s="50">
        <v>1</v>
      </c>
      <c r="K12" s="51" t="s">
        <v>0</v>
      </c>
      <c r="L12" s="52">
        <f>SUMIF(metas!$C:$C,J12,metas!E:E)</f>
        <v>8118205.9390500011</v>
      </c>
      <c r="M12" s="52">
        <f>SUMIF(metas!$C:$C,J12,metas!F:F)</f>
        <v>2111564.5619976008</v>
      </c>
      <c r="N12" s="53">
        <f t="shared" si="2"/>
        <v>26.010236471590392</v>
      </c>
    </row>
    <row r="13" spans="1:14" x14ac:dyDescent="0.3">
      <c r="A13" s="44">
        <f t="shared" si="4"/>
        <v>11</v>
      </c>
      <c r="B13" s="45">
        <v>221</v>
      </c>
      <c r="C13" s="46" t="s">
        <v>29</v>
      </c>
      <c r="D13" s="47">
        <f>SUMIF(metas!B:B,B13,metas!E:E)</f>
        <v>2347323.6336388364</v>
      </c>
      <c r="E13" s="47">
        <f>SUMIF(metas!B:B,$B13,metas!F:F)</f>
        <v>626479.19408970862</v>
      </c>
      <c r="F13" s="48">
        <f t="shared" si="0"/>
        <v>4.331512</v>
      </c>
      <c r="G13" s="47">
        <f t="shared" si="3"/>
        <v>26.689084756435417</v>
      </c>
      <c r="H13" s="47">
        <f t="shared" si="1"/>
        <v>4.3789064943614386</v>
      </c>
      <c r="I13" s="49">
        <f>SUMIF(metas!B:B,$B13,metas!$P:$P)</f>
        <v>65696.350878908954</v>
      </c>
      <c r="J13" s="50">
        <v>10</v>
      </c>
      <c r="K13" s="51" t="s">
        <v>23</v>
      </c>
      <c r="L13" s="52">
        <f>SUMIF(metas!$C:$C,J13,metas!E:E)</f>
        <v>1610854.6618100002</v>
      </c>
      <c r="M13" s="52">
        <f>SUMIF(metas!$C:$C,J13,metas!F:F)</f>
        <v>429409.20644239942</v>
      </c>
      <c r="N13" s="53">
        <f t="shared" si="2"/>
        <v>26.657228403207</v>
      </c>
    </row>
    <row r="14" spans="1:14" x14ac:dyDescent="0.3">
      <c r="A14" s="44">
        <f t="shared" si="4"/>
        <v>12</v>
      </c>
      <c r="B14" s="45">
        <v>230</v>
      </c>
      <c r="C14" s="46" t="s">
        <v>30</v>
      </c>
      <c r="D14" s="47">
        <f>SUMIF(metas!B:B,B14,metas!E:E)</f>
        <v>2512771.2685227399</v>
      </c>
      <c r="E14" s="47">
        <f>SUMIF(metas!B:B,$B14,metas!F:F)</f>
        <v>658936.71852430631</v>
      </c>
      <c r="F14" s="48">
        <f t="shared" si="0"/>
        <v>4.6368119999999999</v>
      </c>
      <c r="G14" s="47">
        <f t="shared" si="3"/>
        <v>26.223505767466676</v>
      </c>
      <c r="H14" s="47">
        <f t="shared" si="1"/>
        <v>4.6057751052880498</v>
      </c>
      <c r="I14" s="49">
        <f>SUMIF(metas!B:B,$B14,metas!$P:$P)</f>
        <v>66946.132967917787</v>
      </c>
      <c r="J14" s="50">
        <v>3</v>
      </c>
      <c r="K14" s="51" t="s">
        <v>11</v>
      </c>
      <c r="L14" s="52">
        <f>SUMIF(metas!$C:$C,J14,metas!E:E)</f>
        <v>3021438.9517700002</v>
      </c>
      <c r="M14" s="52">
        <f>SUMIF(metas!$C:$C,J14,metas!F:F)</f>
        <v>879331.8733434513</v>
      </c>
      <c r="N14" s="53">
        <f t="shared" si="2"/>
        <v>29.103082583493094</v>
      </c>
    </row>
    <row r="15" spans="1:14" x14ac:dyDescent="0.3">
      <c r="A15" s="44">
        <f t="shared" si="4"/>
        <v>13</v>
      </c>
      <c r="B15" s="45">
        <v>248</v>
      </c>
      <c r="C15" s="46" t="s">
        <v>6</v>
      </c>
      <c r="D15" s="47">
        <f>SUMIF(metas!B:B,B15,metas!E:E)</f>
        <v>2565178.8637881679</v>
      </c>
      <c r="E15" s="47">
        <f>SUMIF(metas!B:B,$B15,metas!F:F)</f>
        <v>689688.3093683084</v>
      </c>
      <c r="F15" s="48">
        <f t="shared" si="0"/>
        <v>4.7335190000000003</v>
      </c>
      <c r="G15" s="47">
        <f t="shared" si="3"/>
        <v>26.886558247630362</v>
      </c>
      <c r="H15" s="47">
        <f t="shared" si="1"/>
        <v>4.8207197389313245</v>
      </c>
      <c r="I15" s="49">
        <f>SUMIF(metas!B:B,$B15,metas!$P:$P)</f>
        <v>74637.113075223417</v>
      </c>
      <c r="J15" s="54"/>
      <c r="K15" s="55" t="s">
        <v>7</v>
      </c>
      <c r="L15" s="56">
        <f>SUM(L2:L14)</f>
        <v>54191790.23567</v>
      </c>
      <c r="M15" s="56">
        <f>SUM(M2:M14)</f>
        <v>14306749.753537863</v>
      </c>
      <c r="N15" s="57">
        <f>(M15/L15)*100</f>
        <v>26.400216142187727</v>
      </c>
    </row>
    <row r="16" spans="1:14" x14ac:dyDescent="0.3">
      <c r="A16" s="44">
        <f t="shared" si="4"/>
        <v>14</v>
      </c>
      <c r="B16" s="45">
        <v>264</v>
      </c>
      <c r="C16" s="46" t="s">
        <v>8</v>
      </c>
      <c r="D16" s="47">
        <f>SUMIF(metas!B:B,B16,metas!E:E)</f>
        <v>1996895.6007045794</v>
      </c>
      <c r="E16" s="47">
        <f>SUMIF(metas!B:B,$B16,metas!F:F)</f>
        <v>507068.75241902086</v>
      </c>
      <c r="F16" s="48">
        <f t="shared" si="0"/>
        <v>3.6848670000000001</v>
      </c>
      <c r="G16" s="47">
        <f t="shared" si="3"/>
        <v>25.392852397496796</v>
      </c>
      <c r="H16" s="47">
        <f t="shared" si="1"/>
        <v>3.5442624016935063</v>
      </c>
      <c r="I16" s="49">
        <f>SUMIF(metas!B:B,$B16,metas!$P:$P)</f>
        <v>56170.910199572761</v>
      </c>
      <c r="J16" s="54"/>
      <c r="K16" s="54"/>
      <c r="L16" s="54"/>
      <c r="M16" s="54"/>
      <c r="N16" s="54"/>
    </row>
    <row r="17" spans="1:14" x14ac:dyDescent="0.3">
      <c r="A17" s="44">
        <f t="shared" si="4"/>
        <v>15</v>
      </c>
      <c r="B17" s="45">
        <v>272</v>
      </c>
      <c r="C17" s="46" t="s">
        <v>31</v>
      </c>
      <c r="D17" s="47">
        <f>SUMIF(metas!B:B,B17,metas!E:E)</f>
        <v>2999508.8070740765</v>
      </c>
      <c r="E17" s="47">
        <f>SUMIF(metas!B:B,$B17,metas!F:F)</f>
        <v>792162.86846162356</v>
      </c>
      <c r="F17" s="48">
        <f t="shared" si="0"/>
        <v>5.5349870000000001</v>
      </c>
      <c r="G17" s="47">
        <f t="shared" si="3"/>
        <v>26.40975304334421</v>
      </c>
      <c r="H17" s="47">
        <f t="shared" si="1"/>
        <v>5.5369869614566545</v>
      </c>
      <c r="I17" s="49">
        <f>SUMIF(metas!B:B,$B17,metas!$P:$P)</f>
        <v>83711.969148729739</v>
      </c>
      <c r="J17" s="54"/>
      <c r="K17" s="54"/>
      <c r="L17" s="54"/>
      <c r="M17" s="54"/>
      <c r="N17" s="54"/>
    </row>
    <row r="18" spans="1:14" x14ac:dyDescent="0.3">
      <c r="A18" s="44">
        <f t="shared" si="4"/>
        <v>16</v>
      </c>
      <c r="B18" s="45">
        <v>280</v>
      </c>
      <c r="C18" s="46" t="s">
        <v>32</v>
      </c>
      <c r="D18" s="47">
        <f>SUMIF(metas!B:B,B18,metas!E:E)</f>
        <v>2916831.51267274</v>
      </c>
      <c r="E18" s="47">
        <f>SUMIF(metas!B:B,$B18,metas!F:F)</f>
        <v>774426.29979241581</v>
      </c>
      <c r="F18" s="48">
        <f t="shared" si="0"/>
        <v>5.3824230000000002</v>
      </c>
      <c r="G18" s="47">
        <f t="shared" si="3"/>
        <v>26.550258265784997</v>
      </c>
      <c r="H18" s="47">
        <f t="shared" si="1"/>
        <v>5.4130135295119057</v>
      </c>
      <c r="I18" s="49">
        <f>SUMIF(metas!B:B,$B18,metas!$P:$P)</f>
        <v>84197.580491315166</v>
      </c>
      <c r="J18" s="54"/>
      <c r="K18" s="54"/>
      <c r="L18" s="54"/>
      <c r="M18" s="54"/>
      <c r="N18" s="54"/>
    </row>
    <row r="19" spans="1:14" x14ac:dyDescent="0.3">
      <c r="A19" s="44">
        <f t="shared" si="4"/>
        <v>17</v>
      </c>
      <c r="B19" s="45">
        <v>299</v>
      </c>
      <c r="C19" s="46" t="s">
        <v>33</v>
      </c>
      <c r="D19" s="47">
        <f>SUMIF(metas!B:B,B19,metas!E:E)</f>
        <v>4719009.4892284283</v>
      </c>
      <c r="E19" s="47">
        <f>SUMIF(metas!B:B,$B19,metas!F:F)</f>
        <v>1244522.0682289584</v>
      </c>
      <c r="F19" s="58">
        <f>+F23-SUM(F2:F18)-SUM(F20:F22)</f>
        <v>8.7079780000000007</v>
      </c>
      <c r="G19" s="47">
        <f t="shared" si="3"/>
        <v>26.372527350701329</v>
      </c>
      <c r="H19" s="47">
        <f t="shared" si="1"/>
        <v>8.6988455775652689</v>
      </c>
      <c r="I19" s="49">
        <f>SUMIF(metas!B:B,$B19,metas!$P:$P)</f>
        <v>127811.39513435641</v>
      </c>
      <c r="J19" s="54"/>
      <c r="K19" s="54"/>
      <c r="L19" s="54"/>
      <c r="M19" s="54"/>
      <c r="N19" s="54"/>
    </row>
    <row r="20" spans="1:14" x14ac:dyDescent="0.3">
      <c r="A20" s="44">
        <f t="shared" si="4"/>
        <v>18</v>
      </c>
      <c r="B20" s="45">
        <v>310</v>
      </c>
      <c r="C20" s="46" t="s">
        <v>34</v>
      </c>
      <c r="D20" s="47">
        <f>SUMIF(metas!B:B,B20,metas!E:E)</f>
        <v>690145.61992094666</v>
      </c>
      <c r="E20" s="47">
        <f>SUMIF(metas!B:B,$B20,metas!F:F)</f>
        <v>204911.65583483141</v>
      </c>
      <c r="F20" s="48">
        <f>ROUND((D20/$D$23)*100,6)</f>
        <v>1.2735240000000001</v>
      </c>
      <c r="G20" s="47">
        <f t="shared" si="3"/>
        <v>29.691075320930558</v>
      </c>
      <c r="H20" s="47">
        <f t="shared" si="1"/>
        <v>1.4322725941589882</v>
      </c>
      <c r="I20" s="49">
        <f>SUMIF(metas!B:B,$B20,metas!$P:$P)</f>
        <v>27267.369009643557</v>
      </c>
      <c r="J20" s="54"/>
      <c r="K20" s="54"/>
      <c r="L20" s="54"/>
      <c r="M20" s="54"/>
      <c r="N20" s="54"/>
    </row>
    <row r="21" spans="1:14" x14ac:dyDescent="0.3">
      <c r="A21" s="44">
        <f t="shared" si="4"/>
        <v>19</v>
      </c>
      <c r="B21" s="45">
        <v>400</v>
      </c>
      <c r="C21" s="46" t="s">
        <v>35</v>
      </c>
      <c r="D21" s="47">
        <f>SUMIF(metas!B:B,B21,metas!E:E)</f>
        <v>4601740.7420681566</v>
      </c>
      <c r="E21" s="47">
        <f>SUMIF(metas!B:B,$B21,metas!F:F)</f>
        <v>1199786.0072034595</v>
      </c>
      <c r="F21" s="48">
        <f>ROUND((D21/$D$23)*100,6)</f>
        <v>8.4915830000000003</v>
      </c>
      <c r="G21" s="47">
        <f t="shared" si="3"/>
        <v>26.072438115325912</v>
      </c>
      <c r="H21" s="47">
        <f t="shared" si="1"/>
        <v>8.3861535839526997</v>
      </c>
      <c r="I21" s="49">
        <f>SUMIF(metas!B:B,$B21,metas!$P:$P)</f>
        <v>119137.35514048544</v>
      </c>
      <c r="J21" s="54"/>
      <c r="K21" s="54"/>
      <c r="L21" s="54"/>
      <c r="M21" s="54"/>
      <c r="N21" s="54"/>
    </row>
    <row r="22" spans="1:14" x14ac:dyDescent="0.3">
      <c r="A22" s="44">
        <f t="shared" si="4"/>
        <v>20</v>
      </c>
      <c r="B22" s="45">
        <v>418</v>
      </c>
      <c r="C22" s="46" t="s">
        <v>36</v>
      </c>
      <c r="D22" s="47">
        <f>SUMIF(metas!B:B,B22,metas!E:E)</f>
        <v>2807132.3792522717</v>
      </c>
      <c r="E22" s="47">
        <f>SUMIF(metas!B:B,$B22,metas!F:F)</f>
        <v>718722.98405669315</v>
      </c>
      <c r="F22" s="48">
        <f>ROUND((D22/$D$23)*100,6)</f>
        <v>5.179996</v>
      </c>
      <c r="G22" s="47">
        <f t="shared" si="3"/>
        <v>25.603458866736361</v>
      </c>
      <c r="H22" s="47">
        <f t="shared" si="1"/>
        <v>5.0236636303711313</v>
      </c>
      <c r="I22" s="49">
        <f>SUMIF(metas!B:B,$B22,metas!$P:$P)</f>
        <v>78181.603969776217</v>
      </c>
      <c r="J22" s="54"/>
      <c r="K22" s="54"/>
      <c r="L22" s="54"/>
      <c r="M22" s="54"/>
      <c r="N22" s="54"/>
    </row>
    <row r="23" spans="1:14" x14ac:dyDescent="0.3">
      <c r="A23" s="59"/>
      <c r="B23" s="54"/>
      <c r="C23" s="60" t="s">
        <v>7</v>
      </c>
      <c r="D23" s="60">
        <f>SUM(D2:D22)</f>
        <v>54191790.235669993</v>
      </c>
      <c r="E23" s="60">
        <f>SUM(E2:E22)</f>
        <v>14306749.753537863</v>
      </c>
      <c r="F23" s="60">
        <v>100</v>
      </c>
      <c r="G23" s="61">
        <f>(E23/D23)*100</f>
        <v>26.400216142187734</v>
      </c>
      <c r="H23" s="60">
        <f>SUM(H2:H22)</f>
        <v>100</v>
      </c>
      <c r="I23" s="60">
        <f t="shared" ref="I23" si="5">SUM(I2:I22)</f>
        <v>1535680.5832248491</v>
      </c>
      <c r="J23" s="54"/>
      <c r="K23" s="54"/>
      <c r="L23" s="54"/>
      <c r="M23" s="54"/>
      <c r="N23" s="54"/>
    </row>
    <row r="24" spans="1:14" x14ac:dyDescent="0.3">
      <c r="B24" s="1"/>
      <c r="C24" s="1"/>
      <c r="D24" s="1"/>
      <c r="E24" s="1"/>
      <c r="F24" s="1"/>
      <c r="G24" s="1"/>
      <c r="H24" s="2"/>
      <c r="I24" s="2"/>
      <c r="J24" s="1"/>
      <c r="M24" s="1"/>
      <c r="N24" s="1"/>
    </row>
    <row r="25" spans="1:14" x14ac:dyDescent="0.3">
      <c r="B25" s="1"/>
      <c r="G25" s="1"/>
      <c r="H25" s="2"/>
      <c r="I25" s="2"/>
      <c r="J25" s="1"/>
      <c r="K25" s="1"/>
      <c r="L25" s="1"/>
      <c r="M25" s="1"/>
      <c r="N25" s="1"/>
    </row>
    <row r="26" spans="1:14" x14ac:dyDescent="0.3">
      <c r="B26" s="1"/>
      <c r="G26" s="1"/>
      <c r="H26" s="2"/>
      <c r="I26" s="2"/>
      <c r="J26" s="1"/>
      <c r="K26" s="1"/>
      <c r="L26" s="1"/>
      <c r="M26" s="1"/>
      <c r="N26" s="1"/>
    </row>
    <row r="27" spans="1:14" x14ac:dyDescent="0.3">
      <c r="B27" s="1"/>
      <c r="G27" s="1"/>
      <c r="H27" s="2"/>
      <c r="I27" s="2"/>
      <c r="J27" s="1"/>
      <c r="K27" s="1"/>
      <c r="L27" s="1"/>
      <c r="M27" s="1"/>
      <c r="N27" s="1"/>
    </row>
    <row r="28" spans="1:14" x14ac:dyDescent="0.3">
      <c r="B28" s="1"/>
      <c r="G28" s="1"/>
      <c r="H28" s="2"/>
      <c r="I28" s="2"/>
      <c r="J28" s="1"/>
      <c r="K28" s="1"/>
      <c r="L28" s="1"/>
      <c r="M28" s="1"/>
      <c r="N28" s="1"/>
    </row>
    <row r="29" spans="1:14" x14ac:dyDescent="0.3">
      <c r="B29" s="1"/>
      <c r="G29" s="1"/>
      <c r="H29" s="2"/>
      <c r="I29" s="2"/>
      <c r="J29" s="1"/>
      <c r="K29" s="1"/>
      <c r="L29" s="1"/>
      <c r="M29" s="1"/>
      <c r="N29" s="1"/>
    </row>
    <row r="30" spans="1:14" x14ac:dyDescent="0.3">
      <c r="B30" s="1"/>
      <c r="G30" s="1"/>
      <c r="H30" s="2"/>
      <c r="I30" s="2"/>
      <c r="J30" s="1"/>
      <c r="K30" s="1"/>
      <c r="L30" s="1"/>
      <c r="M30" s="1"/>
      <c r="N30" s="1"/>
    </row>
    <row r="31" spans="1:14" x14ac:dyDescent="0.3">
      <c r="B31" s="1"/>
      <c r="G31" s="1"/>
      <c r="H31" s="2"/>
      <c r="I31" s="2"/>
      <c r="J31" s="1"/>
      <c r="K31" s="1"/>
      <c r="L31" s="1"/>
      <c r="M31" s="1"/>
      <c r="N31" s="1"/>
    </row>
    <row r="32" spans="1:14" x14ac:dyDescent="0.3">
      <c r="B32" s="1"/>
      <c r="G32" s="1"/>
      <c r="H32" s="2"/>
      <c r="I32" s="2"/>
      <c r="J32" s="1"/>
      <c r="K32" s="1"/>
      <c r="L32" s="1"/>
      <c r="M32" s="1"/>
      <c r="N32" s="1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A410-1987-400E-B451-B56ADCF342E8}">
  <dimension ref="A1:Q34"/>
  <sheetViews>
    <sheetView workbookViewId="0"/>
  </sheetViews>
  <sheetFormatPr defaultRowHeight="14.4" x14ac:dyDescent="0.3"/>
  <cols>
    <col min="1" max="1" width="10.5546875" bestFit="1" customWidth="1"/>
    <col min="3" max="3" width="10.5546875" bestFit="1" customWidth="1"/>
    <col min="6" max="6" width="11.5546875" customWidth="1"/>
    <col min="8" max="8" width="8.109375" bestFit="1" customWidth="1"/>
    <col min="9" max="9" width="14.88671875" customWidth="1"/>
    <col min="10" max="10" width="15.21875" customWidth="1"/>
    <col min="11" max="11" width="10.77734375" bestFit="1" customWidth="1"/>
    <col min="13" max="13" width="12.21875" customWidth="1"/>
    <col min="14" max="14" width="10.6640625" bestFit="1" customWidth="1"/>
    <col min="15" max="15" width="13.109375" customWidth="1"/>
    <col min="16" max="16" width="10.109375" bestFit="1" customWidth="1"/>
  </cols>
  <sheetData>
    <row r="1" spans="1:17" ht="28.8" x14ac:dyDescent="0.3">
      <c r="A1" s="32" t="s">
        <v>39</v>
      </c>
      <c r="B1" s="9" t="s">
        <v>40</v>
      </c>
      <c r="C1" s="32" t="s">
        <v>41</v>
      </c>
      <c r="D1" s="33" t="s">
        <v>2</v>
      </c>
      <c r="E1" s="33" t="s">
        <v>5</v>
      </c>
      <c r="F1" s="33" t="s">
        <v>13</v>
      </c>
      <c r="G1" s="33" t="s">
        <v>15</v>
      </c>
      <c r="H1" s="33" t="s">
        <v>18</v>
      </c>
      <c r="I1" s="33" t="s">
        <v>20</v>
      </c>
      <c r="J1" s="33" t="s">
        <v>25</v>
      </c>
      <c r="K1" s="33" t="s">
        <v>22</v>
      </c>
      <c r="L1" s="33" t="s">
        <v>16</v>
      </c>
      <c r="M1" s="33" t="s">
        <v>3</v>
      </c>
      <c r="N1" s="33" t="s">
        <v>0</v>
      </c>
      <c r="O1" s="33" t="s">
        <v>23</v>
      </c>
      <c r="P1" s="33" t="s">
        <v>11</v>
      </c>
      <c r="Q1" s="33" t="s">
        <v>38</v>
      </c>
    </row>
    <row r="2" spans="1:17" x14ac:dyDescent="0.3">
      <c r="A2" s="34">
        <f>WEEKNUM(B2)-WEEKNUM(DATE(YEAR(B2),MONTH(B2),1))+1</f>
        <v>1</v>
      </c>
      <c r="B2" s="69">
        <f>A34</f>
        <v>44682</v>
      </c>
      <c r="C2" s="35" t="str" cm="1">
        <f t="array" ref="C2">_xlfn.IFS(WEEKDAY(B2,1)=1,"domingo",WEEKDAY(B2,1)=2,"segunda",WEEKDAY(B2,1)=3,"terca",WEEKDAY(B2,1)=4,"quarta",WEEKDAY(B2,1)=5,"quinta",WEEKDAY(B2,1)=6,"sexta",WEEKDAY(B2,1)=7,"sabado")</f>
        <v>domingo</v>
      </c>
      <c r="D2" s="36">
        <v>2.4310739961589709E-2</v>
      </c>
      <c r="E2" s="36">
        <v>2.0971295310872898E-2</v>
      </c>
      <c r="F2" s="36">
        <v>2.0825936755844203E-2</v>
      </c>
      <c r="G2" s="36">
        <v>2.0799643738253E-2</v>
      </c>
      <c r="H2" s="36">
        <v>2.7436064620139509E-2</v>
      </c>
      <c r="I2" s="36">
        <v>1.993585282161239E-2</v>
      </c>
      <c r="J2" s="36">
        <v>2.4740731887540401E-2</v>
      </c>
      <c r="K2" s="36">
        <v>1.89278056801866E-2</v>
      </c>
      <c r="L2" s="36">
        <v>2.2665869787321102E-2</v>
      </c>
      <c r="M2" s="36">
        <v>2.0392918106650698E-2</v>
      </c>
      <c r="N2" s="36">
        <v>2.2029822919228899E-2</v>
      </c>
      <c r="O2" s="36">
        <v>2.3247007350351498E-2</v>
      </c>
      <c r="P2" s="36">
        <v>1.7451605732081297E-2</v>
      </c>
      <c r="Q2" s="36">
        <v>2.1416640930411984E-2</v>
      </c>
    </row>
    <row r="3" spans="1:17" x14ac:dyDescent="0.3">
      <c r="A3" s="34">
        <f t="shared" ref="A3:A29" si="0">WEEKNUM(B3)-WEEKNUM(DATE(YEAR(B3),MONTH(B3),1))+1</f>
        <v>1</v>
      </c>
      <c r="B3" s="69">
        <f>B2+1</f>
        <v>44683</v>
      </c>
      <c r="C3" s="35" t="str" cm="1">
        <f t="array" ref="C3">_xlfn.IFS(WEEKDAY(B3,1)=1,"domingo",WEEKDAY(B3,1)=2,"segunda",WEEKDAY(B3,1)=3,"terca",WEEKDAY(B3,1)=4,"quarta",WEEKDAY(B3,1)=5,"quinta",WEEKDAY(B3,1)=6,"sexta",WEEKDAY(B3,1)=7,"sabado")</f>
        <v>segunda</v>
      </c>
      <c r="D3" s="36">
        <v>3.5741276334512406E-2</v>
      </c>
      <c r="E3" s="36">
        <v>3.9036386559207992E-2</v>
      </c>
      <c r="F3" s="36">
        <v>3.0462252517119204E-2</v>
      </c>
      <c r="G3" s="36">
        <v>3.5604495790769401E-2</v>
      </c>
      <c r="H3" s="36">
        <v>2.3671170994988108E-2</v>
      </c>
      <c r="I3" s="36">
        <v>3.2573566965169484E-2</v>
      </c>
      <c r="J3" s="36">
        <v>3.1682033273663202E-2</v>
      </c>
      <c r="K3" s="36">
        <v>3.7663613340396897E-2</v>
      </c>
      <c r="L3" s="36">
        <v>3.0635858151656804E-2</v>
      </c>
      <c r="M3" s="36">
        <v>3.0799131029396291E-2</v>
      </c>
      <c r="N3" s="36">
        <v>3.1472487210912399E-2</v>
      </c>
      <c r="O3" s="36">
        <v>3.7778839316302895E-2</v>
      </c>
      <c r="P3" s="36">
        <v>2.6764227526846492E-2</v>
      </c>
      <c r="Q3" s="36">
        <v>3.1763474458378974E-2</v>
      </c>
    </row>
    <row r="4" spans="1:17" x14ac:dyDescent="0.3">
      <c r="A4" s="34">
        <f t="shared" si="0"/>
        <v>1</v>
      </c>
      <c r="B4" s="69">
        <f t="shared" ref="B4:B29" si="1">B3+1</f>
        <v>44684</v>
      </c>
      <c r="C4" s="35" t="str" cm="1">
        <f t="array" ref="C4">_xlfn.IFS(WEEKDAY(B4,1)=1,"domingo",WEEKDAY(B4,1)=2,"segunda",WEEKDAY(B4,1)=3,"terca",WEEKDAY(B4,1)=4,"quarta",WEEKDAY(B4,1)=5,"quinta",WEEKDAY(B4,1)=6,"sexta",WEEKDAY(B4,1)=7,"sabado")</f>
        <v>terca</v>
      </c>
      <c r="D4" s="36">
        <v>3.506077835910331E-2</v>
      </c>
      <c r="E4" s="36">
        <v>4.0919781555154196E-2</v>
      </c>
      <c r="F4" s="36">
        <v>4.3520704683215804E-2</v>
      </c>
      <c r="G4" s="36">
        <v>4.1506790028731103E-2</v>
      </c>
      <c r="H4" s="36">
        <v>2.8357122260565009E-2</v>
      </c>
      <c r="I4" s="36">
        <v>3.4271521976376187E-2</v>
      </c>
      <c r="J4" s="36">
        <v>3.4926631753011E-2</v>
      </c>
      <c r="K4" s="36">
        <v>4.2345842682307303E-2</v>
      </c>
      <c r="L4" s="36">
        <v>3.3360280782228309E-2</v>
      </c>
      <c r="M4" s="36">
        <v>3.5401792730020393E-2</v>
      </c>
      <c r="N4" s="36">
        <v>3.6575494556202903E-2</v>
      </c>
      <c r="O4" s="36">
        <v>4.0265468378869192E-2</v>
      </c>
      <c r="P4" s="36">
        <v>3.3448953871530296E-2</v>
      </c>
      <c r="Q4" s="36">
        <v>3.6450893994424964E-2</v>
      </c>
    </row>
    <row r="5" spans="1:17" x14ac:dyDescent="0.3">
      <c r="A5" s="34">
        <f t="shared" si="0"/>
        <v>1</v>
      </c>
      <c r="B5" s="69">
        <f t="shared" si="1"/>
        <v>44685</v>
      </c>
      <c r="C5" s="35" t="str" cm="1">
        <f t="array" ref="C5">_xlfn.IFS(WEEKDAY(B5,1)=1,"domingo",WEEKDAY(B5,1)=2,"segunda",WEEKDAY(B5,1)=3,"terca",WEEKDAY(B5,1)=4,"quarta",WEEKDAY(B5,1)=5,"quinta",WEEKDAY(B5,1)=6,"sexta",WEEKDAY(B5,1)=7,"sabado")</f>
        <v>quarta</v>
      </c>
      <c r="D5" s="36">
        <v>3.3083158391978305E-2</v>
      </c>
      <c r="E5" s="36">
        <v>3.9371747322601292E-2</v>
      </c>
      <c r="F5" s="36">
        <v>4.1835036322081708E-2</v>
      </c>
      <c r="G5" s="36">
        <v>3.8868146709256E-2</v>
      </c>
      <c r="H5" s="36">
        <v>2.856366899934221E-2</v>
      </c>
      <c r="I5" s="36">
        <v>3.4649456471435289E-2</v>
      </c>
      <c r="J5" s="36">
        <v>3.4740588756808799E-2</v>
      </c>
      <c r="K5" s="36">
        <v>3.8493081010749303E-2</v>
      </c>
      <c r="L5" s="36">
        <v>3.1601694637012706E-2</v>
      </c>
      <c r="M5" s="36">
        <v>3.3539043111467791E-2</v>
      </c>
      <c r="N5" s="36">
        <v>3.5425838764821402E-2</v>
      </c>
      <c r="O5" s="36">
        <v>3.775966260117649E-2</v>
      </c>
      <c r="P5" s="36">
        <v>3.4095923476411993E-2</v>
      </c>
      <c r="Q5" s="36">
        <v>3.5178192613719968E-2</v>
      </c>
    </row>
    <row r="6" spans="1:17" x14ac:dyDescent="0.3">
      <c r="A6" s="34">
        <f t="shared" si="0"/>
        <v>1</v>
      </c>
      <c r="B6" s="69">
        <f t="shared" si="1"/>
        <v>44686</v>
      </c>
      <c r="C6" s="35" t="str" cm="1">
        <f t="array" ref="C6">_xlfn.IFS(WEEKDAY(B6,1)=1,"domingo",WEEKDAY(B6,1)=2,"segunda",WEEKDAY(B6,1)=3,"terca",WEEKDAY(B6,1)=4,"quarta",WEEKDAY(B6,1)=5,"quinta",WEEKDAY(B6,1)=6,"sexta",WEEKDAY(B6,1)=7,"sabado")</f>
        <v>quinta</v>
      </c>
      <c r="D6" s="36">
        <v>3.5530777856423806E-2</v>
      </c>
      <c r="E6" s="36">
        <v>4.2459538761320095E-2</v>
      </c>
      <c r="F6" s="36">
        <v>3.1542847145922204E-2</v>
      </c>
      <c r="G6" s="36">
        <v>3.7698099762774898E-2</v>
      </c>
      <c r="H6" s="36">
        <v>3.4622014353654411E-2</v>
      </c>
      <c r="I6" s="36">
        <v>3.9185352115842481E-2</v>
      </c>
      <c r="J6" s="36">
        <v>5.06673517534229E-2</v>
      </c>
      <c r="K6" s="36">
        <v>3.5325111926098503E-2</v>
      </c>
      <c r="L6" s="36">
        <v>3.2251025213215906E-2</v>
      </c>
      <c r="M6" s="36">
        <v>4.282304777521799E-2</v>
      </c>
      <c r="N6" s="36">
        <v>3.5206424895679697E-2</v>
      </c>
      <c r="O6" s="36">
        <v>4.107993138346569E-2</v>
      </c>
      <c r="P6" s="36">
        <v>4.4894289883446896E-2</v>
      </c>
      <c r="Q6" s="36">
        <v>3.9209070920376968E-2</v>
      </c>
    </row>
    <row r="7" spans="1:17" x14ac:dyDescent="0.3">
      <c r="A7" s="34">
        <f t="shared" si="0"/>
        <v>1</v>
      </c>
      <c r="B7" s="69">
        <f t="shared" si="1"/>
        <v>44687</v>
      </c>
      <c r="C7" s="35" t="str" cm="1">
        <f t="array" ref="C7">_xlfn.IFS(WEEKDAY(B7,1)=1,"domingo",WEEKDAY(B7,1)=2,"segunda",WEEKDAY(B7,1)=3,"terca",WEEKDAY(B7,1)=4,"quarta",WEEKDAY(B7,1)=5,"quinta",WEEKDAY(B7,1)=6,"sexta",WEEKDAY(B7,1)=7,"sabado")</f>
        <v>sexta</v>
      </c>
      <c r="D7" s="36">
        <v>4.069162425719821E-2</v>
      </c>
      <c r="E7" s="36">
        <v>4.6372096536897091E-2</v>
      </c>
      <c r="F7" s="36">
        <v>3.6999342544374508E-2</v>
      </c>
      <c r="G7" s="36">
        <v>3.7563696711076698E-2</v>
      </c>
      <c r="H7" s="36">
        <v>5.0272991816409811E-2</v>
      </c>
      <c r="I7" s="36">
        <v>4.9447978017688979E-2</v>
      </c>
      <c r="J7" s="36">
        <v>6.09227037174178E-2</v>
      </c>
      <c r="K7" s="36">
        <v>3.90709354145709E-2</v>
      </c>
      <c r="L7" s="36">
        <v>4.3967143440877009E-2</v>
      </c>
      <c r="M7" s="36">
        <v>5.1202413332814084E-2</v>
      </c>
      <c r="N7" s="36">
        <v>4.52549898379946E-2</v>
      </c>
      <c r="O7" s="36">
        <v>4.1938214450906994E-2</v>
      </c>
      <c r="P7" s="36">
        <v>6.1051868285817386E-2</v>
      </c>
      <c r="Q7" s="36">
        <v>4.7749756662114957E-2</v>
      </c>
    </row>
    <row r="8" spans="1:17" x14ac:dyDescent="0.3">
      <c r="A8" s="34">
        <f t="shared" si="0"/>
        <v>1</v>
      </c>
      <c r="B8" s="69">
        <f t="shared" si="1"/>
        <v>44688</v>
      </c>
      <c r="C8" s="35" t="str" cm="1">
        <f t="array" ref="C8">_xlfn.IFS(WEEKDAY(B8,1)=1,"domingo",WEEKDAY(B8,1)=2,"segunda",WEEKDAY(B8,1)=3,"terca",WEEKDAY(B8,1)=4,"quarta",WEEKDAY(B8,1)=5,"quinta",WEEKDAY(B8,1)=6,"sexta",WEEKDAY(B8,1)=7,"sabado")</f>
        <v>sabado</v>
      </c>
      <c r="D8" s="36">
        <v>6.0499273320525314E-2</v>
      </c>
      <c r="E8" s="36">
        <v>5.950871069705839E-2</v>
      </c>
      <c r="F8" s="36">
        <v>5.3390697034900604E-2</v>
      </c>
      <c r="G8" s="36">
        <v>5.1018087570986401E-2</v>
      </c>
      <c r="H8" s="36">
        <v>7.9219311320474523E-2</v>
      </c>
      <c r="I8" s="36">
        <v>6.8650645285356471E-2</v>
      </c>
      <c r="J8" s="36">
        <v>8.1786673698671403E-2</v>
      </c>
      <c r="K8" s="36">
        <v>4.9195239276080098E-2</v>
      </c>
      <c r="L8" s="36">
        <v>5.0145803152193108E-2</v>
      </c>
      <c r="M8" s="36">
        <v>7.7306538800156588E-2</v>
      </c>
      <c r="N8" s="36">
        <v>6.2021022470212198E-2</v>
      </c>
      <c r="O8" s="36">
        <v>5.5106252088367787E-2</v>
      </c>
      <c r="P8" s="36">
        <v>8.089131663182339E-2</v>
      </c>
      <c r="Q8" s="36">
        <v>6.7506899968319947E-2</v>
      </c>
    </row>
    <row r="9" spans="1:17" x14ac:dyDescent="0.3">
      <c r="A9" s="34">
        <f t="shared" si="0"/>
        <v>2</v>
      </c>
      <c r="B9" s="69">
        <f t="shared" si="1"/>
        <v>44689</v>
      </c>
      <c r="C9" s="35" t="str" cm="1">
        <f t="array" ref="C9">_xlfn.IFS(WEEKDAY(B9,1)=1,"domingo",WEEKDAY(B9,1)=2,"segunda",WEEKDAY(B9,1)=3,"terca",WEEKDAY(B9,1)=4,"quarta",WEEKDAY(B9,1)=5,"quinta",WEEKDAY(B9,1)=6,"sexta",WEEKDAY(B9,1)=7,"sabado")</f>
        <v>domingo</v>
      </c>
      <c r="D9" s="36">
        <v>3.0642574118230008E-2</v>
      </c>
      <c r="E9" s="36">
        <v>1.8158085106573095E-2</v>
      </c>
      <c r="F9" s="36">
        <v>1.9612569638751003E-2</v>
      </c>
      <c r="G9" s="36">
        <v>1.6097139769888899E-2</v>
      </c>
      <c r="H9" s="36">
        <v>4.3837421259223713E-2</v>
      </c>
      <c r="I9" s="36">
        <v>2.4034058063251689E-2</v>
      </c>
      <c r="J9" s="36">
        <v>3.0821426729828599E-2</v>
      </c>
      <c r="K9" s="36">
        <v>1.53223995447029E-2</v>
      </c>
      <c r="L9" s="36">
        <v>2.2304622283674903E-2</v>
      </c>
      <c r="M9" s="36">
        <v>3.0174068756890694E-2</v>
      </c>
      <c r="N9" s="36">
        <v>2.4443435488179802E-2</v>
      </c>
      <c r="O9" s="36">
        <v>1.8719250780747897E-2</v>
      </c>
      <c r="P9" s="36">
        <v>1.7448123231756495E-2</v>
      </c>
      <c r="Q9" s="36">
        <v>2.5614457517608977E-2</v>
      </c>
    </row>
    <row r="10" spans="1:17" x14ac:dyDescent="0.3">
      <c r="A10" s="34">
        <f t="shared" si="0"/>
        <v>2</v>
      </c>
      <c r="B10" s="69">
        <f t="shared" si="1"/>
        <v>44690</v>
      </c>
      <c r="C10" s="35" t="str" cm="1">
        <f t="array" ref="C10">_xlfn.IFS(WEEKDAY(B10,1)=1,"domingo",WEEKDAY(B10,1)=2,"segunda",WEEKDAY(B10,1)=3,"terca",WEEKDAY(B10,1)=4,"quarta",WEEKDAY(B10,1)=5,"quinta",WEEKDAY(B10,1)=6,"sexta",WEEKDAY(B10,1)=7,"sabado")</f>
        <v>segunda</v>
      </c>
      <c r="D10" s="36">
        <v>3.1551506825237906E-2</v>
      </c>
      <c r="E10" s="36">
        <v>4.3377257831740693E-2</v>
      </c>
      <c r="F10" s="36">
        <v>2.6505247697202104E-2</v>
      </c>
      <c r="G10" s="36">
        <v>3.4929753771322798E-2</v>
      </c>
      <c r="H10" s="36">
        <v>2.0218187165487806E-2</v>
      </c>
      <c r="I10" s="36">
        <v>2.8322731318023587E-2</v>
      </c>
      <c r="J10" s="36">
        <v>2.5882952863006799E-2</v>
      </c>
      <c r="K10" s="36">
        <v>2.95451006732644E-2</v>
      </c>
      <c r="L10" s="36">
        <v>2.8519984201402504E-2</v>
      </c>
      <c r="M10" s="36">
        <v>2.5036228888852194E-2</v>
      </c>
      <c r="N10" s="36">
        <v>2.7129509345508701E-2</v>
      </c>
      <c r="O10" s="36">
        <v>3.1751050363788794E-2</v>
      </c>
      <c r="P10" s="36">
        <v>2.4198696326003393E-2</v>
      </c>
      <c r="Q10" s="36">
        <v>2.7835067947047976E-2</v>
      </c>
    </row>
    <row r="11" spans="1:17" x14ac:dyDescent="0.3">
      <c r="A11" s="34">
        <f t="shared" si="0"/>
        <v>2</v>
      </c>
      <c r="B11" s="69">
        <f t="shared" si="1"/>
        <v>44691</v>
      </c>
      <c r="C11" s="35" t="str" cm="1">
        <f t="array" ref="C11">_xlfn.IFS(WEEKDAY(B11,1)=1,"domingo",WEEKDAY(B11,1)=2,"segunda",WEEKDAY(B11,1)=3,"terca",WEEKDAY(B11,1)=4,"quarta",WEEKDAY(B11,1)=5,"quinta",WEEKDAY(B11,1)=6,"sexta",WEEKDAY(B11,1)=7,"sabado")</f>
        <v>terca</v>
      </c>
      <c r="D11" s="36">
        <v>3.1280268878951606E-2</v>
      </c>
      <c r="E11" s="36">
        <v>3.1586349983195594E-2</v>
      </c>
      <c r="F11" s="36">
        <v>3.4556269629991004E-2</v>
      </c>
      <c r="G11" s="36">
        <v>3.7592250455759202E-2</v>
      </c>
      <c r="H11" s="36">
        <v>2.2905793382443907E-2</v>
      </c>
      <c r="I11" s="36">
        <v>3.0096259797661788E-2</v>
      </c>
      <c r="J11" s="36">
        <v>3.5482361751953601E-2</v>
      </c>
      <c r="K11" s="36">
        <v>3.1524120466000102E-2</v>
      </c>
      <c r="L11" s="36">
        <v>2.9835804047774903E-2</v>
      </c>
      <c r="M11" s="36">
        <v>2.9224283636270294E-2</v>
      </c>
      <c r="N11" s="36">
        <v>3.0208417235693001E-2</v>
      </c>
      <c r="O11" s="36">
        <v>3.3974904052804095E-2</v>
      </c>
      <c r="P11" s="36">
        <v>2.9703725685648892E-2</v>
      </c>
      <c r="Q11" s="36">
        <v>3.0422768694930973E-2</v>
      </c>
    </row>
    <row r="12" spans="1:17" x14ac:dyDescent="0.3">
      <c r="A12" s="34">
        <f t="shared" si="0"/>
        <v>2</v>
      </c>
      <c r="B12" s="69">
        <f t="shared" si="1"/>
        <v>44692</v>
      </c>
      <c r="C12" s="35" t="str" cm="1">
        <f t="array" ref="C12">_xlfn.IFS(WEEKDAY(B12,1)=1,"domingo",WEEKDAY(B12,1)=2,"segunda",WEEKDAY(B12,1)=3,"terca",WEEKDAY(B12,1)=4,"quarta",WEEKDAY(B12,1)=5,"quinta",WEEKDAY(B12,1)=6,"sexta",WEEKDAY(B12,1)=7,"sabado")</f>
        <v>quarta</v>
      </c>
      <c r="D12" s="36">
        <v>3.2188261238688107E-2</v>
      </c>
      <c r="E12" s="36">
        <v>3.2717563694816092E-2</v>
      </c>
      <c r="F12" s="36">
        <v>3.5904907633678609E-2</v>
      </c>
      <c r="G12" s="36">
        <v>3.71460310881956E-2</v>
      </c>
      <c r="H12" s="36">
        <v>2.4405729378301506E-2</v>
      </c>
      <c r="I12" s="36">
        <v>3.0103671036070586E-2</v>
      </c>
      <c r="J12" s="36">
        <v>3.7158759556301199E-2</v>
      </c>
      <c r="K12" s="36">
        <v>2.94413952764528E-2</v>
      </c>
      <c r="L12" s="36">
        <v>3.1586425799200304E-2</v>
      </c>
      <c r="M12" s="36">
        <v>2.9493873256661893E-2</v>
      </c>
      <c r="N12" s="36">
        <v>2.9349260710034401E-2</v>
      </c>
      <c r="O12" s="36">
        <v>3.5177555972825694E-2</v>
      </c>
      <c r="P12" s="36">
        <v>3.4125302666905395E-2</v>
      </c>
      <c r="Q12" s="36">
        <v>3.0918472464869971E-2</v>
      </c>
    </row>
    <row r="13" spans="1:17" x14ac:dyDescent="0.3">
      <c r="A13" s="34">
        <f t="shared" si="0"/>
        <v>2</v>
      </c>
      <c r="B13" s="69">
        <f t="shared" si="1"/>
        <v>44693</v>
      </c>
      <c r="C13" s="35" t="str" cm="1">
        <f t="array" ref="C13">_xlfn.IFS(WEEKDAY(B13,1)=1,"domingo",WEEKDAY(B13,1)=2,"segunda",WEEKDAY(B13,1)=3,"terca",WEEKDAY(B13,1)=4,"quarta",WEEKDAY(B13,1)=5,"quinta",WEEKDAY(B13,1)=6,"sexta",WEEKDAY(B13,1)=7,"sabado")</f>
        <v>quinta</v>
      </c>
      <c r="D13" s="36">
        <v>3.1807014270872708E-2</v>
      </c>
      <c r="E13" s="36">
        <v>3.4536283284180791E-2</v>
      </c>
      <c r="F13" s="36">
        <v>3.5667160181012604E-2</v>
      </c>
      <c r="G13" s="36">
        <v>3.2229939856922803E-2</v>
      </c>
      <c r="H13" s="36">
        <v>2.6516005073035712E-2</v>
      </c>
      <c r="I13" s="36">
        <v>3.6407863338603283E-2</v>
      </c>
      <c r="J13" s="36">
        <v>3.0307228902509899E-2</v>
      </c>
      <c r="K13" s="36">
        <v>3.0740238241184801E-2</v>
      </c>
      <c r="L13" s="36">
        <v>3.3641434382222009E-2</v>
      </c>
      <c r="M13" s="36">
        <v>3.3174637660019192E-2</v>
      </c>
      <c r="N13" s="36">
        <v>2.9219144784689201E-2</v>
      </c>
      <c r="O13" s="36">
        <v>3.0859017727760191E-2</v>
      </c>
      <c r="P13" s="36">
        <v>4.6090877700020294E-2</v>
      </c>
      <c r="Q13" s="36">
        <v>3.2925362485828974E-2</v>
      </c>
    </row>
    <row r="14" spans="1:17" x14ac:dyDescent="0.3">
      <c r="A14" s="34">
        <f t="shared" si="0"/>
        <v>2</v>
      </c>
      <c r="B14" s="69">
        <f t="shared" si="1"/>
        <v>44694</v>
      </c>
      <c r="C14" s="35" t="str" cm="1">
        <f t="array" ref="C14">_xlfn.IFS(WEEKDAY(B14,1)=1,"domingo",WEEKDAY(B14,1)=2,"segunda",WEEKDAY(B14,1)=3,"terca",WEEKDAY(B14,1)=4,"quarta",WEEKDAY(B14,1)=5,"quinta",WEEKDAY(B14,1)=6,"sexta",WEEKDAY(B14,1)=7,"sabado")</f>
        <v>sexta</v>
      </c>
      <c r="D14" s="36">
        <v>3.5302006457283507E-2</v>
      </c>
      <c r="E14" s="36">
        <v>3.4880718892668895E-2</v>
      </c>
      <c r="F14" s="36">
        <v>3.7004378327692308E-2</v>
      </c>
      <c r="G14" s="36">
        <v>3.5731973796584202E-2</v>
      </c>
      <c r="H14" s="36">
        <v>3.9646747331472512E-2</v>
      </c>
      <c r="I14" s="36">
        <v>4.210301952268948E-2</v>
      </c>
      <c r="J14" s="36">
        <v>3.4650494565196699E-2</v>
      </c>
      <c r="K14" s="36">
        <v>3.2377232054204001E-2</v>
      </c>
      <c r="L14" s="36">
        <v>4.2122238865788704E-2</v>
      </c>
      <c r="M14" s="36">
        <v>3.4582133686446095E-2</v>
      </c>
      <c r="N14" s="36">
        <v>3.6650593695966398E-2</v>
      </c>
      <c r="O14" s="36">
        <v>3.6737793816004595E-2</v>
      </c>
      <c r="P14" s="36">
        <v>4.043386257974059E-2</v>
      </c>
      <c r="Q14" s="36">
        <v>3.6740857325910967E-2</v>
      </c>
    </row>
    <row r="15" spans="1:17" x14ac:dyDescent="0.3">
      <c r="A15" s="34">
        <f t="shared" si="0"/>
        <v>2</v>
      </c>
      <c r="B15" s="69">
        <f t="shared" si="1"/>
        <v>44695</v>
      </c>
      <c r="C15" s="35" t="str" cm="1">
        <f t="array" ref="C15">_xlfn.IFS(WEEKDAY(B15,1)=1,"domingo",WEEKDAY(B15,1)=2,"segunda",WEEKDAY(B15,1)=3,"terca",WEEKDAY(B15,1)=4,"quarta",WEEKDAY(B15,1)=5,"quinta",WEEKDAY(B15,1)=6,"sexta",WEEKDAY(B15,1)=7,"sabado")</f>
        <v>sabado</v>
      </c>
      <c r="D15" s="36">
        <v>3.7648706923823404E-2</v>
      </c>
      <c r="E15" s="36">
        <v>3.5387607936577692E-2</v>
      </c>
      <c r="F15" s="36">
        <v>3.8396288330096208E-2</v>
      </c>
      <c r="G15" s="36">
        <v>3.8191975650781702E-2</v>
      </c>
      <c r="H15" s="36">
        <v>4.9630046233665313E-2</v>
      </c>
      <c r="I15" s="36">
        <v>3.960877150956018E-2</v>
      </c>
      <c r="J15" s="36">
        <v>3.6686449705815097E-2</v>
      </c>
      <c r="K15" s="36">
        <v>3.2805585010708002E-2</v>
      </c>
      <c r="L15" s="36">
        <v>4.0008974716889405E-2</v>
      </c>
      <c r="M15" s="36">
        <v>4.0820716551529392E-2</v>
      </c>
      <c r="N15" s="36">
        <v>3.9057468958998399E-2</v>
      </c>
      <c r="O15" s="36">
        <v>3.9701788956965696E-2</v>
      </c>
      <c r="P15" s="36">
        <v>3.9870028858119591E-2</v>
      </c>
      <c r="Q15" s="36">
        <v>3.9755912085030966E-2</v>
      </c>
    </row>
    <row r="16" spans="1:17" x14ac:dyDescent="0.3">
      <c r="A16" s="34">
        <f t="shared" si="0"/>
        <v>3</v>
      </c>
      <c r="B16" s="69">
        <f t="shared" si="1"/>
        <v>44696</v>
      </c>
      <c r="C16" s="35" t="str" cm="1">
        <f t="array" ref="C16">_xlfn.IFS(WEEKDAY(B16,1)=1,"domingo",WEEKDAY(B16,1)=2,"segunda",WEEKDAY(B16,1)=3,"terca",WEEKDAY(B16,1)=4,"quarta",WEEKDAY(B16,1)=5,"quinta",WEEKDAY(B16,1)=6,"sexta",WEEKDAY(B16,1)=7,"sabado")</f>
        <v>domingo</v>
      </c>
      <c r="D16" s="36">
        <v>1.9739189460123402E-2</v>
      </c>
      <c r="E16" s="36">
        <v>1.5655832283132498E-2</v>
      </c>
      <c r="F16" s="36">
        <v>1.7999643979866104E-2</v>
      </c>
      <c r="G16" s="36">
        <v>1.80524745602859E-2</v>
      </c>
      <c r="H16" s="36">
        <v>2.4145610036801206E-2</v>
      </c>
      <c r="I16" s="36">
        <v>1.7576846682357792E-2</v>
      </c>
      <c r="J16" s="36">
        <v>1.83047601534609E-2</v>
      </c>
      <c r="K16" s="36">
        <v>1.6063448228909299E-2</v>
      </c>
      <c r="L16" s="36">
        <v>2.1416239902899804E-2</v>
      </c>
      <c r="M16" s="36">
        <v>1.7140128508060598E-2</v>
      </c>
      <c r="N16" s="36">
        <v>1.81419950749503E-2</v>
      </c>
      <c r="O16" s="36">
        <v>1.9782902329350295E-2</v>
      </c>
      <c r="P16" s="36">
        <v>1.6514220978653196E-2</v>
      </c>
      <c r="Q16" s="36">
        <v>1.8088868248526981E-2</v>
      </c>
    </row>
    <row r="17" spans="1:17" x14ac:dyDescent="0.3">
      <c r="A17" s="34">
        <f t="shared" si="0"/>
        <v>3</v>
      </c>
      <c r="B17" s="69">
        <f t="shared" si="1"/>
        <v>44697</v>
      </c>
      <c r="C17" s="35" t="str" cm="1">
        <f t="array" ref="C17">_xlfn.IFS(WEEKDAY(B17,1)=1,"domingo",WEEKDAY(B17,1)=2,"segunda",WEEKDAY(B17,1)=3,"terca",WEEKDAY(B17,1)=4,"quarta",WEEKDAY(B17,1)=5,"quinta",WEEKDAY(B17,1)=6,"sexta",WEEKDAY(B17,1)=7,"sabado")</f>
        <v>segunda</v>
      </c>
      <c r="D17" s="36">
        <v>2.8120295724124906E-2</v>
      </c>
      <c r="E17" s="36">
        <v>2.9080894918343893E-2</v>
      </c>
      <c r="F17" s="36">
        <v>2.5697222150484905E-2</v>
      </c>
      <c r="G17" s="36">
        <v>2.8363528001046499E-2</v>
      </c>
      <c r="H17" s="36">
        <v>1.8771787723836107E-2</v>
      </c>
      <c r="I17" s="36">
        <v>2.7288424013725391E-2</v>
      </c>
      <c r="J17" s="36">
        <v>2.2610067869574001E-2</v>
      </c>
      <c r="K17" s="36">
        <v>3.0002657518801198E-2</v>
      </c>
      <c r="L17" s="36">
        <v>2.7983040070905005E-2</v>
      </c>
      <c r="M17" s="36">
        <v>2.3819538628690191E-2</v>
      </c>
      <c r="N17" s="36">
        <v>2.9271001582859099E-2</v>
      </c>
      <c r="O17" s="36">
        <v>2.7874743844943293E-2</v>
      </c>
      <c r="P17" s="36">
        <v>2.6492990803671894E-2</v>
      </c>
      <c r="Q17" s="36">
        <v>2.6002599557629975E-2</v>
      </c>
    </row>
    <row r="18" spans="1:17" x14ac:dyDescent="0.3">
      <c r="A18" s="34">
        <f t="shared" si="0"/>
        <v>3</v>
      </c>
      <c r="B18" s="69">
        <f t="shared" si="1"/>
        <v>44698</v>
      </c>
      <c r="C18" s="35" t="str" cm="1">
        <f t="array" ref="C18">_xlfn.IFS(WEEKDAY(B18,1)=1,"domingo",WEEKDAY(B18,1)=2,"segunda",WEEKDAY(B18,1)=3,"terca",WEEKDAY(B18,1)=4,"quarta",WEEKDAY(B18,1)=5,"quinta",WEEKDAY(B18,1)=6,"sexta",WEEKDAY(B18,1)=7,"sabado")</f>
        <v>terca</v>
      </c>
      <c r="D18" s="36">
        <v>2.6763560359091908E-2</v>
      </c>
      <c r="E18" s="36">
        <v>2.8344168287129694E-2</v>
      </c>
      <c r="F18" s="36">
        <v>3.6541206471472805E-2</v>
      </c>
      <c r="G18" s="36">
        <v>3.0168072138137301E-2</v>
      </c>
      <c r="H18" s="36">
        <v>2.0765933120195305E-2</v>
      </c>
      <c r="I18" s="36">
        <v>2.9577981843145588E-2</v>
      </c>
      <c r="J18" s="36">
        <v>2.4693086335513901E-2</v>
      </c>
      <c r="K18" s="36">
        <v>3.5040363477780598E-2</v>
      </c>
      <c r="L18" s="36">
        <v>3.1094688227805502E-2</v>
      </c>
      <c r="M18" s="36">
        <v>2.7877565819590694E-2</v>
      </c>
      <c r="N18" s="36">
        <v>2.7895062325187299E-2</v>
      </c>
      <c r="O18" s="36">
        <v>2.7464789901612892E-2</v>
      </c>
      <c r="P18" s="36">
        <v>2.5628985292918193E-2</v>
      </c>
      <c r="Q18" s="36">
        <v>2.8287060828861975E-2</v>
      </c>
    </row>
    <row r="19" spans="1:17" x14ac:dyDescent="0.3">
      <c r="A19" s="34">
        <f t="shared" si="0"/>
        <v>3</v>
      </c>
      <c r="B19" s="69">
        <f t="shared" si="1"/>
        <v>44699</v>
      </c>
      <c r="C19" s="35" t="str" cm="1">
        <f t="array" ref="C19">_xlfn.IFS(WEEKDAY(B19,1)=1,"domingo",WEEKDAY(B19,1)=2,"segunda",WEEKDAY(B19,1)=3,"terca",WEEKDAY(B19,1)=4,"quarta",WEEKDAY(B19,1)=5,"quinta",WEEKDAY(B19,1)=6,"sexta",WEEKDAY(B19,1)=7,"sabado")</f>
        <v>quarta</v>
      </c>
      <c r="D19" s="36">
        <v>2.8090007254605108E-2</v>
      </c>
      <c r="E19" s="36">
        <v>2.9452056082718094E-2</v>
      </c>
      <c r="F19" s="36">
        <v>3.4712911731207809E-2</v>
      </c>
      <c r="G19" s="36">
        <v>3.0836978271175802E-2</v>
      </c>
      <c r="H19" s="36">
        <v>2.2943989039520406E-2</v>
      </c>
      <c r="I19" s="36">
        <v>2.9821441635356886E-2</v>
      </c>
      <c r="J19" s="36">
        <v>2.5469146014398099E-2</v>
      </c>
      <c r="K19" s="36">
        <v>3.47754048763819E-2</v>
      </c>
      <c r="L19" s="36">
        <v>3.1522995627187807E-2</v>
      </c>
      <c r="M19" s="36">
        <v>2.8443983136770393E-2</v>
      </c>
      <c r="N19" s="36">
        <v>2.8735534419450998E-2</v>
      </c>
      <c r="O19" s="36">
        <v>2.6638182852465494E-2</v>
      </c>
      <c r="P19" s="36">
        <v>2.7386692736729893E-2</v>
      </c>
      <c r="Q19" s="36">
        <v>2.8904502339351976E-2</v>
      </c>
    </row>
    <row r="20" spans="1:17" x14ac:dyDescent="0.3">
      <c r="A20" s="34">
        <f t="shared" si="0"/>
        <v>3</v>
      </c>
      <c r="B20" s="69">
        <f t="shared" si="1"/>
        <v>44700</v>
      </c>
      <c r="C20" s="35" t="str" cm="1">
        <f t="array" ref="C20">_xlfn.IFS(WEEKDAY(B20,1)=1,"domingo",WEEKDAY(B20,1)=2,"segunda",WEEKDAY(B20,1)=3,"terca",WEEKDAY(B20,1)=4,"quarta",WEEKDAY(B20,1)=5,"quinta",WEEKDAY(B20,1)=6,"sexta",WEEKDAY(B20,1)=7,"sabado")</f>
        <v>quinta</v>
      </c>
      <c r="D20" s="36">
        <v>2.7480743487311506E-2</v>
      </c>
      <c r="E20" s="36">
        <v>3.0842612965604595E-2</v>
      </c>
      <c r="F20" s="36">
        <v>3.0995723908455702E-2</v>
      </c>
      <c r="G20" s="36">
        <v>3.4046514957720597E-2</v>
      </c>
      <c r="H20" s="36">
        <v>2.5919165543875508E-2</v>
      </c>
      <c r="I20" s="36">
        <v>3.0095193490982386E-2</v>
      </c>
      <c r="J20" s="36">
        <v>2.6450413651857699E-2</v>
      </c>
      <c r="K20" s="36">
        <v>2.98083603945801E-2</v>
      </c>
      <c r="L20" s="36">
        <v>3.2321519847516807E-2</v>
      </c>
      <c r="M20" s="36">
        <v>3.435978343819919E-2</v>
      </c>
      <c r="N20" s="36">
        <v>3.1480915662446797E-2</v>
      </c>
      <c r="O20" s="36">
        <v>3.0172273820958492E-2</v>
      </c>
      <c r="P20" s="36">
        <v>3.583358539456849E-2</v>
      </c>
      <c r="Q20" s="36">
        <v>3.148595245957897E-2</v>
      </c>
    </row>
    <row r="21" spans="1:17" x14ac:dyDescent="0.3">
      <c r="A21" s="34">
        <f t="shared" si="0"/>
        <v>3</v>
      </c>
      <c r="B21" s="69">
        <f t="shared" si="1"/>
        <v>44701</v>
      </c>
      <c r="C21" s="35" t="str" cm="1">
        <f t="array" ref="C21">_xlfn.IFS(WEEKDAY(B21,1)=1,"domingo",WEEKDAY(B21,1)=2,"segunda",WEEKDAY(B21,1)=3,"terca",WEEKDAY(B21,1)=4,"quarta",WEEKDAY(B21,1)=5,"quinta",WEEKDAY(B21,1)=6,"sexta",WEEKDAY(B21,1)=7,"sabado")</f>
        <v>sexta</v>
      </c>
      <c r="D21" s="36">
        <v>3.0628364426128707E-2</v>
      </c>
      <c r="E21" s="36">
        <v>3.0305203929069092E-2</v>
      </c>
      <c r="F21" s="36">
        <v>3.0866437481778402E-2</v>
      </c>
      <c r="G21" s="36">
        <v>3.65387397108611E-2</v>
      </c>
      <c r="H21" s="36">
        <v>4.1671601558478315E-2</v>
      </c>
      <c r="I21" s="36">
        <v>3.2213395430041987E-2</v>
      </c>
      <c r="J21" s="36">
        <v>3.1314130687954002E-2</v>
      </c>
      <c r="K21" s="36">
        <v>3.0959923794417199E-2</v>
      </c>
      <c r="L21" s="36">
        <v>3.9418454664323206E-2</v>
      </c>
      <c r="M21" s="36">
        <v>3.7386536818021295E-2</v>
      </c>
      <c r="N21" s="36">
        <v>3.7789023826412797E-2</v>
      </c>
      <c r="O21" s="36">
        <v>3.4495379676810191E-2</v>
      </c>
      <c r="P21" s="36">
        <v>3.2916864479793494E-2</v>
      </c>
      <c r="Q21" s="36">
        <v>3.5288179157859964E-2</v>
      </c>
    </row>
    <row r="22" spans="1:17" x14ac:dyDescent="0.3">
      <c r="A22" s="34">
        <f t="shared" si="0"/>
        <v>3</v>
      </c>
      <c r="B22" s="69">
        <f t="shared" si="1"/>
        <v>44702</v>
      </c>
      <c r="C22" s="35" t="str" cm="1">
        <f t="array" ref="C22">_xlfn.IFS(WEEKDAY(B22,1)=1,"domingo",WEEKDAY(B22,1)=2,"segunda",WEEKDAY(B22,1)=3,"terca",WEEKDAY(B22,1)=4,"quarta",WEEKDAY(B22,1)=5,"quinta",WEEKDAY(B22,1)=6,"sexta",WEEKDAY(B22,1)=7,"sabado")</f>
        <v>sabado</v>
      </c>
      <c r="D22" s="36">
        <v>3.9349110193492104E-2</v>
      </c>
      <c r="E22" s="36">
        <v>3.0264602907616595E-2</v>
      </c>
      <c r="F22" s="36">
        <v>3.2876257590635206E-2</v>
      </c>
      <c r="G22" s="36">
        <v>3.6606298496467099E-2</v>
      </c>
      <c r="H22" s="36">
        <v>5.1905469198128114E-2</v>
      </c>
      <c r="I22" s="36">
        <v>3.3952157021098286E-2</v>
      </c>
      <c r="J22" s="36">
        <v>3.4208153217054602E-2</v>
      </c>
      <c r="K22" s="36">
        <v>3.0786774919165202E-2</v>
      </c>
      <c r="L22" s="36">
        <v>3.9507457889842709E-2</v>
      </c>
      <c r="M22" s="36">
        <v>4.0680089488883096E-2</v>
      </c>
      <c r="N22" s="36">
        <v>3.9609266588211102E-2</v>
      </c>
      <c r="O22" s="36">
        <v>3.5684502768693491E-2</v>
      </c>
      <c r="P22" s="36">
        <v>3.3999238270025094E-2</v>
      </c>
      <c r="Q22" s="36">
        <v>3.7979244794458966E-2</v>
      </c>
    </row>
    <row r="23" spans="1:17" x14ac:dyDescent="0.3">
      <c r="A23" s="34">
        <f t="shared" si="0"/>
        <v>4</v>
      </c>
      <c r="B23" s="69">
        <f t="shared" si="1"/>
        <v>44703</v>
      </c>
      <c r="C23" s="35" t="str" cm="1">
        <f t="array" ref="C23">_xlfn.IFS(WEEKDAY(B23,1)=1,"domingo",WEEKDAY(B23,1)=2,"segunda",WEEKDAY(B23,1)=3,"terca",WEEKDAY(B23,1)=4,"quarta",WEEKDAY(B23,1)=5,"quinta",WEEKDAY(B23,1)=6,"sexta",WEEKDAY(B23,1)=7,"sabado")</f>
        <v>domingo</v>
      </c>
      <c r="D23" s="36">
        <v>2.1580017922322402E-2</v>
      </c>
      <c r="E23" s="36">
        <v>1.4629124597288696E-2</v>
      </c>
      <c r="F23" s="36">
        <v>1.6540754810442603E-2</v>
      </c>
      <c r="G23" s="36">
        <v>1.70263936401862E-2</v>
      </c>
      <c r="H23" s="36">
        <v>2.5984877484788206E-2</v>
      </c>
      <c r="I23" s="36">
        <v>1.6983113285721892E-2</v>
      </c>
      <c r="J23" s="36">
        <v>1.7725719522365999E-2</v>
      </c>
      <c r="K23" s="36">
        <v>1.46685693983195E-2</v>
      </c>
      <c r="L23" s="36">
        <v>2.1164124092694702E-2</v>
      </c>
      <c r="M23" s="36">
        <v>1.6846475452108097E-2</v>
      </c>
      <c r="N23" s="36">
        <v>1.8530874009189301E-2</v>
      </c>
      <c r="O23" s="36">
        <v>1.6962134412329598E-2</v>
      </c>
      <c r="P23" s="36">
        <v>1.3477293881106996E-2</v>
      </c>
      <c r="Q23" s="36">
        <v>1.7626350326781982E-2</v>
      </c>
    </row>
    <row r="24" spans="1:17" x14ac:dyDescent="0.3">
      <c r="A24" s="34">
        <f t="shared" si="0"/>
        <v>4</v>
      </c>
      <c r="B24" s="69">
        <f t="shared" si="1"/>
        <v>44704</v>
      </c>
      <c r="C24" s="35" t="str" cm="1">
        <f t="array" ref="C24">_xlfn.IFS(WEEKDAY(B24,1)=1,"domingo",WEEKDAY(B24,1)=2,"segunda",WEEKDAY(B24,1)=3,"terca",WEEKDAY(B24,1)=4,"quarta",WEEKDAY(B24,1)=5,"quinta",WEEKDAY(B24,1)=6,"sexta",WEEKDAY(B24,1)=7,"sabado")</f>
        <v>segunda</v>
      </c>
      <c r="D24" s="36">
        <v>2.5657584266434507E-2</v>
      </c>
      <c r="E24" s="36">
        <v>2.7304626960836194E-2</v>
      </c>
      <c r="F24" s="36">
        <v>2.3758711982301003E-2</v>
      </c>
      <c r="G24" s="36">
        <v>2.8979374301209601E-2</v>
      </c>
      <c r="H24" s="36">
        <v>1.8563310136352807E-2</v>
      </c>
      <c r="I24" s="36">
        <v>2.7066316809274588E-2</v>
      </c>
      <c r="J24" s="36">
        <v>2.20037434481638E-2</v>
      </c>
      <c r="K24" s="36">
        <v>2.8951921247866198E-2</v>
      </c>
      <c r="L24" s="36">
        <v>2.8539272733255905E-2</v>
      </c>
      <c r="M24" s="36">
        <v>2.3088704390969595E-2</v>
      </c>
      <c r="N24" s="36">
        <v>2.54658639400333E-2</v>
      </c>
      <c r="O24" s="36">
        <v>2.4971874936583593E-2</v>
      </c>
      <c r="P24" s="36">
        <v>2.0595482247498097E-2</v>
      </c>
      <c r="Q24" s="36">
        <v>2.4435825425601979E-2</v>
      </c>
    </row>
    <row r="25" spans="1:17" x14ac:dyDescent="0.3">
      <c r="A25" s="34">
        <f t="shared" si="0"/>
        <v>4</v>
      </c>
      <c r="B25" s="69">
        <f t="shared" si="1"/>
        <v>44705</v>
      </c>
      <c r="C25" s="35" t="str" cm="1">
        <f t="array" ref="C25">_xlfn.IFS(WEEKDAY(B25,1)=1,"domingo",WEEKDAY(B25,1)=2,"segunda",WEEKDAY(B25,1)=3,"terca",WEEKDAY(B25,1)=4,"quarta",WEEKDAY(B25,1)=5,"quinta",WEEKDAY(B25,1)=6,"sexta",WEEKDAY(B25,1)=7,"sabado")</f>
        <v>terca</v>
      </c>
      <c r="D25" s="36">
        <v>2.7958126452096405E-2</v>
      </c>
      <c r="E25" s="36">
        <v>2.8481393104858092E-2</v>
      </c>
      <c r="F25" s="36">
        <v>3.6650125591298807E-2</v>
      </c>
      <c r="G25" s="36">
        <v>3.0407293271390599E-2</v>
      </c>
      <c r="H25" s="36">
        <v>2.1493993758271306E-2</v>
      </c>
      <c r="I25" s="36">
        <v>3.0398215871943586E-2</v>
      </c>
      <c r="J25" s="36">
        <v>2.5737574089358999E-2</v>
      </c>
      <c r="K25" s="36">
        <v>4.0473740012160302E-2</v>
      </c>
      <c r="L25" s="36">
        <v>3.1507636796225306E-2</v>
      </c>
      <c r="M25" s="36">
        <v>2.7830414383124294E-2</v>
      </c>
      <c r="N25" s="36">
        <v>2.8844429194978299E-2</v>
      </c>
      <c r="O25" s="36">
        <v>2.6634108253637195E-2</v>
      </c>
      <c r="P25" s="36">
        <v>2.5252159723862293E-2</v>
      </c>
      <c r="Q25" s="36">
        <v>2.8935654101682976E-2</v>
      </c>
    </row>
    <row r="26" spans="1:17" x14ac:dyDescent="0.3">
      <c r="A26" s="34">
        <f t="shared" si="0"/>
        <v>4</v>
      </c>
      <c r="B26" s="69">
        <f t="shared" si="1"/>
        <v>44706</v>
      </c>
      <c r="C26" s="35" t="str" cm="1">
        <f t="array" ref="C26">_xlfn.IFS(WEEKDAY(B26,1)=1,"domingo",WEEKDAY(B26,1)=2,"segunda",WEEKDAY(B26,1)=3,"terca",WEEKDAY(B26,1)=4,"quarta",WEEKDAY(B26,1)=5,"quinta",WEEKDAY(B26,1)=6,"sexta",WEEKDAY(B26,1)=7,"sabado")</f>
        <v>quarta</v>
      </c>
      <c r="D26" s="36">
        <v>2.7433064397883507E-2</v>
      </c>
      <c r="E26" s="36">
        <v>2.8123624876522493E-2</v>
      </c>
      <c r="F26" s="36">
        <v>3.6005087232778905E-2</v>
      </c>
      <c r="G26" s="36">
        <v>2.9598569187418901E-2</v>
      </c>
      <c r="H26" s="36">
        <v>2.3936844061179807E-2</v>
      </c>
      <c r="I26" s="36">
        <v>3.0116698698973786E-2</v>
      </c>
      <c r="J26" s="36">
        <v>2.5681049580081099E-2</v>
      </c>
      <c r="K26" s="36">
        <v>3.9318371682550098E-2</v>
      </c>
      <c r="L26" s="36">
        <v>3.1983535573189809E-2</v>
      </c>
      <c r="M26" s="36">
        <v>2.7337875249121592E-2</v>
      </c>
      <c r="N26" s="36">
        <v>2.9391063374755898E-2</v>
      </c>
      <c r="O26" s="36">
        <v>2.7236017852803992E-2</v>
      </c>
      <c r="P26" s="36">
        <v>2.6823849483318694E-2</v>
      </c>
      <c r="Q26" s="36">
        <v>2.9013459732905977E-2</v>
      </c>
    </row>
    <row r="27" spans="1:17" x14ac:dyDescent="0.3">
      <c r="A27" s="34">
        <f t="shared" si="0"/>
        <v>4</v>
      </c>
      <c r="B27" s="69">
        <f t="shared" si="1"/>
        <v>44707</v>
      </c>
      <c r="C27" s="35" t="str" cm="1">
        <f t="array" ref="C27">_xlfn.IFS(WEEKDAY(B27,1)=1,"domingo",WEEKDAY(B27,1)=2,"segunda",WEEKDAY(B27,1)=3,"terca",WEEKDAY(B27,1)=4,"quarta",WEEKDAY(B27,1)=5,"quinta",WEEKDAY(B27,1)=6,"sexta",WEEKDAY(B27,1)=7,"sabado")</f>
        <v>quinta</v>
      </c>
      <c r="D27" s="36">
        <v>3.0541272015880506E-2</v>
      </c>
      <c r="E27" s="36">
        <v>2.8096710147128192E-2</v>
      </c>
      <c r="F27" s="36">
        <v>3.0662959346813304E-2</v>
      </c>
      <c r="G27" s="36">
        <v>2.86745911747215E-2</v>
      </c>
      <c r="H27" s="36">
        <v>2.8429462622590211E-2</v>
      </c>
      <c r="I27" s="36">
        <v>3.0298729865746485E-2</v>
      </c>
      <c r="J27" s="36">
        <v>2.67611340277519E-2</v>
      </c>
      <c r="K27" s="36">
        <v>3.4496497205870502E-2</v>
      </c>
      <c r="L27" s="36">
        <v>3.2103661429810304E-2</v>
      </c>
      <c r="M27" s="36">
        <v>3.0282291522032493E-2</v>
      </c>
      <c r="N27" s="36">
        <v>3.17402487510723E-2</v>
      </c>
      <c r="O27" s="36">
        <v>2.9901559504850392E-2</v>
      </c>
      <c r="P27" s="36">
        <v>3.4029773594229595E-2</v>
      </c>
      <c r="Q27" s="36">
        <v>3.0458838832553972E-2</v>
      </c>
    </row>
    <row r="28" spans="1:17" x14ac:dyDescent="0.3">
      <c r="A28" s="34">
        <f t="shared" si="0"/>
        <v>4</v>
      </c>
      <c r="B28" s="69">
        <f t="shared" si="1"/>
        <v>44708</v>
      </c>
      <c r="C28" s="35" t="str" cm="1">
        <f t="array" ref="C28">_xlfn.IFS(WEEKDAY(B28,1)=1,"domingo",WEEKDAY(B28,1)=2,"segunda",WEEKDAY(B28,1)=3,"terca",WEEKDAY(B28,1)=4,"quarta",WEEKDAY(B28,1)=5,"quinta",WEEKDAY(B28,1)=6,"sexta",WEEKDAY(B28,1)=7,"sabado")</f>
        <v>sexta</v>
      </c>
      <c r="D28" s="36">
        <v>3.8032914244159909E-2</v>
      </c>
      <c r="E28" s="36">
        <v>3.1237692241340292E-2</v>
      </c>
      <c r="F28" s="36">
        <v>3.2933905938500804E-2</v>
      </c>
      <c r="G28" s="36">
        <v>3.2371310439448298E-2</v>
      </c>
      <c r="H28" s="36">
        <v>4.3840224031441215E-2</v>
      </c>
      <c r="I28" s="36">
        <v>3.3442578419739084E-2</v>
      </c>
      <c r="J28" s="36">
        <v>3.1754434242628603E-2</v>
      </c>
      <c r="K28" s="36">
        <v>3.9226765541206701E-2</v>
      </c>
      <c r="L28" s="36">
        <v>3.9640527761229505E-2</v>
      </c>
      <c r="M28" s="36">
        <v>3.2863309532700592E-2</v>
      </c>
      <c r="N28" s="36">
        <v>4.0114872757065101E-2</v>
      </c>
      <c r="O28" s="36">
        <v>3.3895579878816091E-2</v>
      </c>
      <c r="P28" s="36">
        <v>3.3366092922505794E-2</v>
      </c>
      <c r="Q28" s="36">
        <v>3.5441745252861964E-2</v>
      </c>
    </row>
    <row r="29" spans="1:17" x14ac:dyDescent="0.3">
      <c r="A29" s="34">
        <f t="shared" si="0"/>
        <v>4</v>
      </c>
      <c r="B29" s="69">
        <f t="shared" si="1"/>
        <v>44709</v>
      </c>
      <c r="C29" s="35" t="str" cm="1">
        <f t="array" ref="C29">_xlfn.IFS(WEEKDAY(B29,1)=1,"domingo",WEEKDAY(B29,1)=2,"segunda",WEEKDAY(B29,1)=3,"terca",WEEKDAY(B29,1)=4,"quarta",WEEKDAY(B29,1)=5,"quinta",WEEKDAY(B29,1)=6,"sexta",WEEKDAY(B29,1)=7,"sabado")</f>
        <v>sabado</v>
      </c>
      <c r="D29" s="36">
        <v>3.8391105289987404E-2</v>
      </c>
      <c r="E29" s="36">
        <v>3.1822115007085594E-2</v>
      </c>
      <c r="F29" s="36">
        <v>3.4563426940087308E-2</v>
      </c>
      <c r="G29" s="36">
        <v>3.3750340825808099E-2</v>
      </c>
      <c r="H29" s="36">
        <v>5.4354195409351123E-2</v>
      </c>
      <c r="I29" s="36">
        <v>3.3839881439558087E-2</v>
      </c>
      <c r="J29" s="36">
        <v>3.3937148249825203E-2</v>
      </c>
      <c r="K29" s="36">
        <v>3.4831064259602099E-2</v>
      </c>
      <c r="L29" s="36">
        <v>3.8794832131352305E-2</v>
      </c>
      <c r="M29" s="36">
        <v>3.7192993646655396E-2</v>
      </c>
      <c r="N29" s="36">
        <v>4.1056443991100401E-2</v>
      </c>
      <c r="O29" s="36">
        <v>3.5729685864598196E-2</v>
      </c>
      <c r="P29" s="36">
        <v>3.4449693342406495E-2</v>
      </c>
      <c r="Q29" s="36">
        <v>3.7828189908972965E-2</v>
      </c>
    </row>
    <row r="30" spans="1:17" x14ac:dyDescent="0.3">
      <c r="A30" s="34">
        <f>IFERROR(WEEKNUM(B30)-WEEKNUM(DATE(YEAR(B30),MONTH(B30),1))+1,"")</f>
        <v>5</v>
      </c>
      <c r="B30" s="69" cm="1">
        <f t="array" ref="B30">_xlfn.IFS(EOMONTH(A34,0)=B29+3,B29+1,EOMONTH(A34,0)=B29+2,B29+1,EOMONTH(A34,0)=B29+1,B29+1,EOMONTH(A34,0)=B29,"")</f>
        <v>44710</v>
      </c>
      <c r="C30" s="35" t="str" cm="1">
        <f t="array" ref="C30">IFERROR(_xlfn.IFS(WEEKDAY(B30,1)=1,"domingo",WEEKDAY(B30,1)=2,"segunda",WEEKDAY(B30,1)=3,"terca",WEEKDAY(B30,1)=4,"quarta",WEEKDAY(B30,1)=5,"quinta",WEEKDAY(B30,1)=6,"sexta",WEEKDAY(B30,1)=7,"sabado"),"")</f>
        <v>domingo</v>
      </c>
      <c r="D30" s="36">
        <v>2.2325086410368202E-2</v>
      </c>
      <c r="E30" s="36">
        <v>1.6987446539223898E-2</v>
      </c>
      <c r="F30" s="36">
        <v>1.9130901837738905E-2</v>
      </c>
      <c r="G30" s="36">
        <v>1.7262725797242699E-2</v>
      </c>
      <c r="H30" s="36">
        <v>2.8982649650372609E-2</v>
      </c>
      <c r="I30" s="36">
        <v>1.8450725704822493E-2</v>
      </c>
      <c r="J30" s="36">
        <v>1.9948849766668601E-2</v>
      </c>
      <c r="K30" s="36">
        <v>1.6851391619543198E-2</v>
      </c>
      <c r="L30" s="36">
        <v>2.1499363575941403E-2</v>
      </c>
      <c r="M30" s="36">
        <v>1.7529868391311095E-2</v>
      </c>
      <c r="N30" s="36">
        <v>1.9768022037274902E-2</v>
      </c>
      <c r="O30" s="36">
        <v>1.8518754417758698E-2</v>
      </c>
      <c r="P30" s="36">
        <v>1.5097164103053496E-2</v>
      </c>
      <c r="Q30" s="36">
        <v>1.9126849213223981E-2</v>
      </c>
    </row>
    <row r="31" spans="1:17" x14ac:dyDescent="0.3">
      <c r="A31" s="34">
        <f t="shared" ref="A31:A32" si="2">IFERROR(WEEKNUM(B31)-WEEKNUM(DATE(YEAR(B31),MONTH(B31),1))+1,"")</f>
        <v>5</v>
      </c>
      <c r="B31" s="69" cm="1">
        <f t="array" ref="B31">_xlfn.IFS(EOMONTH(A34,0)=B29+3,B29+2,EOMONTH(A34,0)=B29+2,B29+2,EOMONTH(A34,0)=B29+1,"",EOMONTH(A34,0)=B29,"")</f>
        <v>44711</v>
      </c>
      <c r="C31" s="35" t="str" cm="1">
        <f t="array" ref="C31">IFERROR(_xlfn.IFS(WEEKDAY(B31,1)=1,"domingo",WEEKDAY(B31,1)=2,"segunda",WEEKDAY(B31,1)=3,"terca",WEEKDAY(B31,1)=4,"quarta",WEEKDAY(B31,1)=5,"quinta",WEEKDAY(B31,1)=6,"sexta",WEEKDAY(B31,1)=7,"sabado"),"")</f>
        <v>segunda</v>
      </c>
      <c r="D31" s="36">
        <v>3.0106355598241406E-2</v>
      </c>
      <c r="E31" s="36">
        <v>3.2871701720819296E-2</v>
      </c>
      <c r="F31" s="36">
        <v>2.9230045072632403E-2</v>
      </c>
      <c r="G31" s="36">
        <v>2.8094872526088201E-2</v>
      </c>
      <c r="H31" s="36">
        <v>1.9818578086423608E-2</v>
      </c>
      <c r="I31" s="36">
        <v>3.0764211395079386E-2</v>
      </c>
      <c r="J31" s="36">
        <v>2.6362605239161601E-2</v>
      </c>
      <c r="K31" s="36">
        <v>3.8221442721750799E-2</v>
      </c>
      <c r="L31" s="36">
        <v>2.6288994013220702E-2</v>
      </c>
      <c r="M31" s="36">
        <v>2.4024639642235994E-2</v>
      </c>
      <c r="N31" s="36">
        <v>2.8873567361164601E-2</v>
      </c>
      <c r="O31" s="36">
        <v>3.1083765928971694E-2</v>
      </c>
      <c r="P31" s="36">
        <v>3.0862925970900894E-2</v>
      </c>
      <c r="Q31" s="36">
        <v>2.7913502765847975E-2</v>
      </c>
    </row>
    <row r="32" spans="1:17" x14ac:dyDescent="0.3">
      <c r="A32" s="34">
        <f t="shared" si="2"/>
        <v>5</v>
      </c>
      <c r="B32" s="69" cm="1">
        <f t="array" ref="B32">_xlfn.IFS(EOMONTH(A34,0)=B29+3,B29+3,EOMONTH(A34,0)=B29+1,"",EOMONTH(A34,0)=B29+2,"",EOMONTH(A34,0)=B29,"")</f>
        <v>44712</v>
      </c>
      <c r="C32" s="35" t="str" cm="1">
        <f t="array" ref="C32">IFERROR(_xlfn.IFS(WEEKDAY(B32,1)=1,"domingo",WEEKDAY(B32,1)=2,"segunda",WEEKDAY(B32,1)=3,"terca",WEEKDAY(B32,1)=4,"quarta",WEEKDAY(B32,1)=5,"quinta",WEEKDAY(B32,1)=6,"sexta",WEEKDAY(B32,1)=7,"sabado"),"")</f>
        <v>terca</v>
      </c>
      <c r="D32" s="36">
        <v>4.2465235303329907E-2</v>
      </c>
      <c r="E32" s="36">
        <v>4.7216769958417885E-2</v>
      </c>
      <c r="F32" s="36">
        <v>4.4611039491623206E-2</v>
      </c>
      <c r="G32" s="36">
        <v>4.4243897999489003E-2</v>
      </c>
      <c r="H32" s="36">
        <v>2.9170034349190209E-2</v>
      </c>
      <c r="I32" s="36">
        <v>3.8723340153090285E-2</v>
      </c>
      <c r="J32" s="36">
        <v>3.6581594989033503E-2</v>
      </c>
      <c r="K32" s="36">
        <v>4.2745602504188601E-2</v>
      </c>
      <c r="L32" s="36">
        <v>3.2566496201141708E-2</v>
      </c>
      <c r="M32" s="36">
        <v>3.9324974629131891E-2</v>
      </c>
      <c r="N32" s="36">
        <v>3.9247904229725503E-2</v>
      </c>
      <c r="O32" s="36">
        <v>4.8857006514478787E-2</v>
      </c>
      <c r="P32" s="36">
        <v>3.6804184318604896E-2</v>
      </c>
      <c r="Q32" s="36">
        <v>3.9695348984320963E-2</v>
      </c>
    </row>
    <row r="33" spans="1:3" x14ac:dyDescent="0.3">
      <c r="A33" t="s">
        <v>62</v>
      </c>
    </row>
    <row r="34" spans="1:3" x14ac:dyDescent="0.3">
      <c r="A34" s="68">
        <v>44682</v>
      </c>
      <c r="C34" s="6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metas</vt:lpstr>
      <vt:lpstr>lojas</vt:lpstr>
      <vt:lpstr>diaria</vt:lpstr>
      <vt:lpstr>metas!Area_de_impressao</vt:lpstr>
      <vt:lpstr>metas!Titulos_de_impressao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Lenon Vieira Reis</dc:creator>
  <cp:lastModifiedBy>Dion Lenon Vieira Reis</cp:lastModifiedBy>
  <cp:lastPrinted>2022-05-06T17:55:33Z</cp:lastPrinted>
  <dcterms:created xsi:type="dcterms:W3CDTF">2021-10-29T13:29:18Z</dcterms:created>
  <dcterms:modified xsi:type="dcterms:W3CDTF">2022-05-06T18:20:05Z</dcterms:modified>
</cp:coreProperties>
</file>