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teofortinlubin/23619/23619/web-2/vino-projet_web_2/livrables/"/>
    </mc:Choice>
  </mc:AlternateContent>
  <xr:revisionPtr revIDLastSave="0" documentId="13_ncr:1_{F64937B8-5F43-D546-8B53-15FBE6B30248}" xr6:coauthVersionLast="47" xr6:coauthVersionMax="47" xr10:uidLastSave="{00000000-0000-0000-0000-000000000000}"/>
  <bookViews>
    <workbookView xWindow="900" yWindow="500" windowWidth="26380" windowHeight="19020" tabRatio="522" activeTab="3" xr2:uid="{63B5DE5D-EE4C-4864-B141-5D30FE5B66F1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22" r:id="rId5"/>
    <sheet name="Sp3" sheetId="23" r:id="rId6"/>
    <sheet name="Sprint Sheet Template" sheetId="16" r:id="rId7"/>
    <sheet name="Task Slips" sheetId="21" r:id="rId8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 localSheetId="5">'Sp3'!$D$11</definedName>
    <definedName name="DoneDays" localSheetId="6">'Sprint Sheet Template'!$D$11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 localSheetId="5">'Sp3'!$B$9</definedName>
    <definedName name="ImplementationDays" localSheetId="6">'Sprint Sheet Template'!$B$9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ProductBacklog">'Product Backlog'!$A$4:$G$167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RealValues" localSheetId="5">OFFSET('Sp3'!$F$10,0,0,1,'Sp3'!DoneDays)</definedName>
    <definedName name="RealValues" localSheetId="6">OFFSET('Sprint Sheet Template'!$F$10,0,0,1,'Sprint Sheet Template'!DoneDays)</definedName>
    <definedName name="Sprint">'Product Backlog'!$E$9:$E$167</definedName>
    <definedName name="SprintCount">'PB Burndown'!$G$3</definedName>
    <definedName name="SprintsInTrend">'PB Burndown'!$G$6</definedName>
    <definedName name="SprintTasks" localSheetId="3">'Sp1'!$A$14:$AD$63</definedName>
    <definedName name="SprintTasks" localSheetId="4">'Sp2'!$A$14:$AD$63</definedName>
    <definedName name="SprintTasks" localSheetId="5">'Sp3'!$A$14:$AD$63</definedName>
    <definedName name="SprintTasks">'Sprint Sheet Template'!$A$14:$AD$63</definedName>
    <definedName name="Status">'Product Backlog'!$C$9:$C$167</definedName>
    <definedName name="StoryName">'Product Backlog'!$B$9:$B$167</definedName>
    <definedName name="TaskRows" localSheetId="3">'Sp1'!$B$11</definedName>
    <definedName name="TaskRows" localSheetId="4">'Sp2'!$B$11</definedName>
    <definedName name="TaskRows" localSheetId="5">'Sp3'!$B$11</definedName>
    <definedName name="TaskRows" localSheetId="6">'Sprint Sheet Template'!$B$11</definedName>
    <definedName name="TaskRows">#REF!</definedName>
    <definedName name="TaskStatus" localSheetId="3">'Sp1'!$D$14:$D$58</definedName>
    <definedName name="TaskStatus" localSheetId="4">'Sp2'!$D$14:$D$58</definedName>
    <definedName name="TaskStatus" localSheetId="5">'Sp3'!$D$14:$D$58</definedName>
    <definedName name="TaskStatus">'Sprint Sheet Template'!$D$14:$D$58</definedName>
    <definedName name="TaskStoryID" localSheetId="3">'Sp1'!$B$14:$B$53</definedName>
    <definedName name="TaskStoryID" localSheetId="4">'Sp2'!$B$14:$B$53</definedName>
    <definedName name="TaskStoryID" localSheetId="5">'Sp3'!$B$14:$B$53</definedName>
    <definedName name="TaskStoryID">'Sprint Sheet Template'!$B$14:$B$53</definedName>
    <definedName name="TotalEffort" localSheetId="3">'Sp1'!$E$10</definedName>
    <definedName name="TotalEffort" localSheetId="4">'Sp2'!$E$10</definedName>
    <definedName name="TotalEffort" localSheetId="5">'Sp3'!$E$10</definedName>
    <definedName name="TotalEffort" localSheetId="6">'Sprint Sheet Template'!$E$10</definedName>
    <definedName name="TotalEffort">#REF!</definedName>
    <definedName name="TrendDays" localSheetId="3">'Sp1'!$D$13</definedName>
    <definedName name="TrendDays" localSheetId="4">'Sp2'!$D$13</definedName>
    <definedName name="TrendDays" localSheetId="5">'Sp3'!$D$13</definedName>
    <definedName name="TrendDays">'Sprint Sheet Template'!$D$13</definedName>
    <definedName name="TrendOffset">'PB Burndown'!$G$5</definedName>
    <definedName name="TrendSprintCount">'PB Burndown'!$G$4</definedName>
    <definedName name="_xlnm.Print_Area" localSheetId="1">'Product Backlog'!$A:$G</definedName>
    <definedName name="_xlnm.Print_Area" localSheetId="7">'Task Slips'!#REF!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8" i="19" l="1"/>
  <c r="AD48" i="19"/>
  <c r="D3" i="20"/>
  <c r="D17" i="20" s="1"/>
  <c r="D8" i="20"/>
  <c r="D18" i="20" s="1"/>
  <c r="D64" i="23"/>
  <c r="F59" i="23"/>
  <c r="D59" i="23"/>
  <c r="F58" i="23"/>
  <c r="D58" i="23"/>
  <c r="F57" i="23"/>
  <c r="D57" i="23"/>
  <c r="F56" i="23"/>
  <c r="D56" i="23"/>
  <c r="F55" i="23"/>
  <c r="D55" i="23"/>
  <c r="F54" i="23"/>
  <c r="D54" i="23"/>
  <c r="F53" i="23"/>
  <c r="D53" i="23"/>
  <c r="F52" i="23"/>
  <c r="D52" i="23"/>
  <c r="F51" i="23"/>
  <c r="D51" i="23"/>
  <c r="F50" i="23"/>
  <c r="D50" i="23"/>
  <c r="F49" i="23"/>
  <c r="D49" i="23"/>
  <c r="F48" i="23"/>
  <c r="D48" i="23"/>
  <c r="F47" i="23"/>
  <c r="D47" i="23"/>
  <c r="F46" i="23"/>
  <c r="D46" i="23"/>
  <c r="F45" i="23"/>
  <c r="D45" i="23"/>
  <c r="F44" i="23"/>
  <c r="D44" i="23"/>
  <c r="F43" i="23"/>
  <c r="D43" i="23"/>
  <c r="F42" i="23"/>
  <c r="D42" i="23"/>
  <c r="F41" i="23"/>
  <c r="D41" i="23"/>
  <c r="F40" i="23"/>
  <c r="D40" i="23"/>
  <c r="F39" i="23"/>
  <c r="D39" i="23"/>
  <c r="F38" i="23"/>
  <c r="D38" i="23"/>
  <c r="F37" i="23"/>
  <c r="D37" i="23"/>
  <c r="F36" i="23"/>
  <c r="D36" i="23"/>
  <c r="F35" i="23"/>
  <c r="D35" i="23"/>
  <c r="F34" i="23"/>
  <c r="D34" i="23"/>
  <c r="F33" i="23"/>
  <c r="D33" i="23"/>
  <c r="F32" i="23"/>
  <c r="D32" i="23"/>
  <c r="F31" i="23"/>
  <c r="D31" i="23"/>
  <c r="F30" i="23"/>
  <c r="D30" i="23"/>
  <c r="F29" i="23"/>
  <c r="D29" i="23"/>
  <c r="F28" i="23"/>
  <c r="D28" i="23"/>
  <c r="F27" i="23"/>
  <c r="D27" i="23"/>
  <c r="F26" i="23"/>
  <c r="D26" i="23"/>
  <c r="F25" i="23"/>
  <c r="D25" i="23"/>
  <c r="F24" i="23"/>
  <c r="D24" i="23"/>
  <c r="F23" i="23"/>
  <c r="D23" i="23"/>
  <c r="F22" i="23"/>
  <c r="D22" i="23"/>
  <c r="F21" i="23"/>
  <c r="D21" i="23"/>
  <c r="F20" i="23"/>
  <c r="D20" i="23"/>
  <c r="F19" i="23"/>
  <c r="D19" i="23"/>
  <c r="F18" i="23"/>
  <c r="F17" i="23"/>
  <c r="F16" i="23"/>
  <c r="F15" i="23"/>
  <c r="G14" i="23"/>
  <c r="B11" i="23"/>
  <c r="D64" i="22"/>
  <c r="F59" i="22"/>
  <c r="D59" i="22"/>
  <c r="F58" i="22"/>
  <c r="D58" i="22"/>
  <c r="F57" i="22"/>
  <c r="D57" i="22"/>
  <c r="F56" i="22"/>
  <c r="D56" i="22"/>
  <c r="F55" i="22"/>
  <c r="D55" i="22"/>
  <c r="F54" i="22"/>
  <c r="D54" i="22"/>
  <c r="F53" i="22"/>
  <c r="D53" i="22"/>
  <c r="F52" i="22"/>
  <c r="D52" i="22"/>
  <c r="F51" i="22"/>
  <c r="D51" i="22"/>
  <c r="F50" i="22"/>
  <c r="D50" i="22"/>
  <c r="F49" i="22"/>
  <c r="D49" i="22"/>
  <c r="F48" i="22"/>
  <c r="D48" i="22"/>
  <c r="F47" i="22"/>
  <c r="D47" i="22"/>
  <c r="F46" i="22"/>
  <c r="D46" i="22"/>
  <c r="F45" i="22"/>
  <c r="D45" i="22"/>
  <c r="F44" i="22"/>
  <c r="D44" i="22"/>
  <c r="F43" i="22"/>
  <c r="D43" i="22"/>
  <c r="F42" i="22"/>
  <c r="D42" i="22"/>
  <c r="F41" i="22"/>
  <c r="D41" i="22"/>
  <c r="F40" i="22"/>
  <c r="D40" i="22"/>
  <c r="F39" i="22"/>
  <c r="D39" i="22"/>
  <c r="F16" i="22"/>
  <c r="F15" i="22"/>
  <c r="G14" i="22"/>
  <c r="B11" i="22"/>
  <c r="G4" i="20"/>
  <c r="N42" i="20" s="1"/>
  <c r="D10" i="20"/>
  <c r="E5" i="7"/>
  <c r="F22" i="7"/>
  <c r="F23" i="7" s="1"/>
  <c r="F24" i="7" s="1"/>
  <c r="F25" i="7" s="1"/>
  <c r="F26" i="7" s="1"/>
  <c r="F27" i="7" s="1"/>
  <c r="F28" i="7" s="1"/>
  <c r="F29" i="7" s="1"/>
  <c r="F30" i="7" s="1"/>
  <c r="B4" i="7"/>
  <c r="G17" i="20"/>
  <c r="A18" i="20"/>
  <c r="A8" i="20"/>
  <c r="H28" i="20"/>
  <c r="E31" i="7"/>
  <c r="B11" i="19"/>
  <c r="E10" i="19" s="1"/>
  <c r="G11" i="19" s="1"/>
  <c r="D64" i="19"/>
  <c r="B11" i="16"/>
  <c r="F10" i="16" s="1"/>
  <c r="AB10" i="16"/>
  <c r="F15" i="16"/>
  <c r="F16" i="16"/>
  <c r="F17" i="16"/>
  <c r="F18" i="16"/>
  <c r="E10" i="7"/>
  <c r="E9" i="7"/>
  <c r="E8" i="7"/>
  <c r="E7" i="7"/>
  <c r="E6" i="7"/>
  <c r="C4" i="7"/>
  <c r="B5" i="7"/>
  <c r="C5" i="7"/>
  <c r="C6" i="7"/>
  <c r="D6" i="7"/>
  <c r="C7" i="7"/>
  <c r="D7" i="7" s="1"/>
  <c r="C8" i="7"/>
  <c r="D8" i="7"/>
  <c r="C9" i="7"/>
  <c r="D9" i="7"/>
  <c r="C10" i="7"/>
  <c r="D10" i="7"/>
  <c r="G14" i="16"/>
  <c r="G59" i="16" s="1"/>
  <c r="AD10" i="16"/>
  <c r="Y10" i="16"/>
  <c r="P10" i="16"/>
  <c r="O10" i="16"/>
  <c r="J10" i="16"/>
  <c r="H10" i="16"/>
  <c r="D15" i="16"/>
  <c r="D16" i="16"/>
  <c r="D17" i="16"/>
  <c r="D18" i="16"/>
  <c r="D19" i="16"/>
  <c r="F19" i="16"/>
  <c r="D20" i="16"/>
  <c r="F20" i="16"/>
  <c r="D21" i="16"/>
  <c r="F21" i="16"/>
  <c r="D22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4" i="16"/>
  <c r="H14" i="22"/>
  <c r="H59" i="22" s="1"/>
  <c r="P36" i="20"/>
  <c r="P40" i="20"/>
  <c r="P33" i="20"/>
  <c r="P49" i="20"/>
  <c r="D11" i="20"/>
  <c r="Q50" i="20" s="1"/>
  <c r="Q34" i="20"/>
  <c r="P29" i="20"/>
  <c r="P42" i="20"/>
  <c r="P34" i="20"/>
  <c r="P51" i="20"/>
  <c r="Q44" i="20"/>
  <c r="Q41" i="20"/>
  <c r="N41" i="20"/>
  <c r="N38" i="20"/>
  <c r="G20" i="20"/>
  <c r="D9" i="20"/>
  <c r="O30" i="20" s="1"/>
  <c r="X10" i="22"/>
  <c r="N30" i="20"/>
  <c r="L30" i="20" s="1"/>
  <c r="L10" i="16"/>
  <c r="J10" i="23"/>
  <c r="K10" i="23"/>
  <c r="W10" i="23"/>
  <c r="G59" i="22"/>
  <c r="N34" i="20"/>
  <c r="L34" i="20" s="1"/>
  <c r="W10" i="16"/>
  <c r="AA10" i="16"/>
  <c r="U10" i="22"/>
  <c r="G59" i="23"/>
  <c r="Q29" i="20"/>
  <c r="V10" i="16"/>
  <c r="S10" i="16"/>
  <c r="U10" i="16"/>
  <c r="K10" i="16"/>
  <c r="Q31" i="20"/>
  <c r="P37" i="20"/>
  <c r="P47" i="20"/>
  <c r="P45" i="20"/>
  <c r="B22" i="7"/>
  <c r="E4" i="7"/>
  <c r="Q51" i="20"/>
  <c r="Q35" i="20"/>
  <c r="Q48" i="20"/>
  <c r="Q33" i="20"/>
  <c r="Q36" i="20"/>
  <c r="Q49" i="20"/>
  <c r="Q28" i="20"/>
  <c r="Q39" i="20"/>
  <c r="H58" i="22"/>
  <c r="P32" i="20"/>
  <c r="P41" i="20"/>
  <c r="P38" i="20"/>
  <c r="P35" i="20"/>
  <c r="P43" i="20"/>
  <c r="P48" i="20"/>
  <c r="P50" i="20"/>
  <c r="P39" i="20"/>
  <c r="P31" i="20"/>
  <c r="P44" i="20"/>
  <c r="D20" i="20"/>
  <c r="P28" i="20"/>
  <c r="P30" i="20"/>
  <c r="P46" i="20"/>
  <c r="G58" i="22"/>
  <c r="B23" i="7"/>
  <c r="I14" i="22"/>
  <c r="N40" i="20"/>
  <c r="N35" i="20"/>
  <c r="N28" i="20"/>
  <c r="G5" i="20"/>
  <c r="G6" i="20" s="1"/>
  <c r="N36" i="20"/>
  <c r="N45" i="20"/>
  <c r="N32" i="20"/>
  <c r="L32" i="20" s="1"/>
  <c r="N47" i="20"/>
  <c r="N50" i="20"/>
  <c r="N44" i="20"/>
  <c r="N39" i="20"/>
  <c r="N51" i="20"/>
  <c r="N37" i="20"/>
  <c r="N48" i="20"/>
  <c r="N46" i="20"/>
  <c r="L46" i="20" s="1"/>
  <c r="G10" i="22"/>
  <c r="N10" i="22"/>
  <c r="Z10" i="22"/>
  <c r="K10" i="22"/>
  <c r="J10" i="22"/>
  <c r="S10" i="22"/>
  <c r="H10" i="22"/>
  <c r="Q10" i="22"/>
  <c r="R10" i="22"/>
  <c r="L10" i="22"/>
  <c r="E10" i="22"/>
  <c r="G11" i="22" s="1"/>
  <c r="O10" i="22"/>
  <c r="F10" i="23"/>
  <c r="O10" i="23"/>
  <c r="X10" i="23"/>
  <c r="G10" i="23"/>
  <c r="M10" i="23"/>
  <c r="E10" i="23"/>
  <c r="S10" i="23"/>
  <c r="I10" i="23"/>
  <c r="T10" i="23"/>
  <c r="L10" i="23"/>
  <c r="U10" i="23"/>
  <c r="H10" i="23"/>
  <c r="N10" i="23"/>
  <c r="AA10" i="23"/>
  <c r="Q10" i="23"/>
  <c r="AC10" i="23"/>
  <c r="AB10" i="23"/>
  <c r="P10" i="23"/>
  <c r="Y10" i="23"/>
  <c r="AD10" i="23"/>
  <c r="N33" i="20"/>
  <c r="Z10" i="23"/>
  <c r="R10" i="23"/>
  <c r="V10" i="23"/>
  <c r="N29" i="20"/>
  <c r="N49" i="20"/>
  <c r="N31" i="20"/>
  <c r="Q30" i="20"/>
  <c r="Q40" i="20"/>
  <c r="Q46" i="20"/>
  <c r="D21" i="20"/>
  <c r="Q43" i="20"/>
  <c r="H14" i="16"/>
  <c r="H58" i="16" s="1"/>
  <c r="G58" i="16"/>
  <c r="G58" i="23"/>
  <c r="H14" i="23"/>
  <c r="H58" i="23" s="1"/>
  <c r="E29" i="20"/>
  <c r="I14" i="16"/>
  <c r="I59" i="16" s="1"/>
  <c r="H59" i="16"/>
  <c r="AC10" i="22"/>
  <c r="AD10" i="22"/>
  <c r="H59" i="23"/>
  <c r="B24" i="7"/>
  <c r="D23" i="7"/>
  <c r="A23" i="7"/>
  <c r="E23" i="7"/>
  <c r="F29" i="20"/>
  <c r="F28" i="20"/>
  <c r="E28" i="20"/>
  <c r="Q47" i="20"/>
  <c r="I29" i="20"/>
  <c r="D15" i="20"/>
  <c r="D16" i="20"/>
  <c r="F10" i="22"/>
  <c r="V10" i="22"/>
  <c r="Y10" i="22"/>
  <c r="M10" i="22"/>
  <c r="T10" i="22"/>
  <c r="AA10" i="22"/>
  <c r="I10" i="22"/>
  <c r="P10" i="22"/>
  <c r="AB10" i="22"/>
  <c r="W10" i="22"/>
  <c r="J14" i="16"/>
  <c r="Q42" i="20"/>
  <c r="Q38" i="20"/>
  <c r="Q32" i="20"/>
  <c r="Q45" i="20"/>
  <c r="D22" i="7"/>
  <c r="A22" i="7"/>
  <c r="E22" i="7" s="1"/>
  <c r="E10" i="16"/>
  <c r="H11" i="16" s="1"/>
  <c r="G10" i="16"/>
  <c r="M10" i="16"/>
  <c r="R10" i="16"/>
  <c r="N10" i="16"/>
  <c r="Q10" i="16"/>
  <c r="AC10" i="16"/>
  <c r="T10" i="16"/>
  <c r="I10" i="16"/>
  <c r="J58" i="16"/>
  <c r="G28" i="20"/>
  <c r="K28" i="20"/>
  <c r="G29" i="20"/>
  <c r="E30" i="20"/>
  <c r="B31" i="20"/>
  <c r="I30" i="20"/>
  <c r="K30" i="20" s="1"/>
  <c r="H30" i="20"/>
  <c r="F30" i="20"/>
  <c r="D4" i="7"/>
  <c r="G30" i="20"/>
  <c r="B32" i="20"/>
  <c r="I41" i="19"/>
  <c r="I11" i="19"/>
  <c r="I40" i="19"/>
  <c r="J40" i="19"/>
  <c r="J11" i="19"/>
  <c r="J41" i="19"/>
  <c r="L14" i="19"/>
  <c r="K41" i="19"/>
  <c r="K40" i="19"/>
  <c r="K11" i="19"/>
  <c r="G19" i="20"/>
  <c r="G10" i="19" l="1"/>
  <c r="J10" i="19"/>
  <c r="I10" i="19"/>
  <c r="H10" i="19"/>
  <c r="F10" i="19"/>
  <c r="K10" i="19"/>
  <c r="L40" i="19"/>
  <c r="L11" i="19"/>
  <c r="L41" i="19"/>
  <c r="I58" i="22"/>
  <c r="I59" i="22"/>
  <c r="J14" i="22"/>
  <c r="M14" i="19"/>
  <c r="I31" i="20"/>
  <c r="H31" i="20" s="1"/>
  <c r="F31" i="20"/>
  <c r="I32" i="20"/>
  <c r="H32" i="20" s="1"/>
  <c r="F32" i="20"/>
  <c r="E32" i="20"/>
  <c r="B33" i="20"/>
  <c r="E31" i="20"/>
  <c r="J59" i="16"/>
  <c r="K14" i="16"/>
  <c r="H29" i="20"/>
  <c r="K29" i="20"/>
  <c r="B25" i="7"/>
  <c r="A24" i="7"/>
  <c r="E24" i="7" s="1"/>
  <c r="D5" i="7"/>
  <c r="D24" i="7"/>
  <c r="L39" i="20"/>
  <c r="L28" i="20"/>
  <c r="M28" i="20" s="1"/>
  <c r="L42" i="20"/>
  <c r="L44" i="20"/>
  <c r="L35" i="20"/>
  <c r="M35" i="20" s="1"/>
  <c r="I11" i="23"/>
  <c r="L50" i="20"/>
  <c r="Q37" i="20"/>
  <c r="Z10" i="16"/>
  <c r="N43" i="20"/>
  <c r="L43" i="20" s="1"/>
  <c r="X10" i="16"/>
  <c r="I58" i="16"/>
  <c r="L33" i="20"/>
  <c r="M34" i="20" s="1"/>
  <c r="L47" i="20"/>
  <c r="M47" i="20" s="1"/>
  <c r="L40" i="20"/>
  <c r="L31" i="20"/>
  <c r="M32" i="20" s="1"/>
  <c r="L48" i="20"/>
  <c r="L45" i="20"/>
  <c r="M46" i="20" s="1"/>
  <c r="L38" i="20"/>
  <c r="I14" i="23"/>
  <c r="L49" i="20"/>
  <c r="L37" i="20"/>
  <c r="L36" i="20"/>
  <c r="L41" i="20"/>
  <c r="L29" i="20"/>
  <c r="L51" i="20"/>
  <c r="D19" i="20"/>
  <c r="O42" i="20"/>
  <c r="H11" i="23"/>
  <c r="I11" i="22"/>
  <c r="F11" i="22"/>
  <c r="O41" i="20"/>
  <c r="D11" i="23"/>
  <c r="F13" i="23" s="1"/>
  <c r="J11" i="16"/>
  <c r="G11" i="16"/>
  <c r="O35" i="20"/>
  <c r="O31" i="20"/>
  <c r="O28" i="20"/>
  <c r="O47" i="20"/>
  <c r="H11" i="19"/>
  <c r="O33" i="20"/>
  <c r="O45" i="20"/>
  <c r="O29" i="20"/>
  <c r="O32" i="20"/>
  <c r="F11" i="16"/>
  <c r="O48" i="20"/>
  <c r="O40" i="20"/>
  <c r="O46" i="20"/>
  <c r="O39" i="20"/>
  <c r="O44" i="20"/>
  <c r="I11" i="16"/>
  <c r="O49" i="20"/>
  <c r="O37" i="20"/>
  <c r="O50" i="20"/>
  <c r="O51" i="20"/>
  <c r="O38" i="20"/>
  <c r="D24" i="20"/>
  <c r="O34" i="20"/>
  <c r="D23" i="20"/>
  <c r="O43" i="20"/>
  <c r="O36" i="20"/>
  <c r="D11" i="22"/>
  <c r="F13" i="22" s="1"/>
  <c r="F11" i="23"/>
  <c r="H11" i="22"/>
  <c r="F11" i="19"/>
  <c r="G11" i="23"/>
  <c r="L10" i="19" l="1"/>
  <c r="M41" i="20"/>
  <c r="M43" i="20"/>
  <c r="M49" i="20"/>
  <c r="M38" i="20"/>
  <c r="D11" i="16"/>
  <c r="F13" i="16" s="1"/>
  <c r="M36" i="20"/>
  <c r="M50" i="20"/>
  <c r="M39" i="20"/>
  <c r="M33" i="20"/>
  <c r="M29" i="20"/>
  <c r="D12" i="20" s="1"/>
  <c r="M42" i="20"/>
  <c r="M45" i="20"/>
  <c r="M40" i="20"/>
  <c r="M40" i="19"/>
  <c r="M10" i="19" s="1"/>
  <c r="M11" i="19"/>
  <c r="N14" i="19"/>
  <c r="M41" i="19"/>
  <c r="M51" i="20"/>
  <c r="M48" i="20"/>
  <c r="M31" i="20"/>
  <c r="D25" i="7"/>
  <c r="B26" i="7"/>
  <c r="A25" i="7"/>
  <c r="E25" i="7" s="1"/>
  <c r="G32" i="20"/>
  <c r="K32" i="20"/>
  <c r="J59" i="22"/>
  <c r="K14" i="22"/>
  <c r="J58" i="22"/>
  <c r="M30" i="20"/>
  <c r="M44" i="20"/>
  <c r="I59" i="23"/>
  <c r="I58" i="23"/>
  <c r="J14" i="23"/>
  <c r="E33" i="20"/>
  <c r="B34" i="20"/>
  <c r="I33" i="20"/>
  <c r="H33" i="20" s="1"/>
  <c r="F33" i="20"/>
  <c r="G31" i="20"/>
  <c r="K31" i="20"/>
  <c r="M37" i="20"/>
  <c r="J11" i="22"/>
  <c r="L14" i="16"/>
  <c r="K58" i="16"/>
  <c r="K59" i="16"/>
  <c r="K11" i="16"/>
  <c r="D13" i="23"/>
  <c r="X12" i="23" s="1"/>
  <c r="D13" i="22"/>
  <c r="K12" i="22" s="1"/>
  <c r="D13" i="16" l="1"/>
  <c r="M12" i="16" s="1"/>
  <c r="D22" i="20"/>
  <c r="G9" i="20"/>
  <c r="N41" i="19"/>
  <c r="N11" i="19"/>
  <c r="N40" i="19"/>
  <c r="O14" i="19"/>
  <c r="J58" i="23"/>
  <c r="K14" i="23"/>
  <c r="J59" i="23"/>
  <c r="J11" i="23"/>
  <c r="I34" i="20"/>
  <c r="H34" i="20" s="1"/>
  <c r="E34" i="20"/>
  <c r="B35" i="20"/>
  <c r="F34" i="20"/>
  <c r="B27" i="7"/>
  <c r="A26" i="7"/>
  <c r="E26" i="7" s="1"/>
  <c r="D26" i="7"/>
  <c r="K58" i="22"/>
  <c r="K59" i="22"/>
  <c r="L14" i="22"/>
  <c r="K11" i="22"/>
  <c r="L11" i="16"/>
  <c r="L59" i="16"/>
  <c r="M14" i="16"/>
  <c r="L58" i="16"/>
  <c r="G33" i="20"/>
  <c r="K33" i="20"/>
  <c r="T12" i="22"/>
  <c r="P12" i="22"/>
  <c r="G12" i="23"/>
  <c r="AA12" i="22"/>
  <c r="Q12" i="22"/>
  <c r="L12" i="22"/>
  <c r="Y12" i="22"/>
  <c r="Z12" i="22"/>
  <c r="M12" i="22"/>
  <c r="F12" i="22"/>
  <c r="H12" i="22"/>
  <c r="Q12" i="23"/>
  <c r="O12" i="22"/>
  <c r="N12" i="22"/>
  <c r="AD12" i="22"/>
  <c r="J12" i="22"/>
  <c r="V12" i="22"/>
  <c r="G12" i="22"/>
  <c r="X12" i="22"/>
  <c r="W12" i="22"/>
  <c r="I12" i="22"/>
  <c r="AB12" i="22"/>
  <c r="R12" i="22"/>
  <c r="AC12" i="22"/>
  <c r="U12" i="22"/>
  <c r="S12" i="22"/>
  <c r="AA12" i="23"/>
  <c r="AD12" i="23"/>
  <c r="V12" i="23"/>
  <c r="F12" i="23"/>
  <c r="T12" i="23"/>
  <c r="K12" i="23"/>
  <c r="AC12" i="23"/>
  <c r="Y12" i="23"/>
  <c r="L12" i="23"/>
  <c r="N12" i="23"/>
  <c r="R12" i="23"/>
  <c r="M12" i="23"/>
  <c r="Z12" i="23"/>
  <c r="W12" i="23"/>
  <c r="I12" i="23"/>
  <c r="O12" i="23"/>
  <c r="S12" i="23"/>
  <c r="U12" i="23"/>
  <c r="AB12" i="23"/>
  <c r="P12" i="23"/>
  <c r="H12" i="23"/>
  <c r="J12" i="23"/>
  <c r="N10" i="19" l="1"/>
  <c r="F12" i="16"/>
  <c r="T12" i="16"/>
  <c r="G12" i="16"/>
  <c r="O12" i="16"/>
  <c r="P12" i="16"/>
  <c r="N12" i="16"/>
  <c r="K12" i="16"/>
  <c r="L12" i="16"/>
  <c r="U12" i="16"/>
  <c r="Z12" i="16"/>
  <c r="Y12" i="16"/>
  <c r="AC12" i="16"/>
  <c r="V12" i="16"/>
  <c r="X12" i="16"/>
  <c r="Q12" i="16"/>
  <c r="S12" i="16"/>
  <c r="H12" i="16"/>
  <c r="AD12" i="16"/>
  <c r="W12" i="16"/>
  <c r="AA12" i="16"/>
  <c r="I12" i="16"/>
  <c r="J12" i="16"/>
  <c r="AB12" i="16"/>
  <c r="R12" i="16"/>
  <c r="L58" i="22"/>
  <c r="L59" i="22"/>
  <c r="L11" i="22"/>
  <c r="M14" i="22"/>
  <c r="F35" i="20"/>
  <c r="I35" i="20"/>
  <c r="H35" i="20" s="1"/>
  <c r="B36" i="20"/>
  <c r="E35" i="20"/>
  <c r="G34" i="20"/>
  <c r="K34" i="20"/>
  <c r="P14" i="19"/>
  <c r="O40" i="19"/>
  <c r="O41" i="19"/>
  <c r="O11" i="19"/>
  <c r="M11" i="16"/>
  <c r="N14" i="16"/>
  <c r="M59" i="16"/>
  <c r="M58" i="16"/>
  <c r="D27" i="7"/>
  <c r="B28" i="7"/>
  <c r="A27" i="7"/>
  <c r="E27" i="7" s="1"/>
  <c r="K58" i="23"/>
  <c r="K59" i="23"/>
  <c r="L14" i="23"/>
  <c r="K11" i="23"/>
  <c r="O10" i="19" l="1"/>
  <c r="L58" i="23"/>
  <c r="L59" i="23"/>
  <c r="M14" i="23"/>
  <c r="L11" i="23"/>
  <c r="N59" i="16"/>
  <c r="N11" i="16"/>
  <c r="N58" i="16"/>
  <c r="O14" i="16"/>
  <c r="I36" i="20"/>
  <c r="H36" i="20" s="1"/>
  <c r="F36" i="20"/>
  <c r="B37" i="20"/>
  <c r="E36" i="20"/>
  <c r="G35" i="20"/>
  <c r="K35" i="20"/>
  <c r="B29" i="7"/>
  <c r="D28" i="7"/>
  <c r="A28" i="7"/>
  <c r="E28" i="7" s="1"/>
  <c r="M59" i="22"/>
  <c r="M58" i="22"/>
  <c r="M11" i="22"/>
  <c r="N14" i="22"/>
  <c r="P41" i="19"/>
  <c r="Q14" i="19"/>
  <c r="P11" i="19"/>
  <c r="P40" i="19"/>
  <c r="P10" i="19" l="1"/>
  <c r="F37" i="20"/>
  <c r="B38" i="20"/>
  <c r="E37" i="20"/>
  <c r="I37" i="20"/>
  <c r="H37" i="20" s="1"/>
  <c r="M11" i="23"/>
  <c r="M58" i="23"/>
  <c r="M59" i="23"/>
  <c r="N14" i="23"/>
  <c r="D29" i="7"/>
  <c r="B30" i="7"/>
  <c r="A29" i="7"/>
  <c r="E29" i="7" s="1"/>
  <c r="G36" i="20"/>
  <c r="K36" i="20"/>
  <c r="Q41" i="19"/>
  <c r="Q11" i="19"/>
  <c r="Q40" i="19"/>
  <c r="R14" i="19"/>
  <c r="O58" i="16"/>
  <c r="P14" i="16"/>
  <c r="O11" i="16"/>
  <c r="O59" i="16"/>
  <c r="N11" i="22"/>
  <c r="N58" i="22"/>
  <c r="O14" i="22"/>
  <c r="N59" i="22"/>
  <c r="Q10" i="19" l="1"/>
  <c r="R11" i="19"/>
  <c r="S14" i="19"/>
  <c r="R41" i="19"/>
  <c r="R40" i="19"/>
  <c r="P14" i="22"/>
  <c r="O58" i="22"/>
  <c r="O59" i="22"/>
  <c r="O11" i="22"/>
  <c r="N59" i="23"/>
  <c r="O14" i="23"/>
  <c r="N11" i="23"/>
  <c r="N58" i="23"/>
  <c r="P58" i="16"/>
  <c r="P11" i="16"/>
  <c r="P59" i="16"/>
  <c r="Q14" i="16"/>
  <c r="D30" i="7"/>
  <c r="A30" i="7"/>
  <c r="E30" i="7" s="1"/>
  <c r="B39" i="20"/>
  <c r="I38" i="20"/>
  <c r="H38" i="20" s="1"/>
  <c r="F38" i="20"/>
  <c r="E38" i="20"/>
  <c r="G3" i="20"/>
  <c r="G37" i="20"/>
  <c r="K37" i="20"/>
  <c r="R10" i="19" l="1"/>
  <c r="E39" i="20"/>
  <c r="I39" i="20"/>
  <c r="H39" i="20" s="1"/>
  <c r="F39" i="20"/>
  <c r="B40" i="20"/>
  <c r="R14" i="16"/>
  <c r="Q11" i="16"/>
  <c r="Q58" i="16"/>
  <c r="Q59" i="16"/>
  <c r="O11" i="23"/>
  <c r="O59" i="23"/>
  <c r="P14" i="23"/>
  <c r="O58" i="23"/>
  <c r="T14" i="19"/>
  <c r="S41" i="19"/>
  <c r="S11" i="19"/>
  <c r="S40" i="19"/>
  <c r="K38" i="20"/>
  <c r="G38" i="20"/>
  <c r="P59" i="22"/>
  <c r="Q14" i="22"/>
  <c r="P11" i="22"/>
  <c r="P58" i="22"/>
  <c r="S10" i="19" l="1"/>
  <c r="R58" i="16"/>
  <c r="R11" i="16"/>
  <c r="S14" i="16"/>
  <c r="R59" i="16"/>
  <c r="B41" i="20"/>
  <c r="I40" i="20"/>
  <c r="H40" i="20" s="1"/>
  <c r="F40" i="20"/>
  <c r="E40" i="20"/>
  <c r="P59" i="23"/>
  <c r="Q14" i="23"/>
  <c r="P58" i="23"/>
  <c r="P11" i="23"/>
  <c r="K39" i="20"/>
  <c r="G39" i="20"/>
  <c r="T41" i="19"/>
  <c r="T40" i="19"/>
  <c r="U14" i="19"/>
  <c r="T11" i="19"/>
  <c r="Q11" i="22"/>
  <c r="Q58" i="22"/>
  <c r="R14" i="22"/>
  <c r="Q59" i="22"/>
  <c r="T10" i="19" l="1"/>
  <c r="S14" i="22"/>
  <c r="R11" i="22"/>
  <c r="R58" i="22"/>
  <c r="R59" i="22"/>
  <c r="S59" i="16"/>
  <c r="S58" i="16"/>
  <c r="T14" i="16"/>
  <c r="S11" i="16"/>
  <c r="Q59" i="23"/>
  <c r="Q11" i="23"/>
  <c r="Q58" i="23"/>
  <c r="R14" i="23"/>
  <c r="G40" i="20"/>
  <c r="K40" i="20"/>
  <c r="B42" i="20"/>
  <c r="F41" i="20"/>
  <c r="I41" i="20"/>
  <c r="H41" i="20" s="1"/>
  <c r="E41" i="20"/>
  <c r="U40" i="19"/>
  <c r="V14" i="19"/>
  <c r="U41" i="19"/>
  <c r="U11" i="19"/>
  <c r="U10" i="19" l="1"/>
  <c r="T58" i="16"/>
  <c r="T11" i="16"/>
  <c r="U14" i="16"/>
  <c r="T59" i="16"/>
  <c r="G41" i="20"/>
  <c r="K41" i="20"/>
  <c r="B43" i="20"/>
  <c r="I42" i="20"/>
  <c r="H42" i="20" s="1"/>
  <c r="F42" i="20"/>
  <c r="E42" i="20"/>
  <c r="V11" i="19"/>
  <c r="W14" i="19"/>
  <c r="V40" i="19"/>
  <c r="V10" i="19" s="1"/>
  <c r="V41" i="19"/>
  <c r="R11" i="23"/>
  <c r="R59" i="23"/>
  <c r="S14" i="23"/>
  <c r="R58" i="23"/>
  <c r="S59" i="22"/>
  <c r="S58" i="22"/>
  <c r="S11" i="22"/>
  <c r="T14" i="22"/>
  <c r="X14" i="19" l="1"/>
  <c r="W40" i="19"/>
  <c r="W11" i="19"/>
  <c r="W41" i="19"/>
  <c r="E43" i="20"/>
  <c r="F43" i="20"/>
  <c r="B44" i="20"/>
  <c r="I43" i="20"/>
  <c r="H43" i="20" s="1"/>
  <c r="T59" i="22"/>
  <c r="T11" i="22"/>
  <c r="T58" i="22"/>
  <c r="U14" i="22"/>
  <c r="V14" i="16"/>
  <c r="U58" i="16"/>
  <c r="U59" i="16"/>
  <c r="U11" i="16"/>
  <c r="S59" i="23"/>
  <c r="S11" i="23"/>
  <c r="S58" i="23"/>
  <c r="T14" i="23"/>
  <c r="K42" i="20"/>
  <c r="G42" i="20"/>
  <c r="W10" i="19" l="1"/>
  <c r="F44" i="20"/>
  <c r="I44" i="20"/>
  <c r="H44" i="20" s="1"/>
  <c r="B45" i="20"/>
  <c r="E44" i="20"/>
  <c r="K43" i="20"/>
  <c r="G43" i="20"/>
  <c r="W14" i="16"/>
  <c r="V59" i="16"/>
  <c r="V11" i="16"/>
  <c r="V58" i="16"/>
  <c r="T58" i="23"/>
  <c r="T11" i="23"/>
  <c r="U14" i="23"/>
  <c r="T59" i="23"/>
  <c r="U58" i="22"/>
  <c r="U59" i="22"/>
  <c r="U11" i="22"/>
  <c r="V14" i="22"/>
  <c r="X40" i="19"/>
  <c r="X41" i="19"/>
  <c r="X11" i="19"/>
  <c r="Y14" i="19"/>
  <c r="X10" i="19" l="1"/>
  <c r="Y41" i="19"/>
  <c r="Y40" i="19"/>
  <c r="Y11" i="19"/>
  <c r="Z14" i="19"/>
  <c r="U11" i="23"/>
  <c r="U59" i="23"/>
  <c r="U58" i="23"/>
  <c r="V14" i="23"/>
  <c r="X14" i="16"/>
  <c r="W11" i="16"/>
  <c r="W59" i="16"/>
  <c r="W58" i="16"/>
  <c r="F45" i="20"/>
  <c r="I45" i="20"/>
  <c r="H45" i="20" s="1"/>
  <c r="B46" i="20"/>
  <c r="E45" i="20"/>
  <c r="V59" i="22"/>
  <c r="V11" i="22"/>
  <c r="V58" i="22"/>
  <c r="W14" i="22"/>
  <c r="K44" i="20"/>
  <c r="G44" i="20"/>
  <c r="Y10" i="19" l="1"/>
  <c r="I46" i="20"/>
  <c r="H46" i="20" s="1"/>
  <c r="F46" i="20"/>
  <c r="E46" i="20"/>
  <c r="B47" i="20"/>
  <c r="Z40" i="19"/>
  <c r="Z11" i="19"/>
  <c r="Z41" i="19"/>
  <c r="AA14" i="19"/>
  <c r="V59" i="23"/>
  <c r="W14" i="23"/>
  <c r="V58" i="23"/>
  <c r="V11" i="23"/>
  <c r="G45" i="20"/>
  <c r="K45" i="20"/>
  <c r="X14" i="22"/>
  <c r="W11" i="22"/>
  <c r="W58" i="22"/>
  <c r="W59" i="22"/>
  <c r="X11" i="16"/>
  <c r="Y14" i="16"/>
  <c r="X59" i="16"/>
  <c r="X58" i="16"/>
  <c r="Z10" i="19" l="1"/>
  <c r="B48" i="20"/>
  <c r="F47" i="20"/>
  <c r="E47" i="20"/>
  <c r="I47" i="20"/>
  <c r="H47" i="20" s="1"/>
  <c r="Y14" i="22"/>
  <c r="X58" i="22"/>
  <c r="X59" i="22"/>
  <c r="X11" i="22"/>
  <c r="Z14" i="16"/>
  <c r="Y11" i="16"/>
  <c r="Y59" i="16"/>
  <c r="Y58" i="16"/>
  <c r="W58" i="23"/>
  <c r="W11" i="23"/>
  <c r="X14" i="23"/>
  <c r="W59" i="23"/>
  <c r="K46" i="20"/>
  <c r="G46" i="20"/>
  <c r="AB14" i="19"/>
  <c r="AA11" i="19"/>
  <c r="AA40" i="19"/>
  <c r="AA41" i="19"/>
  <c r="AA10" i="19" l="1"/>
  <c r="X11" i="23"/>
  <c r="Y14" i="23"/>
  <c r="X58" i="23"/>
  <c r="X59" i="23"/>
  <c r="Y59" i="22"/>
  <c r="Y11" i="22"/>
  <c r="Z14" i="22"/>
  <c r="Y58" i="22"/>
  <c r="AC14" i="19"/>
  <c r="AB40" i="19"/>
  <c r="AB11" i="19"/>
  <c r="AB41" i="19"/>
  <c r="K47" i="20"/>
  <c r="G47" i="20"/>
  <c r="Z58" i="16"/>
  <c r="Z11" i="16"/>
  <c r="Z59" i="16"/>
  <c r="AA14" i="16"/>
  <c r="B49" i="20"/>
  <c r="E48" i="20"/>
  <c r="F48" i="20"/>
  <c r="I48" i="20"/>
  <c r="H48" i="20" s="1"/>
  <c r="AB10" i="19" l="1"/>
  <c r="G48" i="20"/>
  <c r="K48" i="20"/>
  <c r="Z58" i="22"/>
  <c r="Z59" i="22"/>
  <c r="AA14" i="22"/>
  <c r="Z11" i="22"/>
  <c r="I49" i="20"/>
  <c r="H49" i="20" s="1"/>
  <c r="E49" i="20"/>
  <c r="F49" i="20"/>
  <c r="B50" i="20"/>
  <c r="AA11" i="16"/>
  <c r="AA59" i="16"/>
  <c r="AA58" i="16"/>
  <c r="AB14" i="16"/>
  <c r="Y58" i="23"/>
  <c r="Z14" i="23"/>
  <c r="Y59" i="23"/>
  <c r="Y11" i="23"/>
  <c r="AC52" i="19"/>
  <c r="AC26" i="19"/>
  <c r="AC49" i="19"/>
  <c r="AC55" i="19"/>
  <c r="AC37" i="19"/>
  <c r="AC20" i="19"/>
  <c r="AC60" i="19"/>
  <c r="AC40" i="19"/>
  <c r="AC43" i="19"/>
  <c r="AC63" i="19"/>
  <c r="AC59" i="19"/>
  <c r="AC29" i="19"/>
  <c r="AC34" i="19"/>
  <c r="AC39" i="19"/>
  <c r="AC61" i="19"/>
  <c r="AC62" i="19"/>
  <c r="AC46" i="19"/>
  <c r="AC21" i="19"/>
  <c r="AC53" i="19"/>
  <c r="AC57" i="19"/>
  <c r="AC41" i="19"/>
  <c r="AC19" i="19"/>
  <c r="AC35" i="19"/>
  <c r="AC42" i="19"/>
  <c r="AC27" i="19"/>
  <c r="AD14" i="19"/>
  <c r="AC33" i="19"/>
  <c r="AC54" i="19"/>
  <c r="AC44" i="19"/>
  <c r="AC50" i="19"/>
  <c r="AC22" i="19"/>
  <c r="AC11" i="19"/>
  <c r="AC47" i="19"/>
  <c r="AC45" i="19"/>
  <c r="AC30" i="19"/>
  <c r="AC28" i="19"/>
  <c r="AC25" i="19"/>
  <c r="AC17" i="19"/>
  <c r="AC38" i="19"/>
  <c r="AC51" i="19"/>
  <c r="AC32" i="19"/>
  <c r="AC56" i="19"/>
  <c r="AC31" i="19"/>
  <c r="AC24" i="19"/>
  <c r="AC36" i="19"/>
  <c r="AC23" i="19"/>
  <c r="AC10" i="19" l="1"/>
  <c r="AA59" i="22"/>
  <c r="AA11" i="22"/>
  <c r="AA58" i="22"/>
  <c r="AB14" i="22"/>
  <c r="AD46" i="19"/>
  <c r="AD63" i="19"/>
  <c r="AD17" i="19"/>
  <c r="AD57" i="19"/>
  <c r="AD25" i="19"/>
  <c r="AD42" i="19"/>
  <c r="AD41" i="19"/>
  <c r="AD35" i="19"/>
  <c r="AD20" i="19"/>
  <c r="AD47" i="19"/>
  <c r="AD60" i="19"/>
  <c r="AD32" i="19"/>
  <c r="AD59" i="19"/>
  <c r="AD62" i="19"/>
  <c r="AD43" i="19"/>
  <c r="AD11" i="19"/>
  <c r="AD54" i="19"/>
  <c r="AD44" i="19"/>
  <c r="AD53" i="19"/>
  <c r="AD55" i="19"/>
  <c r="AD61" i="19"/>
  <c r="AD30" i="19"/>
  <c r="AD45" i="19"/>
  <c r="AD23" i="19"/>
  <c r="AD29" i="19"/>
  <c r="AD21" i="19"/>
  <c r="AD27" i="19"/>
  <c r="AD33" i="19"/>
  <c r="AD22" i="19"/>
  <c r="AD26" i="19"/>
  <c r="AD51" i="19"/>
  <c r="AD56" i="19"/>
  <c r="AD40" i="19"/>
  <c r="AD31" i="19"/>
  <c r="AD19" i="19"/>
  <c r="AD39" i="19"/>
  <c r="AD50" i="19"/>
  <c r="AD49" i="19"/>
  <c r="AD24" i="19"/>
  <c r="AD37" i="19"/>
  <c r="AD34" i="19"/>
  <c r="AD52" i="19"/>
  <c r="AD38" i="19"/>
  <c r="AD28" i="19"/>
  <c r="AD36" i="19"/>
  <c r="F50" i="20"/>
  <c r="I50" i="20"/>
  <c r="H50" i="20" s="1"/>
  <c r="E50" i="20"/>
  <c r="B51" i="20"/>
  <c r="AA14" i="23"/>
  <c r="Z11" i="23"/>
  <c r="Z59" i="23"/>
  <c r="Z58" i="23"/>
  <c r="AC14" i="16"/>
  <c r="AB11" i="16"/>
  <c r="AB59" i="16"/>
  <c r="AB58" i="16"/>
  <c r="G49" i="20"/>
  <c r="K49" i="20"/>
  <c r="AD10" i="19" l="1"/>
  <c r="D11" i="19" s="1"/>
  <c r="F13" i="19" s="1"/>
  <c r="AC14" i="22"/>
  <c r="AB11" i="22"/>
  <c r="AB58" i="22"/>
  <c r="AB59" i="22"/>
  <c r="AC24" i="16"/>
  <c r="AC39" i="16"/>
  <c r="AC49" i="16"/>
  <c r="AD14" i="16"/>
  <c r="AC21" i="16"/>
  <c r="AC41" i="16"/>
  <c r="AC20" i="16"/>
  <c r="AC18" i="16"/>
  <c r="AC54" i="16"/>
  <c r="AC27" i="16"/>
  <c r="AC56" i="16"/>
  <c r="AC36" i="16"/>
  <c r="AC16" i="16"/>
  <c r="AC51" i="16"/>
  <c r="AC46" i="16"/>
  <c r="AC30" i="16"/>
  <c r="AC42" i="16"/>
  <c r="AC32" i="16"/>
  <c r="AC37" i="16"/>
  <c r="AC22" i="16"/>
  <c r="AC50" i="16"/>
  <c r="AC35" i="16"/>
  <c r="AC45" i="16"/>
  <c r="AC19" i="16"/>
  <c r="AC29" i="16"/>
  <c r="AC57" i="16"/>
  <c r="AC53" i="16"/>
  <c r="AC40" i="16"/>
  <c r="AC33" i="16"/>
  <c r="AC34" i="16"/>
  <c r="AC44" i="16"/>
  <c r="AC59" i="16"/>
  <c r="AC47" i="16"/>
  <c r="AC17" i="16"/>
  <c r="AC25" i="16"/>
  <c r="AC43" i="16"/>
  <c r="AC58" i="16"/>
  <c r="AC31" i="16"/>
  <c r="AC48" i="16"/>
  <c r="AC55" i="16"/>
  <c r="AC52" i="16"/>
  <c r="AC26" i="16"/>
  <c r="AC38" i="16"/>
  <c r="AC23" i="16"/>
  <c r="AC28" i="16"/>
  <c r="AC11" i="16"/>
  <c r="I51" i="20"/>
  <c r="H51" i="20" s="1"/>
  <c r="E51" i="20"/>
  <c r="F51" i="20"/>
  <c r="K50" i="20"/>
  <c r="G50" i="20"/>
  <c r="AB14" i="23"/>
  <c r="AA58" i="23"/>
  <c r="AA11" i="23"/>
  <c r="AA59" i="23"/>
  <c r="D13" i="19" l="1"/>
  <c r="T12" i="19" s="1"/>
  <c r="AC33" i="22"/>
  <c r="AC26" i="22"/>
  <c r="AC44" i="22"/>
  <c r="AC52" i="22"/>
  <c r="AC32" i="22"/>
  <c r="AC35" i="22"/>
  <c r="AC47" i="22"/>
  <c r="AC21" i="22"/>
  <c r="AC38" i="22"/>
  <c r="AC27" i="22"/>
  <c r="AC24" i="22"/>
  <c r="AC50" i="22"/>
  <c r="AC54" i="22"/>
  <c r="AC16" i="22"/>
  <c r="AC19" i="22"/>
  <c r="AC41" i="22"/>
  <c r="AC30" i="22"/>
  <c r="AC43" i="22"/>
  <c r="AC34" i="22"/>
  <c r="AC58" i="22"/>
  <c r="AC55" i="22"/>
  <c r="AC39" i="22"/>
  <c r="AC53" i="22"/>
  <c r="AC28" i="22"/>
  <c r="AC18" i="22"/>
  <c r="AC17" i="22"/>
  <c r="AC20" i="22"/>
  <c r="AC59" i="22"/>
  <c r="AC37" i="22"/>
  <c r="AC36" i="22"/>
  <c r="AC46" i="22"/>
  <c r="AC31" i="22"/>
  <c r="AC25" i="22"/>
  <c r="AC56" i="22"/>
  <c r="AC22" i="22"/>
  <c r="AC23" i="22"/>
  <c r="AC51" i="22"/>
  <c r="AD14" i="22"/>
  <c r="AC45" i="22"/>
  <c r="AC29" i="22"/>
  <c r="AC49" i="22"/>
  <c r="AC42" i="22"/>
  <c r="AC11" i="22"/>
  <c r="AC57" i="22"/>
  <c r="AC48" i="22"/>
  <c r="AC40" i="22"/>
  <c r="AC14" i="23"/>
  <c r="AB58" i="23"/>
  <c r="AB11" i="23"/>
  <c r="AB59" i="23"/>
  <c r="AD56" i="16"/>
  <c r="AD16" i="16"/>
  <c r="AD34" i="16"/>
  <c r="AD30" i="16"/>
  <c r="AD21" i="16"/>
  <c r="AD52" i="16"/>
  <c r="AD27" i="16"/>
  <c r="AD11" i="16"/>
  <c r="AD31" i="16"/>
  <c r="AD37" i="16"/>
  <c r="AD26" i="16"/>
  <c r="AD43" i="16"/>
  <c r="AD39" i="16"/>
  <c r="AD54" i="16"/>
  <c r="AD17" i="16"/>
  <c r="AD40" i="16"/>
  <c r="AD18" i="16"/>
  <c r="AD51" i="16"/>
  <c r="AD28" i="16"/>
  <c r="AD32" i="16"/>
  <c r="AD24" i="16"/>
  <c r="AD29" i="16"/>
  <c r="AD57" i="16"/>
  <c r="AD38" i="16"/>
  <c r="AD45" i="16"/>
  <c r="AD46" i="16"/>
  <c r="AD55" i="16"/>
  <c r="AD59" i="16"/>
  <c r="AD50" i="16"/>
  <c r="AD41" i="16"/>
  <c r="AD22" i="16"/>
  <c r="AD49" i="16"/>
  <c r="AD19" i="16"/>
  <c r="AD58" i="16"/>
  <c r="AD23" i="16"/>
  <c r="AD53" i="16"/>
  <c r="AD48" i="16"/>
  <c r="AD20" i="16"/>
  <c r="AD35" i="16"/>
  <c r="AD36" i="16"/>
  <c r="AD44" i="16"/>
  <c r="AD25" i="16"/>
  <c r="AD47" i="16"/>
  <c r="AD33" i="16"/>
  <c r="AD42" i="16"/>
  <c r="K51" i="20"/>
  <c r="G51" i="20"/>
  <c r="M12" i="19" l="1"/>
  <c r="N12" i="19"/>
  <c r="R12" i="19"/>
  <c r="Y12" i="19"/>
  <c r="J12" i="19"/>
  <c r="AC12" i="19"/>
  <c r="H12" i="19"/>
  <c r="L12" i="19"/>
  <c r="X12" i="19"/>
  <c r="U12" i="19"/>
  <c r="S12" i="19"/>
  <c r="K12" i="19"/>
  <c r="AD12" i="19"/>
  <c r="Z12" i="19"/>
  <c r="Q12" i="19"/>
  <c r="AB12" i="19"/>
  <c r="W12" i="19"/>
  <c r="AA12" i="19"/>
  <c r="V12" i="19"/>
  <c r="O12" i="19"/>
  <c r="F12" i="19"/>
  <c r="P12" i="19"/>
  <c r="G12" i="19"/>
  <c r="I12" i="19"/>
  <c r="AC30" i="23"/>
  <c r="AC49" i="23"/>
  <c r="AC34" i="23"/>
  <c r="AC56" i="23"/>
  <c r="AC46" i="23"/>
  <c r="AC20" i="23"/>
  <c r="AC55" i="23"/>
  <c r="AC59" i="23"/>
  <c r="AC39" i="23"/>
  <c r="AC40" i="23"/>
  <c r="AC21" i="23"/>
  <c r="AC43" i="23"/>
  <c r="AC50" i="23"/>
  <c r="AD14" i="23"/>
  <c r="AC53" i="23"/>
  <c r="AC29" i="23"/>
  <c r="AC51" i="23"/>
  <c r="AC57" i="23"/>
  <c r="AC37" i="23"/>
  <c r="AC48" i="23"/>
  <c r="AC33" i="23"/>
  <c r="AC47" i="23"/>
  <c r="AC58" i="23"/>
  <c r="AC27" i="23"/>
  <c r="AC45" i="23"/>
  <c r="AC38" i="23"/>
  <c r="AC23" i="23"/>
  <c r="AC19" i="23"/>
  <c r="AC17" i="23"/>
  <c r="AC42" i="23"/>
  <c r="AC24" i="23"/>
  <c r="AC11" i="23"/>
  <c r="AC36" i="23"/>
  <c r="AC18" i="23"/>
  <c r="AC28" i="23"/>
  <c r="AC52" i="23"/>
  <c r="AC25" i="23"/>
  <c r="AC22" i="23"/>
  <c r="AC32" i="23"/>
  <c r="AC16" i="23"/>
  <c r="AC54" i="23"/>
  <c r="AC31" i="23"/>
  <c r="AC41" i="23"/>
  <c r="AC44" i="23"/>
  <c r="AC35" i="23"/>
  <c r="AC26" i="23"/>
  <c r="AD28" i="22"/>
  <c r="AD47" i="22"/>
  <c r="AD49" i="22"/>
  <c r="AD44" i="22"/>
  <c r="AD25" i="22"/>
  <c r="AD57" i="22"/>
  <c r="AD51" i="22"/>
  <c r="AD48" i="22"/>
  <c r="AD17" i="22"/>
  <c r="AD35" i="22"/>
  <c r="AD45" i="22"/>
  <c r="AD18" i="22"/>
  <c r="AD20" i="22"/>
  <c r="AD24" i="22"/>
  <c r="AD31" i="22"/>
  <c r="AD22" i="22"/>
  <c r="AD36" i="22"/>
  <c r="AD55" i="22"/>
  <c r="AD41" i="22"/>
  <c r="AD16" i="22"/>
  <c r="AD42" i="22"/>
  <c r="AD32" i="22"/>
  <c r="AD21" i="22"/>
  <c r="AD40" i="22"/>
  <c r="AD38" i="22"/>
  <c r="AD19" i="22"/>
  <c r="AD30" i="22"/>
  <c r="AD59" i="22"/>
  <c r="AD43" i="22"/>
  <c r="AD58" i="22"/>
  <c r="AD11" i="22"/>
  <c r="AD37" i="22"/>
  <c r="AD56" i="22"/>
  <c r="AD53" i="22"/>
  <c r="AD27" i="22"/>
  <c r="AD39" i="22"/>
  <c r="AD52" i="22"/>
  <c r="AD34" i="22"/>
  <c r="AD54" i="22"/>
  <c r="AD50" i="22"/>
  <c r="AD46" i="22"/>
  <c r="AD26" i="22"/>
  <c r="AD33" i="22"/>
  <c r="AD23" i="22"/>
  <c r="AD29" i="22"/>
  <c r="AD38" i="23" l="1"/>
  <c r="AD20" i="23"/>
  <c r="AD16" i="23"/>
  <c r="AD23" i="23"/>
  <c r="AD49" i="23"/>
  <c r="AD45" i="23"/>
  <c r="AD24" i="23"/>
  <c r="AD11" i="23"/>
  <c r="AD37" i="23"/>
  <c r="AD39" i="23"/>
  <c r="AD48" i="23"/>
  <c r="AD42" i="23"/>
  <c r="AD25" i="23"/>
  <c r="AD17" i="23"/>
  <c r="AD46" i="23"/>
  <c r="AD33" i="23"/>
  <c r="AD19" i="23"/>
  <c r="AD51" i="23"/>
  <c r="AD26" i="23"/>
  <c r="AD22" i="23"/>
  <c r="AD40" i="23"/>
  <c r="AD28" i="23"/>
  <c r="AD18" i="23"/>
  <c r="AD58" i="23"/>
  <c r="AD29" i="23"/>
  <c r="AD55" i="23"/>
  <c r="AD36" i="23"/>
  <c r="AD41" i="23"/>
  <c r="AD50" i="23"/>
  <c r="AD47" i="23"/>
  <c r="AD34" i="23"/>
  <c r="AD59" i="23"/>
  <c r="AD44" i="23"/>
  <c r="AD27" i="23"/>
  <c r="AD52" i="23"/>
  <c r="AD21" i="23"/>
  <c r="AD30" i="23"/>
  <c r="AD57" i="23"/>
  <c r="AD43" i="23"/>
  <c r="AD31" i="23"/>
  <c r="AD32" i="23"/>
  <c r="AD54" i="23"/>
  <c r="AD35" i="23"/>
  <c r="AD56" i="23"/>
  <c r="AD53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E5958898-789B-40A3-B02A-F53B20609F75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4EAD6613-CDA2-4EE0-BAAD-82386F6C3E52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CFB3BE31-825D-4FAE-8CA8-ED64F0AFB6EB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7D21402A-4416-4A79-88A1-3BC9DCBDAC89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38986AF-4229-4C7D-AE14-61A6A628D6EC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14544D13-EC5C-42C0-AD3F-B96DF741A5D2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54AFE09A-43BB-41CD-A499-DB4DB8C8AD84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57C9447E-D614-4C3C-8B13-C3B3C0B1AE85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D869B2B8-EDFC-434C-AFE7-4CB4382B67A6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6A2BCD30-925C-4E1D-8BDB-97DCA0CDD34F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EB0F909-0865-4957-995C-C57726D3370E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7C9B0232-87AD-496E-9D0A-7AF4D345AB16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<sst xmlns="http://schemas.openxmlformats.org/spreadsheetml/2006/main" count="287" uniqueCount="146">
  <si>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</si>
  <si>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</si>
  <si>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</si>
  <si>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</si>
  <si>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</si>
  <si>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</si>
  <si>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</si>
  <si>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</si>
  <si>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</si>
  <si>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</si>
  <si>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</si>
  <si>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</si>
  <si>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</si>
  <si>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</si>
  <si>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</si>
  <si>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</si>
  <si>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</si>
  <si>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</si>
  <si>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</si>
  <si>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</si>
  <si>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</si>
  <si>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</si>
  <si>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</si>
  <si>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</si>
  <si>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</si>
  <si>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</si>
  <si>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</si>
  <si>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</si>
  <si>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</si>
  <si>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</si>
  <si>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</si>
  <si>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</si>
  <si>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</si>
  <si>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</si>
  <si>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</si>
  <si>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</si>
  <si>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</si>
  <si>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</si>
  <si>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</si>
  <si>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</si>
  <si>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</si>
  <si>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</si>
  <si>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</si>
  <si>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</si>
  <si>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</si>
  <si>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</si>
  <si>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</si>
  <si>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</si>
  <si>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</si>
  <si>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</si>
  <si>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</si>
  <si>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</si>
  <si>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</si>
  <si>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</si>
  <si>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</si>
  <si>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</si>
  <si>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</si>
  <si>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</si>
  <si>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</si>
  <si>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</si>
  <si>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</si>
  <si>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</si>
  <si>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</si>
  <si>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</si>
  <si>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</si>
  <si>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</si>
  <si>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</si>
  <si>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</si>
  <si>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</si>
  <si>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</si>
  <si>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</si>
  <si>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</si>
  <si>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Priority</t>
  </si>
  <si>
    <t xml:space="preserve"> 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</si>
  <si>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</si>
  <si>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</si>
  <si>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</si>
  <si>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</si>
  <si>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</si>
  <si>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</si>
  <si>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</si>
  <si>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</si>
  <si>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</si>
  <si>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User Type</t>
  </si>
  <si>
    <t>User Story</t>
  </si>
  <si>
    <t>En tant qu'usager, je peux ajouter des bouteilles "non listées" dans mon cellier  *</t>
  </si>
  <si>
    <t>Ajout de bouteilles</t>
  </si>
  <si>
    <t xml:space="preserve">Usager </t>
  </si>
  <si>
    <t xml:space="preserve">Partage sur reseaux </t>
  </si>
  <si>
    <t xml:space="preserve">Creation de cellier </t>
  </si>
  <si>
    <t xml:space="preserve">Recherche dans cellier </t>
  </si>
  <si>
    <t>En tant qu'usager, je peux faire des recherches dans mon cellier par nom,par type, par quantité, par pays, par millésime, etc</t>
  </si>
  <si>
    <t xml:space="preserve">Tri dans le Cellier </t>
  </si>
  <si>
    <t>En tant qu'usager, je peux trier mon cellier par nom, par type, par quantité, par pays, par millésime, etc</t>
  </si>
  <si>
    <t xml:space="preserve">Gestion Utilisateur </t>
  </si>
  <si>
    <t>En tant qu'administrateur, je peux gérer la liste des usagers</t>
  </si>
  <si>
    <t>Administrateur</t>
  </si>
  <si>
    <t xml:space="preserve">Creation de compte </t>
  </si>
  <si>
    <t>En tant qu'usager, je peux me créer un compte et le gérer</t>
  </si>
  <si>
    <t xml:space="preserve">Importation de bouteilles </t>
  </si>
  <si>
    <t>En tant qu'administrateur, je peux importer les bouteilles du site de la SAQ</t>
  </si>
  <si>
    <t xml:space="preserve">Administrateur </t>
  </si>
  <si>
    <t xml:space="preserve">Gestion de Cellier  </t>
  </si>
  <si>
    <t>En tant qu'usager, je peux gérer mon cellier personnel (ajout, modification, retrait de bouteille)</t>
  </si>
  <si>
    <t>Statistiques</t>
  </si>
  <si>
    <t>En tant qu'administrateur, je peux connaitre le nombre d'usager</t>
  </si>
  <si>
    <t>En tant qu'administrateur, je peux connaitre,le nombre de cellier</t>
  </si>
  <si>
    <t>En tant qu'administrateur, je peux connaitre  le nombre de cellier par usager</t>
  </si>
  <si>
    <t>En tant qu'administrateur, je peux connaitre  le nombre de bouteille par cellier et par usager</t>
  </si>
  <si>
    <t>En tant qu'administrateur, je peux connaitre le nombre de bouteille bu et partager dans un temps donné</t>
  </si>
  <si>
    <t>En tant qu'administrateur, je peux connaitre le nombre de bouteille ajouté dans un temps donné</t>
  </si>
  <si>
    <t xml:space="preserve">En tant qu'administrateur, je peux connaitre le nombre de nouvel usager </t>
  </si>
  <si>
    <t xml:space="preserve">En tant qu'administrateur, je peux connaitre la valeur total des bouteilles (tous, par usager, par 
cellier) </t>
  </si>
  <si>
    <t xml:space="preserve">En tant qu'usager, je peux indiquer des erreurs dans le catalogue aux administrateurs </t>
  </si>
  <si>
    <t xml:space="preserve">En tant qu'administrateur, Je peux corriger les données erronées du catalogue 
importé </t>
  </si>
  <si>
    <t xml:space="preserve">En tant qu'usager, je peux créer une liste d'achat </t>
  </si>
  <si>
    <t xml:space="preserve">En tant qu'usager, je peux laisser des notes de dégustation sur les bouteilles que j'ai consommé. </t>
  </si>
  <si>
    <t xml:space="preserve">   Planned</t>
  </si>
  <si>
    <t xml:space="preserve">Signaler des erreurs </t>
  </si>
  <si>
    <t>Creation de liste d'achats</t>
  </si>
  <si>
    <t>Laisser des notes de degustation</t>
  </si>
  <si>
    <t>C</t>
  </si>
  <si>
    <t>S</t>
  </si>
  <si>
    <t>M</t>
  </si>
  <si>
    <t xml:space="preserve">En tant qu'usager, je peux créer plusieurs celliers </t>
  </si>
  <si>
    <t xml:space="preserve">En tant qu'usager, je peux partager sur les réseaux sociaux les bouteilles que j'ai acheté ou bu. </t>
  </si>
  <si>
    <t>En tant qu'usager, je peux voir les détails complets d'une bouteille afin de décider si je veux l’ajouter à mon cellie</t>
  </si>
  <si>
    <t>En tant qu'usager, je peux voir une liste de bouteilles de vin afin de choisir celles que je souhaite ajouter à mes celliers</t>
  </si>
  <si>
    <t>Detail de bouteille</t>
  </si>
  <si>
    <t>Catalogue de Cellier</t>
  </si>
  <si>
    <t>En tant qu'usager , je peux afficher le catalogue de cellier et en choisir un</t>
  </si>
  <si>
    <t xml:space="preserve">Catalogue de Bouteille </t>
  </si>
  <si>
    <t xml:space="preserve">       S</t>
  </si>
  <si>
    <t>User Controller</t>
  </si>
  <si>
    <t>Scraper method</t>
  </si>
  <si>
    <t>Developper page admin</t>
  </si>
  <si>
    <t>Developper bouton pour inserer bouteilles dans bd</t>
  </si>
  <si>
    <t>Tester bouton</t>
  </si>
  <si>
    <t>Cellier controller</t>
  </si>
  <si>
    <t>Cellier show method</t>
  </si>
  <si>
    <t>Cellier store method</t>
  </si>
  <si>
    <t>Cellier update method</t>
  </si>
  <si>
    <t>Cellier show view</t>
  </si>
  <si>
    <t>Cellier store view</t>
  </si>
  <si>
    <t>Validation donnee formulaire</t>
  </si>
  <si>
    <t>Insertion dans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</si>
</sst>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/>
    </xf>
    <xf numFmtId="17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/>
    </xf>
    <xf numFmtId="0" fontId="11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vertical="top"/>
    </xf>
    <xf numFmtId="0" fontId="13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" fillId="2" borderId="0" xfId="0" applyFont="1" applyFill="1" applyAlignment="1">
      <alignment vertical="top" wrapText="1"/>
    </xf>
    <xf numFmtId="17" fontId="10" fillId="0" borderId="0" xfId="0" applyNumberFormat="1" applyFont="1" applyAlignment="1">
      <alignment vertical="top" wrapText="1"/>
    </xf>
    <xf numFmtId="167" fontId="0" fillId="0" borderId="0" xfId="0" applyNumberFormat="1" applyAlignment="1">
      <alignment horizontal="left"/>
    </xf>
    <xf numFmtId="0" fontId="8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41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fr-CA"/>
              <a:t>Velocity and Remaining Work</a:t>
            </a:r>
          </a:p>
        </c:rich>
      </c:tx>
      <c:layout>
        <c:manualLayout>
          <c:xMode val="edge"/>
          <c:yMode val="edge"/>
          <c:x val="0.20739240527626357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2-4813-8F65-E0A546E7F07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2-4813-8F65-E0A546E7F07C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2-4813-8F65-E0A546E7F07C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2-4813-8F65-E0A546E7F07C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2-4813-8F65-E0A546E7F07C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2-4813-8F65-E0A546E7F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981323120"/>
        <c:axId val="1"/>
      </c:lineChart>
      <c:catAx>
        <c:axId val="98132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323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fr-CA"/>
              <a:t>Development Velocity</a:t>
            </a:r>
          </a:p>
        </c:rich>
      </c:tx>
      <c:layout>
        <c:manualLayout>
          <c:xMode val="edge"/>
          <c:yMode val="edge"/>
          <c:x val="0.28131435493640222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3E2-42C0-9677-276E312BF452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3E2-42C0-9677-276E312BF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81749024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2-42C0-9677-276E312BF452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2-42C0-9677-276E312BF452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E2-42C0-9677-276E312BF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49024"/>
        <c:axId val="1"/>
      </c:lineChart>
      <c:catAx>
        <c:axId val="9817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749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1733292953765399E-2"/>
          <c:y val="0.87807758786249268"/>
          <c:w val="0.83015386297866611"/>
          <c:h val="0.101998766229609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852-A31F-931089E0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751904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D-4852-A31F-931089E0CB1A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D-4852-A31F-931089E0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51904"/>
        <c:axId val="1"/>
      </c:lineChart>
      <c:catAx>
        <c:axId val="98175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9804901535"/>
              <c:y val="0.13970612777449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751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0093314502763325E-3"/>
          <c:y val="4.5978790223476403E-2"/>
          <c:w val="0.11056865741905111"/>
          <c:h val="0.396567444965333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A-4D90-A78F-E077BA12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754304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A-4D90-A78F-E077BA120D4C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A-4D90-A78F-E077BA12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54304"/>
        <c:axId val="1"/>
      </c:lineChart>
      <c:catAx>
        <c:axId val="98175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786651668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75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4733308827797E-2"/>
          <c:y val="6.3220847394075741E-2"/>
          <c:w val="0.10893054830062704"/>
          <c:h val="0.41955680539932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'Sp3'!$F$10:$AD$10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A-4B8F-B3A6-F89A8B65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087456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'Sp3'!$F$11:$AD$11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A-4B8F-B3A6-F89A8B658FBD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'Sp3'!$F$12:$AD$12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FA-4B8F-B3A6-F89A8B65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087456"/>
        <c:axId val="1"/>
      </c:lineChart>
      <c:catAx>
        <c:axId val="982087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786651668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208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4733308827797E-2"/>
          <c:y val="6.3220847394075741E-2"/>
          <c:w val="0.10893054830062704"/>
          <c:h val="0.41955680539932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Sheet Template'!$F$10:$AD$10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8-4D91-85AA-5F04B907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083136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Sheet Template'!$F$11:$AD$11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8-4D91-85AA-5F04B907ABB2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Sheet Template'!$F$12:$AD$12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8-4D91-85AA-5F04B907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083136"/>
        <c:axId val="1"/>
      </c:lineChart>
      <c:catAx>
        <c:axId val="982083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208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4733308827797E-2"/>
          <c:y val="6.3220653452801159E-2"/>
          <c:w val="0.11056865741905111"/>
          <c:h val="0.419556822638549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4140200</xdr:colOff>
          <xdr:row>0</xdr:row>
          <xdr:rowOff>88900</xdr:rowOff>
        </xdr:from>
        <xdr:to>
          <xdr:col>3</xdr:col>
          <xdr:colOff>469900</xdr:colOff>
          <xdr:row>1</xdr:row>
          <xdr:rowOff>88900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175260</xdr:colOff>
      <xdr:row>1</xdr:row>
      <xdr:rowOff>45720</xdr:rowOff>
    </xdr:from>
    <xdr:to>
      <xdr:col>24</xdr:col>
      <xdr:colOff>556260</xdr:colOff>
      <xdr:row>19</xdr:row>
      <xdr:rowOff>144780</xdr:rowOff>
    </xdr:to>
    <xdr:graphicFrame macro="">
      <xdr:nvGraphicFramePr>
        <xdr:cNvPr id="18686" name="Graphique 2">
          <a:extLst>
            <a:ext uri="{FF2B5EF4-FFF2-40B4-BE49-F238E27FC236}">
              <a16:creationId xmlns:a16="http://schemas.microsoft.com/office/drawing/2014/main" id="{676B8020-1C22-7B7F-F1F5-921BA5292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182880</xdr:colOff>
      <xdr:row>20</xdr:row>
      <xdr:rowOff>45720</xdr:rowOff>
    </xdr:from>
    <xdr:to>
      <xdr:col>24</xdr:col>
      <xdr:colOff>563880</xdr:colOff>
      <xdr:row>39</xdr:row>
      <xdr:rowOff>129540</xdr:rowOff>
    </xdr:to>
    <xdr:graphicFrame macro="">
      <xdr:nvGraphicFramePr>
        <xdr:cNvPr id="18687" name="Graphique 17">
          <a:extLst>
            <a:ext uri="{FF2B5EF4-FFF2-40B4-BE49-F238E27FC236}">
              <a16:creationId xmlns:a16="http://schemas.microsoft.com/office/drawing/2014/main" id="{9F1391A2-8A2D-769F-A2E0-8B849815C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7549" name="Graphique 2">
          <a:extLst>
            <a:ext uri="{FF2B5EF4-FFF2-40B4-BE49-F238E27FC236}">
              <a16:creationId xmlns:a16="http://schemas.microsoft.com/office/drawing/2014/main" id="{F27E4888-F608-AEB3-0ABB-6E6B0372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241300</xdr:colOff>
          <xdr:row>5</xdr:row>
          <xdr:rowOff>88900</xdr:rowOff>
        </xdr:from>
        <xdr:to>
          <xdr:col>0</xdr:col>
          <xdr:colOff>2070100</xdr:colOff>
          <xdr:row>7</xdr:row>
          <xdr:rowOff>25400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5</xdr:row>
          <xdr:rowOff>88900</xdr:rowOff>
        </xdr:from>
        <xdr:to>
          <xdr:col>2</xdr:col>
          <xdr:colOff>304800</xdr:colOff>
          <xdr:row>7</xdr:row>
          <xdr:rowOff>25400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43456" name="Graphique 2">
          <a:extLst>
            <a:ext uri="{FF2B5EF4-FFF2-40B4-BE49-F238E27FC236}">
              <a16:creationId xmlns:a16="http://schemas.microsoft.com/office/drawing/2014/main" id="{A0FDF42E-CE13-AC52-866F-C75964302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241300</xdr:colOff>
          <xdr:row>5</xdr:row>
          <xdr:rowOff>88900</xdr:rowOff>
        </xdr:from>
        <xdr:to>
          <xdr:col>0</xdr:col>
          <xdr:colOff>1778000</xdr:colOff>
          <xdr:row>7</xdr:row>
          <xdr:rowOff>25400</xdr:rowOff>
        </xdr:to>
        <xdr:sp macro="" textlink="">
          <xdr:nvSpPr>
            <xdr:cNvPr id="143361" name="Button 1" hidden="1">
              <a:extLst>
                <a:ext uri="{63B3BB69-23CF-44E3-9099-C40C66FF867C}">
                  <a14:compatExt spid="_x0000_s143361"/>
                </a:ext>
                <a:ext uri="{FF2B5EF4-FFF2-40B4-BE49-F238E27FC236}">
                  <a16:creationId xmlns:a16="http://schemas.microsoft.com/office/drawing/2014/main" id="{00000000-0008-0000-0400-0000013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2057400</xdr:colOff>
          <xdr:row>5</xdr:row>
          <xdr:rowOff>88900</xdr:rowOff>
        </xdr:from>
        <xdr:to>
          <xdr:col>2</xdr:col>
          <xdr:colOff>215900</xdr:colOff>
          <xdr:row>7</xdr:row>
          <xdr:rowOff>25400</xdr:rowOff>
        </xdr:to>
        <xdr:sp macro="" textlink="">
          <xdr:nvSpPr>
            <xdr:cNvPr id="143362" name="Button 2" hidden="1">
              <a:extLst>
                <a:ext uri="{63B3BB69-23CF-44E3-9099-C40C66FF867C}">
                  <a14:compatExt spid="_x0000_s143362"/>
                </a:ext>
                <a:ext uri="{FF2B5EF4-FFF2-40B4-BE49-F238E27FC236}">
                  <a16:creationId xmlns:a16="http://schemas.microsoft.com/office/drawing/2014/main" id="{00000000-0008-0000-0400-0000023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49598" name="Graphique 2">
          <a:extLst>
            <a:ext uri="{FF2B5EF4-FFF2-40B4-BE49-F238E27FC236}">
              <a16:creationId xmlns:a16="http://schemas.microsoft.com/office/drawing/2014/main" id="{88E25D32-55B5-958E-6441-A87CDD9CC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241300</xdr:colOff>
          <xdr:row>5</xdr:row>
          <xdr:rowOff>88900</xdr:rowOff>
        </xdr:from>
        <xdr:to>
          <xdr:col>0</xdr:col>
          <xdr:colOff>1778000</xdr:colOff>
          <xdr:row>7</xdr:row>
          <xdr:rowOff>25400</xdr:rowOff>
        </xdr:to>
        <xdr:sp macro="" textlink="">
          <xdr:nvSpPr>
            <xdr:cNvPr id="149505" name="Button 1" hidden="1">
              <a:extLst>
                <a:ext uri="{63B3BB69-23CF-44E3-9099-C40C66FF867C}">
                  <a14:compatExt spid="_x0000_s149505"/>
                </a:ext>
                <a:ext uri="{FF2B5EF4-FFF2-40B4-BE49-F238E27FC236}">
                  <a16:creationId xmlns:a16="http://schemas.microsoft.com/office/drawing/2014/main" id="{00000000-0008-0000-0500-0000014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2057400</xdr:colOff>
          <xdr:row>5</xdr:row>
          <xdr:rowOff>88900</xdr:rowOff>
        </xdr:from>
        <xdr:to>
          <xdr:col>2</xdr:col>
          <xdr:colOff>215900</xdr:colOff>
          <xdr:row>7</xdr:row>
          <xdr:rowOff>25400</xdr:rowOff>
        </xdr:to>
        <xdr:sp macro="" textlink="">
          <xdr:nvSpPr>
            <xdr:cNvPr id="149506" name="Button 2" hidden="1">
              <a:extLst>
                <a:ext uri="{63B3BB69-23CF-44E3-9099-C40C66FF867C}">
                  <a14:compatExt spid="_x0000_s149506"/>
                </a:ext>
                <a:ext uri="{FF2B5EF4-FFF2-40B4-BE49-F238E27FC236}">
                  <a16:creationId xmlns:a16="http://schemas.microsoft.com/office/drawing/2014/main" id="{00000000-0008-0000-0500-0000024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4469" name="Graphique 2">
          <a:extLst>
            <a:ext uri="{FF2B5EF4-FFF2-40B4-BE49-F238E27FC236}">
              <a16:creationId xmlns:a16="http://schemas.microsoft.com/office/drawing/2014/main" id="{56CBFFC7-A953-9400-216F-94A4FFB55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241300</xdr:colOff>
          <xdr:row>5</xdr:row>
          <xdr:rowOff>88900</xdr:rowOff>
        </xdr:from>
        <xdr:to>
          <xdr:col>0</xdr:col>
          <xdr:colOff>1778000</xdr:colOff>
          <xdr:row>7</xdr:row>
          <xdr:rowOff>25400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6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2057400</xdr:colOff>
          <xdr:row>5</xdr:row>
          <xdr:rowOff>88900</xdr:rowOff>
        </xdr:from>
        <xdr:to>
          <xdr:col>2</xdr:col>
          <xdr:colOff>215900</xdr:colOff>
          <xdr:row>7</xdr:row>
          <xdr:rowOff>25400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6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3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4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5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6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5D36-23B3-4ECF-A39E-183E1427F90F}">
  <sheetPr codeName="Sheet1"/>
  <dimension ref="A1:J31"/>
  <sheetViews>
    <sheetView workbookViewId="0">
      <selection activeCell="A16" sqref="A16"/>
    </sheetView>
  </sheetViews>
  <sheetFormatPr baseColWidth="10" defaultColWidth="9.1640625" defaultRowHeight="13" x14ac:dyDescent="0.15"/>
  <cols>
    <col min="1" max="1" width="7.83203125" customWidth="1"/>
    <col min="2" max="2" width="10.5" customWidth="1"/>
    <col min="3" max="3" width="9.5" customWidth="1"/>
    <col min="4" max="5" width="10.6640625" customWidth="1"/>
    <col min="6" max="6" width="9.1640625" customWidth="1"/>
    <col min="7" max="7" width="13.6640625" style="2" customWidth="1"/>
    <col min="8" max="8" width="59.1640625" customWidth="1"/>
    <col min="9" max="9" width="10.6640625" customWidth="1"/>
  </cols>
  <sheetData>
    <row r="1" spans="1:10" ht="18" x14ac:dyDescent="0.2">
      <c r="A1" s="13" t="s">
        <v>15</v>
      </c>
    </row>
    <row r="3" spans="1:10" x14ac:dyDescent="0.15">
      <c r="A3" s="7" t="s">
        <v>16</v>
      </c>
      <c r="B3" s="41" t="s">
        <v>1</v>
      </c>
      <c r="C3" s="42" t="s">
        <v>29</v>
      </c>
      <c r="D3" s="42" t="s">
        <v>2</v>
      </c>
      <c r="E3" s="41" t="s">
        <v>18</v>
      </c>
      <c r="F3" s="8" t="s">
        <v>3</v>
      </c>
      <c r="G3" s="41" t="s">
        <v>4</v>
      </c>
      <c r="H3" s="9" t="s">
        <v>0</v>
      </c>
      <c r="I3" s="1"/>
      <c r="J3" s="1"/>
    </row>
    <row r="4" spans="1:10" x14ac:dyDescent="0.15">
      <c r="A4" s="10">
        <v>1</v>
      </c>
      <c r="B4" s="38" t="str">
        <f>IF(OR(B16="",A4=""),"",B16)</f>
        <v/>
      </c>
      <c r="C4" s="21">
        <f t="shared" ref="C4:C10" si="0">IF(A4="","",SUMIF(I$16:I$30,A4,C$16:C$30))</f>
        <v>0</v>
      </c>
      <c r="D4" s="38" t="str">
        <f>IF(OR(B4="",C4=""),"",B4+C4-1)</f>
        <v/>
      </c>
      <c r="E4" s="18">
        <f>IF(A4="","",SUMIF(I$16:I$30,'Release Plan'!A4,E$16:E$30))</f>
        <v>0</v>
      </c>
      <c r="G4" s="43"/>
      <c r="H4" s="4"/>
    </row>
    <row r="5" spans="1:10" x14ac:dyDescent="0.15">
      <c r="A5" s="11">
        <v>2</v>
      </c>
      <c r="B5" s="35" t="e">
        <f>IF(A5="","",B4+C4)</f>
        <v>#VALUE!</v>
      </c>
      <c r="C5" s="18">
        <f t="shared" si="0"/>
        <v>0</v>
      </c>
      <c r="D5" s="35" t="e">
        <f t="shared" ref="D5:D10" si="1">IF(OR(B5="",C5=""),"",B5+C5-1)</f>
        <v>#VALUE!</v>
      </c>
      <c r="E5" s="18">
        <f>IF(A5="","",SUMIF(I$16:I$30,'Release Plan'!A5,E$16:E$30))</f>
        <v>0</v>
      </c>
      <c r="G5" s="44"/>
      <c r="H5" s="5"/>
    </row>
    <row r="6" spans="1:10" x14ac:dyDescent="0.15">
      <c r="A6" s="11"/>
      <c r="B6" s="35"/>
      <c r="C6" s="18" t="str">
        <f t="shared" si="0"/>
        <v/>
      </c>
      <c r="D6" s="35" t="str">
        <f t="shared" si="1"/>
        <v/>
      </c>
      <c r="E6" s="18" t="str">
        <f>IF(A6="","",SUMIF(I$16:I$30,'Release Plan'!A6,E$16:E$30))</f>
        <v/>
      </c>
      <c r="G6" s="44"/>
      <c r="H6" s="5"/>
    </row>
    <row r="7" spans="1:10" x14ac:dyDescent="0.15">
      <c r="A7" s="11"/>
      <c r="B7" s="35"/>
      <c r="C7" s="18" t="str">
        <f t="shared" si="0"/>
        <v/>
      </c>
      <c r="D7" s="35" t="str">
        <f t="shared" si="1"/>
        <v/>
      </c>
      <c r="E7" s="18" t="str">
        <f>IF(A7="","",SUMIF(I$16:I$30,'Release Plan'!A7,E$16:E$30))</f>
        <v/>
      </c>
      <c r="G7" s="44"/>
      <c r="H7" s="5"/>
    </row>
    <row r="8" spans="1:10" x14ac:dyDescent="0.15">
      <c r="A8" s="11"/>
      <c r="B8" s="35"/>
      <c r="C8" s="18" t="str">
        <f t="shared" si="0"/>
        <v/>
      </c>
      <c r="D8" s="35" t="str">
        <f t="shared" si="1"/>
        <v/>
      </c>
      <c r="E8" s="18" t="str">
        <f>IF(A8="","",SUMIF(I$16:I$30,'Release Plan'!A8,E$16:E$30))</f>
        <v/>
      </c>
      <c r="G8" s="44"/>
      <c r="H8" s="5"/>
    </row>
    <row r="9" spans="1:10" x14ac:dyDescent="0.15">
      <c r="A9" s="11"/>
      <c r="B9" s="35"/>
      <c r="C9" s="18" t="str">
        <f t="shared" si="0"/>
        <v/>
      </c>
      <c r="D9" s="35" t="str">
        <f t="shared" si="1"/>
        <v/>
      </c>
      <c r="E9" s="18" t="str">
        <f>IF(A9="","",SUMIF(I$16:I$30,'Release Plan'!A9,E$16:E$30))</f>
        <v/>
      </c>
      <c r="G9" s="44"/>
      <c r="H9" s="5"/>
    </row>
    <row r="10" spans="1:10" x14ac:dyDescent="0.15">
      <c r="A10" s="12"/>
      <c r="B10" s="36"/>
      <c r="C10" s="37" t="str">
        <f t="shared" si="0"/>
        <v/>
      </c>
      <c r="D10" s="36" t="str">
        <f t="shared" si="1"/>
        <v/>
      </c>
      <c r="E10" s="37" t="str">
        <f>IF(A10="","",SUMIF(I$16:I$30,'Release Plan'!A10,E$16:E$30))</f>
        <v/>
      </c>
      <c r="F10" s="3"/>
      <c r="G10" s="45"/>
      <c r="H10" s="6"/>
    </row>
    <row r="11" spans="1:10" x14ac:dyDescent="0.15">
      <c r="A11" s="32" t="s">
        <v>30</v>
      </c>
    </row>
    <row r="13" spans="1:10" ht="18" x14ac:dyDescent="0.2">
      <c r="A13" s="13" t="s">
        <v>14</v>
      </c>
    </row>
    <row r="15" spans="1:10" x14ac:dyDescent="0.15">
      <c r="A15" s="7" t="s">
        <v>13</v>
      </c>
      <c r="B15" s="41" t="s">
        <v>1</v>
      </c>
      <c r="C15" s="41" t="s">
        <v>29</v>
      </c>
      <c r="D15" s="41" t="s">
        <v>2</v>
      </c>
      <c r="E15" s="41" t="s">
        <v>18</v>
      </c>
      <c r="F15" s="8" t="s">
        <v>3</v>
      </c>
      <c r="G15" s="41" t="s">
        <v>4</v>
      </c>
      <c r="H15" s="68" t="s">
        <v>0</v>
      </c>
      <c r="I15" s="47" t="s">
        <v>31</v>
      </c>
      <c r="J15" s="1"/>
    </row>
    <row r="16" spans="1:10" x14ac:dyDescent="0.15">
      <c r="A16" s="18"/>
      <c r="B16" s="71"/>
      <c r="C16" s="2"/>
      <c r="D16" s="22"/>
      <c r="E16" s="18"/>
      <c r="H16" s="23"/>
      <c r="I16" s="67"/>
    </row>
    <row r="17" spans="1:9" x14ac:dyDescent="0.15">
      <c r="A17" s="18"/>
      <c r="B17" s="22"/>
      <c r="C17" s="2"/>
      <c r="D17" s="22"/>
      <c r="E17" s="18"/>
      <c r="H17" s="24"/>
      <c r="I17" s="33"/>
    </row>
    <row r="18" spans="1:9" x14ac:dyDescent="0.15">
      <c r="A18" s="18"/>
      <c r="B18" s="22"/>
      <c r="C18" s="2"/>
      <c r="D18" s="22"/>
      <c r="E18" s="18"/>
      <c r="H18" s="24"/>
      <c r="I18" s="33"/>
    </row>
    <row r="19" spans="1:9" x14ac:dyDescent="0.15">
      <c r="A19" s="18"/>
      <c r="B19" s="22"/>
      <c r="C19" s="2"/>
      <c r="D19" s="22"/>
      <c r="E19" s="18"/>
      <c r="H19" s="24"/>
      <c r="I19" s="33"/>
    </row>
    <row r="20" spans="1:9" x14ac:dyDescent="0.15">
      <c r="A20" s="18"/>
      <c r="B20" s="22"/>
      <c r="C20" s="2"/>
      <c r="D20" s="22"/>
      <c r="E20" s="18"/>
      <c r="H20" s="24"/>
      <c r="I20" s="33"/>
    </row>
    <row r="21" spans="1:9" x14ac:dyDescent="0.15">
      <c r="A21" s="18"/>
      <c r="B21" s="22"/>
      <c r="C21" s="2"/>
      <c r="D21" s="22"/>
      <c r="E21" s="18"/>
      <c r="H21" s="24"/>
      <c r="I21" s="33"/>
    </row>
    <row r="22" spans="1:9" x14ac:dyDescent="0.15">
      <c r="A22" s="18" t="str">
        <f t="shared" ref="A22:A30" si="2">IF(AND(B22&lt;&gt;"",C22&lt;&gt;""),A21+1,"")</f>
        <v/>
      </c>
      <c r="B22" s="22" t="str">
        <f t="shared" ref="B22:B30" si="3">IF(AND(B21&lt;&gt;"",C21&lt;&gt;"",C22&lt;&gt;""),B21+C21,"")</f>
        <v/>
      </c>
      <c r="C22" s="2"/>
      <c r="D22" s="22" t="str">
        <f t="shared" ref="D22:D30" si="4">IF(AND(B22&lt;&gt;"",C22&lt;&gt;""),B22+C22-1,"")</f>
        <v/>
      </c>
      <c r="E22" s="18" t="str">
        <f>IF(A22="","",SUMIF('Product Backlog'!E$7:E$107,'Release Plan'!A22,'Product Backlog'!D$7:D$107))</f>
        <v/>
      </c>
      <c r="F22" t="str">
        <f t="shared" ref="F22:F30" si="5">IF(AND(OR(F21="Planned",F21="Ongoing"),C22&lt;&gt;""),"Planned","Unplanned")</f>
        <v>Unplanned</v>
      </c>
      <c r="H22" s="24"/>
      <c r="I22" s="33"/>
    </row>
    <row r="23" spans="1:9" x14ac:dyDescent="0.15">
      <c r="A23" s="18" t="str">
        <f t="shared" si="2"/>
        <v/>
      </c>
      <c r="B23" s="22" t="str">
        <f t="shared" si="3"/>
        <v/>
      </c>
      <c r="C23" s="2"/>
      <c r="D23" s="22" t="str">
        <f t="shared" si="4"/>
        <v/>
      </c>
      <c r="E23" s="18" t="str">
        <f>IF(A23="","",SUMIF('Product Backlog'!E$7:E$107,'Release Plan'!A23,'Product Backlog'!D$7:D$107))</f>
        <v/>
      </c>
      <c r="F23" t="str">
        <f t="shared" si="5"/>
        <v>Unplanned</v>
      </c>
      <c r="H23" s="24"/>
      <c r="I23" s="33"/>
    </row>
    <row r="24" spans="1:9" x14ac:dyDescent="0.15">
      <c r="A24" s="18" t="str">
        <f t="shared" si="2"/>
        <v/>
      </c>
      <c r="B24" s="22" t="str">
        <f t="shared" si="3"/>
        <v/>
      </c>
      <c r="C24" s="2"/>
      <c r="D24" s="22" t="str">
        <f t="shared" si="4"/>
        <v/>
      </c>
      <c r="E24" s="18" t="str">
        <f>IF(A24="","",SUMIF('Product Backlog'!E$7:E$107,'Release Plan'!A24,'Product Backlog'!D$7:D$107))</f>
        <v/>
      </c>
      <c r="F24" t="str">
        <f t="shared" si="5"/>
        <v>Unplanned</v>
      </c>
      <c r="H24" s="24"/>
      <c r="I24" s="33"/>
    </row>
    <row r="25" spans="1:9" x14ac:dyDescent="0.15">
      <c r="A25" s="18" t="str">
        <f t="shared" si="2"/>
        <v/>
      </c>
      <c r="B25" s="22" t="str">
        <f t="shared" si="3"/>
        <v/>
      </c>
      <c r="C25" s="2"/>
      <c r="D25" s="22" t="str">
        <f t="shared" si="4"/>
        <v/>
      </c>
      <c r="E25" s="18" t="str">
        <f>IF(A25="","",SUMIF('Product Backlog'!E$7:E$107,'Release Plan'!A25,'Product Backlog'!D$7:D$107))</f>
        <v/>
      </c>
      <c r="F25" t="str">
        <f t="shared" si="5"/>
        <v>Unplanned</v>
      </c>
      <c r="H25" s="24"/>
      <c r="I25" s="33"/>
    </row>
    <row r="26" spans="1:9" x14ac:dyDescent="0.15">
      <c r="A26" s="18" t="str">
        <f t="shared" si="2"/>
        <v/>
      </c>
      <c r="B26" s="22" t="str">
        <f t="shared" si="3"/>
        <v/>
      </c>
      <c r="C26" s="2"/>
      <c r="D26" s="22" t="str">
        <f t="shared" si="4"/>
        <v/>
      </c>
      <c r="E26" s="18" t="str">
        <f>IF(A26="","",SUMIF('Product Backlog'!E$7:E$107,'Release Plan'!A26,'Product Backlog'!D$7:D$107))</f>
        <v/>
      </c>
      <c r="F26" t="str">
        <f t="shared" si="5"/>
        <v>Unplanned</v>
      </c>
      <c r="H26" s="24"/>
      <c r="I26" s="33"/>
    </row>
    <row r="27" spans="1:9" x14ac:dyDescent="0.15">
      <c r="A27" s="18" t="str">
        <f t="shared" si="2"/>
        <v/>
      </c>
      <c r="B27" s="22" t="str">
        <f t="shared" si="3"/>
        <v/>
      </c>
      <c r="C27" s="2"/>
      <c r="D27" s="22" t="str">
        <f t="shared" si="4"/>
        <v/>
      </c>
      <c r="E27" s="18" t="str">
        <f>IF(A27="","",SUMIF('Product Backlog'!E$7:E$107,'Release Plan'!A27,'Product Backlog'!D$7:D$107))</f>
        <v/>
      </c>
      <c r="F27" t="str">
        <f t="shared" si="5"/>
        <v>Unplanned</v>
      </c>
      <c r="H27" s="24"/>
      <c r="I27" s="33"/>
    </row>
    <row r="28" spans="1:9" x14ac:dyDescent="0.15">
      <c r="A28" s="18" t="str">
        <f t="shared" si="2"/>
        <v/>
      </c>
      <c r="B28" s="22" t="str">
        <f t="shared" si="3"/>
        <v/>
      </c>
      <c r="C28" s="2"/>
      <c r="D28" s="22" t="str">
        <f t="shared" si="4"/>
        <v/>
      </c>
      <c r="E28" s="18" t="str">
        <f>IF(A28="","",SUMIF('Product Backlog'!E$7:E$107,'Release Plan'!A28,'Product Backlog'!D$7:D$107))</f>
        <v/>
      </c>
      <c r="F28" t="str">
        <f t="shared" si="5"/>
        <v>Unplanned</v>
      </c>
      <c r="H28" s="24"/>
      <c r="I28" s="33"/>
    </row>
    <row r="29" spans="1:9" x14ac:dyDescent="0.15">
      <c r="A29" s="18" t="str">
        <f t="shared" si="2"/>
        <v/>
      </c>
      <c r="B29" s="22" t="str">
        <f t="shared" si="3"/>
        <v/>
      </c>
      <c r="C29" s="2"/>
      <c r="D29" s="22" t="str">
        <f t="shared" si="4"/>
        <v/>
      </c>
      <c r="E29" s="18" t="str">
        <f>IF(A29="","",SUMIF('Product Backlog'!E$7:E$107,'Release Plan'!A29,'Product Backlog'!D$7:D$107))</f>
        <v/>
      </c>
      <c r="F29" t="str">
        <f t="shared" si="5"/>
        <v>Unplanned</v>
      </c>
      <c r="H29" s="24"/>
      <c r="I29" s="33"/>
    </row>
    <row r="30" spans="1:9" x14ac:dyDescent="0.15">
      <c r="A30" s="18" t="str">
        <f t="shared" si="2"/>
        <v/>
      </c>
      <c r="B30" s="22" t="str">
        <f t="shared" si="3"/>
        <v/>
      </c>
      <c r="C30" s="2"/>
      <c r="D30" s="22" t="str">
        <f t="shared" si="4"/>
        <v/>
      </c>
      <c r="E30" s="18" t="str">
        <f>IF(A30="","",SUMIF('Product Backlog'!E$7:E$107,'Release Plan'!A30,'Product Backlog'!D$7:D$107))</f>
        <v/>
      </c>
      <c r="F30" t="str">
        <f t="shared" si="5"/>
        <v>Unplanned</v>
      </c>
      <c r="H30" s="25"/>
      <c r="I30" s="34"/>
    </row>
    <row r="31" spans="1:9" x14ac:dyDescent="0.15">
      <c r="A31" s="19"/>
      <c r="B31" s="19"/>
      <c r="C31" s="19"/>
      <c r="D31" s="20" t="s">
        <v>20</v>
      </c>
      <c r="E31" s="21">
        <f>SUMIF('Product Backlog'!E$7:E$107,"",'Product Backlog'!D$7:D$107)-SUMIF('Product Backlog'!C$7:C$107,"Removed",'Product Backlog'!D$7:D$107)</f>
        <v>0</v>
      </c>
      <c r="F31" s="19"/>
      <c r="G31" s="46"/>
      <c r="H31" s="19"/>
    </row>
  </sheetData>
  <phoneticPr fontId="2" type="noConversion"/>
  <conditionalFormatting sqref="A4:D10 F4:H10 E5:E10 E31">
    <cfRule type="expression" dxfId="40" priority="1" stopIfTrue="1">
      <formula>$F4="Planned"</formula>
    </cfRule>
    <cfRule type="expression" dxfId="39" priority="2" stopIfTrue="1">
      <formula>$F4="Ongoing"</formula>
    </cfRule>
  </conditionalFormatting>
  <conditionalFormatting sqref="E4 A16:E30 G16:H30">
    <cfRule type="expression" dxfId="38" priority="6" stopIfTrue="1">
      <formula>OR($F4="Planned",$F4="Unplanned")</formula>
    </cfRule>
    <cfRule type="expression" dxfId="37" priority="7" stopIfTrue="1">
      <formula>$F4="Ongoing"</formula>
    </cfRule>
  </conditionalFormatting>
  <conditionalFormatting sqref="F16:F30 F4:F10">
    <cfRule type="cellIs" dxfId="36" priority="5" stopIfTrue="1" operator="equal">
      <formula>"Unplanned"</formula>
    </cfRule>
  </conditionalFormatting>
  <conditionalFormatting sqref="F16:F30">
    <cfRule type="expression" dxfId="35" priority="3" stopIfTrue="1">
      <formula>$F16="Planned"</formula>
    </cfRule>
    <cfRule type="expression" dxfId="34" priority="4" stopIfTrue="1">
      <formula>$F16="Ongoing"</formula>
    </cfRule>
  </conditionalFormatting>
  <dataValidations count="1">
    <dataValidation type="list" allowBlank="1" showInputMessage="1" showErrorMessage="1" sqref="F4:F10 F16:F30" xr:uid="{D4EB709D-DDFF-4332-BE08-23D89A265343}">
      <formula1>"Planned,Ongoing,Released,Unplanned"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71B8-35E0-4BDF-9725-CF359E394AA5}">
  <sheetPr codeName="Sheet2">
    <pageSetUpPr fitToPage="1"/>
  </sheetPr>
  <dimension ref="A1:J67"/>
  <sheetViews>
    <sheetView zoomScaleNormal="100" workbookViewId="0">
      <pane ySplit="4" topLeftCell="A30" activePane="bottomLeft" state="frozen"/>
      <selection pane="bottomLeft" activeCell="E51" sqref="E51"/>
    </sheetView>
  </sheetViews>
  <sheetFormatPr baseColWidth="10" defaultColWidth="9.1640625" defaultRowHeight="13" x14ac:dyDescent="0.15"/>
  <cols>
    <col min="1" max="1" width="9.1640625" style="29"/>
    <col min="2" max="2" width="73.5" style="27" customWidth="1"/>
    <col min="3" max="3" width="10.83203125" style="29" customWidth="1"/>
    <col min="4" max="6" width="9.1640625" style="29"/>
    <col min="7" max="7" width="77.33203125" style="27" customWidth="1"/>
    <col min="8" max="8" width="27.33203125" style="30" customWidth="1"/>
    <col min="9" max="16384" width="9.1640625" style="30"/>
  </cols>
  <sheetData>
    <row r="1" spans="1:8" ht="18" x14ac:dyDescent="0.15">
      <c r="A1" s="48" t="s">
        <v>5</v>
      </c>
      <c r="C1" s="28" t="s">
        <v>73</v>
      </c>
    </row>
    <row r="2" spans="1:8" x14ac:dyDescent="0.15">
      <c r="D2" s="70"/>
    </row>
    <row r="4" spans="1:8" ht="15" thickBot="1" x14ac:dyDescent="0.2">
      <c r="A4" s="39" t="s">
        <v>21</v>
      </c>
      <c r="B4" s="40" t="s">
        <v>6</v>
      </c>
      <c r="C4" s="39" t="s">
        <v>3</v>
      </c>
      <c r="D4" s="39" t="s">
        <v>18</v>
      </c>
      <c r="E4" s="39" t="s">
        <v>13</v>
      </c>
      <c r="F4" s="39" t="s">
        <v>72</v>
      </c>
      <c r="G4" s="80" t="s">
        <v>84</v>
      </c>
      <c r="H4" s="40" t="s">
        <v>83</v>
      </c>
    </row>
    <row r="5" spans="1:8" ht="15" x14ac:dyDescent="0.15">
      <c r="A5"/>
      <c r="B5" s="76"/>
      <c r="F5" s="77"/>
      <c r="G5" s="78"/>
      <c r="H5" s="74"/>
    </row>
    <row r="6" spans="1:8" ht="15" x14ac:dyDescent="0.15">
      <c r="A6"/>
      <c r="B6" s="76"/>
      <c r="F6" s="77"/>
      <c r="G6" s="78"/>
      <c r="H6" s="74"/>
    </row>
    <row r="7" spans="1:8" ht="15" x14ac:dyDescent="0.15">
      <c r="A7"/>
      <c r="B7" s="76"/>
      <c r="F7" s="77"/>
      <c r="G7" s="78"/>
      <c r="H7" s="74"/>
    </row>
    <row r="8" spans="1:8" ht="15" x14ac:dyDescent="0.15">
      <c r="A8"/>
      <c r="B8" s="76"/>
      <c r="F8" s="77"/>
      <c r="G8" s="78"/>
      <c r="H8" s="74"/>
    </row>
    <row r="9" spans="1:8" ht="15" x14ac:dyDescent="0.15">
      <c r="A9"/>
      <c r="B9" s="76"/>
      <c r="E9" s="77"/>
      <c r="F9" s="77"/>
      <c r="G9" s="78"/>
      <c r="H9" s="74"/>
    </row>
    <row r="10" spans="1:8" ht="29.25" customHeight="1" x14ac:dyDescent="0.15">
      <c r="A10"/>
      <c r="B10" s="76"/>
      <c r="F10" s="77"/>
      <c r="G10" s="79"/>
      <c r="H10" s="74"/>
    </row>
    <row r="11" spans="1:8" ht="42.75" customHeight="1" x14ac:dyDescent="0.15">
      <c r="A11"/>
      <c r="G11" s="78"/>
      <c r="H11" s="27"/>
    </row>
    <row r="12" spans="1:8" ht="30.75" customHeight="1" x14ac:dyDescent="0.15">
      <c r="A12"/>
      <c r="G12" s="78"/>
    </row>
    <row r="13" spans="1:8" ht="15" x14ac:dyDescent="0.15">
      <c r="A13"/>
      <c r="G13" s="79"/>
      <c r="H13" s="72"/>
    </row>
    <row r="14" spans="1:8" ht="26.25" customHeight="1" x14ac:dyDescent="0.2">
      <c r="A14"/>
      <c r="G14" s="75"/>
    </row>
    <row r="15" spans="1:8" ht="26.25" customHeight="1" x14ac:dyDescent="0.15">
      <c r="F15" s="77"/>
      <c r="H15" s="74"/>
    </row>
    <row r="16" spans="1:8" x14ac:dyDescent="0.15">
      <c r="F16" s="77"/>
      <c r="G16" s="76"/>
    </row>
    <row r="19" spans="1:1" x14ac:dyDescent="0.15">
      <c r="A19" s="30"/>
    </row>
    <row r="33" spans="1:10" x14ac:dyDescent="0.15">
      <c r="B33" s="30"/>
    </row>
    <row r="41" spans="1:10" x14ac:dyDescent="0.15">
      <c r="J41" s="69"/>
    </row>
    <row r="44" spans="1:10" ht="14" x14ac:dyDescent="0.15">
      <c r="A44" s="29">
        <v>1</v>
      </c>
      <c r="B44" s="27" t="s">
        <v>86</v>
      </c>
      <c r="C44" s="29" t="s">
        <v>19</v>
      </c>
      <c r="F44" s="77" t="s">
        <v>123</v>
      </c>
      <c r="G44" s="27" t="s">
        <v>85</v>
      </c>
      <c r="H44" s="30" t="s">
        <v>87</v>
      </c>
    </row>
    <row r="45" spans="1:10" ht="16.75" customHeight="1" x14ac:dyDescent="0.15">
      <c r="A45" s="29">
        <v>2</v>
      </c>
      <c r="B45" s="27" t="s">
        <v>88</v>
      </c>
      <c r="C45" s="29" t="s">
        <v>19</v>
      </c>
      <c r="F45" s="77" t="s">
        <v>121</v>
      </c>
      <c r="G45" s="76" t="s">
        <v>125</v>
      </c>
      <c r="H45" s="30" t="s">
        <v>87</v>
      </c>
    </row>
    <row r="46" spans="1:10" ht="14" x14ac:dyDescent="0.15">
      <c r="A46" s="29">
        <v>3</v>
      </c>
      <c r="B46" s="27" t="s">
        <v>89</v>
      </c>
      <c r="C46" s="29" t="s">
        <v>19</v>
      </c>
      <c r="F46" s="77" t="s">
        <v>123</v>
      </c>
      <c r="G46" s="81" t="s">
        <v>124</v>
      </c>
      <c r="H46" s="30" t="s">
        <v>87</v>
      </c>
    </row>
    <row r="47" spans="1:10" ht="33" customHeight="1" x14ac:dyDescent="0.15">
      <c r="A47" s="29">
        <v>4</v>
      </c>
      <c r="B47" t="s">
        <v>90</v>
      </c>
      <c r="C47" s="29" t="s">
        <v>19</v>
      </c>
      <c r="F47" s="77" t="s">
        <v>122</v>
      </c>
      <c r="G47" s="27" t="s">
        <v>91</v>
      </c>
      <c r="H47" s="30" t="s">
        <v>87</v>
      </c>
    </row>
    <row r="48" spans="1:10" ht="24" customHeight="1" x14ac:dyDescent="0.15">
      <c r="A48" s="29">
        <v>5</v>
      </c>
      <c r="B48" s="27" t="s">
        <v>92</v>
      </c>
      <c r="C48" s="29" t="s">
        <v>19</v>
      </c>
      <c r="F48" s="77" t="s">
        <v>122</v>
      </c>
      <c r="G48" s="58" t="s">
        <v>93</v>
      </c>
      <c r="H48" s="30" t="s">
        <v>87</v>
      </c>
    </row>
    <row r="49" spans="1:8" ht="14" x14ac:dyDescent="0.15">
      <c r="A49" s="29">
        <v>6</v>
      </c>
      <c r="B49" s="27" t="s">
        <v>94</v>
      </c>
      <c r="C49" s="29" t="s">
        <v>19</v>
      </c>
      <c r="F49" s="77" t="s">
        <v>123</v>
      </c>
      <c r="G49" t="s">
        <v>95</v>
      </c>
      <c r="H49" s="30" t="s">
        <v>96</v>
      </c>
    </row>
    <row r="50" spans="1:8" ht="14" x14ac:dyDescent="0.15">
      <c r="A50" s="29">
        <v>7</v>
      </c>
      <c r="B50" s="27" t="s">
        <v>97</v>
      </c>
      <c r="C50" s="29" t="s">
        <v>19</v>
      </c>
      <c r="F50" s="77" t="s">
        <v>123</v>
      </c>
      <c r="G50" t="s">
        <v>98</v>
      </c>
      <c r="H50" s="30" t="s">
        <v>87</v>
      </c>
    </row>
    <row r="51" spans="1:8" ht="14" x14ac:dyDescent="0.15">
      <c r="A51" s="29">
        <v>8</v>
      </c>
      <c r="B51" s="27" t="s">
        <v>99</v>
      </c>
      <c r="C51" s="29" t="s">
        <v>19</v>
      </c>
      <c r="E51" s="29">
        <v>1</v>
      </c>
      <c r="F51" s="77" t="s">
        <v>123</v>
      </c>
      <c r="G51" t="s">
        <v>100</v>
      </c>
      <c r="H51" s="30" t="s">
        <v>101</v>
      </c>
    </row>
    <row r="52" spans="1:8" ht="14" x14ac:dyDescent="0.15">
      <c r="A52" s="29">
        <v>9</v>
      </c>
      <c r="B52" s="27" t="s">
        <v>102</v>
      </c>
      <c r="C52" s="29" t="s">
        <v>19</v>
      </c>
      <c r="E52" s="29">
        <v>1</v>
      </c>
      <c r="F52" s="77" t="s">
        <v>123</v>
      </c>
      <c r="G52" t="s">
        <v>103</v>
      </c>
      <c r="H52" s="30" t="s">
        <v>87</v>
      </c>
    </row>
    <row r="53" spans="1:8" ht="14" x14ac:dyDescent="0.15">
      <c r="A53" s="29">
        <v>10</v>
      </c>
      <c r="B53" s="27" t="s">
        <v>104</v>
      </c>
      <c r="C53" s="29" t="s">
        <v>19</v>
      </c>
      <c r="F53" s="77" t="s">
        <v>122</v>
      </c>
      <c r="G53" t="s">
        <v>105</v>
      </c>
      <c r="H53" s="30" t="s">
        <v>96</v>
      </c>
    </row>
    <row r="54" spans="1:8" ht="14" x14ac:dyDescent="0.15">
      <c r="A54" s="29">
        <v>11</v>
      </c>
      <c r="B54" s="27" t="s">
        <v>104</v>
      </c>
      <c r="C54" s="29" t="s">
        <v>19</v>
      </c>
      <c r="F54" s="77" t="s">
        <v>122</v>
      </c>
      <c r="G54" s="27" t="s">
        <v>106</v>
      </c>
      <c r="H54" s="30" t="s">
        <v>96</v>
      </c>
    </row>
    <row r="55" spans="1:8" ht="14" x14ac:dyDescent="0.15">
      <c r="A55" s="29">
        <v>12</v>
      </c>
      <c r="B55" s="27" t="s">
        <v>104</v>
      </c>
      <c r="C55" s="29" t="s">
        <v>19</v>
      </c>
      <c r="F55" s="77" t="s">
        <v>122</v>
      </c>
      <c r="G55" s="27" t="s">
        <v>107</v>
      </c>
      <c r="H55" s="30" t="s">
        <v>96</v>
      </c>
    </row>
    <row r="56" spans="1:8" ht="14" x14ac:dyDescent="0.15">
      <c r="A56" s="29">
        <v>13</v>
      </c>
      <c r="B56" s="27" t="s">
        <v>104</v>
      </c>
      <c r="C56" s="29" t="s">
        <v>19</v>
      </c>
      <c r="F56" s="77" t="s">
        <v>122</v>
      </c>
      <c r="G56" s="27" t="s">
        <v>108</v>
      </c>
      <c r="H56" s="30" t="s">
        <v>96</v>
      </c>
    </row>
    <row r="57" spans="1:8" ht="28" x14ac:dyDescent="0.15">
      <c r="A57" s="30">
        <v>14</v>
      </c>
      <c r="B57" s="30" t="s">
        <v>104</v>
      </c>
      <c r="C57" s="30" t="s">
        <v>117</v>
      </c>
      <c r="D57" s="30"/>
      <c r="E57" s="30"/>
      <c r="F57" s="74" t="s">
        <v>132</v>
      </c>
      <c r="G57" s="27" t="s">
        <v>109</v>
      </c>
      <c r="H57" s="30" t="s">
        <v>96</v>
      </c>
    </row>
    <row r="58" spans="1:8" ht="14" x14ac:dyDescent="0.15">
      <c r="A58" s="29">
        <v>15</v>
      </c>
      <c r="B58" s="27" t="s">
        <v>104</v>
      </c>
      <c r="C58" s="29" t="s">
        <v>19</v>
      </c>
      <c r="F58" s="77" t="s">
        <v>122</v>
      </c>
      <c r="G58" s="27" t="s">
        <v>110</v>
      </c>
      <c r="H58" s="30" t="s">
        <v>96</v>
      </c>
    </row>
    <row r="59" spans="1:8" ht="14" x14ac:dyDescent="0.15">
      <c r="A59" s="29">
        <v>16</v>
      </c>
      <c r="B59" s="27" t="s">
        <v>104</v>
      </c>
      <c r="C59" s="29" t="s">
        <v>19</v>
      </c>
      <c r="F59" s="77" t="s">
        <v>122</v>
      </c>
      <c r="G59" s="27" t="s">
        <v>111</v>
      </c>
      <c r="H59" s="30" t="s">
        <v>101</v>
      </c>
    </row>
    <row r="60" spans="1:8" ht="28" x14ac:dyDescent="0.15">
      <c r="A60" s="29">
        <v>17</v>
      </c>
      <c r="B60" s="27" t="s">
        <v>104</v>
      </c>
      <c r="C60" s="29" t="s">
        <v>19</v>
      </c>
      <c r="F60" s="77" t="s">
        <v>122</v>
      </c>
      <c r="G60" s="27" t="s">
        <v>112</v>
      </c>
      <c r="H60" s="30" t="s">
        <v>96</v>
      </c>
    </row>
    <row r="61" spans="1:8" ht="28" x14ac:dyDescent="0.15">
      <c r="A61" s="29">
        <v>18</v>
      </c>
      <c r="B61" s="27" t="s">
        <v>104</v>
      </c>
      <c r="C61" s="29" t="s">
        <v>19</v>
      </c>
      <c r="F61" s="77" t="s">
        <v>122</v>
      </c>
      <c r="G61" s="27" t="s">
        <v>114</v>
      </c>
      <c r="H61" s="30" t="s">
        <v>96</v>
      </c>
    </row>
    <row r="62" spans="1:8" ht="14" x14ac:dyDescent="0.15">
      <c r="A62" s="29">
        <v>19</v>
      </c>
      <c r="B62" s="27" t="s">
        <v>118</v>
      </c>
      <c r="C62" s="29" t="s">
        <v>19</v>
      </c>
      <c r="F62" s="77" t="s">
        <v>122</v>
      </c>
      <c r="G62" s="27" t="s">
        <v>113</v>
      </c>
      <c r="H62" s="30" t="s">
        <v>87</v>
      </c>
    </row>
    <row r="63" spans="1:8" ht="14" x14ac:dyDescent="0.15">
      <c r="A63" s="29">
        <v>20</v>
      </c>
      <c r="B63" s="27" t="s">
        <v>119</v>
      </c>
      <c r="C63" s="29" t="s">
        <v>19</v>
      </c>
      <c r="F63" s="77" t="s">
        <v>122</v>
      </c>
      <c r="G63" s="27" t="s">
        <v>115</v>
      </c>
      <c r="H63" s="30" t="s">
        <v>87</v>
      </c>
    </row>
    <row r="64" spans="1:8" ht="28" x14ac:dyDescent="0.15">
      <c r="A64" s="29">
        <v>21</v>
      </c>
      <c r="B64" s="27" t="s">
        <v>120</v>
      </c>
      <c r="C64" s="29" t="s">
        <v>19</v>
      </c>
      <c r="F64" s="77" t="s">
        <v>122</v>
      </c>
      <c r="G64" s="27" t="s">
        <v>116</v>
      </c>
      <c r="H64" s="30" t="s">
        <v>87</v>
      </c>
    </row>
    <row r="65" spans="1:8" ht="24.5" customHeight="1" x14ac:dyDescent="0.15">
      <c r="A65" s="29">
        <v>22</v>
      </c>
      <c r="B65" s="76" t="s">
        <v>128</v>
      </c>
      <c r="C65" s="29" t="s">
        <v>19</v>
      </c>
      <c r="F65" s="29" t="s">
        <v>123</v>
      </c>
      <c r="G65" s="27" t="s">
        <v>126</v>
      </c>
      <c r="H65" s="30" t="s">
        <v>87</v>
      </c>
    </row>
    <row r="66" spans="1:8" ht="28" x14ac:dyDescent="0.15">
      <c r="A66" s="29">
        <v>23</v>
      </c>
      <c r="B66" s="76" t="s">
        <v>131</v>
      </c>
      <c r="C66" s="29" t="s">
        <v>19</v>
      </c>
      <c r="F66" s="29" t="s">
        <v>123</v>
      </c>
      <c r="G66" s="27" t="s">
        <v>127</v>
      </c>
      <c r="H66" s="30" t="s">
        <v>87</v>
      </c>
    </row>
    <row r="67" spans="1:8" ht="14" x14ac:dyDescent="0.15">
      <c r="A67" s="29">
        <v>24</v>
      </c>
      <c r="B67" s="76" t="s">
        <v>129</v>
      </c>
      <c r="C67" s="29" t="s">
        <v>19</v>
      </c>
      <c r="F67" s="77" t="s">
        <v>123</v>
      </c>
      <c r="G67" s="76" t="s">
        <v>130</v>
      </c>
      <c r="H67" s="30" t="s">
        <v>87</v>
      </c>
    </row>
  </sheetData>
  <phoneticPr fontId="2" type="noConversion"/>
  <conditionalFormatting sqref="A5:A14">
    <cfRule type="expression" dxfId="33" priority="7" stopIfTrue="1">
      <formula>$D5="Done"</formula>
    </cfRule>
    <cfRule type="expression" dxfId="32" priority="8" stopIfTrue="1">
      <formula>$D5="Ongoing"</formula>
    </cfRule>
  </conditionalFormatting>
  <conditionalFormatting sqref="A4:H4">
    <cfRule type="expression" dxfId="31" priority="105" stopIfTrue="1">
      <formula>$C4="Done"</formula>
    </cfRule>
    <cfRule type="expression" dxfId="30" priority="106" stopIfTrue="1">
      <formula>$C4="Ongoing"</formula>
    </cfRule>
    <cfRule type="expression" dxfId="29" priority="107" stopIfTrue="1">
      <formula>$C4="Removed"</formula>
    </cfRule>
  </conditionalFormatting>
  <conditionalFormatting sqref="C5:C6 B7:F11 H11 B13:F13 H13 C14 B15:F46 A15:A56 G16:G25 G27:G45 C47:F47 B48:F48 C49:C50 B51:F53 B54:G56 A58:G167">
    <cfRule type="expression" dxfId="28" priority="108" stopIfTrue="1">
      <formula>$C5="Done"</formula>
    </cfRule>
    <cfRule type="expression" dxfId="27" priority="109" stopIfTrue="1">
      <formula>$C5="Ongoing"</formula>
    </cfRule>
    <cfRule type="expression" dxfId="26" priority="110" stopIfTrue="1">
      <formula>$C5="Removed"</formula>
    </cfRule>
  </conditionalFormatting>
  <conditionalFormatting sqref="G26">
    <cfRule type="expression" dxfId="25" priority="117" stopIfTrue="1">
      <formula>#REF!="Done"</formula>
    </cfRule>
    <cfRule type="expression" dxfId="24" priority="118" stopIfTrue="1">
      <formula>#REF!="Ongoing"</formula>
    </cfRule>
    <cfRule type="expression" dxfId="23" priority="119" stopIfTrue="1">
      <formula>#REF!="Removed"</formula>
    </cfRule>
  </conditionalFormatting>
  <conditionalFormatting sqref="G46:G47">
    <cfRule type="expression" dxfId="22" priority="114" stopIfTrue="1">
      <formula>#REF!="Done"</formula>
    </cfRule>
    <cfRule type="expression" dxfId="21" priority="115" stopIfTrue="1">
      <formula>#REF!="Ongoing"</formula>
    </cfRule>
    <cfRule type="expression" dxfId="20" priority="116" stopIfTrue="1">
      <formula>#REF!="Removed"</formula>
    </cfRule>
  </conditionalFormatting>
  <conditionalFormatting sqref="G57">
    <cfRule type="expression" dxfId="19" priority="111" stopIfTrue="1">
      <formula>$C47="Done"</formula>
    </cfRule>
    <cfRule type="expression" dxfId="18" priority="112" stopIfTrue="1">
      <formula>$C47="Ongoing"</formula>
    </cfRule>
    <cfRule type="expression" dxfId="17" priority="113" stopIfTrue="1">
      <formula>$C47="Removed"</formula>
    </cfRule>
  </conditionalFormatting>
  <dataValidations count="1">
    <dataValidation type="list" allowBlank="1" showInputMessage="1" sqref="C58:C167 C13:C56 C4:C8" xr:uid="{08EB6943-B98E-4826-A480-C536195B7850}">
      <formula1>"Planned,Ongoing,Done,Removed"</formula1>
    </dataValidation>
  </dataValidations>
  <pageMargins left="0.78740157499999996" right="0.78740157499999996" top="0.984251969" bottom="0.984251969" header="0.5" footer="0.5"/>
  <pageSetup paperSize="9" scale="67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1</xdr:col>
                    <xdr:colOff>4140200</xdr:colOff>
                    <xdr:row>0</xdr:row>
                    <xdr:rowOff>88900</xdr:rowOff>
                  </from>
                  <to>
                    <xdr:col>3</xdr:col>
                    <xdr:colOff>469900</xdr:colOff>
                    <xdr:row>1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6995-1368-4089-9E48-F2695E4AF7A7}">
  <sheetPr codeName="Sheet3"/>
  <dimension ref="A1:Z51"/>
  <sheetViews>
    <sheetView workbookViewId="0">
      <selection activeCell="AD15" sqref="AD15"/>
    </sheetView>
  </sheetViews>
  <sheetFormatPr baseColWidth="10" defaultColWidth="9.1640625" defaultRowHeight="13" x14ac:dyDescent="0.15"/>
  <cols>
    <col min="1" max="1" width="43.5" bestFit="1" customWidth="1"/>
    <col min="2" max="4" width="9.1640625" customWidth="1"/>
    <col min="5" max="5" width="14.5" customWidth="1"/>
    <col min="6" max="6" width="15.6640625" hidden="1" customWidth="1"/>
    <col min="7" max="8" width="5.5" hidden="1" customWidth="1"/>
    <col min="9" max="9" width="7.33203125" hidden="1" customWidth="1"/>
    <col min="10" max="10" width="4.33203125" hidden="1" customWidth="1"/>
    <col min="11" max="13" width="6.83203125" hidden="1" customWidth="1"/>
    <col min="14" max="16" width="9.1640625" hidden="1" customWidth="1"/>
    <col min="17" max="17" width="10.5" hidden="1" customWidth="1"/>
  </cols>
  <sheetData>
    <row r="1" spans="1:26" ht="18" x14ac:dyDescent="0.15">
      <c r="A1" s="48" t="s">
        <v>32</v>
      </c>
    </row>
    <row r="3" spans="1:26" x14ac:dyDescent="0.15">
      <c r="A3" t="s">
        <v>36</v>
      </c>
      <c r="D3">
        <f>20*3</f>
        <v>60</v>
      </c>
      <c r="F3" t="s">
        <v>38</v>
      </c>
      <c r="G3" s="49">
        <f>IF(COUNT(B28:B39)=0,1,COUNT(B28:B39))</f>
        <v>1</v>
      </c>
    </row>
    <row r="4" spans="1:26" x14ac:dyDescent="0.15">
      <c r="A4" s="73" t="s">
        <v>39</v>
      </c>
      <c r="D4">
        <v>3</v>
      </c>
      <c r="E4" t="s">
        <v>40</v>
      </c>
      <c r="F4" t="s">
        <v>57</v>
      </c>
      <c r="G4" s="49">
        <f>IF(COUNT(D28:D51)=0,1,COUNT(D28:D51)+1)</f>
        <v>1</v>
      </c>
    </row>
    <row r="5" spans="1:26" x14ac:dyDescent="0.15">
      <c r="F5" t="s">
        <v>41</v>
      </c>
      <c r="G5" s="49">
        <f>IF(G4&gt;D4,G4-D4,0)</f>
        <v>0</v>
      </c>
      <c r="Z5" s="32" t="s">
        <v>74</v>
      </c>
    </row>
    <row r="6" spans="1:26" x14ac:dyDescent="0.15">
      <c r="A6" s="1" t="s">
        <v>71</v>
      </c>
      <c r="D6">
        <v>20</v>
      </c>
      <c r="F6" t="s">
        <v>42</v>
      </c>
      <c r="G6" s="49">
        <f>TrendSprintCount-TrendOffset</f>
        <v>1</v>
      </c>
      <c r="Z6" s="32" t="s">
        <v>75</v>
      </c>
    </row>
    <row r="7" spans="1:26" x14ac:dyDescent="0.15">
      <c r="A7" t="s">
        <v>45</v>
      </c>
      <c r="D7">
        <v>60</v>
      </c>
      <c r="Z7" s="32" t="s">
        <v>78</v>
      </c>
    </row>
    <row r="8" spans="1:26" x14ac:dyDescent="0.15">
      <c r="A8" s="82">
        <f>D$4</f>
        <v>3</v>
      </c>
      <c r="B8" s="82"/>
      <c r="D8" s="52" t="str">
        <f ca="1">IF(D28="","",AVERAGE(OFFSET(D27,TrendOffset,0,SprintsInTrend,1)))</f>
        <v/>
      </c>
      <c r="Z8" s="32" t="s">
        <v>79</v>
      </c>
    </row>
    <row r="9" spans="1:26" x14ac:dyDescent="0.15">
      <c r="A9" t="s">
        <v>58</v>
      </c>
      <c r="D9" s="52" t="str">
        <f ca="1">IF(D28="","",AVERAGE(OFFSET(D27,1,0,SprintCount,1)))</f>
        <v/>
      </c>
      <c r="F9" t="s">
        <v>50</v>
      </c>
      <c r="G9" s="49">
        <f ca="1">IF(M28="",1,COUNT(M28:M110))</f>
        <v>1</v>
      </c>
      <c r="Z9" s="32" t="s">
        <v>80</v>
      </c>
    </row>
    <row r="10" spans="1:26" x14ac:dyDescent="0.15">
      <c r="A10" t="s">
        <v>47</v>
      </c>
      <c r="D10" s="52" t="str">
        <f>IF(D28="","",AVERAGE(LastEight))</f>
        <v/>
      </c>
      <c r="Z10" s="32" t="s">
        <v>76</v>
      </c>
    </row>
    <row r="11" spans="1:26" x14ac:dyDescent="0.15">
      <c r="A11" t="s">
        <v>48</v>
      </c>
      <c r="D11" s="52" t="str">
        <f>IF(D28="","",IF(TrendSprintCount&lt;4,D10,AVERAGE(SMALL(LastEight,1),SMALL(LastEight,2),SMALL(LastEight,3))))</f>
        <v/>
      </c>
      <c r="Z11" s="32" t="s">
        <v>77</v>
      </c>
    </row>
    <row r="12" spans="1:26" x14ac:dyDescent="0.15">
      <c r="A12" t="s">
        <v>24</v>
      </c>
      <c r="D12" s="52" t="str">
        <f ca="1">IF(M29="","",M28-M29)</f>
        <v/>
      </c>
      <c r="Z12" s="32" t="s">
        <v>81</v>
      </c>
    </row>
    <row r="13" spans="1:26" x14ac:dyDescent="0.15">
      <c r="F13" s="50" t="s">
        <v>51</v>
      </c>
      <c r="Z13" s="32" t="s">
        <v>82</v>
      </c>
    </row>
    <row r="14" spans="1:26" x14ac:dyDescent="0.15">
      <c r="A14" s="1" t="s">
        <v>52</v>
      </c>
    </row>
    <row r="15" spans="1:26" x14ac:dyDescent="0.15">
      <c r="A15" t="s">
        <v>53</v>
      </c>
      <c r="D15" s="53">
        <f>IF(D7="",0,ROUNDUP(D3/D7*0.6,0))</f>
        <v>1</v>
      </c>
    </row>
    <row r="16" spans="1:26" x14ac:dyDescent="0.15">
      <c r="A16" t="s">
        <v>55</v>
      </c>
      <c r="D16" s="53">
        <f>IF(D7="",0,ROUNDUP(D3/D7,0))</f>
        <v>1</v>
      </c>
    </row>
    <row r="17" spans="1:17" x14ac:dyDescent="0.15">
      <c r="A17" t="s">
        <v>54</v>
      </c>
      <c r="D17" s="53">
        <f>IF(D7="",0,ROUNDUP(D3/D7*1.6,0))</f>
        <v>2</v>
      </c>
      <c r="F17" t="s">
        <v>59</v>
      </c>
      <c r="G17">
        <f>IF(OR(D28="",D29=""),1,STDEV(D28:D51))</f>
        <v>1</v>
      </c>
    </row>
    <row r="18" spans="1:17" x14ac:dyDescent="0.15">
      <c r="A18" s="82">
        <f>D$4</f>
        <v>3</v>
      </c>
      <c r="B18" s="82"/>
      <c r="D18" s="53" t="str">
        <f ca="1">IF(D8="","",IF(LastRealized="",ROUNDUP(LastPlanned/D8,0)+SprintCount-1,ROUNDUP((LastPlanned-LastRealized)/D8+SprintCount,0)))</f>
        <v/>
      </c>
    </row>
    <row r="19" spans="1:17" x14ac:dyDescent="0.15">
      <c r="A19" t="s">
        <v>46</v>
      </c>
      <c r="D19" s="53" t="str">
        <f ca="1">IF(D9="","",IF(LastRealized="",ROUNDUP(LastPlanned/D9+SprintCount-1,0),ROUNDUP((LastPlanned-LastRealized)/D9,0)+SprintCount))</f>
        <v/>
      </c>
      <c r="F19" t="s">
        <v>62</v>
      </c>
      <c r="G19">
        <f ca="1">LastPlanned</f>
        <v>1</v>
      </c>
    </row>
    <row r="20" spans="1:17" x14ac:dyDescent="0.15">
      <c r="A20" t="s">
        <v>47</v>
      </c>
      <c r="D20" s="53" t="str">
        <f>IF(D10="","",IF(LastRealized="",ROUNDUP(LastPlanned/D10+SprintCount-1,0),ROUNDUP((LastPlanned-LastRealized)/D10,0)+SprintCount))</f>
        <v/>
      </c>
      <c r="F20" t="s">
        <v>63</v>
      </c>
      <c r="G20">
        <f ca="1">LastRealized</f>
        <v>1</v>
      </c>
    </row>
    <row r="21" spans="1:17" x14ac:dyDescent="0.15">
      <c r="A21" t="s">
        <v>48</v>
      </c>
      <c r="D21" s="53" t="str">
        <f>IF(D11="","",IF(LastRealized="",ROUNDUP(LastPlanned/D11+SprintCount-1,0),ROUNDUP((LastPlanned-LastRealized)/D11,0)+SprintCount))</f>
        <v/>
      </c>
    </row>
    <row r="22" spans="1:17" x14ac:dyDescent="0.15">
      <c r="A22" t="s">
        <v>24</v>
      </c>
      <c r="D22" s="53" t="str">
        <f ca="1">IF(COUNT(M28:M51)-1&gt;0,COUNT(M28:M51)-1,"")</f>
        <v/>
      </c>
    </row>
    <row r="23" spans="1:17" x14ac:dyDescent="0.15">
      <c r="A23" t="s">
        <v>60</v>
      </c>
      <c r="D23" s="53" t="str">
        <f ca="1">IF(D9="","",IF(LastRealized="",ROUNDUP(LastPlanned/(D9+G17)+SprintCount-1,0),ROUNDUP((LastPlanned-LastRealized)/(D9+G17)+SprintCount,0)))</f>
        <v/>
      </c>
    </row>
    <row r="24" spans="1:17" x14ac:dyDescent="0.15">
      <c r="A24" t="s">
        <v>61</v>
      </c>
      <c r="D24" s="53" t="str">
        <f ca="1">IF(D9="","",IF(LastRealized="",ROUNDUP(LastPlanned/(D9-G17)+SprintCount-1,0),ROUNDUP((LastPlanned-LastRealized)/(D9-G17)+SprintCount,0)))</f>
        <v/>
      </c>
    </row>
    <row r="26" spans="1:17" ht="12.75" customHeight="1" x14ac:dyDescent="0.15">
      <c r="F26" s="84" t="s">
        <v>24</v>
      </c>
      <c r="G26" s="84"/>
      <c r="H26" s="84"/>
      <c r="I26" s="84"/>
      <c r="J26" s="84"/>
      <c r="K26" s="84"/>
      <c r="L26" s="84"/>
      <c r="M26" s="84"/>
      <c r="N26" s="84"/>
      <c r="O26" s="84" t="s">
        <v>68</v>
      </c>
      <c r="P26" s="84"/>
      <c r="Q26" s="84"/>
    </row>
    <row r="27" spans="1:17" ht="29" thickBot="1" x14ac:dyDescent="0.2">
      <c r="A27" s="54" t="s">
        <v>13</v>
      </c>
      <c r="B27" s="55" t="s">
        <v>64</v>
      </c>
      <c r="C27" s="55" t="s">
        <v>65</v>
      </c>
      <c r="D27" s="56" t="s">
        <v>66</v>
      </c>
      <c r="E27" s="56" t="s">
        <v>67</v>
      </c>
      <c r="F27" s="57" t="s">
        <v>34</v>
      </c>
      <c r="G27" s="83" t="s">
        <v>37</v>
      </c>
      <c r="H27" s="83"/>
      <c r="I27" s="57" t="s">
        <v>35</v>
      </c>
      <c r="J27" s="58"/>
      <c r="K27" s="57" t="s">
        <v>56</v>
      </c>
      <c r="L27" s="57" t="s">
        <v>49</v>
      </c>
      <c r="M27" s="57" t="s">
        <v>44</v>
      </c>
      <c r="N27" s="59" t="s">
        <v>43</v>
      </c>
      <c r="O27" s="57" t="s">
        <v>33</v>
      </c>
      <c r="P27" s="57" t="s">
        <v>69</v>
      </c>
      <c r="Q27" s="57" t="s">
        <v>70</v>
      </c>
    </row>
    <row r="28" spans="1:17" x14ac:dyDescent="0.15">
      <c r="A28" s="51">
        <v>1</v>
      </c>
      <c r="B28" s="2"/>
      <c r="C28" s="2"/>
      <c r="D28" s="2"/>
      <c r="E28" s="51">
        <f>B28</f>
        <v>0</v>
      </c>
      <c r="F28" s="49">
        <f>B28</f>
        <v>0</v>
      </c>
      <c r="G28" s="49">
        <f t="shared" ref="G28:G51" si="0">F28</f>
        <v>0</v>
      </c>
      <c r="H28" s="49">
        <f t="shared" ref="H28:H33" si="1">I28</f>
        <v>0</v>
      </c>
      <c r="I28" s="49">
        <v>0</v>
      </c>
      <c r="K28">
        <f t="shared" ref="K28:K33" si="2">IF(F28&lt;I28,I28,F28)</f>
        <v>0</v>
      </c>
      <c r="L28" s="49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0</v>
      </c>
      <c r="M28" s="49">
        <f ca="1">L28</f>
        <v>0</v>
      </c>
      <c r="N28" s="49">
        <f t="shared" ref="N28:N51" ca="1" si="4">OFFSET($I$27,TrendSprintCount,0,1,1)</f>
        <v>0</v>
      </c>
      <c r="O28" s="60" t="str">
        <f t="shared" ref="O28:O51" ca="1" si="5">D$9</f>
        <v/>
      </c>
      <c r="P28" s="60" t="str">
        <f t="shared" ref="P28:P51" si="6">D$10</f>
        <v/>
      </c>
      <c r="Q28" s="60" t="str">
        <f t="shared" ref="Q28:Q51" si="7">D$11</f>
        <v/>
      </c>
    </row>
    <row r="29" spans="1:17" x14ac:dyDescent="0.15">
      <c r="A29" s="51">
        <v>2</v>
      </c>
      <c r="B29" s="2"/>
      <c r="C29" s="2"/>
      <c r="D29" s="2"/>
      <c r="E29" s="51" t="str">
        <f>IF(B29="","",IF(D28="",E28,B29+SUM(D$28:D28)))</f>
        <v/>
      </c>
      <c r="F29" s="49" t="str">
        <f t="shared" ref="F29:F34" si="8">IF(B29="",IF(B28="","",IF(D28="","",I28)),IF(AND(D28="",C28=""),"",IF(AND(D28="",C28&lt;&gt;""),IF(I28&gt;F28,F28,I28),F28-D28)))</f>
        <v/>
      </c>
      <c r="G29" s="49" t="str">
        <f t="shared" si="0"/>
        <v/>
      </c>
      <c r="H29" s="49" t="str">
        <f t="shared" si="1"/>
        <v/>
      </c>
      <c r="I29" s="49" t="str">
        <f>IF(B29="",IF(B28="","",IF(D28="","",F28-D28)),IF(AND(C28="",D28=""),"",IF(AND(D28="",C28&lt;&gt;""),IF(I28&gt;F28,I28-C28,F28-C28),B$28-B29-SUM(D$28:D28))))</f>
        <v/>
      </c>
      <c r="K29" t="str">
        <f t="shared" si="2"/>
        <v/>
      </c>
      <c r="L29" s="49">
        <f t="shared" ca="1" si="3"/>
        <v>0</v>
      </c>
      <c r="M29" s="49" t="str">
        <f ca="1">IF(L29=L28,"",L29)</f>
        <v/>
      </c>
      <c r="N29" s="49">
        <f t="shared" ca="1" si="4"/>
        <v>0</v>
      </c>
      <c r="O29" s="60" t="str">
        <f t="shared" ca="1" si="5"/>
        <v/>
      </c>
      <c r="P29" s="60" t="str">
        <f t="shared" si="6"/>
        <v/>
      </c>
      <c r="Q29" s="60" t="str">
        <f t="shared" si="7"/>
        <v/>
      </c>
    </row>
    <row r="30" spans="1:17" x14ac:dyDescent="0.15">
      <c r="A30" s="51">
        <v>3</v>
      </c>
      <c r="B30" s="2"/>
      <c r="C30" s="2"/>
      <c r="D30" s="2"/>
      <c r="E30" s="51" t="str">
        <f>IF(B30="","",IF(D29="",E29,B30+SUM(D$28:D29)))</f>
        <v/>
      </c>
      <c r="F30" s="49" t="str">
        <f t="shared" si="8"/>
        <v/>
      </c>
      <c r="G30" s="49" t="str">
        <f t="shared" si="0"/>
        <v/>
      </c>
      <c r="H30" s="49" t="str">
        <f t="shared" si="1"/>
        <v/>
      </c>
      <c r="I30" s="49" t="str">
        <f>IF(B30="",IF(B29="","",IF(D29="","",F29-D29)),IF(AND(C29="",D29=""),"",IF(AND(D29="",C29&lt;&gt;""),IF(I29&gt;F29,I29-C29,F29-C29),B$28-B30-SUM(D$28:D29))))</f>
        <v/>
      </c>
      <c r="K30" t="str">
        <f t="shared" si="2"/>
        <v/>
      </c>
      <c r="L30" s="49">
        <f t="shared" ca="1" si="3"/>
        <v>0</v>
      </c>
      <c r="M30" s="49" t="str">
        <f t="shared" ref="M30:M51" ca="1" si="9">IF(L30=L29,"",L30)</f>
        <v/>
      </c>
      <c r="N30" s="49">
        <f t="shared" ca="1" si="4"/>
        <v>0</v>
      </c>
      <c r="O30" s="60" t="str">
        <f t="shared" ca="1" si="5"/>
        <v/>
      </c>
      <c r="P30" s="60" t="str">
        <f t="shared" si="6"/>
        <v/>
      </c>
      <c r="Q30" s="60" t="str">
        <f t="shared" si="7"/>
        <v/>
      </c>
    </row>
    <row r="31" spans="1:17" x14ac:dyDescent="0.15">
      <c r="A31" s="51">
        <v>4</v>
      </c>
      <c r="B31" s="2" t="str">
        <f t="shared" ref="B31:B51" si="10">IF(OR(B30="",C30=""),"",IF(D30="",IF(B30-C30&lt;=0,"",B30-C30),IF(B30-D30&lt;=0,"",B30-D30)))</f>
        <v/>
      </c>
      <c r="C31" s="2"/>
      <c r="D31" s="2"/>
      <c r="E31" s="51" t="str">
        <f>IF(B31="","",IF(D30="",E30,B31+SUM(D$28:D30)))</f>
        <v/>
      </c>
      <c r="F31" s="49" t="str">
        <f t="shared" si="8"/>
        <v/>
      </c>
      <c r="G31" s="49" t="str">
        <f t="shared" si="0"/>
        <v/>
      </c>
      <c r="H31" s="49" t="str">
        <f t="shared" si="1"/>
        <v/>
      </c>
      <c r="I31" s="49" t="str">
        <f>IF(B31="",IF(B30="","",IF(D30="","",F30-D30)),IF(AND(C30="",D30=""),"",IF(AND(D30="",C30&lt;&gt;""),IF(I30&gt;F30,I30-C30,F30-C30),B$28-B31-SUM(D$28:D30))))</f>
        <v/>
      </c>
      <c r="K31" t="str">
        <f t="shared" si="2"/>
        <v/>
      </c>
      <c r="L31" s="49">
        <f t="shared" ca="1" si="3"/>
        <v>0</v>
      </c>
      <c r="M31" s="49" t="str">
        <f t="shared" ca="1" si="9"/>
        <v/>
      </c>
      <c r="N31" s="49">
        <f t="shared" ca="1" si="4"/>
        <v>0</v>
      </c>
      <c r="O31" s="60" t="str">
        <f t="shared" ca="1" si="5"/>
        <v/>
      </c>
      <c r="P31" s="60" t="str">
        <f t="shared" si="6"/>
        <v/>
      </c>
      <c r="Q31" s="60" t="str">
        <f t="shared" si="7"/>
        <v/>
      </c>
    </row>
    <row r="32" spans="1:17" x14ac:dyDescent="0.15">
      <c r="A32" s="51">
        <v>5</v>
      </c>
      <c r="B32" s="2" t="str">
        <f>IF(OR(B31="",C31=""),"",IF(D31="",IF(B31-C31&lt;=0,"",B31-C31),IF(B31-D31&lt;=0,"",B31-D31)))</f>
        <v/>
      </c>
      <c r="C32" s="2"/>
      <c r="D32" s="2"/>
      <c r="E32" s="51" t="str">
        <f>IF(B32="","",IF(D31="",E31,B32+SUM(D$28:D31)))</f>
        <v/>
      </c>
      <c r="F32" s="49" t="str">
        <f t="shared" si="8"/>
        <v/>
      </c>
      <c r="G32" s="49" t="str">
        <f t="shared" si="0"/>
        <v/>
      </c>
      <c r="H32" s="49" t="str">
        <f t="shared" si="1"/>
        <v/>
      </c>
      <c r="I32" s="49" t="str">
        <f>IF(B32="",IF(B31="","",IF(D31="","",F31-D31)),IF(AND(C31="",D31=""),"",IF(AND(D31="",C31&lt;&gt;""),IF(I31&gt;F31,I31-C31,F31-C31),B$28-B32-SUM(D$28:D31))))</f>
        <v/>
      </c>
      <c r="K32" t="str">
        <f t="shared" si="2"/>
        <v/>
      </c>
      <c r="L32" s="49">
        <f t="shared" ca="1" si="3"/>
        <v>0</v>
      </c>
      <c r="M32" s="49" t="str">
        <f t="shared" ca="1" si="9"/>
        <v/>
      </c>
      <c r="N32" s="49">
        <f t="shared" ca="1" si="4"/>
        <v>0</v>
      </c>
      <c r="O32" s="60" t="str">
        <f t="shared" ca="1" si="5"/>
        <v/>
      </c>
      <c r="P32" s="60" t="str">
        <f t="shared" si="6"/>
        <v/>
      </c>
      <c r="Q32" s="60" t="str">
        <f t="shared" si="7"/>
        <v/>
      </c>
    </row>
    <row r="33" spans="1:17" x14ac:dyDescent="0.15">
      <c r="A33" s="51">
        <v>6</v>
      </c>
      <c r="B33" s="2" t="str">
        <f>IF(OR(B32="",C32=""),"",IF(D32="",IF(B32-C32&lt;=0,"",B32-C32),IF(B32-D32&lt;=0,"",B32-D32)))</f>
        <v/>
      </c>
      <c r="C33" s="2"/>
      <c r="D33" s="2"/>
      <c r="E33" s="51" t="str">
        <f>IF(B33="","",IF(D32="",E32,B33+SUM(D$28:D32)))</f>
        <v/>
      </c>
      <c r="F33" s="49" t="str">
        <f t="shared" si="8"/>
        <v/>
      </c>
      <c r="G33" s="49" t="str">
        <f t="shared" si="0"/>
        <v/>
      </c>
      <c r="H33" s="49" t="str">
        <f t="shared" si="1"/>
        <v/>
      </c>
      <c r="I33" s="49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49">
        <f t="shared" ca="1" si="3"/>
        <v>0</v>
      </c>
      <c r="M33" s="49" t="str">
        <f t="shared" ca="1" si="9"/>
        <v/>
      </c>
      <c r="N33" s="49">
        <f t="shared" ca="1" si="4"/>
        <v>0</v>
      </c>
      <c r="O33" s="60" t="str">
        <f t="shared" ca="1" si="5"/>
        <v/>
      </c>
      <c r="P33" s="60" t="str">
        <f t="shared" si="6"/>
        <v/>
      </c>
      <c r="Q33" s="60" t="str">
        <f t="shared" si="7"/>
        <v/>
      </c>
    </row>
    <row r="34" spans="1:17" x14ac:dyDescent="0.15">
      <c r="A34" s="51">
        <v>7</v>
      </c>
      <c r="B34" s="2" t="str">
        <f>IF(OR(B33="",C33=""),"",IF(D33="",IF(B33-C33&lt;=0,"",B33-C33),IF(B33-D33&lt;=0,"",B33-D33)))</f>
        <v/>
      </c>
      <c r="C34" s="2"/>
      <c r="D34" s="2"/>
      <c r="E34" s="51" t="str">
        <f>IF(B34="","",IF(D33="",E33,B34+SUM(D$28:D33)))</f>
        <v/>
      </c>
      <c r="F34" s="49" t="str">
        <f t="shared" si="8"/>
        <v/>
      </c>
      <c r="G34" s="49" t="str">
        <f t="shared" si="0"/>
        <v/>
      </c>
      <c r="H34" s="49" t="str">
        <f t="shared" ref="H34:H51" si="11">I34</f>
        <v/>
      </c>
      <c r="I34" s="49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49">
        <f t="shared" ca="1" si="3"/>
        <v>0</v>
      </c>
      <c r="M34" s="49" t="str">
        <f t="shared" ca="1" si="9"/>
        <v/>
      </c>
      <c r="N34" s="49">
        <f t="shared" ca="1" si="4"/>
        <v>0</v>
      </c>
      <c r="O34" s="60" t="str">
        <f t="shared" ca="1" si="5"/>
        <v/>
      </c>
      <c r="P34" s="60" t="str">
        <f t="shared" si="6"/>
        <v/>
      </c>
      <c r="Q34" s="60" t="str">
        <f t="shared" si="7"/>
        <v/>
      </c>
    </row>
    <row r="35" spans="1:17" x14ac:dyDescent="0.15">
      <c r="A35" s="51">
        <v>8</v>
      </c>
      <c r="B35" s="2" t="str">
        <f t="shared" si="10"/>
        <v/>
      </c>
      <c r="C35" s="2"/>
      <c r="D35" s="2"/>
      <c r="E35" s="51" t="str">
        <f>IF(B35="","",IF(D34="",E34,B35+SUM(D$28:D34)))</f>
        <v/>
      </c>
      <c r="F35" s="49" t="str">
        <f t="shared" ref="F35:F51" si="13">IF(B35="",IF(B34="","",IF(D34="","",I34)),IF(AND(D34="",C34=""),"",IF(AND(D34="",C34&lt;&gt;""),IF(I34&gt;F34,F34,I34),F34-D34)))</f>
        <v/>
      </c>
      <c r="G35" s="49" t="str">
        <f t="shared" si="0"/>
        <v/>
      </c>
      <c r="H35" s="49" t="str">
        <f t="shared" si="11"/>
        <v/>
      </c>
      <c r="I35" s="49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49">
        <f t="shared" ca="1" si="3"/>
        <v>0</v>
      </c>
      <c r="M35" s="49" t="str">
        <f t="shared" ca="1" si="9"/>
        <v/>
      </c>
      <c r="N35" s="49">
        <f t="shared" ca="1" si="4"/>
        <v>0</v>
      </c>
      <c r="O35" s="60" t="str">
        <f t="shared" ca="1" si="5"/>
        <v/>
      </c>
      <c r="P35" s="60" t="str">
        <f t="shared" si="6"/>
        <v/>
      </c>
      <c r="Q35" s="60" t="str">
        <f t="shared" si="7"/>
        <v/>
      </c>
    </row>
    <row r="36" spans="1:17" x14ac:dyDescent="0.15">
      <c r="A36" s="51">
        <v>9</v>
      </c>
      <c r="B36" s="2" t="str">
        <f t="shared" si="10"/>
        <v/>
      </c>
      <c r="C36" s="2"/>
      <c r="D36" s="2"/>
      <c r="E36" s="51" t="str">
        <f>IF(B36="","",IF(D35="",E35,B36+SUM(D$28:D35)))</f>
        <v/>
      </c>
      <c r="F36" s="49" t="str">
        <f t="shared" si="13"/>
        <v/>
      </c>
      <c r="G36" s="49" t="str">
        <f t="shared" si="0"/>
        <v/>
      </c>
      <c r="H36" s="49" t="str">
        <f t="shared" si="11"/>
        <v/>
      </c>
      <c r="I36" s="49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49">
        <f t="shared" ca="1" si="3"/>
        <v>0</v>
      </c>
      <c r="M36" s="49" t="str">
        <f t="shared" ca="1" si="9"/>
        <v/>
      </c>
      <c r="N36" s="49">
        <f t="shared" ca="1" si="4"/>
        <v>0</v>
      </c>
      <c r="O36" s="60" t="str">
        <f t="shared" ca="1" si="5"/>
        <v/>
      </c>
      <c r="P36" s="60" t="str">
        <f t="shared" si="6"/>
        <v/>
      </c>
      <c r="Q36" s="60" t="str">
        <f t="shared" si="7"/>
        <v/>
      </c>
    </row>
    <row r="37" spans="1:17" x14ac:dyDescent="0.15">
      <c r="A37" s="51">
        <v>10</v>
      </c>
      <c r="B37" s="2" t="str">
        <f t="shared" si="10"/>
        <v/>
      </c>
      <c r="C37" s="2"/>
      <c r="D37" s="2"/>
      <c r="E37" s="51" t="str">
        <f>IF(B37="","",IF(D36="",E36,B37+SUM(D$28:D36)))</f>
        <v/>
      </c>
      <c r="F37" s="49" t="str">
        <f t="shared" si="13"/>
        <v/>
      </c>
      <c r="G37" s="49" t="str">
        <f t="shared" si="0"/>
        <v/>
      </c>
      <c r="H37" s="49" t="str">
        <f t="shared" si="11"/>
        <v/>
      </c>
      <c r="I37" s="49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49">
        <f t="shared" ca="1" si="3"/>
        <v>0</v>
      </c>
      <c r="M37" s="49" t="str">
        <f t="shared" ca="1" si="9"/>
        <v/>
      </c>
      <c r="N37" s="49">
        <f t="shared" ca="1" si="4"/>
        <v>0</v>
      </c>
      <c r="O37" s="60" t="str">
        <f t="shared" ca="1" si="5"/>
        <v/>
      </c>
      <c r="P37" s="60" t="str">
        <f t="shared" si="6"/>
        <v/>
      </c>
      <c r="Q37" s="60" t="str">
        <f t="shared" si="7"/>
        <v/>
      </c>
    </row>
    <row r="38" spans="1:17" x14ac:dyDescent="0.15">
      <c r="A38" s="51">
        <v>11</v>
      </c>
      <c r="B38" s="2" t="str">
        <f t="shared" si="10"/>
        <v/>
      </c>
      <c r="C38" s="2"/>
      <c r="D38" s="2"/>
      <c r="E38" s="51" t="str">
        <f>IF(B38="","",IF(D37="",E37,B38+SUM(D$28:D37)))</f>
        <v/>
      </c>
      <c r="F38" s="49" t="str">
        <f t="shared" si="13"/>
        <v/>
      </c>
      <c r="G38" s="49" t="str">
        <f t="shared" si="0"/>
        <v/>
      </c>
      <c r="H38" s="49" t="str">
        <f t="shared" si="11"/>
        <v/>
      </c>
      <c r="I38" s="49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49">
        <f t="shared" ca="1" si="3"/>
        <v>0</v>
      </c>
      <c r="M38" s="49" t="str">
        <f t="shared" ca="1" si="9"/>
        <v/>
      </c>
      <c r="N38" s="49">
        <f t="shared" ca="1" si="4"/>
        <v>0</v>
      </c>
      <c r="O38" s="60" t="str">
        <f t="shared" ca="1" si="5"/>
        <v/>
      </c>
      <c r="P38" s="60" t="str">
        <f t="shared" si="6"/>
        <v/>
      </c>
      <c r="Q38" s="60" t="str">
        <f t="shared" si="7"/>
        <v/>
      </c>
    </row>
    <row r="39" spans="1:17" x14ac:dyDescent="0.15">
      <c r="A39" s="51">
        <v>12</v>
      </c>
      <c r="B39" s="2" t="str">
        <f t="shared" si="10"/>
        <v/>
      </c>
      <c r="C39" s="2"/>
      <c r="D39" s="2"/>
      <c r="E39" s="51" t="str">
        <f>IF(B39="","",IF(D38="",E38,B39+SUM(D$28:D38)))</f>
        <v/>
      </c>
      <c r="F39" s="49" t="str">
        <f t="shared" si="13"/>
        <v/>
      </c>
      <c r="G39" s="49" t="str">
        <f t="shared" si="0"/>
        <v/>
      </c>
      <c r="H39" s="49" t="str">
        <f t="shared" si="11"/>
        <v/>
      </c>
      <c r="I39" s="49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49">
        <f t="shared" ca="1" si="3"/>
        <v>0</v>
      </c>
      <c r="M39" s="49" t="str">
        <f t="shared" ca="1" si="9"/>
        <v/>
      </c>
      <c r="N39" s="49">
        <f t="shared" ca="1" si="4"/>
        <v>0</v>
      </c>
      <c r="O39" s="60" t="str">
        <f t="shared" ca="1" si="5"/>
        <v/>
      </c>
      <c r="P39" s="60" t="str">
        <f t="shared" si="6"/>
        <v/>
      </c>
      <c r="Q39" s="60" t="str">
        <f t="shared" si="7"/>
        <v/>
      </c>
    </row>
    <row r="40" spans="1:17" x14ac:dyDescent="0.15">
      <c r="A40" s="51">
        <v>13</v>
      </c>
      <c r="B40" s="2" t="str">
        <f t="shared" si="10"/>
        <v/>
      </c>
      <c r="C40" s="2"/>
      <c r="E40" s="51" t="str">
        <f>IF(B40="","",IF(D39="",E39,B40+SUM(D$28:D39)))</f>
        <v/>
      </c>
      <c r="F40" s="49" t="str">
        <f t="shared" si="13"/>
        <v/>
      </c>
      <c r="G40" s="49" t="str">
        <f t="shared" si="0"/>
        <v/>
      </c>
      <c r="H40" s="49" t="str">
        <f t="shared" si="11"/>
        <v/>
      </c>
      <c r="I40" s="49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49">
        <f t="shared" ca="1" si="3"/>
        <v>0</v>
      </c>
      <c r="M40" s="49" t="str">
        <f t="shared" ca="1" si="9"/>
        <v/>
      </c>
      <c r="N40" s="49">
        <f t="shared" ca="1" si="4"/>
        <v>0</v>
      </c>
      <c r="O40" s="60" t="str">
        <f t="shared" ca="1" si="5"/>
        <v/>
      </c>
      <c r="P40" s="60" t="str">
        <f t="shared" si="6"/>
        <v/>
      </c>
      <c r="Q40" s="60" t="str">
        <f t="shared" si="7"/>
        <v/>
      </c>
    </row>
    <row r="41" spans="1:17" x14ac:dyDescent="0.15">
      <c r="A41" s="51">
        <v>14</v>
      </c>
      <c r="B41" s="2" t="str">
        <f t="shared" si="10"/>
        <v/>
      </c>
      <c r="C41" s="2"/>
      <c r="E41" s="51" t="str">
        <f>IF(B41="","",IF(D40="",E40,B41+SUM(D$28:D40)))</f>
        <v/>
      </c>
      <c r="F41" s="49" t="str">
        <f t="shared" si="13"/>
        <v/>
      </c>
      <c r="G41" s="49" t="str">
        <f t="shared" si="0"/>
        <v/>
      </c>
      <c r="H41" s="49" t="str">
        <f t="shared" si="11"/>
        <v/>
      </c>
      <c r="I41" s="49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49">
        <f t="shared" ca="1" si="3"/>
        <v>0</v>
      </c>
      <c r="M41" s="49" t="str">
        <f t="shared" ca="1" si="9"/>
        <v/>
      </c>
      <c r="N41" s="49">
        <f t="shared" ca="1" si="4"/>
        <v>0</v>
      </c>
      <c r="O41" s="60" t="str">
        <f t="shared" ca="1" si="5"/>
        <v/>
      </c>
      <c r="P41" s="60" t="str">
        <f t="shared" si="6"/>
        <v/>
      </c>
      <c r="Q41" s="60" t="str">
        <f t="shared" si="7"/>
        <v/>
      </c>
    </row>
    <row r="42" spans="1:17" x14ac:dyDescent="0.15">
      <c r="A42" s="51">
        <v>15</v>
      </c>
      <c r="B42" s="2" t="str">
        <f t="shared" si="10"/>
        <v/>
      </c>
      <c r="C42" s="2"/>
      <c r="E42" s="51" t="str">
        <f>IF(B42="","",IF(D41="",E41,B42+SUM(D$28:D41)))</f>
        <v/>
      </c>
      <c r="F42" s="49" t="str">
        <f t="shared" si="13"/>
        <v/>
      </c>
      <c r="G42" s="49" t="str">
        <f t="shared" si="0"/>
        <v/>
      </c>
      <c r="H42" s="49" t="str">
        <f t="shared" si="11"/>
        <v/>
      </c>
      <c r="I42" s="49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49">
        <f t="shared" ca="1" si="3"/>
        <v>0</v>
      </c>
      <c r="M42" s="49" t="str">
        <f t="shared" ca="1" si="9"/>
        <v/>
      </c>
      <c r="N42" s="49">
        <f t="shared" ca="1" si="4"/>
        <v>0</v>
      </c>
      <c r="O42" s="60" t="str">
        <f t="shared" ca="1" si="5"/>
        <v/>
      </c>
      <c r="P42" s="60" t="str">
        <f t="shared" si="6"/>
        <v/>
      </c>
      <c r="Q42" s="60" t="str">
        <f t="shared" si="7"/>
        <v/>
      </c>
    </row>
    <row r="43" spans="1:17" x14ac:dyDescent="0.15">
      <c r="A43" s="51">
        <v>16</v>
      </c>
      <c r="B43" s="2" t="str">
        <f t="shared" si="10"/>
        <v/>
      </c>
      <c r="C43" s="2"/>
      <c r="E43" s="51" t="str">
        <f>IF(B43="","",IF(D42="",E42,B43+SUM(D$28:D42)))</f>
        <v/>
      </c>
      <c r="F43" s="49" t="str">
        <f t="shared" si="13"/>
        <v/>
      </c>
      <c r="G43" s="49" t="str">
        <f t="shared" si="0"/>
        <v/>
      </c>
      <c r="H43" s="49" t="str">
        <f t="shared" si="11"/>
        <v/>
      </c>
      <c r="I43" s="49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49">
        <f t="shared" ca="1" si="3"/>
        <v>0</v>
      </c>
      <c r="M43" s="49" t="str">
        <f t="shared" ca="1" si="9"/>
        <v/>
      </c>
      <c r="N43" s="49">
        <f t="shared" ca="1" si="4"/>
        <v>0</v>
      </c>
      <c r="O43" s="60" t="str">
        <f t="shared" ca="1" si="5"/>
        <v/>
      </c>
      <c r="P43" s="60" t="str">
        <f t="shared" si="6"/>
        <v/>
      </c>
      <c r="Q43" s="60" t="str">
        <f t="shared" si="7"/>
        <v/>
      </c>
    </row>
    <row r="44" spans="1:17" x14ac:dyDescent="0.15">
      <c r="A44" s="51">
        <v>17</v>
      </c>
      <c r="B44" s="2" t="str">
        <f t="shared" si="10"/>
        <v/>
      </c>
      <c r="C44" s="2"/>
      <c r="E44" s="51" t="str">
        <f>IF(B44="","",IF(D43="",E43,B44+SUM(D$28:D43)))</f>
        <v/>
      </c>
      <c r="F44" s="49" t="str">
        <f t="shared" si="13"/>
        <v/>
      </c>
      <c r="G44" s="49" t="str">
        <f t="shared" si="0"/>
        <v/>
      </c>
      <c r="H44" s="49" t="str">
        <f t="shared" si="11"/>
        <v/>
      </c>
      <c r="I44" s="49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49">
        <f t="shared" ca="1" si="3"/>
        <v>0</v>
      </c>
      <c r="M44" s="49" t="str">
        <f t="shared" ca="1" si="9"/>
        <v/>
      </c>
      <c r="N44" s="49">
        <f t="shared" ca="1" si="4"/>
        <v>0</v>
      </c>
      <c r="O44" s="60" t="str">
        <f t="shared" ca="1" si="5"/>
        <v/>
      </c>
      <c r="P44" s="60" t="str">
        <f t="shared" si="6"/>
        <v/>
      </c>
      <c r="Q44" s="60" t="str">
        <f t="shared" si="7"/>
        <v/>
      </c>
    </row>
    <row r="45" spans="1:17" x14ac:dyDescent="0.15">
      <c r="A45" s="51">
        <v>18</v>
      </c>
      <c r="B45" s="2" t="str">
        <f t="shared" si="10"/>
        <v/>
      </c>
      <c r="C45" s="2"/>
      <c r="E45" s="51" t="str">
        <f>IF(B45="","",IF(D44="",E44,B45+SUM(D$28:D44)))</f>
        <v/>
      </c>
      <c r="F45" s="49" t="str">
        <f t="shared" si="13"/>
        <v/>
      </c>
      <c r="G45" s="49" t="str">
        <f t="shared" si="0"/>
        <v/>
      </c>
      <c r="H45" s="49" t="str">
        <f t="shared" si="11"/>
        <v/>
      </c>
      <c r="I45" s="49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49">
        <f t="shared" ca="1" si="3"/>
        <v>0</v>
      </c>
      <c r="M45" s="49" t="str">
        <f t="shared" ca="1" si="9"/>
        <v/>
      </c>
      <c r="N45" s="49">
        <f t="shared" ca="1" si="4"/>
        <v>0</v>
      </c>
      <c r="O45" s="60" t="str">
        <f t="shared" ca="1" si="5"/>
        <v/>
      </c>
      <c r="P45" s="60" t="str">
        <f t="shared" si="6"/>
        <v/>
      </c>
      <c r="Q45" s="60" t="str">
        <f t="shared" si="7"/>
        <v/>
      </c>
    </row>
    <row r="46" spans="1:17" x14ac:dyDescent="0.15">
      <c r="A46" s="51">
        <v>19</v>
      </c>
      <c r="B46" s="2" t="str">
        <f t="shared" si="10"/>
        <v/>
      </c>
      <c r="C46" s="2"/>
      <c r="E46" s="51" t="str">
        <f>IF(B46="","",IF(D45="",E45,B46+SUM(D$28:D45)))</f>
        <v/>
      </c>
      <c r="F46" s="49" t="str">
        <f t="shared" si="13"/>
        <v/>
      </c>
      <c r="G46" s="49" t="str">
        <f t="shared" si="0"/>
        <v/>
      </c>
      <c r="H46" s="49" t="str">
        <f t="shared" si="11"/>
        <v/>
      </c>
      <c r="I46" s="49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49">
        <f t="shared" ca="1" si="3"/>
        <v>0</v>
      </c>
      <c r="M46" s="49" t="str">
        <f t="shared" ca="1" si="9"/>
        <v/>
      </c>
      <c r="N46" s="49">
        <f t="shared" ca="1" si="4"/>
        <v>0</v>
      </c>
      <c r="O46" s="60" t="str">
        <f t="shared" ca="1" si="5"/>
        <v/>
      </c>
      <c r="P46" s="60" t="str">
        <f t="shared" si="6"/>
        <v/>
      </c>
      <c r="Q46" s="60" t="str">
        <f t="shared" si="7"/>
        <v/>
      </c>
    </row>
    <row r="47" spans="1:17" x14ac:dyDescent="0.15">
      <c r="A47" s="51">
        <v>20</v>
      </c>
      <c r="B47" s="2" t="str">
        <f t="shared" si="10"/>
        <v/>
      </c>
      <c r="C47" s="2"/>
      <c r="E47" s="51" t="str">
        <f>IF(B47="","",IF(D46="",E46,B47+SUM(D$28:D46)))</f>
        <v/>
      </c>
      <c r="F47" s="49" t="str">
        <f t="shared" si="13"/>
        <v/>
      </c>
      <c r="G47" s="49" t="str">
        <f t="shared" si="0"/>
        <v/>
      </c>
      <c r="H47" s="49" t="str">
        <f t="shared" si="11"/>
        <v/>
      </c>
      <c r="I47" s="49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49">
        <f t="shared" ca="1" si="3"/>
        <v>0</v>
      </c>
      <c r="M47" s="49" t="str">
        <f t="shared" ca="1" si="9"/>
        <v/>
      </c>
      <c r="N47" s="49">
        <f t="shared" ca="1" si="4"/>
        <v>0</v>
      </c>
      <c r="O47" s="60" t="str">
        <f t="shared" ca="1" si="5"/>
        <v/>
      </c>
      <c r="P47" s="60" t="str">
        <f t="shared" si="6"/>
        <v/>
      </c>
      <c r="Q47" s="60" t="str">
        <f t="shared" si="7"/>
        <v/>
      </c>
    </row>
    <row r="48" spans="1:17" x14ac:dyDescent="0.15">
      <c r="A48" s="51">
        <v>21</v>
      </c>
      <c r="B48" s="2" t="str">
        <f t="shared" si="10"/>
        <v/>
      </c>
      <c r="C48" s="2"/>
      <c r="E48" s="51" t="str">
        <f>IF(B48="","",IF(D47="",E47,B48+SUM(D$28:D47)))</f>
        <v/>
      </c>
      <c r="F48" s="49" t="str">
        <f t="shared" si="13"/>
        <v/>
      </c>
      <c r="G48" s="49" t="str">
        <f t="shared" si="0"/>
        <v/>
      </c>
      <c r="H48" s="49" t="str">
        <f t="shared" si="11"/>
        <v/>
      </c>
      <c r="I48" s="49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49">
        <f t="shared" ca="1" si="3"/>
        <v>0</v>
      </c>
      <c r="M48" s="49" t="str">
        <f t="shared" ca="1" si="9"/>
        <v/>
      </c>
      <c r="N48" s="49">
        <f t="shared" ca="1" si="4"/>
        <v>0</v>
      </c>
      <c r="O48" s="60" t="str">
        <f t="shared" ca="1" si="5"/>
        <v/>
      </c>
      <c r="P48" s="60" t="str">
        <f t="shared" si="6"/>
        <v/>
      </c>
      <c r="Q48" s="60" t="str">
        <f t="shared" si="7"/>
        <v/>
      </c>
    </row>
    <row r="49" spans="1:17" x14ac:dyDescent="0.15">
      <c r="A49" s="51">
        <v>22</v>
      </c>
      <c r="B49" s="2" t="str">
        <f t="shared" si="10"/>
        <v/>
      </c>
      <c r="C49" s="2"/>
      <c r="E49" s="51" t="str">
        <f>IF(B49="","",IF(D48="",E48,B49+SUM(D$28:D48)))</f>
        <v/>
      </c>
      <c r="F49" s="49" t="str">
        <f t="shared" si="13"/>
        <v/>
      </c>
      <c r="G49" s="49" t="str">
        <f t="shared" si="0"/>
        <v/>
      </c>
      <c r="H49" s="49" t="str">
        <f t="shared" si="11"/>
        <v/>
      </c>
      <c r="I49" s="49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49">
        <f t="shared" ca="1" si="3"/>
        <v>0</v>
      </c>
      <c r="M49" s="49" t="str">
        <f t="shared" ca="1" si="9"/>
        <v/>
      </c>
      <c r="N49" s="49">
        <f t="shared" ca="1" si="4"/>
        <v>0</v>
      </c>
      <c r="O49" s="60" t="str">
        <f t="shared" ca="1" si="5"/>
        <v/>
      </c>
      <c r="P49" s="60" t="str">
        <f t="shared" si="6"/>
        <v/>
      </c>
      <c r="Q49" s="60" t="str">
        <f t="shared" si="7"/>
        <v/>
      </c>
    </row>
    <row r="50" spans="1:17" x14ac:dyDescent="0.15">
      <c r="A50" s="51">
        <v>23</v>
      </c>
      <c r="B50" s="2" t="str">
        <f t="shared" si="10"/>
        <v/>
      </c>
      <c r="C50" s="2"/>
      <c r="E50" s="51" t="str">
        <f>IF(B50="","",IF(D49="",E49,B50+SUM(D$28:D49)))</f>
        <v/>
      </c>
      <c r="F50" s="49" t="str">
        <f t="shared" si="13"/>
        <v/>
      </c>
      <c r="G50" s="49" t="str">
        <f t="shared" si="0"/>
        <v/>
      </c>
      <c r="H50" s="49" t="str">
        <f t="shared" si="11"/>
        <v/>
      </c>
      <c r="I50" s="49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49">
        <f t="shared" ca="1" si="3"/>
        <v>0</v>
      </c>
      <c r="M50" s="49" t="str">
        <f t="shared" ca="1" si="9"/>
        <v/>
      </c>
      <c r="N50" s="49">
        <f t="shared" ca="1" si="4"/>
        <v>0</v>
      </c>
      <c r="O50" s="60" t="str">
        <f t="shared" ca="1" si="5"/>
        <v/>
      </c>
      <c r="P50" s="60" t="str">
        <f t="shared" si="6"/>
        <v/>
      </c>
      <c r="Q50" s="60" t="str">
        <f t="shared" si="7"/>
        <v/>
      </c>
    </row>
    <row r="51" spans="1:17" x14ac:dyDescent="0.15">
      <c r="A51" s="51">
        <v>24</v>
      </c>
      <c r="B51" s="2" t="str">
        <f t="shared" si="10"/>
        <v/>
      </c>
      <c r="C51" s="2"/>
      <c r="E51" s="51" t="str">
        <f>IF(B51="","",IF(D50="",E50,B51+SUM(D$28:D50)))</f>
        <v/>
      </c>
      <c r="F51" s="49" t="str">
        <f t="shared" si="13"/>
        <v/>
      </c>
      <c r="G51" s="49" t="str">
        <f t="shared" si="0"/>
        <v/>
      </c>
      <c r="H51" s="49" t="str">
        <f t="shared" si="11"/>
        <v/>
      </c>
      <c r="I51" s="49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49">
        <f t="shared" ca="1" si="3"/>
        <v>0</v>
      </c>
      <c r="M51" s="49" t="str">
        <f t="shared" ca="1" si="9"/>
        <v/>
      </c>
      <c r="N51" s="49">
        <f t="shared" ca="1" si="4"/>
        <v>0</v>
      </c>
      <c r="O51" s="60" t="str">
        <f t="shared" ca="1" si="5"/>
        <v/>
      </c>
      <c r="P51" s="60" t="str">
        <f t="shared" si="6"/>
        <v/>
      </c>
      <c r="Q51" s="60" t="str">
        <f t="shared" si="7"/>
        <v/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F26 O26:O27 A27:G27 I27 K27:N27 P27:Q27">
    <cfRule type="expression" dxfId="16" priority="1" stopIfTrue="1">
      <formula>$D26="Done"</formula>
    </cfRule>
    <cfRule type="expression" dxfId="15" priority="2" stopIfTrue="1">
      <formula>$D26="Ongoing"</formula>
    </cfRule>
    <cfRule type="expression" dxfId="14" priority="3" stopIfTrue="1">
      <formula>$D26="Removed"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9BA3-EBB8-4030-9D79-C170D11029F7}">
  <sheetPr codeName="Sheet5"/>
  <dimension ref="A1:AD87"/>
  <sheetViews>
    <sheetView tabSelected="1" zoomScale="160" zoomScaleNormal="160" workbookViewId="0">
      <pane ySplit="14" topLeftCell="A15" activePane="bottomLeft" state="frozen"/>
      <selection pane="bottomLeft" activeCell="B27" sqref="B27"/>
    </sheetView>
  </sheetViews>
  <sheetFormatPr baseColWidth="10" defaultColWidth="9.1640625" defaultRowHeight="13" x14ac:dyDescent="0.15"/>
  <cols>
    <col min="1" max="1" width="60.6640625" style="30" customWidth="1"/>
    <col min="2" max="2" width="8.5" style="29" customWidth="1"/>
    <col min="3" max="3" width="13.6640625" style="30" customWidth="1"/>
    <col min="4" max="4" width="10.83203125" style="30" customWidth="1"/>
    <col min="5" max="5" width="6.5" style="29" customWidth="1"/>
    <col min="6" max="30" width="4.5" style="29" customWidth="1"/>
    <col min="31" max="16384" width="9.1640625" style="30"/>
  </cols>
  <sheetData>
    <row r="1" spans="1:30" ht="18" x14ac:dyDescent="0.15">
      <c r="A1" s="61">
        <v>1</v>
      </c>
      <c r="B1" s="62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 spans="1:30" x14ac:dyDescent="0.15"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9" spans="1:30" x14ac:dyDescent="0.15">
      <c r="A9" s="63" t="s">
        <v>12</v>
      </c>
      <c r="C9" s="63"/>
      <c r="D9" s="64"/>
      <c r="E9" s="63" t="s">
        <v>9</v>
      </c>
      <c r="F9" s="63" t="s">
        <v>11</v>
      </c>
      <c r="G9" s="63"/>
      <c r="H9" s="63"/>
      <c r="I9" s="63"/>
      <c r="J9" s="63"/>
      <c r="K9" s="63"/>
      <c r="L9" s="63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</row>
    <row r="10" spans="1:30" x14ac:dyDescent="0.15">
      <c r="A10" s="63" t="s">
        <v>28</v>
      </c>
      <c r="C10" s="63" t="s">
        <v>29</v>
      </c>
      <c r="D10" s="63" t="s">
        <v>17</v>
      </c>
      <c r="E10" s="65">
        <f ca="1">SUM(OFFSET(E14,1,0,TaskRows,1))</f>
        <v>0</v>
      </c>
      <c r="F10" s="65">
        <f ca="1">IF(AND(SUM(OFFSET(F14,1,0,TaskRows,1))=0),0,SUM(OFFSET(F14,1,0,TaskRows,1)))</f>
        <v>0</v>
      </c>
      <c r="G10" s="65" t="str">
        <f t="shared" ref="G10:AD10" ca="1" si="0">IF(AND(SUM(OFFSET(G14,1,0,TaskRows,1))=0),"",SUM(OFFSET(G14,1,0,TaskRows,1)))</f>
        <v/>
      </c>
      <c r="H10" s="65" t="str">
        <f t="shared" ca="1" si="0"/>
        <v/>
      </c>
      <c r="I10" s="65" t="str">
        <f t="shared" ca="1" si="0"/>
        <v/>
      </c>
      <c r="J10" s="65" t="str">
        <f t="shared" ca="1" si="0"/>
        <v/>
      </c>
      <c r="K10" s="65" t="str">
        <f t="shared" ca="1" si="0"/>
        <v/>
      </c>
      <c r="L10" s="65" t="str">
        <f t="shared" ca="1" si="0"/>
        <v/>
      </c>
      <c r="M10" s="65" t="str">
        <f t="shared" ca="1" si="0"/>
        <v/>
      </c>
      <c r="N10" s="65" t="str">
        <f t="shared" ca="1" si="0"/>
        <v/>
      </c>
      <c r="O10" s="65" t="str">
        <f t="shared" ca="1" si="0"/>
        <v/>
      </c>
      <c r="P10" s="65" t="str">
        <f t="shared" ca="1" si="0"/>
        <v/>
      </c>
      <c r="Q10" s="65" t="str">
        <f t="shared" ca="1" si="0"/>
        <v/>
      </c>
      <c r="R10" s="65" t="str">
        <f t="shared" ca="1" si="0"/>
        <v/>
      </c>
      <c r="S10" s="65" t="str">
        <f t="shared" ca="1" si="0"/>
        <v/>
      </c>
      <c r="T10" s="65" t="str">
        <f t="shared" ca="1" si="0"/>
        <v/>
      </c>
      <c r="U10" s="65" t="str">
        <f t="shared" ca="1" si="0"/>
        <v/>
      </c>
      <c r="V10" s="65" t="str">
        <f t="shared" ca="1" si="0"/>
        <v/>
      </c>
      <c r="W10" s="65" t="str">
        <f t="shared" ca="1" si="0"/>
        <v/>
      </c>
      <c r="X10" s="65" t="str">
        <f t="shared" ca="1" si="0"/>
        <v/>
      </c>
      <c r="Y10" s="65" t="str">
        <f t="shared" ca="1" si="0"/>
        <v/>
      </c>
      <c r="Z10" s="65" t="str">
        <f t="shared" ca="1" si="0"/>
        <v/>
      </c>
      <c r="AA10" s="65" t="str">
        <f t="shared" ca="1" si="0"/>
        <v/>
      </c>
      <c r="AB10" s="65" t="str">
        <f t="shared" ca="1" si="0"/>
        <v/>
      </c>
      <c r="AC10" s="65" t="str">
        <f t="shared" ca="1" si="0"/>
        <v/>
      </c>
      <c r="AD10" s="65" t="str">
        <f t="shared" ca="1" si="0"/>
        <v/>
      </c>
    </row>
    <row r="11" spans="1:30" customFormat="1" hidden="1" x14ac:dyDescent="0.15">
      <c r="A11" t="s">
        <v>22</v>
      </c>
      <c r="B11" s="2">
        <f>IF(COUNTA(A15:A242)=0,1,COUNTA(A15:A242))</f>
        <v>13</v>
      </c>
      <c r="C11" t="s">
        <v>23</v>
      </c>
      <c r="D11" s="2">
        <f ca="1">IF(COUNTIF(F10:AD10,"&gt;0")=0,1,COUNTIF(F10:AD10,"&gt;0"))</f>
        <v>1</v>
      </c>
      <c r="E11" s="2"/>
      <c r="F11" s="2">
        <f ca="1">IF(F14="","",$E10-$E10/($B9-1)*(F14-1))</f>
        <v>0</v>
      </c>
      <c r="G11" s="2" t="e">
        <f t="shared" ref="G11:AD11" ca="1" si="1">IF(G14="","",TotalEffort-TotalEffort/(ImplementationDays)*(G14-1))</f>
        <v>#DIV/0!</v>
      </c>
      <c r="H11" s="2" t="e">
        <f t="shared" ca="1" si="1"/>
        <v>#DIV/0!</v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15">
      <c r="A12" s="50" t="s">
        <v>26</v>
      </c>
      <c r="C12" t="s">
        <v>24</v>
      </c>
      <c r="D12" s="2"/>
      <c r="E12" s="2"/>
      <c r="F12" s="2" t="e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#REF!</v>
      </c>
      <c r="G12" s="2" t="e">
        <f t="shared" ca="1" si="2"/>
        <v>#REF!</v>
      </c>
      <c r="H12" s="2" t="e">
        <f t="shared" ca="1" si="2"/>
        <v>#REF!</v>
      </c>
      <c r="I12" s="2" t="e">
        <f t="shared" ca="1" si="2"/>
        <v>#REF!</v>
      </c>
      <c r="J12" s="2" t="e">
        <f t="shared" ca="1" si="2"/>
        <v>#REF!</v>
      </c>
      <c r="K12" s="2" t="e">
        <f t="shared" ca="1" si="2"/>
        <v>#REF!</v>
      </c>
      <c r="L12" s="2" t="e">
        <f t="shared" ca="1" si="2"/>
        <v>#REF!</v>
      </c>
      <c r="M12" s="2" t="e">
        <f t="shared" ca="1" si="2"/>
        <v>#REF!</v>
      </c>
      <c r="N12" s="2" t="e">
        <f t="shared" ca="1" si="2"/>
        <v>#REF!</v>
      </c>
      <c r="O12" s="2" t="e">
        <f t="shared" ca="1" si="2"/>
        <v>#REF!</v>
      </c>
      <c r="P12" s="2" t="e">
        <f t="shared" ca="1" si="2"/>
        <v>#REF!</v>
      </c>
      <c r="Q12" s="2" t="e">
        <f t="shared" ca="1" si="2"/>
        <v>#REF!</v>
      </c>
      <c r="R12" s="2" t="e">
        <f t="shared" ca="1" si="2"/>
        <v>#REF!</v>
      </c>
      <c r="S12" s="2" t="e">
        <f t="shared" ca="1" si="2"/>
        <v>#REF!</v>
      </c>
      <c r="T12" s="2" t="e">
        <f t="shared" ca="1" si="2"/>
        <v>#REF!</v>
      </c>
      <c r="U12" s="2" t="e">
        <f t="shared" ca="1" si="2"/>
        <v>#REF!</v>
      </c>
      <c r="V12" s="2" t="e">
        <f t="shared" ca="1" si="2"/>
        <v>#REF!</v>
      </c>
      <c r="W12" s="2" t="e">
        <f t="shared" ca="1" si="2"/>
        <v>#REF!</v>
      </c>
      <c r="X12" s="2" t="e">
        <f t="shared" ca="1" si="2"/>
        <v>#REF!</v>
      </c>
      <c r="Y12" s="2" t="e">
        <f t="shared" ca="1" si="2"/>
        <v>#REF!</v>
      </c>
      <c r="Z12" s="2" t="e">
        <f t="shared" ca="1" si="2"/>
        <v>#REF!</v>
      </c>
      <c r="AA12" s="2" t="e">
        <f t="shared" ca="1" si="2"/>
        <v>#REF!</v>
      </c>
      <c r="AB12" s="2" t="e">
        <f t="shared" ca="1" si="2"/>
        <v>#REF!</v>
      </c>
      <c r="AC12" s="2" t="e">
        <f t="shared" ca="1" si="2"/>
        <v>#REF!</v>
      </c>
      <c r="AD12" s="2" t="e">
        <f t="shared" ca="1" si="2"/>
        <v>#REF!</v>
      </c>
    </row>
    <row r="13" spans="1:30" customFormat="1" hidden="1" x14ac:dyDescent="0.15">
      <c r="A13" s="50" t="s">
        <v>27</v>
      </c>
      <c r="C13" t="s">
        <v>25</v>
      </c>
      <c r="D13" s="2">
        <f ca="1">IF(DoneDays&gt;B10,B10,DoneDays)</f>
        <v>0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15">
      <c r="A14" s="63" t="s">
        <v>7</v>
      </c>
      <c r="B14" s="66" t="s">
        <v>21</v>
      </c>
      <c r="C14" s="63" t="s">
        <v>8</v>
      </c>
      <c r="D14" s="63" t="s">
        <v>3</v>
      </c>
      <c r="E14" s="66" t="s">
        <v>10</v>
      </c>
      <c r="F14" s="66">
        <v>1</v>
      </c>
      <c r="G14" s="66">
        <v>2</v>
      </c>
      <c r="H14" s="66">
        <v>3</v>
      </c>
      <c r="I14" s="66"/>
      <c r="J14" s="66"/>
      <c r="K14" s="66"/>
      <c r="L14" s="66" t="str">
        <f t="shared" ref="L14:AD14" si="3">IF($B$9&gt;K14,K14+1,"")</f>
        <v/>
      </c>
      <c r="M14" s="66" t="str">
        <f t="shared" si="3"/>
        <v/>
      </c>
      <c r="N14" s="66" t="str">
        <f t="shared" si="3"/>
        <v/>
      </c>
      <c r="O14" s="66" t="str">
        <f t="shared" si="3"/>
        <v/>
      </c>
      <c r="P14" s="66" t="str">
        <f t="shared" si="3"/>
        <v/>
      </c>
      <c r="Q14" s="66" t="str">
        <f t="shared" si="3"/>
        <v/>
      </c>
      <c r="R14" s="66" t="str">
        <f t="shared" si="3"/>
        <v/>
      </c>
      <c r="S14" s="66" t="str">
        <f t="shared" si="3"/>
        <v/>
      </c>
      <c r="T14" s="66" t="str">
        <f t="shared" si="3"/>
        <v/>
      </c>
      <c r="U14" s="66" t="str">
        <f t="shared" si="3"/>
        <v/>
      </c>
      <c r="V14" s="66" t="str">
        <f t="shared" si="3"/>
        <v/>
      </c>
      <c r="W14" s="66" t="str">
        <f t="shared" si="3"/>
        <v/>
      </c>
      <c r="X14" s="66" t="str">
        <f t="shared" si="3"/>
        <v/>
      </c>
      <c r="Y14" s="66" t="str">
        <f t="shared" si="3"/>
        <v/>
      </c>
      <c r="Z14" s="66" t="str">
        <f t="shared" si="3"/>
        <v/>
      </c>
      <c r="AA14" s="66" t="str">
        <f t="shared" si="3"/>
        <v/>
      </c>
      <c r="AB14" s="66" t="str">
        <f t="shared" si="3"/>
        <v/>
      </c>
      <c r="AC14" s="66" t="str">
        <f t="shared" si="3"/>
        <v/>
      </c>
      <c r="AD14" s="66" t="str">
        <f t="shared" si="3"/>
        <v/>
      </c>
    </row>
    <row r="15" spans="1:30" x14ac:dyDescent="0.15">
      <c r="A15" s="73" t="s">
        <v>133</v>
      </c>
      <c r="B15" s="2">
        <v>8</v>
      </c>
      <c r="D15"/>
      <c r="E15" s="2"/>
      <c r="F15" s="2"/>
      <c r="G15" s="2"/>
      <c r="H15" s="2"/>
      <c r="I15" s="2"/>
    </row>
    <row r="16" spans="1:30" x14ac:dyDescent="0.15">
      <c r="A16" s="73" t="s">
        <v>134</v>
      </c>
      <c r="B16" s="2">
        <v>8</v>
      </c>
      <c r="C16"/>
      <c r="D16"/>
      <c r="E16" s="2"/>
      <c r="F16" s="2"/>
      <c r="G16" s="2"/>
      <c r="H16" s="2"/>
      <c r="I16" s="2"/>
    </row>
    <row r="17" spans="1:30" x14ac:dyDescent="0.15">
      <c r="A17" s="73" t="s">
        <v>135</v>
      </c>
      <c r="B17" s="2">
        <v>8</v>
      </c>
      <c r="C17"/>
      <c r="D17"/>
      <c r="E17" s="2"/>
      <c r="F17" s="2"/>
      <c r="G17" s="2"/>
      <c r="H17" s="2"/>
      <c r="I17" s="2"/>
      <c r="AC17" s="29" t="str">
        <f>IF(OR(AC$14="",$E17=""),"",AB17)</f>
        <v/>
      </c>
      <c r="AD17" s="29" t="str">
        <f>IF(OR(AD$14="",$E17=""),"",AC17)</f>
        <v/>
      </c>
    </row>
    <row r="18" spans="1:30" x14ac:dyDescent="0.15">
      <c r="A18" s="73" t="s">
        <v>136</v>
      </c>
      <c r="B18" s="2">
        <v>8</v>
      </c>
      <c r="C18"/>
      <c r="D18"/>
      <c r="E18" s="2"/>
      <c r="F18" s="2"/>
      <c r="G18" s="2"/>
      <c r="H18" s="2"/>
      <c r="I18" s="2"/>
    </row>
    <row r="19" spans="1:30" x14ac:dyDescent="0.15">
      <c r="A19" s="73" t="s">
        <v>137</v>
      </c>
      <c r="B19" s="2">
        <v>8</v>
      </c>
      <c r="C19"/>
      <c r="D19"/>
      <c r="AC19" s="29" t="str">
        <f t="shared" ref="AC19:AD48" si="4">IF(OR(AC$14="",$E19=""),"",AB19)</f>
        <v/>
      </c>
      <c r="AD19" s="29" t="str">
        <f t="shared" si="4"/>
        <v/>
      </c>
    </row>
    <row r="20" spans="1:30" x14ac:dyDescent="0.15">
      <c r="A20" s="73" t="s">
        <v>138</v>
      </c>
      <c r="B20" s="2">
        <v>9</v>
      </c>
      <c r="C20" s="73"/>
      <c r="D20"/>
      <c r="AC20" s="29" t="str">
        <f t="shared" si="4"/>
        <v/>
      </c>
      <c r="AD20" s="29" t="str">
        <f t="shared" si="4"/>
        <v/>
      </c>
    </row>
    <row r="21" spans="1:30" x14ac:dyDescent="0.15">
      <c r="A21" s="74" t="s">
        <v>139</v>
      </c>
      <c r="B21" s="29">
        <v>9</v>
      </c>
      <c r="C21" s="73"/>
      <c r="D21"/>
      <c r="AC21" s="29" t="str">
        <f t="shared" si="4"/>
        <v/>
      </c>
      <c r="AD21" s="29" t="str">
        <f t="shared" si="4"/>
        <v/>
      </c>
    </row>
    <row r="22" spans="1:30" x14ac:dyDescent="0.15">
      <c r="A22" s="74" t="s">
        <v>140</v>
      </c>
      <c r="B22" s="29">
        <v>9</v>
      </c>
      <c r="C22" s="73"/>
      <c r="AC22" s="29" t="str">
        <f t="shared" si="4"/>
        <v/>
      </c>
      <c r="AD22" s="29" t="str">
        <f t="shared" si="4"/>
        <v/>
      </c>
    </row>
    <row r="23" spans="1:30" ht="15" customHeight="1" x14ac:dyDescent="0.15">
      <c r="A23" s="74" t="s">
        <v>141</v>
      </c>
      <c r="B23" s="29">
        <v>9</v>
      </c>
      <c r="C23" s="73"/>
      <c r="AC23" s="29" t="str">
        <f t="shared" si="4"/>
        <v/>
      </c>
      <c r="AD23" s="29" t="str">
        <f t="shared" si="4"/>
        <v/>
      </c>
    </row>
    <row r="24" spans="1:30" x14ac:dyDescent="0.15">
      <c r="A24" s="74" t="s">
        <v>142</v>
      </c>
      <c r="B24" s="29">
        <v>9</v>
      </c>
      <c r="C24" s="73"/>
      <c r="AC24" s="29" t="str">
        <f t="shared" si="4"/>
        <v/>
      </c>
      <c r="AD24" s="29" t="str">
        <f t="shared" si="4"/>
        <v/>
      </c>
    </row>
    <row r="25" spans="1:30" x14ac:dyDescent="0.15">
      <c r="A25" s="74" t="s">
        <v>143</v>
      </c>
      <c r="B25" s="29">
        <v>9</v>
      </c>
      <c r="C25" s="73"/>
      <c r="AC25" s="29" t="str">
        <f t="shared" si="4"/>
        <v/>
      </c>
      <c r="AD25" s="29" t="str">
        <f t="shared" si="4"/>
        <v/>
      </c>
    </row>
    <row r="26" spans="1:30" x14ac:dyDescent="0.15">
      <c r="A26" s="74" t="s">
        <v>144</v>
      </c>
      <c r="B26" s="29">
        <v>9</v>
      </c>
      <c r="C26" s="73"/>
      <c r="AC26" s="29" t="str">
        <f t="shared" si="4"/>
        <v/>
      </c>
      <c r="AD26" s="29" t="str">
        <f t="shared" si="4"/>
        <v/>
      </c>
    </row>
    <row r="27" spans="1:30" x14ac:dyDescent="0.15">
      <c r="A27" s="74" t="s">
        <v>145</v>
      </c>
      <c r="B27" s="29">
        <v>9</v>
      </c>
      <c r="C27" s="73"/>
      <c r="AC27" s="29" t="str">
        <f t="shared" si="4"/>
        <v/>
      </c>
      <c r="AD27" s="29" t="str">
        <f t="shared" si="4"/>
        <v/>
      </c>
    </row>
    <row r="28" spans="1:30" x14ac:dyDescent="0.15">
      <c r="A28" s="74"/>
      <c r="C28" s="73"/>
      <c r="AC28" s="29" t="str">
        <f t="shared" si="4"/>
        <v/>
      </c>
      <c r="AD28" s="29" t="str">
        <f t="shared" si="4"/>
        <v/>
      </c>
    </row>
    <row r="29" spans="1:30" x14ac:dyDescent="0.15">
      <c r="A29" s="74"/>
      <c r="C29" s="73"/>
      <c r="AC29" s="29" t="str">
        <f t="shared" si="4"/>
        <v/>
      </c>
      <c r="AD29" s="29" t="str">
        <f t="shared" si="4"/>
        <v/>
      </c>
    </row>
    <row r="30" spans="1:30" x14ac:dyDescent="0.15">
      <c r="A30" s="74"/>
      <c r="C30" s="73"/>
      <c r="AC30" s="29" t="str">
        <f t="shared" si="4"/>
        <v/>
      </c>
      <c r="AD30" s="29" t="str">
        <f t="shared" si="4"/>
        <v/>
      </c>
    </row>
    <row r="31" spans="1:30" x14ac:dyDescent="0.15">
      <c r="A31" s="74"/>
      <c r="C31" s="73"/>
      <c r="AC31" s="29" t="str">
        <f t="shared" si="4"/>
        <v/>
      </c>
      <c r="AD31" s="29" t="str">
        <f t="shared" si="4"/>
        <v/>
      </c>
    </row>
    <row r="32" spans="1:30" x14ac:dyDescent="0.15">
      <c r="A32" s="74"/>
      <c r="C32" s="73"/>
      <c r="AC32" s="29" t="str">
        <f t="shared" si="4"/>
        <v/>
      </c>
      <c r="AD32" s="29" t="str">
        <f t="shared" si="4"/>
        <v/>
      </c>
    </row>
    <row r="33" spans="1:30" x14ac:dyDescent="0.15">
      <c r="C33" s="73"/>
      <c r="AC33" s="29" t="str">
        <f t="shared" si="4"/>
        <v/>
      </c>
      <c r="AD33" s="29" t="str">
        <f t="shared" si="4"/>
        <v/>
      </c>
    </row>
    <row r="34" spans="1:30" x14ac:dyDescent="0.15">
      <c r="A34" s="74"/>
      <c r="C34" s="73"/>
      <c r="AC34" s="29" t="str">
        <f t="shared" si="4"/>
        <v/>
      </c>
      <c r="AD34" s="29" t="str">
        <f t="shared" si="4"/>
        <v/>
      </c>
    </row>
    <row r="35" spans="1:30" x14ac:dyDescent="0.15">
      <c r="A35" s="74"/>
      <c r="C35" s="73"/>
      <c r="AC35" s="29" t="str">
        <f t="shared" si="4"/>
        <v/>
      </c>
      <c r="AD35" s="29" t="str">
        <f t="shared" si="4"/>
        <v/>
      </c>
    </row>
    <row r="36" spans="1:30" x14ac:dyDescent="0.15">
      <c r="A36" s="74"/>
      <c r="C36" s="73"/>
      <c r="AC36" s="29" t="str">
        <f t="shared" si="4"/>
        <v/>
      </c>
      <c r="AD36" s="29" t="str">
        <f t="shared" si="4"/>
        <v/>
      </c>
    </row>
    <row r="37" spans="1:30" x14ac:dyDescent="0.15">
      <c r="A37" s="74"/>
      <c r="C37" s="73"/>
      <c r="AC37" s="29" t="str">
        <f t="shared" si="4"/>
        <v/>
      </c>
      <c r="AD37" s="29" t="str">
        <f t="shared" si="4"/>
        <v/>
      </c>
    </row>
    <row r="38" spans="1:30" x14ac:dyDescent="0.15">
      <c r="A38" s="74"/>
      <c r="C38" s="73"/>
      <c r="AC38" s="29" t="str">
        <f t="shared" si="4"/>
        <v/>
      </c>
      <c r="AD38" s="29" t="str">
        <f t="shared" si="4"/>
        <v/>
      </c>
    </row>
    <row r="39" spans="1:30" x14ac:dyDescent="0.15">
      <c r="C39" s="73"/>
      <c r="AC39" s="29" t="str">
        <f t="shared" si="4"/>
        <v/>
      </c>
      <c r="AD39" s="29" t="str">
        <f t="shared" si="4"/>
        <v/>
      </c>
    </row>
    <row r="40" spans="1:30" x14ac:dyDescent="0.15">
      <c r="A40" s="74"/>
      <c r="C40" s="73"/>
      <c r="I40" s="29" t="str">
        <f t="shared" ref="I40:AB40" si="5">IF(OR(I$14="",$E40=""),"",H40)</f>
        <v/>
      </c>
      <c r="J40" s="29" t="str">
        <f t="shared" si="5"/>
        <v/>
      </c>
      <c r="K40" s="29" t="str">
        <f t="shared" si="5"/>
        <v/>
      </c>
      <c r="L40" s="29" t="str">
        <f t="shared" si="5"/>
        <v/>
      </c>
      <c r="M40" s="29" t="str">
        <f t="shared" si="5"/>
        <v/>
      </c>
      <c r="N40" s="29" t="str">
        <f t="shared" si="5"/>
        <v/>
      </c>
      <c r="O40" s="29" t="str">
        <f t="shared" si="5"/>
        <v/>
      </c>
      <c r="P40" s="29" t="str">
        <f t="shared" si="5"/>
        <v/>
      </c>
      <c r="Q40" s="29" t="str">
        <f t="shared" si="5"/>
        <v/>
      </c>
      <c r="R40" s="29" t="str">
        <f t="shared" si="5"/>
        <v/>
      </c>
      <c r="S40" s="29" t="str">
        <f t="shared" si="5"/>
        <v/>
      </c>
      <c r="T40" s="29" t="str">
        <f t="shared" si="5"/>
        <v/>
      </c>
      <c r="U40" s="29" t="str">
        <f t="shared" si="5"/>
        <v/>
      </c>
      <c r="V40" s="29" t="str">
        <f t="shared" si="5"/>
        <v/>
      </c>
      <c r="W40" s="29" t="str">
        <f t="shared" si="5"/>
        <v/>
      </c>
      <c r="X40" s="29" t="str">
        <f t="shared" si="5"/>
        <v/>
      </c>
      <c r="Y40" s="29" t="str">
        <f t="shared" si="5"/>
        <v/>
      </c>
      <c r="Z40" s="29" t="str">
        <f t="shared" si="5"/>
        <v/>
      </c>
      <c r="AA40" s="29" t="str">
        <f t="shared" si="5"/>
        <v/>
      </c>
      <c r="AB40" s="29" t="str">
        <f t="shared" si="5"/>
        <v/>
      </c>
      <c r="AC40" s="29" t="str">
        <f t="shared" si="4"/>
        <v/>
      </c>
      <c r="AD40" s="29" t="str">
        <f t="shared" si="4"/>
        <v/>
      </c>
    </row>
    <row r="41" spans="1:30" x14ac:dyDescent="0.15">
      <c r="A41" s="74"/>
      <c r="C41" s="73"/>
      <c r="I41" s="29" t="str">
        <f t="shared" ref="I41:AB41" si="6">IF(OR(I$14="",$E41=""),"",H41)</f>
        <v/>
      </c>
      <c r="J41" s="29" t="str">
        <f t="shared" si="6"/>
        <v/>
      </c>
      <c r="K41" s="29" t="str">
        <f t="shared" si="6"/>
        <v/>
      </c>
      <c r="L41" s="29" t="str">
        <f t="shared" si="6"/>
        <v/>
      </c>
      <c r="M41" s="29" t="str">
        <f t="shared" si="6"/>
        <v/>
      </c>
      <c r="N41" s="29" t="str">
        <f t="shared" si="6"/>
        <v/>
      </c>
      <c r="O41" s="29" t="str">
        <f t="shared" si="6"/>
        <v/>
      </c>
      <c r="P41" s="29" t="str">
        <f t="shared" si="6"/>
        <v/>
      </c>
      <c r="Q41" s="29" t="str">
        <f t="shared" si="6"/>
        <v/>
      </c>
      <c r="R41" s="29" t="str">
        <f t="shared" si="6"/>
        <v/>
      </c>
      <c r="S41" s="29" t="str">
        <f t="shared" si="6"/>
        <v/>
      </c>
      <c r="T41" s="29" t="str">
        <f t="shared" si="6"/>
        <v/>
      </c>
      <c r="U41" s="29" t="str">
        <f t="shared" si="6"/>
        <v/>
      </c>
      <c r="V41" s="29" t="str">
        <f t="shared" si="6"/>
        <v/>
      </c>
      <c r="W41" s="29" t="str">
        <f t="shared" si="6"/>
        <v/>
      </c>
      <c r="X41" s="29" t="str">
        <f t="shared" si="6"/>
        <v/>
      </c>
      <c r="Y41" s="29" t="str">
        <f t="shared" si="6"/>
        <v/>
      </c>
      <c r="Z41" s="29" t="str">
        <f t="shared" si="6"/>
        <v/>
      </c>
      <c r="AA41" s="29" t="str">
        <f t="shared" si="6"/>
        <v/>
      </c>
      <c r="AB41" s="29" t="str">
        <f t="shared" si="6"/>
        <v/>
      </c>
      <c r="AC41" s="29" t="str">
        <f t="shared" si="4"/>
        <v/>
      </c>
      <c r="AD41" s="29" t="str">
        <f t="shared" si="4"/>
        <v/>
      </c>
    </row>
    <row r="42" spans="1:30" x14ac:dyDescent="0.15">
      <c r="A42" s="76"/>
      <c r="C42" s="73"/>
      <c r="AC42" s="29" t="str">
        <f t="shared" si="4"/>
        <v/>
      </c>
      <c r="AD42" s="29" t="str">
        <f t="shared" si="4"/>
        <v/>
      </c>
    </row>
    <row r="43" spans="1:30" x14ac:dyDescent="0.15">
      <c r="A43" s="76"/>
      <c r="C43" s="73"/>
      <c r="AC43" s="29" t="str">
        <f t="shared" si="4"/>
        <v/>
      </c>
      <c r="AD43" s="29" t="str">
        <f t="shared" si="4"/>
        <v/>
      </c>
    </row>
    <row r="44" spans="1:30" x14ac:dyDescent="0.15">
      <c r="A44" s="76"/>
      <c r="C44" s="73"/>
      <c r="AC44" s="29" t="str">
        <f t="shared" si="4"/>
        <v/>
      </c>
      <c r="AD44" s="29" t="str">
        <f t="shared" si="4"/>
        <v/>
      </c>
    </row>
    <row r="45" spans="1:30" x14ac:dyDescent="0.15">
      <c r="A45" s="27"/>
      <c r="C45" s="73"/>
      <c r="AC45" s="29" t="str">
        <f t="shared" si="4"/>
        <v/>
      </c>
      <c r="AD45" s="29" t="str">
        <f t="shared" si="4"/>
        <v/>
      </c>
    </row>
    <row r="46" spans="1:30" x14ac:dyDescent="0.15">
      <c r="A46" s="27"/>
      <c r="C46" s="73"/>
      <c r="AC46" s="29" t="str">
        <f t="shared" si="4"/>
        <v/>
      </c>
      <c r="AD46" s="29" t="str">
        <f t="shared" si="4"/>
        <v/>
      </c>
    </row>
    <row r="47" spans="1:30" x14ac:dyDescent="0.15">
      <c r="A47" s="27"/>
      <c r="C47" s="73"/>
      <c r="AC47" s="29" t="str">
        <f t="shared" si="4"/>
        <v/>
      </c>
      <c r="AD47" s="29" t="str">
        <f t="shared" si="4"/>
        <v/>
      </c>
    </row>
    <row r="48" spans="1:30" x14ac:dyDescent="0.15">
      <c r="A48" s="27"/>
      <c r="C48" s="73"/>
      <c r="AC48" s="29" t="str">
        <f t="shared" si="4"/>
        <v/>
      </c>
      <c r="AD48" s="29" t="str">
        <f t="shared" si="4"/>
        <v/>
      </c>
    </row>
    <row r="49" spans="1:30" x14ac:dyDescent="0.15">
      <c r="A49" s="27"/>
      <c r="C49" s="73"/>
      <c r="AC49" s="29" t="str">
        <f t="shared" ref="AC49:AD57" si="7">IF(OR(AC$14="",$E49=""),"",AB49)</f>
        <v/>
      </c>
      <c r="AD49" s="29" t="str">
        <f t="shared" si="7"/>
        <v/>
      </c>
    </row>
    <row r="50" spans="1:30" x14ac:dyDescent="0.15">
      <c r="A50" s="27"/>
      <c r="C50" s="73"/>
      <c r="AC50" s="29" t="str">
        <f t="shared" si="7"/>
        <v/>
      </c>
      <c r="AD50" s="29" t="str">
        <f t="shared" si="7"/>
        <v/>
      </c>
    </row>
    <row r="51" spans="1:30" x14ac:dyDescent="0.15">
      <c r="A51" s="27"/>
      <c r="C51" s="73"/>
      <c r="AC51" s="29" t="str">
        <f t="shared" si="7"/>
        <v/>
      </c>
      <c r="AD51" s="29" t="str">
        <f t="shared" si="7"/>
        <v/>
      </c>
    </row>
    <row r="52" spans="1:30" x14ac:dyDescent="0.15">
      <c r="A52" s="27"/>
      <c r="C52"/>
      <c r="AC52" s="29" t="str">
        <f t="shared" si="7"/>
        <v/>
      </c>
      <c r="AD52" s="29" t="str">
        <f t="shared" si="7"/>
        <v/>
      </c>
    </row>
    <row r="53" spans="1:30" x14ac:dyDescent="0.15">
      <c r="A53" s="27"/>
      <c r="C53"/>
      <c r="AC53" s="29" t="str">
        <f t="shared" si="7"/>
        <v/>
      </c>
      <c r="AD53" s="29" t="str">
        <f t="shared" si="7"/>
        <v/>
      </c>
    </row>
    <row r="54" spans="1:30" x14ac:dyDescent="0.15">
      <c r="A54" s="27"/>
      <c r="C54"/>
      <c r="AC54" s="29" t="str">
        <f t="shared" si="7"/>
        <v/>
      </c>
      <c r="AD54" s="29" t="str">
        <f t="shared" si="7"/>
        <v/>
      </c>
    </row>
    <row r="55" spans="1:30" x14ac:dyDescent="0.15">
      <c r="A55" s="27"/>
      <c r="C55"/>
      <c r="AC55" s="29" t="str">
        <f t="shared" si="7"/>
        <v/>
      </c>
      <c r="AD55" s="29" t="str">
        <f t="shared" si="7"/>
        <v/>
      </c>
    </row>
    <row r="56" spans="1:30" x14ac:dyDescent="0.15">
      <c r="A56" s="27"/>
      <c r="C56"/>
      <c r="AC56" s="29" t="str">
        <f t="shared" si="7"/>
        <v/>
      </c>
      <c r="AD56" s="29" t="str">
        <f t="shared" si="7"/>
        <v/>
      </c>
    </row>
    <row r="57" spans="1:30" x14ac:dyDescent="0.15">
      <c r="A57" s="27"/>
      <c r="C57"/>
      <c r="AC57" s="29" t="str">
        <f t="shared" si="7"/>
        <v/>
      </c>
      <c r="AD57" s="29" t="str">
        <f t="shared" si="7"/>
        <v/>
      </c>
    </row>
    <row r="58" spans="1:30" x14ac:dyDescent="0.15">
      <c r="A58" s="27"/>
      <c r="C58"/>
    </row>
    <row r="59" spans="1:30" x14ac:dyDescent="0.15">
      <c r="A59" s="27"/>
      <c r="C59"/>
      <c r="AC59" s="29" t="str">
        <f t="shared" ref="AC59:AD63" si="8">IF(OR(AC$14="",$E59=""),"",AB59)</f>
        <v/>
      </c>
      <c r="AD59" s="29" t="str">
        <f t="shared" si="8"/>
        <v/>
      </c>
    </row>
    <row r="60" spans="1:30" x14ac:dyDescent="0.15">
      <c r="A60" s="27"/>
      <c r="C60"/>
      <c r="AC60" s="29" t="str">
        <f t="shared" si="8"/>
        <v/>
      </c>
      <c r="AD60" s="29" t="str">
        <f t="shared" si="8"/>
        <v/>
      </c>
    </row>
    <row r="61" spans="1:30" x14ac:dyDescent="0.15">
      <c r="A61" s="27"/>
      <c r="C61"/>
      <c r="AC61" s="29" t="str">
        <f t="shared" si="8"/>
        <v/>
      </c>
      <c r="AD61" s="29" t="str">
        <f t="shared" si="8"/>
        <v/>
      </c>
    </row>
    <row r="62" spans="1:30" x14ac:dyDescent="0.15">
      <c r="A62" s="27"/>
      <c r="C62"/>
      <c r="AC62" s="29" t="str">
        <f t="shared" si="8"/>
        <v/>
      </c>
      <c r="AD62" s="29" t="str">
        <f t="shared" si="8"/>
        <v/>
      </c>
    </row>
    <row r="63" spans="1:30" x14ac:dyDescent="0.15">
      <c r="A63" s="27"/>
      <c r="C63"/>
      <c r="AC63" s="29" t="str">
        <f t="shared" si="8"/>
        <v/>
      </c>
      <c r="AD63" s="29" t="str">
        <f t="shared" si="8"/>
        <v/>
      </c>
    </row>
    <row r="64" spans="1:30" x14ac:dyDescent="0.15">
      <c r="C64"/>
      <c r="D64" s="30" t="str">
        <f>IF(A64&lt;&gt;"","Planned","")</f>
        <v/>
      </c>
    </row>
    <row r="65" spans="3:3" x14ac:dyDescent="0.15">
      <c r="C65"/>
    </row>
    <row r="66" spans="3:3" x14ac:dyDescent="0.15">
      <c r="C66"/>
    </row>
    <row r="67" spans="3:3" x14ac:dyDescent="0.15">
      <c r="C67"/>
    </row>
    <row r="68" spans="3:3" x14ac:dyDescent="0.15">
      <c r="C68"/>
    </row>
    <row r="69" spans="3:3" x14ac:dyDescent="0.15">
      <c r="C69"/>
    </row>
    <row r="70" spans="3:3" x14ac:dyDescent="0.15">
      <c r="C70"/>
    </row>
    <row r="71" spans="3:3" x14ac:dyDescent="0.15">
      <c r="C71"/>
    </row>
    <row r="72" spans="3:3" x14ac:dyDescent="0.15">
      <c r="C72"/>
    </row>
    <row r="73" spans="3:3" x14ac:dyDescent="0.15">
      <c r="C73"/>
    </row>
    <row r="74" spans="3:3" x14ac:dyDescent="0.15">
      <c r="C74"/>
    </row>
    <row r="75" spans="3:3" x14ac:dyDescent="0.15">
      <c r="C75"/>
    </row>
    <row r="76" spans="3:3" x14ac:dyDescent="0.15">
      <c r="C76"/>
    </row>
    <row r="77" spans="3:3" x14ac:dyDescent="0.15">
      <c r="C77"/>
    </row>
    <row r="78" spans="3:3" x14ac:dyDescent="0.15">
      <c r="C78"/>
    </row>
    <row r="79" spans="3:3" x14ac:dyDescent="0.15">
      <c r="C79"/>
    </row>
    <row r="80" spans="3:3" x14ac:dyDescent="0.15">
      <c r="C80"/>
    </row>
    <row r="81" spans="3:3" x14ac:dyDescent="0.15">
      <c r="C81"/>
    </row>
    <row r="82" spans="3:3" x14ac:dyDescent="0.15">
      <c r="C82"/>
    </row>
    <row r="83" spans="3:3" x14ac:dyDescent="0.15">
      <c r="C83"/>
    </row>
    <row r="84" spans="3:3" x14ac:dyDescent="0.15">
      <c r="C84"/>
    </row>
    <row r="85" spans="3:3" x14ac:dyDescent="0.15">
      <c r="C85"/>
    </row>
    <row r="86" spans="3:3" x14ac:dyDescent="0.15">
      <c r="C86"/>
    </row>
    <row r="87" spans="3:3" x14ac:dyDescent="0.15">
      <c r="C87"/>
    </row>
  </sheetData>
  <phoneticPr fontId="2" type="noConversion"/>
  <conditionalFormatting sqref="A15:A17">
    <cfRule type="expression" dxfId="13" priority="3" stopIfTrue="1">
      <formula>$D15="Done"</formula>
    </cfRule>
    <cfRule type="expression" dxfId="12" priority="4" stopIfTrue="1">
      <formula>$D15="Ongoing"</formula>
    </cfRule>
  </conditionalFormatting>
  <conditionalFormatting sqref="A18:AD58">
    <cfRule type="expression" dxfId="11" priority="1" stopIfTrue="1">
      <formula>$D18="Done"</formula>
    </cfRule>
    <cfRule type="expression" dxfId="10" priority="2" stopIfTrue="1">
      <formula>$D18="Ongoing"</formula>
    </cfRule>
  </conditionalFormatting>
  <conditionalFormatting sqref="B15 D15:AD15 B16:AD17">
    <cfRule type="expression" dxfId="9" priority="5" stopIfTrue="1">
      <formula>$D15="Done"</formula>
    </cfRule>
    <cfRule type="expression" dxfId="8" priority="6" stopIfTrue="1">
      <formula>$D15="Ongoing"</formula>
    </cfRule>
  </conditionalFormatting>
  <conditionalFormatting sqref="C21">
    <cfRule type="expression" dxfId="7" priority="124" stopIfTrue="1">
      <formula>$D15="Done"</formula>
    </cfRule>
    <cfRule type="expression" dxfId="6" priority="125" stopIfTrue="1">
      <formula>$D15="Ongoing"</formula>
    </cfRule>
  </conditionalFormatting>
  <dataValidations count="1">
    <dataValidation type="list" allowBlank="1" showInputMessage="1" sqref="D3:D8 D15:D64" xr:uid="{A61DA292-1A8B-455D-BDAD-DD6E183F84B5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4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241300</xdr:colOff>
                    <xdr:row>5</xdr:row>
                    <xdr:rowOff>88900</xdr:rowOff>
                  </from>
                  <to>
                    <xdr:col>0</xdr:col>
                    <xdr:colOff>2070100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5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2324100</xdr:colOff>
                    <xdr:row>5</xdr:row>
                    <xdr:rowOff>88900</xdr:rowOff>
                  </from>
                  <to>
                    <xdr:col>2</xdr:col>
                    <xdr:colOff>304800</xdr:colOff>
                    <xdr:row>7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67F0-FAB5-43FA-B5BB-3879D9CEE4CF}">
  <sheetPr codeName="Sheet7"/>
  <dimension ref="A1:AD64"/>
  <sheetViews>
    <sheetView zoomScale="175" zoomScaleNormal="175" workbookViewId="0">
      <pane ySplit="14" topLeftCell="A15" activePane="bottomLeft" state="frozen"/>
      <selection pane="bottomLeft" activeCell="G19" sqref="G19"/>
    </sheetView>
  </sheetViews>
  <sheetFormatPr baseColWidth="10" defaultColWidth="9.1640625" defaultRowHeight="13" x14ac:dyDescent="0.15"/>
  <cols>
    <col min="1" max="1" width="38.5" customWidth="1"/>
    <col min="2" max="2" width="8.5" style="2" customWidth="1"/>
    <col min="3" max="3" width="13.6640625" customWidth="1"/>
    <col min="4" max="4" width="10.83203125" customWidth="1"/>
    <col min="5" max="5" width="6.5" style="2" customWidth="1"/>
    <col min="6" max="30" width="4.5" style="2" customWidth="1"/>
  </cols>
  <sheetData>
    <row r="1" spans="1:30" ht="18" x14ac:dyDescent="0.2">
      <c r="A1" s="26">
        <v>2</v>
      </c>
      <c r="B1" s="3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15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9" spans="1:30" x14ac:dyDescent="0.15">
      <c r="A9" s="16" t="s">
        <v>12</v>
      </c>
      <c r="B9" s="2">
        <v>6</v>
      </c>
      <c r="C9" s="16"/>
      <c r="D9" s="14"/>
      <c r="E9" s="16" t="s">
        <v>9</v>
      </c>
      <c r="F9" s="16" t="s">
        <v>11</v>
      </c>
      <c r="G9" s="16"/>
      <c r="H9" s="16"/>
      <c r="I9" s="16"/>
      <c r="J9" s="16"/>
      <c r="K9" s="16"/>
      <c r="L9" s="1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x14ac:dyDescent="0.15">
      <c r="A10" s="16" t="s">
        <v>28</v>
      </c>
      <c r="B10" s="2">
        <v>6</v>
      </c>
      <c r="C10" s="16" t="s">
        <v>29</v>
      </c>
      <c r="D10" s="16" t="s">
        <v>17</v>
      </c>
      <c r="E10" s="15">
        <f ca="1">SUM(OFFSET(E14,1,0,TaskRows,1))</f>
        <v>0</v>
      </c>
      <c r="F10" s="15">
        <f ca="1">IF(AND(SUM(OFFSET(F14,1,0,TaskRows,1))=0),0,SUM(OFFSET(F14,1,0,TaskRows,1)))</f>
        <v>0</v>
      </c>
      <c r="G10" s="15" t="str">
        <f t="shared" ref="G10:AD10" ca="1" si="0">IF(AND(SUM(OFFSET(G14,1,0,TaskRows,1))=0),"",SUM(OFFSET(G14,1,0,TaskRows,1)))</f>
        <v/>
      </c>
      <c r="H10" s="15" t="str">
        <f t="shared" ca="1" si="0"/>
        <v/>
      </c>
      <c r="I10" s="15" t="str">
        <f t="shared" ca="1" si="0"/>
        <v/>
      </c>
      <c r="J10" s="15" t="str">
        <f t="shared" ca="1" si="0"/>
        <v/>
      </c>
      <c r="K10" s="15" t="str">
        <f t="shared" ca="1" si="0"/>
        <v/>
      </c>
      <c r="L10" s="15" t="str">
        <f t="shared" ca="1" si="0"/>
        <v/>
      </c>
      <c r="M10" s="15" t="str">
        <f t="shared" ca="1" si="0"/>
        <v/>
      </c>
      <c r="N10" s="15" t="str">
        <f t="shared" ca="1" si="0"/>
        <v/>
      </c>
      <c r="O10" s="15" t="str">
        <f t="shared" ca="1" si="0"/>
        <v/>
      </c>
      <c r="P10" s="15" t="str">
        <f t="shared" ca="1" si="0"/>
        <v/>
      </c>
      <c r="Q10" s="15" t="str">
        <f t="shared" ca="1" si="0"/>
        <v/>
      </c>
      <c r="R10" s="15" t="str">
        <f t="shared" ca="1" si="0"/>
        <v/>
      </c>
      <c r="S10" s="15" t="str">
        <f t="shared" ca="1" si="0"/>
        <v/>
      </c>
      <c r="T10" s="15" t="str">
        <f t="shared" ca="1" si="0"/>
        <v/>
      </c>
      <c r="U10" s="15" t="str">
        <f t="shared" ca="1" si="0"/>
        <v/>
      </c>
      <c r="V10" s="15" t="str">
        <f t="shared" ca="1" si="0"/>
        <v/>
      </c>
      <c r="W10" s="15" t="str">
        <f t="shared" ca="1" si="0"/>
        <v/>
      </c>
      <c r="X10" s="15" t="str">
        <f t="shared" ca="1" si="0"/>
        <v/>
      </c>
      <c r="Y10" s="15" t="str">
        <f t="shared" ca="1" si="0"/>
        <v/>
      </c>
      <c r="Z10" s="15" t="str">
        <f t="shared" ca="1" si="0"/>
        <v/>
      </c>
      <c r="AA10" s="15" t="str">
        <f t="shared" ca="1" si="0"/>
        <v/>
      </c>
      <c r="AB10" s="15" t="str">
        <f t="shared" ca="1" si="0"/>
        <v/>
      </c>
      <c r="AC10" s="15" t="str">
        <f t="shared" ca="1" si="0"/>
        <v/>
      </c>
      <c r="AD10" s="15" t="str">
        <f t="shared" ca="1" si="0"/>
        <v/>
      </c>
    </row>
    <row r="11" spans="1:30" hidden="1" x14ac:dyDescent="0.1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>
        <f t="shared" ca="1" si="1"/>
        <v>0</v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15">
      <c r="A12" s="50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15">
      <c r="A13" s="50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15">
      <c r="A14" s="16" t="s">
        <v>7</v>
      </c>
      <c r="B14" s="17" t="s">
        <v>21</v>
      </c>
      <c r="C14" s="16" t="s">
        <v>8</v>
      </c>
      <c r="D14" s="16" t="s">
        <v>3</v>
      </c>
      <c r="E14" s="17" t="s">
        <v>10</v>
      </c>
      <c r="F14" s="17">
        <v>1</v>
      </c>
      <c r="G14" s="17">
        <f t="shared" ref="G14:AD14" si="3">IF($B$9&gt;F14,F14+1,"")</f>
        <v>2</v>
      </c>
      <c r="H14" s="17">
        <f t="shared" si="3"/>
        <v>3</v>
      </c>
      <c r="I14" s="17">
        <f t="shared" si="3"/>
        <v>4</v>
      </c>
      <c r="J14" s="17">
        <f t="shared" si="3"/>
        <v>5</v>
      </c>
      <c r="K14" s="17">
        <f t="shared" si="3"/>
        <v>6</v>
      </c>
      <c r="L14" s="17" t="str">
        <f t="shared" si="3"/>
        <v/>
      </c>
      <c r="M14" s="17" t="str">
        <f t="shared" si="3"/>
        <v/>
      </c>
      <c r="N14" s="17" t="str">
        <f t="shared" si="3"/>
        <v/>
      </c>
      <c r="O14" s="17" t="str">
        <f t="shared" si="3"/>
        <v/>
      </c>
      <c r="P14" s="17" t="str">
        <f t="shared" si="3"/>
        <v/>
      </c>
      <c r="Q14" s="17" t="str">
        <f t="shared" si="3"/>
        <v/>
      </c>
      <c r="R14" s="17" t="str">
        <f t="shared" si="3"/>
        <v/>
      </c>
      <c r="S14" s="17" t="str">
        <f t="shared" si="3"/>
        <v/>
      </c>
      <c r="T14" s="17" t="str">
        <f t="shared" si="3"/>
        <v/>
      </c>
      <c r="U14" s="17" t="str">
        <f t="shared" si="3"/>
        <v/>
      </c>
      <c r="V14" s="17" t="str">
        <f t="shared" si="3"/>
        <v/>
      </c>
      <c r="W14" s="17" t="str">
        <f t="shared" si="3"/>
        <v/>
      </c>
      <c r="X14" s="17" t="str">
        <f t="shared" si="3"/>
        <v/>
      </c>
      <c r="Y14" s="17" t="str">
        <f t="shared" si="3"/>
        <v/>
      </c>
      <c r="Z14" s="17" t="str">
        <f t="shared" si="3"/>
        <v/>
      </c>
      <c r="AA14" s="17" t="str">
        <f t="shared" si="3"/>
        <v/>
      </c>
      <c r="AB14" s="17" t="str">
        <f t="shared" si="3"/>
        <v/>
      </c>
      <c r="AC14" s="17" t="str">
        <f t="shared" si="3"/>
        <v/>
      </c>
      <c r="AD14" s="17" t="str">
        <f t="shared" si="3"/>
        <v/>
      </c>
    </row>
    <row r="15" spans="1:30" x14ac:dyDescent="0.15">
      <c r="E15" s="2">
        <v>0</v>
      </c>
      <c r="F15" s="2">
        <f t="shared" ref="F15:F59" si="4">IF(OR(F$14="",$E15=""),"",E15)</f>
        <v>0</v>
      </c>
    </row>
    <row r="16" spans="1:30" x14ac:dyDescent="0.15">
      <c r="E16" s="2">
        <v>0</v>
      </c>
      <c r="F16" s="2">
        <f t="shared" si="4"/>
        <v>0</v>
      </c>
      <c r="AC16" s="2" t="str">
        <f t="shared" ref="AC16:AD35" si="5">IF(OR(AC$14="",$E16=""),"",AB16)</f>
        <v/>
      </c>
      <c r="AD16" s="2" t="str">
        <f t="shared" si="5"/>
        <v/>
      </c>
    </row>
    <row r="17" spans="1:30" x14ac:dyDescent="0.15">
      <c r="AC17" s="2" t="str">
        <f t="shared" si="5"/>
        <v/>
      </c>
      <c r="AD17" s="2" t="str">
        <f t="shared" si="5"/>
        <v/>
      </c>
    </row>
    <row r="18" spans="1:30" x14ac:dyDescent="0.15">
      <c r="AC18" s="2" t="str">
        <f t="shared" si="5"/>
        <v/>
      </c>
      <c r="AD18" s="2" t="str">
        <f t="shared" si="5"/>
        <v/>
      </c>
    </row>
    <row r="19" spans="1:30" x14ac:dyDescent="0.15">
      <c r="AC19" s="2" t="str">
        <f t="shared" si="5"/>
        <v/>
      </c>
      <c r="AD19" s="2" t="str">
        <f t="shared" si="5"/>
        <v/>
      </c>
    </row>
    <row r="20" spans="1:30" x14ac:dyDescent="0.15">
      <c r="AC20" s="2" t="str">
        <f t="shared" si="5"/>
        <v/>
      </c>
      <c r="AD20" s="2" t="str">
        <f t="shared" si="5"/>
        <v/>
      </c>
    </row>
    <row r="21" spans="1:30" x14ac:dyDescent="0.15">
      <c r="D21" s="30"/>
      <c r="E21" s="29"/>
      <c r="AC21" s="2" t="str">
        <f t="shared" si="5"/>
        <v/>
      </c>
      <c r="AD21" s="2" t="str">
        <f t="shared" si="5"/>
        <v/>
      </c>
    </row>
    <row r="22" spans="1:30" x14ac:dyDescent="0.15">
      <c r="A22" s="30"/>
      <c r="B22" s="29"/>
      <c r="D22" s="30"/>
      <c r="E22" s="29"/>
      <c r="AC22" s="2" t="str">
        <f t="shared" si="5"/>
        <v/>
      </c>
      <c r="AD22" s="2" t="str">
        <f t="shared" si="5"/>
        <v/>
      </c>
    </row>
    <row r="23" spans="1:30" x14ac:dyDescent="0.15">
      <c r="A23" s="30"/>
      <c r="B23" s="29"/>
      <c r="D23" s="30"/>
      <c r="E23" s="29"/>
      <c r="AC23" s="2" t="str">
        <f t="shared" si="5"/>
        <v/>
      </c>
      <c r="AD23" s="2" t="str">
        <f t="shared" si="5"/>
        <v/>
      </c>
    </row>
    <row r="24" spans="1:30" x14ac:dyDescent="0.15">
      <c r="A24" s="30"/>
      <c r="B24" s="29"/>
      <c r="D24" s="30"/>
      <c r="E24" s="29"/>
      <c r="AC24" s="2" t="str">
        <f t="shared" si="5"/>
        <v/>
      </c>
      <c r="AD24" s="2" t="str">
        <f t="shared" si="5"/>
        <v/>
      </c>
    </row>
    <row r="25" spans="1:30" x14ac:dyDescent="0.15">
      <c r="A25" s="30"/>
      <c r="B25" s="29"/>
      <c r="D25" s="30"/>
      <c r="E25" s="29"/>
      <c r="AC25" s="2" t="str">
        <f t="shared" si="5"/>
        <v/>
      </c>
      <c r="AD25" s="2" t="str">
        <f t="shared" si="5"/>
        <v/>
      </c>
    </row>
    <row r="26" spans="1:30" x14ac:dyDescent="0.15">
      <c r="AC26" s="2" t="str">
        <f t="shared" si="5"/>
        <v/>
      </c>
      <c r="AD26" s="2" t="str">
        <f t="shared" si="5"/>
        <v/>
      </c>
    </row>
    <row r="27" spans="1:30" x14ac:dyDescent="0.15">
      <c r="AC27" s="2" t="str">
        <f t="shared" si="5"/>
        <v/>
      </c>
      <c r="AD27" s="2" t="str">
        <f t="shared" si="5"/>
        <v/>
      </c>
    </row>
    <row r="28" spans="1:30" x14ac:dyDescent="0.15">
      <c r="AC28" s="2" t="str">
        <f t="shared" si="5"/>
        <v/>
      </c>
      <c r="AD28" s="2" t="str">
        <f t="shared" si="5"/>
        <v/>
      </c>
    </row>
    <row r="29" spans="1:30" x14ac:dyDescent="0.15">
      <c r="AC29" s="2" t="str">
        <f t="shared" si="5"/>
        <v/>
      </c>
      <c r="AD29" s="2" t="str">
        <f t="shared" si="5"/>
        <v/>
      </c>
    </row>
    <row r="30" spans="1:30" x14ac:dyDescent="0.15">
      <c r="AC30" s="2" t="str">
        <f t="shared" si="5"/>
        <v/>
      </c>
      <c r="AD30" s="2" t="str">
        <f t="shared" si="5"/>
        <v/>
      </c>
    </row>
    <row r="31" spans="1:30" x14ac:dyDescent="0.15">
      <c r="AC31" s="2" t="str">
        <f t="shared" si="5"/>
        <v/>
      </c>
      <c r="AD31" s="2" t="str">
        <f t="shared" si="5"/>
        <v/>
      </c>
    </row>
    <row r="32" spans="1:30" x14ac:dyDescent="0.15">
      <c r="AC32" s="2" t="str">
        <f t="shared" si="5"/>
        <v/>
      </c>
      <c r="AD32" s="2" t="str">
        <f t="shared" si="5"/>
        <v/>
      </c>
    </row>
    <row r="33" spans="4:30" x14ac:dyDescent="0.15">
      <c r="AC33" s="2" t="str">
        <f t="shared" si="5"/>
        <v/>
      </c>
      <c r="AD33" s="2" t="str">
        <f t="shared" si="5"/>
        <v/>
      </c>
    </row>
    <row r="34" spans="4:30" x14ac:dyDescent="0.15">
      <c r="AC34" s="2" t="str">
        <f t="shared" si="5"/>
        <v/>
      </c>
      <c r="AD34" s="2" t="str">
        <f t="shared" si="5"/>
        <v/>
      </c>
    </row>
    <row r="35" spans="4:30" x14ac:dyDescent="0.15">
      <c r="AC35" s="2" t="str">
        <f t="shared" si="5"/>
        <v/>
      </c>
      <c r="AD35" s="2" t="str">
        <f t="shared" si="5"/>
        <v/>
      </c>
    </row>
    <row r="36" spans="4:30" x14ac:dyDescent="0.15">
      <c r="AC36" s="2" t="str">
        <f t="shared" ref="AC36:AD55" si="6">IF(OR(AC$14="",$E36=""),"",AB36)</f>
        <v/>
      </c>
      <c r="AD36" s="2" t="str">
        <f t="shared" si="6"/>
        <v/>
      </c>
    </row>
    <row r="37" spans="4:30" x14ac:dyDescent="0.15">
      <c r="AC37" s="2" t="str">
        <f t="shared" si="6"/>
        <v/>
      </c>
      <c r="AD37" s="2" t="str">
        <f t="shared" si="6"/>
        <v/>
      </c>
    </row>
    <row r="38" spans="4:30" x14ac:dyDescent="0.15">
      <c r="AC38" s="2" t="str">
        <f t="shared" si="6"/>
        <v/>
      </c>
      <c r="AD38" s="2" t="str">
        <f t="shared" si="6"/>
        <v/>
      </c>
    </row>
    <row r="39" spans="4:30" x14ac:dyDescent="0.15">
      <c r="D39" t="str">
        <f t="shared" ref="D39:D59" si="7">IF(A39&lt;&gt;"","Planned","")</f>
        <v/>
      </c>
      <c r="F39" s="2" t="str">
        <f t="shared" si="4"/>
        <v/>
      </c>
      <c r="AC39" s="2" t="str">
        <f t="shared" si="6"/>
        <v/>
      </c>
      <c r="AD39" s="2" t="str">
        <f t="shared" si="6"/>
        <v/>
      </c>
    </row>
    <row r="40" spans="4:30" x14ac:dyDescent="0.15">
      <c r="D40" t="str">
        <f t="shared" si="7"/>
        <v/>
      </c>
      <c r="F40" s="2" t="str">
        <f t="shared" si="4"/>
        <v/>
      </c>
      <c r="AC40" s="2" t="str">
        <f t="shared" si="6"/>
        <v/>
      </c>
      <c r="AD40" s="2" t="str">
        <f t="shared" si="6"/>
        <v/>
      </c>
    </row>
    <row r="41" spans="4:30" x14ac:dyDescent="0.15">
      <c r="D41" t="str">
        <f t="shared" si="7"/>
        <v/>
      </c>
      <c r="F41" s="2" t="str">
        <f t="shared" si="4"/>
        <v/>
      </c>
      <c r="AC41" s="2" t="str">
        <f t="shared" si="6"/>
        <v/>
      </c>
      <c r="AD41" s="2" t="str">
        <f t="shared" si="6"/>
        <v/>
      </c>
    </row>
    <row r="42" spans="4:30" x14ac:dyDescent="0.15">
      <c r="D42" t="str">
        <f t="shared" si="7"/>
        <v/>
      </c>
      <c r="F42" s="2" t="str">
        <f t="shared" si="4"/>
        <v/>
      </c>
      <c r="AC42" s="2" t="str">
        <f t="shared" si="6"/>
        <v/>
      </c>
      <c r="AD42" s="2" t="str">
        <f t="shared" si="6"/>
        <v/>
      </c>
    </row>
    <row r="43" spans="4:30" x14ac:dyDescent="0.15">
      <c r="D43" t="str">
        <f t="shared" si="7"/>
        <v/>
      </c>
      <c r="F43" s="2" t="str">
        <f t="shared" si="4"/>
        <v/>
      </c>
      <c r="AC43" s="2" t="str">
        <f t="shared" si="6"/>
        <v/>
      </c>
      <c r="AD43" s="2" t="str">
        <f t="shared" si="6"/>
        <v/>
      </c>
    </row>
    <row r="44" spans="4:30" x14ac:dyDescent="0.15">
      <c r="D44" t="str">
        <f t="shared" si="7"/>
        <v/>
      </c>
      <c r="F44" s="2" t="str">
        <f t="shared" si="4"/>
        <v/>
      </c>
      <c r="AC44" s="2" t="str">
        <f t="shared" si="6"/>
        <v/>
      </c>
      <c r="AD44" s="2" t="str">
        <f t="shared" si="6"/>
        <v/>
      </c>
    </row>
    <row r="45" spans="4:30" x14ac:dyDescent="0.15">
      <c r="D45" t="str">
        <f t="shared" si="7"/>
        <v/>
      </c>
      <c r="F45" s="2" t="str">
        <f t="shared" si="4"/>
        <v/>
      </c>
      <c r="AC45" s="2" t="str">
        <f t="shared" si="6"/>
        <v/>
      </c>
      <c r="AD45" s="2" t="str">
        <f t="shared" si="6"/>
        <v/>
      </c>
    </row>
    <row r="46" spans="4:30" x14ac:dyDescent="0.15">
      <c r="D46" t="str">
        <f t="shared" si="7"/>
        <v/>
      </c>
      <c r="F46" s="2" t="str">
        <f t="shared" si="4"/>
        <v/>
      </c>
      <c r="AC46" s="2" t="str">
        <f t="shared" si="6"/>
        <v/>
      </c>
      <c r="AD46" s="2" t="str">
        <f t="shared" si="6"/>
        <v/>
      </c>
    </row>
    <row r="47" spans="4:30" x14ac:dyDescent="0.15">
      <c r="D47" t="str">
        <f t="shared" si="7"/>
        <v/>
      </c>
      <c r="F47" s="2" t="str">
        <f t="shared" si="4"/>
        <v/>
      </c>
      <c r="AC47" s="2" t="str">
        <f t="shared" si="6"/>
        <v/>
      </c>
      <c r="AD47" s="2" t="str">
        <f t="shared" si="6"/>
        <v/>
      </c>
    </row>
    <row r="48" spans="4:30" x14ac:dyDescent="0.15">
      <c r="D48" t="str">
        <f t="shared" si="7"/>
        <v/>
      </c>
      <c r="F48" s="2" t="str">
        <f t="shared" si="4"/>
        <v/>
      </c>
      <c r="AC48" s="2" t="str">
        <f t="shared" si="6"/>
        <v/>
      </c>
      <c r="AD48" s="2" t="str">
        <f t="shared" si="6"/>
        <v/>
      </c>
    </row>
    <row r="49" spans="4:30" x14ac:dyDescent="0.15">
      <c r="D49" t="str">
        <f t="shared" si="7"/>
        <v/>
      </c>
      <c r="F49" s="2" t="str">
        <f t="shared" si="4"/>
        <v/>
      </c>
      <c r="AC49" s="2" t="str">
        <f t="shared" si="6"/>
        <v/>
      </c>
      <c r="AD49" s="2" t="str">
        <f t="shared" si="6"/>
        <v/>
      </c>
    </row>
    <row r="50" spans="4:30" x14ac:dyDescent="0.15">
      <c r="D50" t="str">
        <f t="shared" si="7"/>
        <v/>
      </c>
      <c r="F50" s="2" t="str">
        <f t="shared" si="4"/>
        <v/>
      </c>
      <c r="AC50" s="2" t="str">
        <f t="shared" si="6"/>
        <v/>
      </c>
      <c r="AD50" s="2" t="str">
        <f t="shared" si="6"/>
        <v/>
      </c>
    </row>
    <row r="51" spans="4:30" x14ac:dyDescent="0.15">
      <c r="D51" t="str">
        <f t="shared" si="7"/>
        <v/>
      </c>
      <c r="F51" s="2" t="str">
        <f t="shared" si="4"/>
        <v/>
      </c>
      <c r="AC51" s="2" t="str">
        <f t="shared" si="6"/>
        <v/>
      </c>
      <c r="AD51" s="2" t="str">
        <f t="shared" si="6"/>
        <v/>
      </c>
    </row>
    <row r="52" spans="4:30" x14ac:dyDescent="0.15">
      <c r="D52" t="str">
        <f t="shared" si="7"/>
        <v/>
      </c>
      <c r="F52" s="2" t="str">
        <f t="shared" si="4"/>
        <v/>
      </c>
      <c r="AC52" s="2" t="str">
        <f t="shared" si="6"/>
        <v/>
      </c>
      <c r="AD52" s="2" t="str">
        <f t="shared" si="6"/>
        <v/>
      </c>
    </row>
    <row r="53" spans="4:30" x14ac:dyDescent="0.15">
      <c r="D53" t="str">
        <f t="shared" si="7"/>
        <v/>
      </c>
      <c r="F53" s="2" t="str">
        <f t="shared" si="4"/>
        <v/>
      </c>
      <c r="AC53" s="2" t="str">
        <f t="shared" si="6"/>
        <v/>
      </c>
      <c r="AD53" s="2" t="str">
        <f t="shared" si="6"/>
        <v/>
      </c>
    </row>
    <row r="54" spans="4:30" x14ac:dyDescent="0.15">
      <c r="D54" t="str">
        <f t="shared" si="7"/>
        <v/>
      </c>
      <c r="F54" s="2" t="str">
        <f t="shared" si="4"/>
        <v/>
      </c>
      <c r="AC54" s="2" t="str">
        <f t="shared" si="6"/>
        <v/>
      </c>
      <c r="AD54" s="2" t="str">
        <f t="shared" si="6"/>
        <v/>
      </c>
    </row>
    <row r="55" spans="4:30" x14ac:dyDescent="0.15">
      <c r="D55" t="str">
        <f t="shared" si="7"/>
        <v/>
      </c>
      <c r="F55" s="2" t="str">
        <f t="shared" si="4"/>
        <v/>
      </c>
      <c r="AC55" s="2" t="str">
        <f t="shared" si="6"/>
        <v/>
      </c>
      <c r="AD55" s="2" t="str">
        <f t="shared" si="6"/>
        <v/>
      </c>
    </row>
    <row r="56" spans="4:30" x14ac:dyDescent="0.15">
      <c r="D56" t="str">
        <f t="shared" si="7"/>
        <v/>
      </c>
      <c r="F56" s="2" t="str">
        <f t="shared" si="4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15">
      <c r="D57" t="str">
        <f t="shared" si="7"/>
        <v/>
      </c>
      <c r="F57" s="2" t="str">
        <f t="shared" si="4"/>
        <v/>
      </c>
      <c r="AC57" s="2" t="str">
        <f t="shared" si="8"/>
        <v/>
      </c>
      <c r="AD57" s="2" t="str">
        <f t="shared" si="8"/>
        <v/>
      </c>
    </row>
    <row r="58" spans="4:30" x14ac:dyDescent="0.15">
      <c r="D58" t="str">
        <f t="shared" si="7"/>
        <v/>
      </c>
      <c r="F58" s="2" t="str">
        <f t="shared" si="4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15">
      <c r="D59" t="str">
        <f t="shared" si="7"/>
        <v/>
      </c>
      <c r="F59" s="2" t="str">
        <f t="shared" si="4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15">
      <c r="D64" t="str">
        <f>IF(A64&lt;&gt;"","Planned","")</f>
        <v/>
      </c>
    </row>
  </sheetData>
  <conditionalFormatting sqref="A15:AD58">
    <cfRule type="expression" dxfId="5" priority="1" stopIfTrue="1">
      <formula>$D15="Done"</formula>
    </cfRule>
    <cfRule type="expression" dxfId="4" priority="2" stopIfTrue="1">
      <formula>$D15="Ongoing"</formula>
    </cfRule>
  </conditionalFormatting>
  <dataValidations count="1">
    <dataValidation type="list" allowBlank="1" showInputMessage="1" sqref="D3:D8 D15:D64" xr:uid="{9918CC3F-CA38-4ACE-A70F-7915F43081DF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61" r:id="rId4" name="Button 1">
              <controlPr defaultSize="0" print="0" autoFill="0" autoPict="0" macro="[0]!SortSprintTasks">
                <anchor moveWithCells="1" sizeWithCells="1">
                  <from>
                    <xdr:col>0</xdr:col>
                    <xdr:colOff>241300</xdr:colOff>
                    <xdr:row>5</xdr:row>
                    <xdr:rowOff>88900</xdr:rowOff>
                  </from>
                  <to>
                    <xdr:col>0</xdr:col>
                    <xdr:colOff>1778000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62" r:id="rId5" name="Button 2">
              <controlPr defaultSize="0" print="0" autoFill="0" autoPict="0" macro="[0]!UpdateTaskSlips">
                <anchor moveWithCells="1" sizeWithCells="1">
                  <from>
                    <xdr:col>0</xdr:col>
                    <xdr:colOff>2057400</xdr:colOff>
                    <xdr:row>5</xdr:row>
                    <xdr:rowOff>88900</xdr:rowOff>
                  </from>
                  <to>
                    <xdr:col>2</xdr:col>
                    <xdr:colOff>215900</xdr:colOff>
                    <xdr:row>7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4815-D405-41D0-8BDA-E6F9FBE8DF5A}">
  <sheetPr codeName="Sheet8"/>
  <dimension ref="A1:AD64"/>
  <sheetViews>
    <sheetView zoomScale="175" zoomScaleNormal="175" workbookViewId="0">
      <pane ySplit="14" topLeftCell="A54" activePane="bottomLeft" state="frozen"/>
      <selection pane="bottomLeft" activeCell="B10" sqref="B10"/>
    </sheetView>
  </sheetViews>
  <sheetFormatPr baseColWidth="10" defaultColWidth="9.1640625" defaultRowHeight="13" x14ac:dyDescent="0.15"/>
  <cols>
    <col min="1" max="1" width="38.5" customWidth="1"/>
    <col min="2" max="2" width="8.5" style="2" customWidth="1"/>
    <col min="3" max="3" width="13.6640625" customWidth="1"/>
    <col min="4" max="4" width="10.83203125" customWidth="1"/>
    <col min="5" max="5" width="6.5" style="2" customWidth="1"/>
    <col min="6" max="30" width="4.5" style="2" customWidth="1"/>
  </cols>
  <sheetData>
    <row r="1" spans="1:30" ht="18" x14ac:dyDescent="0.2">
      <c r="A1" s="26">
        <v>3</v>
      </c>
      <c r="B1" s="3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15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9" spans="1:30" x14ac:dyDescent="0.15">
      <c r="A9" s="16" t="s">
        <v>12</v>
      </c>
      <c r="B9" s="2">
        <v>5</v>
      </c>
      <c r="C9" s="16"/>
      <c r="D9" s="14"/>
      <c r="E9" s="16" t="s">
        <v>9</v>
      </c>
      <c r="F9" s="16" t="s">
        <v>11</v>
      </c>
      <c r="G9" s="16"/>
      <c r="H9" s="16"/>
      <c r="I9" s="16"/>
      <c r="J9" s="16"/>
      <c r="K9" s="16"/>
      <c r="L9" s="1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x14ac:dyDescent="0.15">
      <c r="A10" s="16" t="s">
        <v>28</v>
      </c>
      <c r="B10" s="2">
        <v>6</v>
      </c>
      <c r="C10" s="16" t="s">
        <v>29</v>
      </c>
      <c r="D10" s="16" t="s">
        <v>17</v>
      </c>
      <c r="E10" s="15">
        <f ca="1">SUM(OFFSET(E14,1,0,TaskRows,1))</f>
        <v>0</v>
      </c>
      <c r="F10" s="15">
        <f ca="1">IF(AND(SUM(OFFSET(F14,1,0,TaskRows,1))=0),0,SUM(OFFSET(F14,1,0,TaskRows,1)))</f>
        <v>0</v>
      </c>
      <c r="G10" s="15" t="str">
        <f t="shared" ref="G10:AD10" ca="1" si="0">IF(AND(SUM(OFFSET(G14,1,0,TaskRows,1))=0),"",SUM(OFFSET(G14,1,0,TaskRows,1)))</f>
        <v/>
      </c>
      <c r="H10" s="15" t="str">
        <f t="shared" ca="1" si="0"/>
        <v/>
      </c>
      <c r="I10" s="15" t="str">
        <f t="shared" ca="1" si="0"/>
        <v/>
      </c>
      <c r="J10" s="15" t="str">
        <f t="shared" ca="1" si="0"/>
        <v/>
      </c>
      <c r="K10" s="15" t="str">
        <f t="shared" ca="1" si="0"/>
        <v/>
      </c>
      <c r="L10" s="15" t="str">
        <f t="shared" ca="1" si="0"/>
        <v/>
      </c>
      <c r="M10" s="15" t="str">
        <f t="shared" ca="1" si="0"/>
        <v/>
      </c>
      <c r="N10" s="15" t="str">
        <f t="shared" ca="1" si="0"/>
        <v/>
      </c>
      <c r="O10" s="15" t="str">
        <f t="shared" ca="1" si="0"/>
        <v/>
      </c>
      <c r="P10" s="15" t="str">
        <f t="shared" ca="1" si="0"/>
        <v/>
      </c>
      <c r="Q10" s="15" t="str">
        <f t="shared" ca="1" si="0"/>
        <v/>
      </c>
      <c r="R10" s="15" t="str">
        <f t="shared" ca="1" si="0"/>
        <v/>
      </c>
      <c r="S10" s="15" t="str">
        <f t="shared" ca="1" si="0"/>
        <v/>
      </c>
      <c r="T10" s="15" t="str">
        <f t="shared" ca="1" si="0"/>
        <v/>
      </c>
      <c r="U10" s="15" t="str">
        <f t="shared" ca="1" si="0"/>
        <v/>
      </c>
      <c r="V10" s="15" t="str">
        <f t="shared" ca="1" si="0"/>
        <v/>
      </c>
      <c r="W10" s="15" t="str">
        <f t="shared" ca="1" si="0"/>
        <v/>
      </c>
      <c r="X10" s="15" t="str">
        <f t="shared" ca="1" si="0"/>
        <v/>
      </c>
      <c r="Y10" s="15" t="str">
        <f t="shared" ca="1" si="0"/>
        <v/>
      </c>
      <c r="Z10" s="15" t="str">
        <f t="shared" ca="1" si="0"/>
        <v/>
      </c>
      <c r="AA10" s="15" t="str">
        <f t="shared" ca="1" si="0"/>
        <v/>
      </c>
      <c r="AB10" s="15" t="str">
        <f t="shared" ca="1" si="0"/>
        <v/>
      </c>
      <c r="AC10" s="15" t="str">
        <f t="shared" ca="1" si="0"/>
        <v/>
      </c>
      <c r="AD10" s="15" t="str">
        <f t="shared" ca="1" si="0"/>
        <v/>
      </c>
    </row>
    <row r="11" spans="1:30" hidden="1" x14ac:dyDescent="0.1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15">
      <c r="A12" s="50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15">
      <c r="A13" s="50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15">
      <c r="A14" s="16" t="s">
        <v>7</v>
      </c>
      <c r="B14" s="17" t="s">
        <v>21</v>
      </c>
      <c r="C14" s="16" t="s">
        <v>8</v>
      </c>
      <c r="D14" s="16" t="s">
        <v>3</v>
      </c>
      <c r="E14" s="17" t="s">
        <v>10</v>
      </c>
      <c r="F14" s="17">
        <v>1</v>
      </c>
      <c r="G14" s="17">
        <f t="shared" ref="G14:AD14" si="3">IF($B$9&gt;F14,F14+1,"")</f>
        <v>2</v>
      </c>
      <c r="H14" s="17">
        <f t="shared" si="3"/>
        <v>3</v>
      </c>
      <c r="I14" s="17">
        <f t="shared" si="3"/>
        <v>4</v>
      </c>
      <c r="J14" s="17">
        <f t="shared" si="3"/>
        <v>5</v>
      </c>
      <c r="K14" s="17" t="str">
        <f t="shared" si="3"/>
        <v/>
      </c>
      <c r="L14" s="17" t="str">
        <f t="shared" si="3"/>
        <v/>
      </c>
      <c r="M14" s="17" t="str">
        <f t="shared" si="3"/>
        <v/>
      </c>
      <c r="N14" s="17" t="str">
        <f t="shared" si="3"/>
        <v/>
      </c>
      <c r="O14" s="17" t="str">
        <f t="shared" si="3"/>
        <v/>
      </c>
      <c r="P14" s="17" t="str">
        <f t="shared" si="3"/>
        <v/>
      </c>
      <c r="Q14" s="17" t="str">
        <f t="shared" si="3"/>
        <v/>
      </c>
      <c r="R14" s="17" t="str">
        <f t="shared" si="3"/>
        <v/>
      </c>
      <c r="S14" s="17" t="str">
        <f t="shared" si="3"/>
        <v/>
      </c>
      <c r="T14" s="17" t="str">
        <f t="shared" si="3"/>
        <v/>
      </c>
      <c r="U14" s="17" t="str">
        <f t="shared" si="3"/>
        <v/>
      </c>
      <c r="V14" s="17" t="str">
        <f t="shared" si="3"/>
        <v/>
      </c>
      <c r="W14" s="17" t="str">
        <f t="shared" si="3"/>
        <v/>
      </c>
      <c r="X14" s="17" t="str">
        <f t="shared" si="3"/>
        <v/>
      </c>
      <c r="Y14" s="17" t="str">
        <f t="shared" si="3"/>
        <v/>
      </c>
      <c r="Z14" s="17" t="str">
        <f t="shared" si="3"/>
        <v/>
      </c>
      <c r="AA14" s="17" t="str">
        <f t="shared" si="3"/>
        <v/>
      </c>
      <c r="AB14" s="17" t="str">
        <f t="shared" si="3"/>
        <v/>
      </c>
      <c r="AC14" s="17" t="str">
        <f t="shared" si="3"/>
        <v/>
      </c>
      <c r="AD14" s="17" t="str">
        <f t="shared" si="3"/>
        <v/>
      </c>
    </row>
    <row r="15" spans="1:30" x14ac:dyDescent="0.15">
      <c r="E15" s="2">
        <v>0</v>
      </c>
      <c r="F15" s="2">
        <f t="shared" ref="F15:F59" si="4">IF(OR(F$14="",$E15=""),"",E15)</f>
        <v>0</v>
      </c>
    </row>
    <row r="16" spans="1:30" x14ac:dyDescent="0.15">
      <c r="E16" s="2">
        <v>0</v>
      </c>
      <c r="F16" s="2">
        <f t="shared" si="4"/>
        <v>0</v>
      </c>
      <c r="AC16" s="2" t="str">
        <f t="shared" ref="AC16:AD35" si="5">IF(OR(AC$14="",$E16=""),"",AB16)</f>
        <v/>
      </c>
      <c r="AD16" s="2" t="str">
        <f t="shared" si="5"/>
        <v/>
      </c>
    </row>
    <row r="17" spans="4:30" x14ac:dyDescent="0.15">
      <c r="E17" s="2">
        <v>0</v>
      </c>
      <c r="F17" s="2">
        <f t="shared" si="4"/>
        <v>0</v>
      </c>
      <c r="AC17" s="2" t="str">
        <f t="shared" si="5"/>
        <v/>
      </c>
      <c r="AD17" s="2" t="str">
        <f t="shared" si="5"/>
        <v/>
      </c>
    </row>
    <row r="18" spans="4:30" x14ac:dyDescent="0.15">
      <c r="E18" s="2">
        <v>0</v>
      </c>
      <c r="F18" s="2">
        <f t="shared" si="4"/>
        <v>0</v>
      </c>
      <c r="AC18" s="2" t="str">
        <f t="shared" si="5"/>
        <v/>
      </c>
      <c r="AD18" s="2" t="str">
        <f t="shared" si="5"/>
        <v/>
      </c>
    </row>
    <row r="19" spans="4:30" x14ac:dyDescent="0.15">
      <c r="D19" t="str">
        <f t="shared" ref="D19:D59" si="6">IF(A19&lt;&gt;"","Planned","")</f>
        <v/>
      </c>
      <c r="F19" s="2" t="str">
        <f t="shared" si="4"/>
        <v/>
      </c>
      <c r="AC19" s="2" t="str">
        <f t="shared" si="5"/>
        <v/>
      </c>
      <c r="AD19" s="2" t="str">
        <f t="shared" si="5"/>
        <v/>
      </c>
    </row>
    <row r="20" spans="4:30" x14ac:dyDescent="0.15">
      <c r="D20" t="str">
        <f t="shared" si="6"/>
        <v/>
      </c>
      <c r="F20" s="2" t="str">
        <f t="shared" si="4"/>
        <v/>
      </c>
      <c r="AC20" s="2" t="str">
        <f t="shared" si="5"/>
        <v/>
      </c>
      <c r="AD20" s="2" t="str">
        <f t="shared" si="5"/>
        <v/>
      </c>
    </row>
    <row r="21" spans="4:30" x14ac:dyDescent="0.15">
      <c r="D21" t="str">
        <f t="shared" si="6"/>
        <v/>
      </c>
      <c r="F21" s="2" t="str">
        <f t="shared" si="4"/>
        <v/>
      </c>
      <c r="AC21" s="2" t="str">
        <f t="shared" si="5"/>
        <v/>
      </c>
      <c r="AD21" s="2" t="str">
        <f t="shared" si="5"/>
        <v/>
      </c>
    </row>
    <row r="22" spans="4:30" x14ac:dyDescent="0.15">
      <c r="D22" t="str">
        <f t="shared" si="6"/>
        <v/>
      </c>
      <c r="F22" s="2" t="str">
        <f t="shared" si="4"/>
        <v/>
      </c>
      <c r="AC22" s="2" t="str">
        <f t="shared" si="5"/>
        <v/>
      </c>
      <c r="AD22" s="2" t="str">
        <f t="shared" si="5"/>
        <v/>
      </c>
    </row>
    <row r="23" spans="4:30" x14ac:dyDescent="0.15">
      <c r="D23" t="str">
        <f t="shared" si="6"/>
        <v/>
      </c>
      <c r="F23" s="2" t="str">
        <f t="shared" si="4"/>
        <v/>
      </c>
      <c r="AC23" s="2" t="str">
        <f t="shared" si="5"/>
        <v/>
      </c>
      <c r="AD23" s="2" t="str">
        <f t="shared" si="5"/>
        <v/>
      </c>
    </row>
    <row r="24" spans="4:30" x14ac:dyDescent="0.15">
      <c r="D24" t="str">
        <f t="shared" si="6"/>
        <v/>
      </c>
      <c r="F24" s="2" t="str">
        <f t="shared" si="4"/>
        <v/>
      </c>
      <c r="AC24" s="2" t="str">
        <f t="shared" si="5"/>
        <v/>
      </c>
      <c r="AD24" s="2" t="str">
        <f t="shared" si="5"/>
        <v/>
      </c>
    </row>
    <row r="25" spans="4:30" x14ac:dyDescent="0.15">
      <c r="D25" t="str">
        <f t="shared" si="6"/>
        <v/>
      </c>
      <c r="F25" s="2" t="str">
        <f t="shared" si="4"/>
        <v/>
      </c>
      <c r="AC25" s="2" t="str">
        <f t="shared" si="5"/>
        <v/>
      </c>
      <c r="AD25" s="2" t="str">
        <f t="shared" si="5"/>
        <v/>
      </c>
    </row>
    <row r="26" spans="4:30" x14ac:dyDescent="0.15">
      <c r="D26" t="str">
        <f t="shared" si="6"/>
        <v/>
      </c>
      <c r="F26" s="2" t="str">
        <f t="shared" si="4"/>
        <v/>
      </c>
      <c r="AC26" s="2" t="str">
        <f t="shared" si="5"/>
        <v/>
      </c>
      <c r="AD26" s="2" t="str">
        <f t="shared" si="5"/>
        <v/>
      </c>
    </row>
    <row r="27" spans="4:30" x14ac:dyDescent="0.15">
      <c r="D27" t="str">
        <f t="shared" si="6"/>
        <v/>
      </c>
      <c r="F27" s="2" t="str">
        <f t="shared" si="4"/>
        <v/>
      </c>
      <c r="AC27" s="2" t="str">
        <f t="shared" si="5"/>
        <v/>
      </c>
      <c r="AD27" s="2" t="str">
        <f t="shared" si="5"/>
        <v/>
      </c>
    </row>
    <row r="28" spans="4:30" x14ac:dyDescent="0.15">
      <c r="D28" t="str">
        <f t="shared" si="6"/>
        <v/>
      </c>
      <c r="F28" s="2" t="str">
        <f t="shared" si="4"/>
        <v/>
      </c>
      <c r="AC28" s="2" t="str">
        <f t="shared" si="5"/>
        <v/>
      </c>
      <c r="AD28" s="2" t="str">
        <f t="shared" si="5"/>
        <v/>
      </c>
    </row>
    <row r="29" spans="4:30" x14ac:dyDescent="0.15">
      <c r="D29" t="str">
        <f t="shared" si="6"/>
        <v/>
      </c>
      <c r="F29" s="2" t="str">
        <f t="shared" si="4"/>
        <v/>
      </c>
      <c r="AC29" s="2" t="str">
        <f t="shared" si="5"/>
        <v/>
      </c>
      <c r="AD29" s="2" t="str">
        <f t="shared" si="5"/>
        <v/>
      </c>
    </row>
    <row r="30" spans="4:30" x14ac:dyDescent="0.15">
      <c r="D30" t="str">
        <f t="shared" si="6"/>
        <v/>
      </c>
      <c r="F30" s="2" t="str">
        <f t="shared" si="4"/>
        <v/>
      </c>
      <c r="AC30" s="2" t="str">
        <f t="shared" si="5"/>
        <v/>
      </c>
      <c r="AD30" s="2" t="str">
        <f t="shared" si="5"/>
        <v/>
      </c>
    </row>
    <row r="31" spans="4:30" x14ac:dyDescent="0.15">
      <c r="D31" t="str">
        <f t="shared" si="6"/>
        <v/>
      </c>
      <c r="F31" s="2" t="str">
        <f t="shared" si="4"/>
        <v/>
      </c>
      <c r="AC31" s="2" t="str">
        <f t="shared" si="5"/>
        <v/>
      </c>
      <c r="AD31" s="2" t="str">
        <f t="shared" si="5"/>
        <v/>
      </c>
    </row>
    <row r="32" spans="4:30" x14ac:dyDescent="0.15">
      <c r="D32" t="str">
        <f t="shared" si="6"/>
        <v/>
      </c>
      <c r="F32" s="2" t="str">
        <f t="shared" si="4"/>
        <v/>
      </c>
      <c r="AC32" s="2" t="str">
        <f t="shared" si="5"/>
        <v/>
      </c>
      <c r="AD32" s="2" t="str">
        <f t="shared" si="5"/>
        <v/>
      </c>
    </row>
    <row r="33" spans="4:30" x14ac:dyDescent="0.15">
      <c r="D33" t="str">
        <f t="shared" si="6"/>
        <v/>
      </c>
      <c r="F33" s="2" t="str">
        <f t="shared" si="4"/>
        <v/>
      </c>
      <c r="AC33" s="2" t="str">
        <f t="shared" si="5"/>
        <v/>
      </c>
      <c r="AD33" s="2" t="str">
        <f t="shared" si="5"/>
        <v/>
      </c>
    </row>
    <row r="34" spans="4:30" x14ac:dyDescent="0.15">
      <c r="D34" t="str">
        <f t="shared" si="6"/>
        <v/>
      </c>
      <c r="F34" s="2" t="str">
        <f t="shared" si="4"/>
        <v/>
      </c>
      <c r="AC34" s="2" t="str">
        <f t="shared" si="5"/>
        <v/>
      </c>
      <c r="AD34" s="2" t="str">
        <f t="shared" si="5"/>
        <v/>
      </c>
    </row>
    <row r="35" spans="4:30" x14ac:dyDescent="0.15">
      <c r="D35" t="str">
        <f t="shared" si="6"/>
        <v/>
      </c>
      <c r="F35" s="2" t="str">
        <f t="shared" si="4"/>
        <v/>
      </c>
      <c r="AC35" s="2" t="str">
        <f t="shared" si="5"/>
        <v/>
      </c>
      <c r="AD35" s="2" t="str">
        <f t="shared" si="5"/>
        <v/>
      </c>
    </row>
    <row r="36" spans="4:30" x14ac:dyDescent="0.15">
      <c r="D36" t="str">
        <f t="shared" si="6"/>
        <v/>
      </c>
      <c r="F36" s="2" t="str">
        <f t="shared" si="4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15">
      <c r="D37" t="str">
        <f t="shared" si="6"/>
        <v/>
      </c>
      <c r="F37" s="2" t="str">
        <f t="shared" si="4"/>
        <v/>
      </c>
      <c r="AC37" s="2" t="str">
        <f t="shared" si="7"/>
        <v/>
      </c>
      <c r="AD37" s="2" t="str">
        <f t="shared" si="7"/>
        <v/>
      </c>
    </row>
    <row r="38" spans="4:30" x14ac:dyDescent="0.15">
      <c r="D38" t="str">
        <f t="shared" si="6"/>
        <v/>
      </c>
      <c r="F38" s="2" t="str">
        <f t="shared" si="4"/>
        <v/>
      </c>
      <c r="AC38" s="2" t="str">
        <f t="shared" si="7"/>
        <v/>
      </c>
      <c r="AD38" s="2" t="str">
        <f t="shared" si="7"/>
        <v/>
      </c>
    </row>
    <row r="39" spans="4:30" x14ac:dyDescent="0.15">
      <c r="D39" t="str">
        <f t="shared" si="6"/>
        <v/>
      </c>
      <c r="F39" s="2" t="str">
        <f t="shared" si="4"/>
        <v/>
      </c>
      <c r="AC39" s="2" t="str">
        <f t="shared" si="7"/>
        <v/>
      </c>
      <c r="AD39" s="2" t="str">
        <f t="shared" si="7"/>
        <v/>
      </c>
    </row>
    <row r="40" spans="4:30" x14ac:dyDescent="0.15">
      <c r="D40" t="str">
        <f t="shared" si="6"/>
        <v/>
      </c>
      <c r="F40" s="2" t="str">
        <f t="shared" si="4"/>
        <v/>
      </c>
      <c r="AC40" s="2" t="str">
        <f t="shared" si="7"/>
        <v/>
      </c>
      <c r="AD40" s="2" t="str">
        <f t="shared" si="7"/>
        <v/>
      </c>
    </row>
    <row r="41" spans="4:30" x14ac:dyDescent="0.15">
      <c r="D41" t="str">
        <f t="shared" si="6"/>
        <v/>
      </c>
      <c r="F41" s="2" t="str">
        <f t="shared" si="4"/>
        <v/>
      </c>
      <c r="AC41" s="2" t="str">
        <f t="shared" si="7"/>
        <v/>
      </c>
      <c r="AD41" s="2" t="str">
        <f t="shared" si="7"/>
        <v/>
      </c>
    </row>
    <row r="42" spans="4:30" x14ac:dyDescent="0.15">
      <c r="D42" t="str">
        <f t="shared" si="6"/>
        <v/>
      </c>
      <c r="F42" s="2" t="str">
        <f t="shared" si="4"/>
        <v/>
      </c>
      <c r="AC42" s="2" t="str">
        <f t="shared" si="7"/>
        <v/>
      </c>
      <c r="AD42" s="2" t="str">
        <f t="shared" si="7"/>
        <v/>
      </c>
    </row>
    <row r="43" spans="4:30" x14ac:dyDescent="0.15">
      <c r="D43" t="str">
        <f t="shared" si="6"/>
        <v/>
      </c>
      <c r="F43" s="2" t="str">
        <f t="shared" si="4"/>
        <v/>
      </c>
      <c r="AC43" s="2" t="str">
        <f t="shared" si="7"/>
        <v/>
      </c>
      <c r="AD43" s="2" t="str">
        <f t="shared" si="7"/>
        <v/>
      </c>
    </row>
    <row r="44" spans="4:30" x14ac:dyDescent="0.15">
      <c r="D44" t="str">
        <f t="shared" si="6"/>
        <v/>
      </c>
      <c r="F44" s="2" t="str">
        <f t="shared" si="4"/>
        <v/>
      </c>
      <c r="AC44" s="2" t="str">
        <f t="shared" si="7"/>
        <v/>
      </c>
      <c r="AD44" s="2" t="str">
        <f t="shared" si="7"/>
        <v/>
      </c>
    </row>
    <row r="45" spans="4:30" x14ac:dyDescent="0.15">
      <c r="D45" t="str">
        <f t="shared" si="6"/>
        <v/>
      </c>
      <c r="F45" s="2" t="str">
        <f t="shared" si="4"/>
        <v/>
      </c>
      <c r="AC45" s="2" t="str">
        <f t="shared" si="7"/>
        <v/>
      </c>
      <c r="AD45" s="2" t="str">
        <f t="shared" si="7"/>
        <v/>
      </c>
    </row>
    <row r="46" spans="4:30" x14ac:dyDescent="0.15">
      <c r="D46" t="str">
        <f t="shared" si="6"/>
        <v/>
      </c>
      <c r="F46" s="2" t="str">
        <f t="shared" si="4"/>
        <v/>
      </c>
      <c r="AC46" s="2" t="str">
        <f t="shared" si="7"/>
        <v/>
      </c>
      <c r="AD46" s="2" t="str">
        <f t="shared" si="7"/>
        <v/>
      </c>
    </row>
    <row r="47" spans="4:30" x14ac:dyDescent="0.15">
      <c r="D47" t="str">
        <f t="shared" si="6"/>
        <v/>
      </c>
      <c r="F47" s="2" t="str">
        <f t="shared" si="4"/>
        <v/>
      </c>
      <c r="AC47" s="2" t="str">
        <f t="shared" si="7"/>
        <v/>
      </c>
      <c r="AD47" s="2" t="str">
        <f t="shared" si="7"/>
        <v/>
      </c>
    </row>
    <row r="48" spans="4:30" x14ac:dyDescent="0.15">
      <c r="D48" t="str">
        <f t="shared" si="6"/>
        <v/>
      </c>
      <c r="F48" s="2" t="str">
        <f t="shared" si="4"/>
        <v/>
      </c>
      <c r="AC48" s="2" t="str">
        <f t="shared" si="7"/>
        <v/>
      </c>
      <c r="AD48" s="2" t="str">
        <f t="shared" si="7"/>
        <v/>
      </c>
    </row>
    <row r="49" spans="4:30" x14ac:dyDescent="0.15">
      <c r="D49" t="str">
        <f t="shared" si="6"/>
        <v/>
      </c>
      <c r="F49" s="2" t="str">
        <f t="shared" si="4"/>
        <v/>
      </c>
      <c r="AC49" s="2" t="str">
        <f t="shared" si="7"/>
        <v/>
      </c>
      <c r="AD49" s="2" t="str">
        <f t="shared" si="7"/>
        <v/>
      </c>
    </row>
    <row r="50" spans="4:30" x14ac:dyDescent="0.15">
      <c r="D50" t="str">
        <f t="shared" si="6"/>
        <v/>
      </c>
      <c r="F50" s="2" t="str">
        <f t="shared" si="4"/>
        <v/>
      </c>
      <c r="AC50" s="2" t="str">
        <f t="shared" si="7"/>
        <v/>
      </c>
      <c r="AD50" s="2" t="str">
        <f t="shared" si="7"/>
        <v/>
      </c>
    </row>
    <row r="51" spans="4:30" x14ac:dyDescent="0.15">
      <c r="D51" t="str">
        <f t="shared" si="6"/>
        <v/>
      </c>
      <c r="F51" s="2" t="str">
        <f t="shared" si="4"/>
        <v/>
      </c>
      <c r="AC51" s="2" t="str">
        <f t="shared" si="7"/>
        <v/>
      </c>
      <c r="AD51" s="2" t="str">
        <f t="shared" si="7"/>
        <v/>
      </c>
    </row>
    <row r="52" spans="4:30" x14ac:dyDescent="0.15">
      <c r="D52" t="str">
        <f t="shared" si="6"/>
        <v/>
      </c>
      <c r="F52" s="2" t="str">
        <f t="shared" si="4"/>
        <v/>
      </c>
      <c r="AC52" s="2" t="str">
        <f t="shared" si="7"/>
        <v/>
      </c>
      <c r="AD52" s="2" t="str">
        <f t="shared" si="7"/>
        <v/>
      </c>
    </row>
    <row r="53" spans="4:30" x14ac:dyDescent="0.15">
      <c r="D53" t="str">
        <f t="shared" si="6"/>
        <v/>
      </c>
      <c r="F53" s="2" t="str">
        <f t="shared" si="4"/>
        <v/>
      </c>
      <c r="AC53" s="2" t="str">
        <f t="shared" si="7"/>
        <v/>
      </c>
      <c r="AD53" s="2" t="str">
        <f t="shared" si="7"/>
        <v/>
      </c>
    </row>
    <row r="54" spans="4:30" x14ac:dyDescent="0.15">
      <c r="D54" t="str">
        <f t="shared" si="6"/>
        <v/>
      </c>
      <c r="F54" s="2" t="str">
        <f t="shared" si="4"/>
        <v/>
      </c>
      <c r="AC54" s="2" t="str">
        <f t="shared" si="7"/>
        <v/>
      </c>
      <c r="AD54" s="2" t="str">
        <f t="shared" si="7"/>
        <v/>
      </c>
    </row>
    <row r="55" spans="4:30" x14ac:dyDescent="0.15">
      <c r="D55" t="str">
        <f t="shared" si="6"/>
        <v/>
      </c>
      <c r="F55" s="2" t="str">
        <f t="shared" si="4"/>
        <v/>
      </c>
      <c r="AC55" s="2" t="str">
        <f t="shared" si="7"/>
        <v/>
      </c>
      <c r="AD55" s="2" t="str">
        <f t="shared" si="7"/>
        <v/>
      </c>
    </row>
    <row r="56" spans="4:30" x14ac:dyDescent="0.15">
      <c r="D56" t="str">
        <f t="shared" si="6"/>
        <v/>
      </c>
      <c r="F56" s="2" t="str">
        <f t="shared" si="4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15">
      <c r="D57" t="str">
        <f t="shared" si="6"/>
        <v/>
      </c>
      <c r="F57" s="2" t="str">
        <f t="shared" si="4"/>
        <v/>
      </c>
      <c r="AC57" s="2" t="str">
        <f t="shared" si="8"/>
        <v/>
      </c>
      <c r="AD57" s="2" t="str">
        <f t="shared" si="8"/>
        <v/>
      </c>
    </row>
    <row r="58" spans="4:30" x14ac:dyDescent="0.15">
      <c r="D58" t="str">
        <f t="shared" si="6"/>
        <v/>
      </c>
      <c r="F58" s="2" t="str">
        <f t="shared" si="4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15">
      <c r="D59" t="str">
        <f t="shared" si="6"/>
        <v/>
      </c>
      <c r="F59" s="2" t="str">
        <f t="shared" si="4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15">
      <c r="D64" t="str">
        <f>IF(A64&lt;&gt;"","Planned","")</f>
        <v/>
      </c>
    </row>
  </sheetData>
  <conditionalFormatting sqref="A15:AD58">
    <cfRule type="expression" dxfId="3" priority="1" stopIfTrue="1">
      <formula>$D15="Done"</formula>
    </cfRule>
    <cfRule type="expression" dxfId="2" priority="2" stopIfTrue="1">
      <formula>$D15="Ongoing"</formula>
    </cfRule>
  </conditionalFormatting>
  <dataValidations count="1">
    <dataValidation type="list" allowBlank="1" showInputMessage="1" sqref="D3:D8 D15:D64" xr:uid="{3C870FCA-1913-4B69-A47D-F33F97EFE968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9505" r:id="rId4" name="Button 1">
              <controlPr defaultSize="0" print="0" autoFill="0" autoPict="0" macro="[0]!SortSprintTasks">
                <anchor moveWithCells="1" sizeWithCells="1">
                  <from>
                    <xdr:col>0</xdr:col>
                    <xdr:colOff>241300</xdr:colOff>
                    <xdr:row>5</xdr:row>
                    <xdr:rowOff>88900</xdr:rowOff>
                  </from>
                  <to>
                    <xdr:col>0</xdr:col>
                    <xdr:colOff>1778000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06" r:id="rId5" name="Button 2">
              <controlPr defaultSize="0" print="0" autoFill="0" autoPict="0" macro="[0]!UpdateTaskSlips">
                <anchor moveWithCells="1" sizeWithCells="1">
                  <from>
                    <xdr:col>0</xdr:col>
                    <xdr:colOff>2057400</xdr:colOff>
                    <xdr:row>5</xdr:row>
                    <xdr:rowOff>88900</xdr:rowOff>
                  </from>
                  <to>
                    <xdr:col>2</xdr:col>
                    <xdr:colOff>215900</xdr:colOff>
                    <xdr:row>7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893A-C0F6-41B2-B52D-421EC34C0A96}">
  <sheetPr codeName="Sheet4"/>
  <dimension ref="A1:AD64"/>
  <sheetViews>
    <sheetView workbookViewId="0">
      <pane ySplit="14" topLeftCell="A15" activePane="bottomLeft" state="frozen"/>
      <selection pane="bottomLeft" activeCell="O23" sqref="O23"/>
    </sheetView>
  </sheetViews>
  <sheetFormatPr baseColWidth="10" defaultColWidth="9.1640625" defaultRowHeight="13" x14ac:dyDescent="0.15"/>
  <cols>
    <col min="1" max="1" width="38.5" customWidth="1"/>
    <col min="2" max="2" width="8.5" style="2" customWidth="1"/>
    <col min="3" max="3" width="13.6640625" customWidth="1"/>
    <col min="4" max="4" width="10.83203125" customWidth="1"/>
    <col min="5" max="5" width="6.5" style="2" customWidth="1"/>
    <col min="6" max="30" width="4.5" style="2" customWidth="1"/>
  </cols>
  <sheetData>
    <row r="1" spans="1:30" ht="18" x14ac:dyDescent="0.2">
      <c r="A1" s="26">
        <v>1</v>
      </c>
      <c r="B1" s="3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15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9" spans="1:30" x14ac:dyDescent="0.15">
      <c r="A9" s="16" t="s">
        <v>12</v>
      </c>
      <c r="B9" s="2">
        <v>5</v>
      </c>
      <c r="C9" s="16"/>
      <c r="D9" s="14"/>
      <c r="E9" s="16" t="s">
        <v>9</v>
      </c>
      <c r="F9" s="16" t="s">
        <v>11</v>
      </c>
      <c r="G9" s="16"/>
      <c r="H9" s="16"/>
      <c r="I9" s="16"/>
      <c r="J9" s="16"/>
      <c r="K9" s="16"/>
      <c r="L9" s="1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x14ac:dyDescent="0.15">
      <c r="A10" s="16" t="s">
        <v>28</v>
      </c>
      <c r="B10" s="2">
        <v>5</v>
      </c>
      <c r="C10" s="16" t="s">
        <v>29</v>
      </c>
      <c r="D10" s="16" t="s">
        <v>17</v>
      </c>
      <c r="E10" s="15">
        <f ca="1">SUM(OFFSET(E14,1,0,TaskRows,1))</f>
        <v>0</v>
      </c>
      <c r="F10" s="15">
        <f ca="1">IF(AND(SUM(OFFSET(F14,1,0,TaskRows,1))=0),0,SUM(OFFSET(F14,1,0,TaskRows,1)))</f>
        <v>0</v>
      </c>
      <c r="G10" s="15" t="str">
        <f t="shared" ref="G10:AD10" ca="1" si="0">IF(AND(SUM(OFFSET(G14,1,0,TaskRows,1))=0),"",SUM(OFFSET(G14,1,0,TaskRows,1)))</f>
        <v/>
      </c>
      <c r="H10" s="15" t="str">
        <f t="shared" ca="1" si="0"/>
        <v/>
      </c>
      <c r="I10" s="15" t="str">
        <f t="shared" ca="1" si="0"/>
        <v/>
      </c>
      <c r="J10" s="15" t="str">
        <f t="shared" ca="1" si="0"/>
        <v/>
      </c>
      <c r="K10" s="15" t="str">
        <f t="shared" ca="1" si="0"/>
        <v/>
      </c>
      <c r="L10" s="15" t="str">
        <f t="shared" ca="1" si="0"/>
        <v/>
      </c>
      <c r="M10" s="15" t="str">
        <f t="shared" ca="1" si="0"/>
        <v/>
      </c>
      <c r="N10" s="15" t="str">
        <f t="shared" ca="1" si="0"/>
        <v/>
      </c>
      <c r="O10" s="15" t="str">
        <f t="shared" ca="1" si="0"/>
        <v/>
      </c>
      <c r="P10" s="15" t="str">
        <f t="shared" ca="1" si="0"/>
        <v/>
      </c>
      <c r="Q10" s="15" t="str">
        <f t="shared" ca="1" si="0"/>
        <v/>
      </c>
      <c r="R10" s="15" t="str">
        <f t="shared" ca="1" si="0"/>
        <v/>
      </c>
      <c r="S10" s="15" t="str">
        <f t="shared" ca="1" si="0"/>
        <v/>
      </c>
      <c r="T10" s="15" t="str">
        <f t="shared" ca="1" si="0"/>
        <v/>
      </c>
      <c r="U10" s="15" t="str">
        <f t="shared" ca="1" si="0"/>
        <v/>
      </c>
      <c r="V10" s="15" t="str">
        <f t="shared" ca="1" si="0"/>
        <v/>
      </c>
      <c r="W10" s="15" t="str">
        <f t="shared" ca="1" si="0"/>
        <v/>
      </c>
      <c r="X10" s="15" t="str">
        <f t="shared" ca="1" si="0"/>
        <v/>
      </c>
      <c r="Y10" s="15" t="str">
        <f t="shared" ca="1" si="0"/>
        <v/>
      </c>
      <c r="Z10" s="15" t="str">
        <f t="shared" ca="1" si="0"/>
        <v/>
      </c>
      <c r="AA10" s="15" t="str">
        <f t="shared" ca="1" si="0"/>
        <v/>
      </c>
      <c r="AB10" s="15" t="str">
        <f t="shared" ca="1" si="0"/>
        <v/>
      </c>
      <c r="AC10" s="15" t="str">
        <f t="shared" ca="1" si="0"/>
        <v/>
      </c>
      <c r="AD10" s="15" t="str">
        <f t="shared" ca="1" si="0"/>
        <v/>
      </c>
    </row>
    <row r="11" spans="1:30" hidden="1" x14ac:dyDescent="0.1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15">
      <c r="A12" s="50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15">
      <c r="A13" s="50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15">
      <c r="A14" s="16" t="s">
        <v>7</v>
      </c>
      <c r="B14" s="17" t="s">
        <v>21</v>
      </c>
      <c r="C14" s="16" t="s">
        <v>8</v>
      </c>
      <c r="D14" s="16" t="s">
        <v>3</v>
      </c>
      <c r="E14" s="17" t="s">
        <v>10</v>
      </c>
      <c r="F14" s="17">
        <v>1</v>
      </c>
      <c r="G14" s="17">
        <f t="shared" ref="G14:AD14" si="3">IF($B$9&gt;F14,F14+1,"")</f>
        <v>2</v>
      </c>
      <c r="H14" s="17">
        <f t="shared" si="3"/>
        <v>3</v>
      </c>
      <c r="I14" s="17">
        <f t="shared" si="3"/>
        <v>4</v>
      </c>
      <c r="J14" s="17">
        <f t="shared" si="3"/>
        <v>5</v>
      </c>
      <c r="K14" s="17" t="str">
        <f t="shared" si="3"/>
        <v/>
      </c>
      <c r="L14" s="17" t="str">
        <f t="shared" si="3"/>
        <v/>
      </c>
      <c r="M14" s="17" t="str">
        <f t="shared" si="3"/>
        <v/>
      </c>
      <c r="N14" s="17" t="str">
        <f t="shared" si="3"/>
        <v/>
      </c>
      <c r="O14" s="17" t="str">
        <f t="shared" si="3"/>
        <v/>
      </c>
      <c r="P14" s="17" t="str">
        <f t="shared" si="3"/>
        <v/>
      </c>
      <c r="Q14" s="17" t="str">
        <f t="shared" si="3"/>
        <v/>
      </c>
      <c r="R14" s="17" t="str">
        <f t="shared" si="3"/>
        <v/>
      </c>
      <c r="S14" s="17" t="str">
        <f t="shared" si="3"/>
        <v/>
      </c>
      <c r="T14" s="17" t="str">
        <f t="shared" si="3"/>
        <v/>
      </c>
      <c r="U14" s="17" t="str">
        <f t="shared" si="3"/>
        <v/>
      </c>
      <c r="V14" s="17" t="str">
        <f t="shared" si="3"/>
        <v/>
      </c>
      <c r="W14" s="17" t="str">
        <f t="shared" si="3"/>
        <v/>
      </c>
      <c r="X14" s="17" t="str">
        <f t="shared" si="3"/>
        <v/>
      </c>
      <c r="Y14" s="17" t="str">
        <f t="shared" si="3"/>
        <v/>
      </c>
      <c r="Z14" s="17" t="str">
        <f t="shared" si="3"/>
        <v/>
      </c>
      <c r="AA14" s="17" t="str">
        <f t="shared" si="3"/>
        <v/>
      </c>
      <c r="AB14" s="17" t="str">
        <f t="shared" si="3"/>
        <v/>
      </c>
      <c r="AC14" s="17" t="str">
        <f t="shared" si="3"/>
        <v/>
      </c>
      <c r="AD14" s="17" t="str">
        <f t="shared" si="3"/>
        <v/>
      </c>
    </row>
    <row r="15" spans="1:30" x14ac:dyDescent="0.15">
      <c r="D15" t="str">
        <f t="shared" ref="D15:D59" si="4">IF(A15&lt;&gt;"","Planned","")</f>
        <v/>
      </c>
      <c r="F15" s="2" t="str">
        <f t="shared" ref="F15:F59" si="5">IF(OR(F$14="",$E15=""),"",E15)</f>
        <v/>
      </c>
    </row>
    <row r="16" spans="1:30" x14ac:dyDescent="0.15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 x14ac:dyDescent="0.15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 x14ac:dyDescent="0.15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 x14ac:dyDescent="0.15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 x14ac:dyDescent="0.15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 x14ac:dyDescent="0.15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 x14ac:dyDescent="0.15">
      <c r="D22" t="str">
        <f t="shared" si="4"/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 x14ac:dyDescent="0.15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 x14ac:dyDescent="0.15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 x14ac:dyDescent="0.15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 x14ac:dyDescent="0.15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 x14ac:dyDescent="0.15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 x14ac:dyDescent="0.15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 x14ac:dyDescent="0.15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 x14ac:dyDescent="0.15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 x14ac:dyDescent="0.15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 x14ac:dyDescent="0.15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 x14ac:dyDescent="0.15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 x14ac:dyDescent="0.15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 x14ac:dyDescent="0.15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 x14ac:dyDescent="0.15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15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15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15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15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15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15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15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15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15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15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15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15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15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15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15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15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15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15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15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15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15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15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15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15">
      <c r="D64" t="str">
        <f>IF(A64&lt;&gt;"","Planned","")</f>
        <v/>
      </c>
    </row>
  </sheetData>
  <phoneticPr fontId="2" type="noConversion"/>
  <conditionalFormatting sqref="A15:AD58">
    <cfRule type="expression" dxfId="1" priority="1" stopIfTrue="1">
      <formula>$D15="Done"</formula>
    </cfRule>
    <cfRule type="expression" dxfId="0" priority="2" stopIfTrue="1">
      <formula>$D15="Ongoing"</formula>
    </cfRule>
  </conditionalFormatting>
  <dataValidations count="1">
    <dataValidation type="list" allowBlank="1" showInputMessage="1" sqref="D15:D64 D3:D8" xr:uid="{B3C349FF-79FB-479E-9EF7-AAC99051E50A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4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241300</xdr:colOff>
                    <xdr:row>5</xdr:row>
                    <xdr:rowOff>88900</xdr:rowOff>
                  </from>
                  <to>
                    <xdr:col>0</xdr:col>
                    <xdr:colOff>1778000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5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2057400</xdr:colOff>
                    <xdr:row>5</xdr:row>
                    <xdr:rowOff>88900</xdr:rowOff>
                  </from>
                  <to>
                    <xdr:col>2</xdr:col>
                    <xdr:colOff>215900</xdr:colOff>
                    <xdr:row>7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4D85-36AB-4534-B49D-8DDB646DF185}">
  <sheetPr codeName="Sheet6">
    <pageSetUpPr fitToPage="1"/>
  </sheetPr>
  <dimension ref="A2:A10"/>
  <sheetViews>
    <sheetView topLeftCell="A2" zoomScale="145" zoomScaleNormal="145" workbookViewId="0">
      <selection activeCell="D10" sqref="D10"/>
    </sheetView>
  </sheetViews>
  <sheetFormatPr baseColWidth="10" defaultColWidth="9.1640625" defaultRowHeight="13" x14ac:dyDescent="0.15"/>
  <cols>
    <col min="1" max="1" width="9.1640625" style="30"/>
    <col min="2" max="2" width="9.33203125" style="30" customWidth="1"/>
    <col min="3" max="3" width="9.1640625" style="30"/>
    <col min="4" max="4" width="32.6640625" style="30" customWidth="1"/>
    <col min="5" max="5" width="9.1640625" style="30"/>
    <col min="6" max="6" width="32.6640625" style="30" customWidth="1"/>
    <col min="7" max="16384" width="9.1640625" style="30"/>
  </cols>
  <sheetData>
    <row r="2" ht="89.25" customHeight="1" x14ac:dyDescent="0.15"/>
    <row r="10" ht="89.25" customHeight="1" x14ac:dyDescent="0.15"/>
  </sheetData>
  <phoneticPr fontId="2" type="noConversion"/>
  <pageMargins left="0.19685039370078741" right="0.19685039370078741" top="0.19685039370078741" bottom="0.19685039370078741" header="0.51181102362204722" footer="0.51181102362204722"/>
  <pageSetup paperSize="9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41</vt:i4>
      </vt:variant>
    </vt:vector>
  </HeadingPairs>
  <TitlesOfParts>
    <vt:vector size="49" baseType="lpstr">
      <vt:lpstr>Release Plan</vt:lpstr>
      <vt:lpstr>Product Backlog</vt:lpstr>
      <vt:lpstr>PB Burndown</vt:lpstr>
      <vt:lpstr>Sp1</vt:lpstr>
      <vt:lpstr>Sp2</vt:lpstr>
      <vt:lpstr>Sp3</vt:lpstr>
      <vt:lpstr>Sprint Sheet Template</vt:lpstr>
      <vt:lpstr>Task Slips</vt:lpstr>
      <vt:lpstr>'Sp1'!DoneDays</vt:lpstr>
      <vt:lpstr>'Sp2'!DoneDays</vt:lpstr>
      <vt:lpstr>'Sp3'!DoneDays</vt:lpstr>
      <vt:lpstr>'Sprint Sheet Template'!DoneDays</vt:lpstr>
      <vt:lpstr>'Sp1'!ImplementationDays</vt:lpstr>
      <vt:lpstr>'Sp2'!ImplementationDays</vt:lpstr>
      <vt:lpstr>'Sp3'!ImplementationDays</vt:lpstr>
      <vt:lpstr>'Sprint Sheet Template'!ImplementationDays</vt:lpstr>
      <vt:lpstr>ProductBacklog</vt:lpstr>
      <vt:lpstr>Sprint</vt:lpstr>
      <vt:lpstr>SprintCount</vt:lpstr>
      <vt:lpstr>SprintsInTrend</vt:lpstr>
      <vt:lpstr>'Sp1'!SprintTasks</vt:lpstr>
      <vt:lpstr>'Sp2'!SprintTasks</vt:lpstr>
      <vt:lpstr>'Sp3'!SprintTasks</vt:lpstr>
      <vt:lpstr>SprintTasks</vt:lpstr>
      <vt:lpstr>Status</vt:lpstr>
      <vt:lpstr>StoryName</vt:lpstr>
      <vt:lpstr>'Sp1'!TaskRows</vt:lpstr>
      <vt:lpstr>'Sp2'!TaskRows</vt:lpstr>
      <vt:lpstr>'Sp3'!TaskRows</vt:lpstr>
      <vt:lpstr>'Sprint Sheet Template'!TaskRows</vt:lpstr>
      <vt:lpstr>'Sp1'!TaskStatus</vt:lpstr>
      <vt:lpstr>'Sp2'!TaskStatus</vt:lpstr>
      <vt:lpstr>'Sp3'!TaskStatus</vt:lpstr>
      <vt:lpstr>TaskStatus</vt:lpstr>
      <vt:lpstr>'Sp1'!TaskStoryID</vt:lpstr>
      <vt:lpstr>'Sp2'!TaskStoryID</vt:lpstr>
      <vt:lpstr>'Sp3'!TaskStoryID</vt:lpstr>
      <vt:lpstr>TaskStoryID</vt:lpstr>
      <vt:lpstr>'Sp1'!TotalEffort</vt:lpstr>
      <vt:lpstr>'Sp2'!TotalEffort</vt:lpstr>
      <vt:lpstr>'Sp3'!TotalEffort</vt:lpstr>
      <vt:lpstr>'Sprint Sheet Template'!TotalEffort</vt:lpstr>
      <vt:lpstr>'Sp1'!TrendDays</vt:lpstr>
      <vt:lpstr>'Sp2'!TrendDays</vt:lpstr>
      <vt:lpstr>'Sp3'!TrendDays</vt:lpstr>
      <vt:lpstr>TrendDays</vt:lpstr>
      <vt:lpstr>TrendOffset</vt:lpstr>
      <vt:lpstr>TrendSprintCount</vt:lpstr>
      <vt:lpstr>'Product Backlog'!Zone_d_impression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Fortin-Lubin, Matéo-Thomas</cp:lastModifiedBy>
  <cp:revision>1</cp:revision>
  <cp:lastPrinted>2015-01-30T19:03:25Z</cp:lastPrinted>
  <dcterms:created xsi:type="dcterms:W3CDTF">1998-06-05T11:20:44Z</dcterms:created>
  <dcterms:modified xsi:type="dcterms:W3CDTF">2024-12-14T02:44:05Z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