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statphd-my.sharepoint.com/personal/dionisioneto_statphd_onmicrosoft_com/Documents/Doutorado em Estatística/2023.2/2 - Aprendizado de Máquina Estatístico/artigo_publicar/Ensemble_Learning_Beta/Results/"/>
    </mc:Choice>
  </mc:AlternateContent>
  <xr:revisionPtr revIDLastSave="126" documentId="11_8DE4DFA62242AB511F4C8B460135F09AE6F1B7AF" xr6:coauthVersionLast="47" xr6:coauthVersionMax="47" xr10:uidLastSave="{90FD9D52-2503-4004-BA16-FED300351F00}"/>
  <bookViews>
    <workbookView xWindow="-108" yWindow="-108" windowWidth="23256" windowHeight="12456" activeTab="1" xr2:uid="{00000000-000D-0000-FFFF-FFFF00000000}"/>
  </bookViews>
  <sheets>
    <sheet name="resultados" sheetId="1" r:id="rId1"/>
    <sheet name="coefIcients_beta_regression" sheetId="3" r:id="rId2"/>
    <sheet name="tunagem"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4" i="3"/>
  <c r="I5" i="3"/>
  <c r="I6" i="3"/>
  <c r="I7" i="3"/>
  <c r="I8" i="3"/>
  <c r="I9" i="3"/>
  <c r="I10" i="3"/>
  <c r="I11" i="3"/>
  <c r="I12" i="3"/>
  <c r="I13" i="3"/>
  <c r="I14" i="3"/>
  <c r="I15" i="3"/>
  <c r="I16" i="3"/>
  <c r="I17" i="3"/>
  <c r="I18" i="3"/>
  <c r="I19" i="3"/>
  <c r="I20" i="3"/>
  <c r="I21" i="3"/>
  <c r="I22" i="3"/>
  <c r="I23" i="3"/>
  <c r="I24" i="3"/>
  <c r="I25" i="3"/>
  <c r="I26" i="3"/>
  <c r="I27" i="3"/>
  <c r="I28" i="3"/>
  <c r="I29" i="3"/>
  <c r="I30" i="3"/>
  <c r="I31" i="3"/>
  <c r="I4" i="3"/>
  <c r="H5" i="3"/>
  <c r="H6" i="3"/>
  <c r="H7" i="3"/>
  <c r="H8" i="3"/>
  <c r="H9" i="3"/>
  <c r="H10" i="3"/>
  <c r="H11" i="3"/>
  <c r="H12" i="3"/>
  <c r="H13" i="3"/>
  <c r="H14" i="3"/>
  <c r="H15" i="3"/>
  <c r="H16" i="3"/>
  <c r="H17" i="3"/>
  <c r="H18" i="3"/>
  <c r="H19" i="3"/>
  <c r="H20" i="3"/>
  <c r="H21" i="3"/>
  <c r="H22" i="3"/>
  <c r="H23" i="3"/>
  <c r="H24" i="3"/>
  <c r="H25" i="3"/>
  <c r="H26" i="3"/>
  <c r="H27" i="3"/>
  <c r="H28" i="3"/>
  <c r="H29" i="3"/>
  <c r="H30" i="3"/>
  <c r="H31" i="3"/>
  <c r="H4" i="3"/>
  <c r="M5" i="3"/>
  <c r="M6" i="3"/>
  <c r="M7" i="3"/>
  <c r="M8" i="3"/>
  <c r="M9" i="3"/>
  <c r="M10" i="3"/>
  <c r="M11" i="3"/>
  <c r="M12" i="3"/>
  <c r="M13" i="3"/>
  <c r="M14" i="3"/>
  <c r="M15" i="3"/>
  <c r="M16" i="3"/>
  <c r="M17" i="3"/>
  <c r="M18" i="3"/>
  <c r="M19" i="3"/>
  <c r="M20" i="3"/>
  <c r="M21" i="3"/>
  <c r="M22" i="3"/>
  <c r="M23" i="3"/>
  <c r="M24" i="3"/>
  <c r="M25" i="3"/>
  <c r="M26" i="3"/>
  <c r="M27" i="3"/>
  <c r="M28" i="3"/>
  <c r="M29" i="3"/>
  <c r="M30" i="3"/>
  <c r="M31" i="3"/>
  <c r="M4" i="3"/>
  <c r="L5" i="3"/>
  <c r="L6" i="3"/>
  <c r="L7" i="3"/>
  <c r="L8" i="3"/>
  <c r="L9" i="3"/>
  <c r="L10" i="3"/>
  <c r="L11" i="3"/>
  <c r="L12" i="3"/>
  <c r="L13" i="3"/>
  <c r="L14" i="3"/>
  <c r="L15" i="3"/>
  <c r="L16" i="3"/>
  <c r="L17" i="3"/>
  <c r="L18" i="3"/>
  <c r="L19" i="3"/>
  <c r="L20" i="3"/>
  <c r="L21" i="3"/>
  <c r="L22" i="3"/>
  <c r="L23" i="3"/>
  <c r="L24" i="3"/>
  <c r="L25" i="3"/>
  <c r="L26" i="3"/>
  <c r="L27" i="3"/>
  <c r="L28" i="3"/>
  <c r="L29" i="3"/>
  <c r="L30" i="3"/>
  <c r="L31" i="3"/>
  <c r="L4" i="3"/>
  <c r="E23" i="1"/>
  <c r="E22" i="1"/>
  <c r="E21" i="1"/>
  <c r="E19" i="1"/>
  <c r="E18" i="1"/>
  <c r="E17" i="1"/>
</calcChain>
</file>

<file path=xl/sharedStrings.xml><?xml version="1.0" encoding="utf-8"?>
<sst xmlns="http://schemas.openxmlformats.org/spreadsheetml/2006/main" count="164" uniqueCount="104">
  <si>
    <t>Resultados de performance dos modelos (soba melhor hiperparametrização)</t>
  </si>
  <si>
    <t>Model</t>
  </si>
  <si>
    <t>MSE</t>
  </si>
  <si>
    <t>RMSE</t>
  </si>
  <si>
    <t>MAE</t>
  </si>
  <si>
    <t>R2</t>
  </si>
  <si>
    <t>Beta Regression</t>
  </si>
  <si>
    <t>Bagging for Beta Regression</t>
  </si>
  <si>
    <t>Feature Bagging for Beta Regression</t>
  </si>
  <si>
    <t>Boosting for Beta Regression</t>
  </si>
  <si>
    <t>Linear Regression</t>
  </si>
  <si>
    <t>Support Vetor Regressor</t>
  </si>
  <si>
    <t>Random Forest Regressor</t>
  </si>
  <si>
    <t>Resultados do tempo de validação cruzada</t>
  </si>
  <si>
    <t>Time</t>
  </si>
  <si>
    <t>1,64572 secs</t>
  </si>
  <si>
    <t>15,62804 hours</t>
  </si>
  <si>
    <t>2,639377 hours</t>
  </si>
  <si>
    <t>59,3392 mins</t>
  </si>
  <si>
    <t>0.00920701 secs</t>
  </si>
  <si>
    <t>4.650448 hours</t>
  </si>
  <si>
    <t>1.236042 hours</t>
  </si>
  <si>
    <t>Resultados do tempo de treinamento (após obter a hiperparametrização ótima)</t>
  </si>
  <si>
    <t>54,27503 secs</t>
  </si>
  <si>
    <t>1,201738 mins</t>
  </si>
  <si>
    <t>0,4298491 secs</t>
  </si>
  <si>
    <t>4,008221 secs</t>
  </si>
  <si>
    <t>0,165216 secs</t>
  </si>
  <si>
    <t>Hyperparametros tunados</t>
  </si>
  <si>
    <t>none</t>
  </si>
  <si>
    <t xml:space="preserve"> n_estimators = 10  20  30  40  50  60  70  80  90 100 110 120 130 140 150 160 170 180 190 200 210 220 230240 250 260 270 280 290 300 310 320 330 340 350 360 370 380 390 400 410 420 430 440 450 460 470 480 490 500 510 520 530 540 550 560 570 580 590 600 610 620 630 640 650 660 670 680 690 700 710 720 730 740 750 760 770 780 790 800</t>
  </si>
  <si>
    <t>n_estimators = 50 100 150 200 250 300 350 400 450 500, n_features = c(5,10,15,25)</t>
  </si>
  <si>
    <t>iterations = [1]  10  20  30  40  50  60  70  80  90 100 110 120 130 140 150 160 170 180 190 200 210 220 230, step = 0.50 0.75 1.00 1.25 1.50 1.75 2.00.
[24] 240 250 260 270 280 290 300 310 320 330 340 350 360 370 380 390 400 410 420 430 440 450 460
[47] 470 480 490 500</t>
  </si>
  <si>
    <t>gamma=c(1,0.1,0.01,0.001), cost=c(0.1,1,10,100), kernel=c("linear", "polynomial","radial", "sigmoid")</t>
  </si>
  <si>
    <t>ntree = c(25,50,100,500), maxfeatures = c(5,10,20,25), maxnodes = c(3,6,9)</t>
  </si>
  <si>
    <t>0,00920701 secs</t>
  </si>
  <si>
    <t>4,650448 hours</t>
  </si>
  <si>
    <t>1,236042 hours</t>
  </si>
  <si>
    <t>Minutes</t>
  </si>
  <si>
    <t>minute</t>
  </si>
  <si>
    <t>Time (in minutes)</t>
  </si>
  <si>
    <t>Time (in seconds)</t>
  </si>
  <si>
    <t>x</t>
  </si>
  <si>
    <t>(Intercept)</t>
  </si>
  <si>
    <t>ESPVIDA</t>
  </si>
  <si>
    <t>FECTOT</t>
  </si>
  <si>
    <t>RAZDEP</t>
  </si>
  <si>
    <t>E_ANOSESTUDO</t>
  </si>
  <si>
    <t>T_ANALF18M</t>
  </si>
  <si>
    <t>T_FBBAS</t>
  </si>
  <si>
    <t>T_FBFUND</t>
  </si>
  <si>
    <t>T_FBMED</t>
  </si>
  <si>
    <t>T_FBSUPER</t>
  </si>
  <si>
    <t>T_MED18M</t>
  </si>
  <si>
    <t>T_SUPER25M</t>
  </si>
  <si>
    <t>GINI</t>
  </si>
  <si>
    <t>PIND</t>
  </si>
  <si>
    <t>PPOB</t>
  </si>
  <si>
    <t>RDPC1</t>
  </si>
  <si>
    <t>RDPCT</t>
  </si>
  <si>
    <t>THEIL</t>
  </si>
  <si>
    <t>T_BANAGUA</t>
  </si>
  <si>
    <t>T_DENS</t>
  </si>
  <si>
    <t>T_LIXO</t>
  </si>
  <si>
    <t>T_LUZ</t>
  </si>
  <si>
    <t>AGUA_ESGOTO</t>
  </si>
  <si>
    <t>T_M10A14CF</t>
  </si>
  <si>
    <t>T_M15A17CF</t>
  </si>
  <si>
    <t>I_ESCOLARIDADE</t>
  </si>
  <si>
    <t>IDHM</t>
  </si>
  <si>
    <t>IDHM_L</t>
  </si>
  <si>
    <t>IDHM_R</t>
  </si>
  <si>
    <t>(phi)</t>
  </si>
  <si>
    <t>Variable</t>
  </si>
  <si>
    <t>Effect</t>
  </si>
  <si>
    <t>X_1</t>
  </si>
  <si>
    <t>X_2</t>
  </si>
  <si>
    <t>X_3</t>
  </si>
  <si>
    <t>X_4</t>
  </si>
  <si>
    <t>X_5</t>
  </si>
  <si>
    <t>X_6</t>
  </si>
  <si>
    <t>X_7</t>
  </si>
  <si>
    <t>X_8</t>
  </si>
  <si>
    <t>X_9</t>
  </si>
  <si>
    <t>X_10</t>
  </si>
  <si>
    <t>X_11</t>
  </si>
  <si>
    <t>X_12</t>
  </si>
  <si>
    <t>X_13</t>
  </si>
  <si>
    <t>X_14</t>
  </si>
  <si>
    <t>X_15</t>
  </si>
  <si>
    <t>X_16</t>
  </si>
  <si>
    <t>X_17</t>
  </si>
  <si>
    <t>X_18</t>
  </si>
  <si>
    <t>X_19</t>
  </si>
  <si>
    <t>X_20</t>
  </si>
  <si>
    <t>X_21</t>
  </si>
  <si>
    <t>X_22</t>
  </si>
  <si>
    <t>X_23</t>
  </si>
  <si>
    <t>X_24</t>
  </si>
  <si>
    <t>X_25</t>
  </si>
  <si>
    <t>X_26</t>
  </si>
  <si>
    <t>X_27</t>
  </si>
  <si>
    <t>X_28</t>
  </si>
  <si>
    <t>C.I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</si>
</sst>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0.0000000"/>
    <numFmt numFmtId="166" formatCode="#,##0.0000"/>
    <numFmt numFmtId="175" formatCode="0.000000"/>
    <numFmt numFmtId="177" formatCode="0.0000"/>
  </numFmts>
  <fonts count="11">
    <font>
      <sz val="10"/>
      <color rgb="FF000000"/>
      <name val="Arial"/>
      <scheme val="minor"/>
    </font>
    <font>
      <sz val="10"/>
      <color theme="1"/>
      <name val="Arial"/>
      <scheme val="minor"/>
    </font>
    <font>
      <sz val="10"/>
      <color rgb="FF000000"/>
      <name val="Arial"/>
    </font>
    <font>
      <b/>
      <sz val="10"/>
      <color rgb="FF000000"/>
      <name val="Arial"/>
    </font>
    <font>
      <sz val="10"/>
      <color rgb="FF000000"/>
      <name val="&quot;Lucida Console&quot;"/>
    </font>
    <font>
      <sz val="10"/>
      <color rgb="FFFF0000"/>
      <name val="Arial"/>
      <family val="2"/>
      <scheme val="minor"/>
    </font>
    <font>
      <sz val="10"/>
      <color rgb="FFFF0000"/>
      <name val="Arial"/>
      <family val="2"/>
    </font>
    <font>
      <b/>
      <sz val="10"/>
      <color rgb="FFFF0000"/>
      <name val="Arial"/>
      <family val="2"/>
    </font>
    <font>
      <sz val="10"/>
      <color rgb="FF000000"/>
      <name val="Arial"/>
      <family val="2"/>
    </font>
    <font>
      <sz val="10"/>
      <color rgb="FF000000"/>
      <name val="Arial"/>
      <family val="2"/>
      <scheme val="minor"/>
    </font>
    <font>
      <sz val="8"/>
      <name val="Arial"/>
      <family val="2"/>
      <scheme val="minor"/>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xf>
    <xf numFmtId="164" fontId="2" fillId="2" borderId="0" xfId="0" applyNumberFormat="1" applyFont="1" applyFill="1"/>
    <xf numFmtId="164" fontId="3" fillId="2" borderId="0" xfId="0" applyNumberFormat="1" applyFont="1" applyFill="1"/>
    <xf numFmtId="0" fontId="2" fillId="2" borderId="0" xfId="0" applyFont="1" applyFill="1"/>
    <xf numFmtId="0" fontId="1" fillId="0" borderId="2" xfId="0" applyFont="1" applyBorder="1"/>
    <xf numFmtId="164" fontId="2" fillId="2" borderId="2" xfId="0" applyNumberFormat="1" applyFont="1" applyFill="1" applyBorder="1"/>
    <xf numFmtId="3" fontId="2" fillId="2" borderId="0" xfId="0" applyNumberFormat="1" applyFont="1" applyFill="1"/>
    <xf numFmtId="0" fontId="4" fillId="2" borderId="0" xfId="0" applyFont="1" applyFill="1"/>
    <xf numFmtId="3" fontId="4" fillId="2" borderId="0" xfId="0" applyNumberFormat="1" applyFont="1" applyFill="1"/>
    <xf numFmtId="0" fontId="4" fillId="2" borderId="2" xfId="0" applyFont="1" applyFill="1" applyBorder="1"/>
    <xf numFmtId="0" fontId="5" fillId="0" borderId="1" xfId="0" applyFont="1" applyBorder="1" applyAlignment="1">
      <alignment horizontal="center"/>
    </xf>
    <xf numFmtId="165" fontId="6" fillId="2" borderId="0" xfId="0" applyNumberFormat="1" applyFont="1" applyFill="1"/>
    <xf numFmtId="165" fontId="7" fillId="2" borderId="0" xfId="0" applyNumberFormat="1" applyFont="1" applyFill="1"/>
    <xf numFmtId="166" fontId="6" fillId="2" borderId="0" xfId="0" applyNumberFormat="1" applyFont="1" applyFill="1"/>
    <xf numFmtId="0" fontId="6" fillId="2" borderId="0" xfId="0" applyFont="1" applyFill="1"/>
    <xf numFmtId="164" fontId="6" fillId="2" borderId="2" xfId="0" applyNumberFormat="1" applyFont="1" applyFill="1" applyBorder="1"/>
    <xf numFmtId="164" fontId="0" fillId="0" borderId="0" xfId="0" applyNumberFormat="1"/>
    <xf numFmtId="0" fontId="0" fillId="0" borderId="0" xfId="0" applyAlignment="1">
      <alignment horizontal="center"/>
    </xf>
    <xf numFmtId="0" fontId="8" fillId="2" borderId="0" xfId="0" applyFont="1" applyFill="1"/>
    <xf numFmtId="0" fontId="9" fillId="0" borderId="0" xfId="0" applyFont="1"/>
    <xf numFmtId="3" fontId="8" fillId="2" borderId="0" xfId="0" applyNumberFormat="1" applyFont="1" applyFill="1" applyBorder="1"/>
    <xf numFmtId="175" fontId="0" fillId="0" borderId="0" xfId="0" applyNumberFormat="1"/>
    <xf numFmtId="177" fontId="0" fillId="0" borderId="0" xfId="0" applyNumberFormat="1"/>
    <xf numFmtId="3" fontId="8" fillId="2" borderId="0" xfId="0" applyNumberFormat="1" applyFont="1" applyFill="1"/>
    <xf numFmtId="0" fontId="9" fillId="0" borderId="4" xfId="0" applyFont="1" applyBorder="1"/>
    <xf numFmtId="177" fontId="0" fillId="0" borderId="3" xfId="0" applyNumberFormat="1" applyBorder="1"/>
    <xf numFmtId="0" fontId="8" fillId="2" borderId="2" xfId="0" applyFont="1" applyFill="1" applyBorder="1"/>
    <xf numFmtId="11" fontId="0" fillId="0" borderId="0" xfId="0" applyNumberFormat="1"/>
    <xf numFmtId="175" fontId="9" fillId="0" borderId="0" xfId="0" applyNumberFormat="1" applyFont="1"/>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K35"/>
  <sheetViews>
    <sheetView topLeftCell="A13" workbookViewId="0">
      <selection activeCell="H28" sqref="H28:I35"/>
    </sheetView>
  </sheetViews>
  <sheetFormatPr defaultColWidth="12.6640625" defaultRowHeight="15.75" customHeight="1"/>
  <cols>
    <col min="1" max="1" width="11.44140625" customWidth="1"/>
    <col min="2" max="2" width="33" customWidth="1"/>
    <col min="3" max="3" width="13.77734375" customWidth="1"/>
    <col min="5" max="5" width="13.6640625" bestFit="1" customWidth="1"/>
    <col min="8" max="8" width="31.6640625" bestFit="1" customWidth="1"/>
    <col min="9" max="9" width="15.6640625" bestFit="1" customWidth="1"/>
  </cols>
  <sheetData>
    <row r="2" spans="2:11">
      <c r="B2" s="1" t="s">
        <v>0</v>
      </c>
    </row>
    <row r="4" spans="2:11">
      <c r="B4" s="2" t="s">
        <v>1</v>
      </c>
      <c r="C4" s="3" t="s">
        <v>2</v>
      </c>
      <c r="D4" s="3" t="s">
        <v>3</v>
      </c>
      <c r="E4" s="3" t="s">
        <v>4</v>
      </c>
      <c r="F4" s="13" t="s">
        <v>5</v>
      </c>
      <c r="H4" t="s">
        <v>1</v>
      </c>
      <c r="I4" s="20" t="s">
        <v>2</v>
      </c>
      <c r="J4" s="20" t="s">
        <v>3</v>
      </c>
      <c r="K4" s="20" t="s">
        <v>4</v>
      </c>
    </row>
    <row r="5" spans="2:11">
      <c r="B5" s="1" t="s">
        <v>6</v>
      </c>
      <c r="C5" s="4">
        <v>6.6193320000000003E-3</v>
      </c>
      <c r="D5" s="4">
        <v>8.1359269999999997E-2</v>
      </c>
      <c r="E5" s="4">
        <v>6.0740389999999998E-2</v>
      </c>
      <c r="F5" s="14">
        <v>0.29124329999999998</v>
      </c>
      <c r="H5" t="s">
        <v>6</v>
      </c>
      <c r="I5" s="19">
        <v>6.6193320000000003E-3</v>
      </c>
      <c r="J5" s="19">
        <v>8.1359269999999997E-2</v>
      </c>
      <c r="K5" s="19">
        <v>6.0740389999999998E-2</v>
      </c>
    </row>
    <row r="6" spans="2:11">
      <c r="B6" s="1" t="s">
        <v>7</v>
      </c>
      <c r="C6" s="5">
        <v>6.6013349999999998E-3</v>
      </c>
      <c r="D6" s="5">
        <v>8.1248600000000004E-2</v>
      </c>
      <c r="E6" s="4">
        <v>6.0647039999999999E-2</v>
      </c>
      <c r="F6" s="15">
        <v>0.29317029999999999</v>
      </c>
      <c r="H6" t="s">
        <v>7</v>
      </c>
      <c r="I6" s="19">
        <v>6.6013349999999998E-3</v>
      </c>
      <c r="J6" s="19">
        <v>8.1248600000000004E-2</v>
      </c>
      <c r="K6" s="19">
        <v>6.0647039999999999E-2</v>
      </c>
    </row>
    <row r="7" spans="2:11">
      <c r="B7" s="1" t="s">
        <v>8</v>
      </c>
      <c r="C7" s="4">
        <v>6.6131050000000002E-3</v>
      </c>
      <c r="D7" s="4">
        <v>8.1321000000000004E-2</v>
      </c>
      <c r="E7" s="5">
        <v>6.0636349999999999E-2</v>
      </c>
      <c r="F7" s="14">
        <v>0.29191</v>
      </c>
      <c r="H7" t="s">
        <v>8</v>
      </c>
      <c r="I7" s="19">
        <v>6.6131050000000002E-3</v>
      </c>
      <c r="J7" s="19">
        <v>8.1321000000000004E-2</v>
      </c>
      <c r="K7" s="19">
        <v>6.0636349999999999E-2</v>
      </c>
    </row>
    <row r="8" spans="2:11">
      <c r="B8" s="1" t="s">
        <v>9</v>
      </c>
      <c r="C8" s="4">
        <v>2.8188990000000001E-2</v>
      </c>
      <c r="D8" s="4">
        <v>0.16789580000000001</v>
      </c>
      <c r="E8" s="4">
        <v>0.14842610000000001</v>
      </c>
      <c r="F8" s="16">
        <v>-2.0183</v>
      </c>
      <c r="H8" t="s">
        <v>9</v>
      </c>
      <c r="I8" s="19">
        <v>2.8188990000000001E-2</v>
      </c>
      <c r="J8" s="19">
        <v>0.16789580000000001</v>
      </c>
      <c r="K8" s="19">
        <v>0.14842610000000001</v>
      </c>
    </row>
    <row r="9" spans="2:11">
      <c r="B9" s="1" t="s">
        <v>10</v>
      </c>
      <c r="C9" s="6">
        <v>6.6761779999999996E-3</v>
      </c>
      <c r="D9" s="6">
        <v>8.1707879999999997E-2</v>
      </c>
      <c r="E9" s="4">
        <v>6.0680339999999999E-2</v>
      </c>
      <c r="F9" s="17">
        <v>0.28515659999999998</v>
      </c>
      <c r="H9" t="s">
        <v>10</v>
      </c>
      <c r="I9" s="19">
        <v>6.6761779999999996E-3</v>
      </c>
      <c r="J9" s="19">
        <v>8.1707879999999997E-2</v>
      </c>
      <c r="K9" s="19">
        <v>6.0680339999999999E-2</v>
      </c>
    </row>
    <row r="10" spans="2:11">
      <c r="B10" s="1" t="s">
        <v>11</v>
      </c>
      <c r="C10" s="4">
        <v>1.283113E-2</v>
      </c>
      <c r="D10" s="4">
        <v>0.132746</v>
      </c>
      <c r="E10" s="4">
        <v>9.0057200000000004E-2</v>
      </c>
      <c r="F10" s="17">
        <v>-4.4955069999999999</v>
      </c>
      <c r="H10" t="s">
        <v>11</v>
      </c>
      <c r="I10" s="19">
        <v>1.283113E-2</v>
      </c>
      <c r="J10" s="19">
        <v>0.132746</v>
      </c>
      <c r="K10" s="19">
        <v>9.0057200000000004E-2</v>
      </c>
    </row>
    <row r="11" spans="2:11">
      <c r="B11" s="7" t="s">
        <v>12</v>
      </c>
      <c r="C11" s="8">
        <v>6.7427099999999998E-3</v>
      </c>
      <c r="D11" s="8">
        <v>8.2114010000000001E-2</v>
      </c>
      <c r="E11" s="8">
        <v>6.1310740000000002E-2</v>
      </c>
      <c r="F11" s="18">
        <v>0.27803270000000002</v>
      </c>
      <c r="H11" t="s">
        <v>12</v>
      </c>
      <c r="I11" s="19">
        <v>6.7427099999999998E-3</v>
      </c>
      <c r="J11" s="19">
        <v>8.2114010000000001E-2</v>
      </c>
      <c r="K11" s="19">
        <v>6.1310740000000002E-2</v>
      </c>
    </row>
    <row r="14" spans="2:11">
      <c r="B14" s="1" t="s">
        <v>13</v>
      </c>
      <c r="D14" s="22" t="s">
        <v>39</v>
      </c>
      <c r="E14" s="23">
        <v>60</v>
      </c>
    </row>
    <row r="16" spans="2:11">
      <c r="B16" s="2" t="s">
        <v>1</v>
      </c>
      <c r="C16" s="3" t="s">
        <v>14</v>
      </c>
      <c r="E16" s="22" t="s">
        <v>38</v>
      </c>
      <c r="H16" s="2" t="s">
        <v>1</v>
      </c>
      <c r="I16" s="27" t="s">
        <v>40</v>
      </c>
    </row>
    <row r="17" spans="2:9">
      <c r="B17" s="1" t="s">
        <v>6</v>
      </c>
      <c r="C17" s="21" t="s">
        <v>15</v>
      </c>
      <c r="E17" s="25">
        <f>1.64572/E14</f>
        <v>2.7428666666666667E-2</v>
      </c>
      <c r="H17" s="1" t="s">
        <v>6</v>
      </c>
      <c r="I17" s="25">
        <v>2.7428666666666667E-2</v>
      </c>
    </row>
    <row r="18" spans="2:9">
      <c r="B18" s="1" t="s">
        <v>7</v>
      </c>
      <c r="C18" s="21" t="s">
        <v>16</v>
      </c>
      <c r="E18" s="25">
        <f>15.62804*E14</f>
        <v>937.68240000000003</v>
      </c>
      <c r="H18" s="1" t="s">
        <v>7</v>
      </c>
      <c r="I18" s="25">
        <v>937.68240000000003</v>
      </c>
    </row>
    <row r="19" spans="2:9">
      <c r="B19" s="1" t="s">
        <v>8</v>
      </c>
      <c r="C19" s="21" t="s">
        <v>17</v>
      </c>
      <c r="E19">
        <f>2.639377*E14</f>
        <v>158.36261999999999</v>
      </c>
      <c r="H19" s="1" t="s">
        <v>8</v>
      </c>
      <c r="I19" s="25">
        <v>158.36261999999999</v>
      </c>
    </row>
    <row r="20" spans="2:9">
      <c r="B20" s="1" t="s">
        <v>9</v>
      </c>
      <c r="C20" s="26" t="s">
        <v>18</v>
      </c>
      <c r="E20">
        <v>59.339199999999998</v>
      </c>
      <c r="H20" s="1" t="s">
        <v>9</v>
      </c>
      <c r="I20" s="25">
        <v>59.339199999999998</v>
      </c>
    </row>
    <row r="21" spans="2:9">
      <c r="B21" s="1" t="s">
        <v>10</v>
      </c>
      <c r="C21" s="10" t="s">
        <v>35</v>
      </c>
      <c r="E21">
        <f>0.00920701/E14</f>
        <v>1.5345016666666668E-4</v>
      </c>
      <c r="H21" s="1" t="s">
        <v>10</v>
      </c>
      <c r="I21" s="25">
        <v>1.5345016666666668E-4</v>
      </c>
    </row>
    <row r="22" spans="2:9">
      <c r="B22" s="1" t="s">
        <v>11</v>
      </c>
      <c r="C22" s="11" t="s">
        <v>36</v>
      </c>
      <c r="E22">
        <f>4.650448*E14</f>
        <v>279.02688000000001</v>
      </c>
      <c r="H22" s="1" t="s">
        <v>11</v>
      </c>
      <c r="I22" s="25">
        <v>279.02688000000001</v>
      </c>
    </row>
    <row r="23" spans="2:9">
      <c r="B23" s="7" t="s">
        <v>12</v>
      </c>
      <c r="C23" s="12" t="s">
        <v>37</v>
      </c>
      <c r="E23">
        <f>1.236042*E14</f>
        <v>74.162520000000001</v>
      </c>
      <c r="H23" s="7" t="s">
        <v>12</v>
      </c>
      <c r="I23" s="28">
        <v>74.162520000000001</v>
      </c>
    </row>
    <row r="26" spans="2:9">
      <c r="B26" s="1" t="s">
        <v>22</v>
      </c>
    </row>
    <row r="28" spans="2:9">
      <c r="B28" s="2" t="s">
        <v>1</v>
      </c>
      <c r="C28" s="3" t="s">
        <v>14</v>
      </c>
      <c r="H28" s="2" t="s">
        <v>1</v>
      </c>
      <c r="I28" s="27" t="s">
        <v>41</v>
      </c>
    </row>
    <row r="29" spans="2:9">
      <c r="B29" s="1" t="s">
        <v>6</v>
      </c>
      <c r="C29" s="21" t="s">
        <v>15</v>
      </c>
      <c r="H29" s="1" t="s">
        <v>6</v>
      </c>
      <c r="I29" s="25">
        <v>1.6457200000000001</v>
      </c>
    </row>
    <row r="30" spans="2:9">
      <c r="B30" s="1" t="s">
        <v>7</v>
      </c>
      <c r="C30" s="26" t="s">
        <v>23</v>
      </c>
      <c r="H30" s="1" t="s">
        <v>7</v>
      </c>
      <c r="I30" s="25">
        <v>54.275030000000001</v>
      </c>
    </row>
    <row r="31" spans="2:9">
      <c r="B31" s="1" t="s">
        <v>8</v>
      </c>
      <c r="C31" s="21" t="s">
        <v>24</v>
      </c>
      <c r="H31" s="1" t="s">
        <v>8</v>
      </c>
      <c r="I31" s="25">
        <v>1.201738</v>
      </c>
    </row>
    <row r="32" spans="2:9">
      <c r="B32" s="1" t="s">
        <v>9</v>
      </c>
      <c r="C32" s="21" t="s">
        <v>25</v>
      </c>
      <c r="H32" s="1" t="s">
        <v>9</v>
      </c>
      <c r="I32" s="25">
        <v>0.42984909999999998</v>
      </c>
    </row>
    <row r="33" spans="2:9">
      <c r="B33" s="1" t="s">
        <v>10</v>
      </c>
      <c r="C33" s="10" t="s">
        <v>19</v>
      </c>
      <c r="H33" s="1" t="s">
        <v>10</v>
      </c>
      <c r="I33" s="25">
        <v>9.2070099999999998E-3</v>
      </c>
    </row>
    <row r="34" spans="2:9">
      <c r="B34" s="1" t="s">
        <v>11</v>
      </c>
      <c r="C34" s="21" t="s">
        <v>26</v>
      </c>
      <c r="H34" s="1" t="s">
        <v>11</v>
      </c>
      <c r="I34" s="25">
        <v>4.0082209999999998</v>
      </c>
    </row>
    <row r="35" spans="2:9">
      <c r="B35" s="7" t="s">
        <v>12</v>
      </c>
      <c r="C35" s="29" t="s">
        <v>27</v>
      </c>
      <c r="H35" s="7" t="s">
        <v>12</v>
      </c>
      <c r="I35" s="28">
        <v>0.165216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7FB9-5428-49AD-AD3F-AA5C6DEB46BF}">
  <dimension ref="B2:N32"/>
  <sheetViews>
    <sheetView tabSelected="1" workbookViewId="0">
      <selection activeCell="P18" sqref="P18"/>
    </sheetView>
  </sheetViews>
  <sheetFormatPr defaultRowHeight="13.2"/>
  <cols>
    <col min="2" max="2" width="16.88671875" bestFit="1" customWidth="1"/>
    <col min="3" max="3" width="15.21875" customWidth="1"/>
    <col min="8" max="8" width="10.21875" bestFit="1" customWidth="1"/>
    <col min="9" max="9" width="9.5546875" bestFit="1" customWidth="1"/>
    <col min="13" max="13" width="12.6640625" bestFit="1" customWidth="1"/>
    <col min="14" max="14" width="21.88671875" bestFit="1" customWidth="1"/>
  </cols>
  <sheetData>
    <row r="2" spans="2:14">
      <c r="C2" t="s">
        <v>42</v>
      </c>
    </row>
    <row r="3" spans="2:14">
      <c r="B3" t="s">
        <v>43</v>
      </c>
      <c r="C3">
        <v>-0.68727550914581503</v>
      </c>
      <c r="D3">
        <v>-19.695111290885301</v>
      </c>
      <c r="E3">
        <v>18.3205602725936</v>
      </c>
      <c r="L3" s="22" t="s">
        <v>73</v>
      </c>
      <c r="M3" s="32" t="s">
        <v>74</v>
      </c>
      <c r="N3" s="32" t="s">
        <v>103</v>
      </c>
    </row>
    <row r="4" spans="2:14">
      <c r="B4" t="s">
        <v>44</v>
      </c>
      <c r="C4">
        <v>2.5873067430581001E-2</v>
      </c>
      <c r="D4">
        <v>-0.72944343493770203</v>
      </c>
      <c r="E4">
        <v>0.781189569798864</v>
      </c>
      <c r="G4" s="22" t="s">
        <v>75</v>
      </c>
      <c r="H4" s="24">
        <f>ROUND(D4,6)</f>
        <v>-0.72944299999999995</v>
      </c>
      <c r="I4" s="31">
        <f>ROUND(E4,6)</f>
        <v>0.78119000000000005</v>
      </c>
      <c r="L4" t="str">
        <f>"$"&amp;G4&amp;"$"</f>
        <v>$X_1$</v>
      </c>
      <c r="M4">
        <f>ROUND(C3,6)</f>
        <v>-0.687276</v>
      </c>
      <c r="N4" s="22" t="str">
        <f>"["&amp;H4&amp;" ; "&amp;I4&amp;"]"</f>
        <v>[-0,729443 ; 0,78119]</v>
      </c>
    </row>
    <row r="5" spans="2:14">
      <c r="B5" t="s">
        <v>45</v>
      </c>
      <c r="C5">
        <v>-6.6778541042803702E-2</v>
      </c>
      <c r="D5">
        <v>-0.115894993307408</v>
      </c>
      <c r="E5">
        <v>-1.7662088778199699E-2</v>
      </c>
      <c r="G5" s="22" t="s">
        <v>76</v>
      </c>
      <c r="H5" s="24">
        <f t="shared" ref="H5:H31" si="0">ROUND(D5,6)</f>
        <v>-0.115895</v>
      </c>
      <c r="I5" s="31">
        <f t="shared" ref="I5:I31" si="1">ROUND(E5,6)</f>
        <v>-1.7662000000000001E-2</v>
      </c>
      <c r="L5" t="str">
        <f t="shared" ref="L5:L31" si="2">"$"&amp;G5&amp;"$"</f>
        <v>$X_2$</v>
      </c>
      <c r="M5">
        <f t="shared" ref="M5:M31" si="3">ROUND(C4,6)</f>
        <v>2.5873E-2</v>
      </c>
      <c r="N5" s="22" t="str">
        <f t="shared" ref="N5:N31" si="4">"["&amp;H5&amp;" ; "&amp;I5&amp;"]"</f>
        <v>[-0,115895 ; -0,017662]</v>
      </c>
    </row>
    <row r="6" spans="2:14">
      <c r="B6" t="s">
        <v>46</v>
      </c>
      <c r="C6">
        <v>6.8542657262391999E-3</v>
      </c>
      <c r="D6">
        <v>2.6395913708982298E-3</v>
      </c>
      <c r="E6">
        <v>1.10689400815802E-2</v>
      </c>
      <c r="G6" s="22" t="s">
        <v>77</v>
      </c>
      <c r="H6" s="24">
        <f t="shared" si="0"/>
        <v>2.64E-3</v>
      </c>
      <c r="I6" s="31">
        <f t="shared" si="1"/>
        <v>1.1069000000000001E-2</v>
      </c>
      <c r="L6" t="str">
        <f t="shared" si="2"/>
        <v>$X_3$</v>
      </c>
      <c r="M6">
        <f t="shared" si="3"/>
        <v>-6.6779000000000005E-2</v>
      </c>
      <c r="N6" s="22" t="str">
        <f t="shared" si="4"/>
        <v>[0,00264 ; 0,011069]</v>
      </c>
    </row>
    <row r="7" spans="2:14">
      <c r="B7" t="s">
        <v>47</v>
      </c>
      <c r="C7">
        <v>-1.31807213307661E-2</v>
      </c>
      <c r="D7">
        <v>-3.27248506605071E-2</v>
      </c>
      <c r="E7">
        <v>6.3634079989748201E-3</v>
      </c>
      <c r="G7" s="22" t="s">
        <v>78</v>
      </c>
      <c r="H7" s="24">
        <f t="shared" si="0"/>
        <v>-3.2724999999999997E-2</v>
      </c>
      <c r="I7" s="31">
        <f t="shared" si="1"/>
        <v>6.3629999999999997E-3</v>
      </c>
      <c r="L7" t="str">
        <f t="shared" si="2"/>
        <v>$X_4$</v>
      </c>
      <c r="M7">
        <f t="shared" si="3"/>
        <v>6.8539999999999998E-3</v>
      </c>
      <c r="N7" s="22" t="str">
        <f t="shared" si="4"/>
        <v>[-0,032725 ; 0,006363]</v>
      </c>
    </row>
    <row r="8" spans="2:14">
      <c r="B8" t="s">
        <v>48</v>
      </c>
      <c r="C8">
        <v>7.1688392505745401E-4</v>
      </c>
      <c r="D8">
        <v>-3.00301366268719E-3</v>
      </c>
      <c r="E8">
        <v>4.4367815128021001E-3</v>
      </c>
      <c r="G8" s="22" t="s">
        <v>79</v>
      </c>
      <c r="H8" s="24">
        <f t="shared" si="0"/>
        <v>-3.003E-3</v>
      </c>
      <c r="I8" s="31">
        <f t="shared" si="1"/>
        <v>4.437E-3</v>
      </c>
      <c r="L8" t="str">
        <f t="shared" si="2"/>
        <v>$X_5$</v>
      </c>
      <c r="M8">
        <f t="shared" si="3"/>
        <v>-1.3181E-2</v>
      </c>
      <c r="N8" s="22" t="str">
        <f t="shared" si="4"/>
        <v>[-0,003003 ; 0,004437]</v>
      </c>
    </row>
    <row r="9" spans="2:14">
      <c r="B9" t="s">
        <v>49</v>
      </c>
      <c r="C9">
        <v>-3.1923668999398698E-2</v>
      </c>
      <c r="D9">
        <v>-4.7891946570454001E-2</v>
      </c>
      <c r="E9">
        <v>-1.5955391428343301E-2</v>
      </c>
      <c r="G9" s="22" t="s">
        <v>80</v>
      </c>
      <c r="H9" s="24">
        <f t="shared" si="0"/>
        <v>-4.7891999999999997E-2</v>
      </c>
      <c r="I9" s="31">
        <f t="shared" si="1"/>
        <v>-1.5955E-2</v>
      </c>
      <c r="L9" t="str">
        <f t="shared" si="2"/>
        <v>$X_6$</v>
      </c>
      <c r="M9">
        <f t="shared" si="3"/>
        <v>7.1699999999999997E-4</v>
      </c>
      <c r="N9" s="22" t="str">
        <f t="shared" si="4"/>
        <v>[-0,047892 ; -0,015955]</v>
      </c>
    </row>
    <row r="10" spans="2:14">
      <c r="B10" t="s">
        <v>50</v>
      </c>
      <c r="C10">
        <v>2.2896308756320601E-2</v>
      </c>
      <c r="D10">
        <v>1.13113157708748E-2</v>
      </c>
      <c r="E10">
        <v>3.4481301741766397E-2</v>
      </c>
      <c r="G10" s="22" t="s">
        <v>81</v>
      </c>
      <c r="H10" s="24">
        <f t="shared" si="0"/>
        <v>1.1311E-2</v>
      </c>
      <c r="I10" s="31">
        <f t="shared" si="1"/>
        <v>3.4480999999999998E-2</v>
      </c>
      <c r="L10" t="str">
        <f t="shared" si="2"/>
        <v>$X_7$</v>
      </c>
      <c r="M10">
        <f t="shared" si="3"/>
        <v>-3.1924000000000001E-2</v>
      </c>
      <c r="N10" s="22" t="str">
        <f t="shared" si="4"/>
        <v>[0,011311 ; 0,034481]</v>
      </c>
    </row>
    <row r="11" spans="2:14">
      <c r="B11" t="s">
        <v>51</v>
      </c>
      <c r="C11">
        <v>8.3893938277730794E-3</v>
      </c>
      <c r="D11">
        <v>3.82395724336648E-3</v>
      </c>
      <c r="E11">
        <v>1.2954830412179701E-2</v>
      </c>
      <c r="G11" s="22" t="s">
        <v>82</v>
      </c>
      <c r="H11" s="24">
        <f t="shared" si="0"/>
        <v>3.8240000000000001E-3</v>
      </c>
      <c r="I11" s="31">
        <f t="shared" si="1"/>
        <v>1.2955E-2</v>
      </c>
      <c r="L11" t="str">
        <f t="shared" si="2"/>
        <v>$X_8$</v>
      </c>
      <c r="M11">
        <f t="shared" si="3"/>
        <v>2.2896E-2</v>
      </c>
      <c r="N11" s="22" t="str">
        <f t="shared" si="4"/>
        <v>[0,003824 ; 0,012955]</v>
      </c>
    </row>
    <row r="12" spans="2:14">
      <c r="B12" t="s">
        <v>52</v>
      </c>
      <c r="C12">
        <v>-1.4319779477297101E-3</v>
      </c>
      <c r="D12">
        <v>-3.5271714379721702E-3</v>
      </c>
      <c r="E12">
        <v>6.6321554251275302E-4</v>
      </c>
      <c r="G12" s="22" t="s">
        <v>83</v>
      </c>
      <c r="H12" s="24">
        <f t="shared" si="0"/>
        <v>-3.5270000000000002E-3</v>
      </c>
      <c r="I12" s="31">
        <f t="shared" si="1"/>
        <v>6.6299999999999996E-4</v>
      </c>
      <c r="L12" t="str">
        <f t="shared" si="2"/>
        <v>$X_9$</v>
      </c>
      <c r="M12">
        <f t="shared" si="3"/>
        <v>8.3890000000000006E-3</v>
      </c>
      <c r="N12" s="22" t="str">
        <f t="shared" si="4"/>
        <v>[-0,003527 ; 0,000663]</v>
      </c>
    </row>
    <row r="13" spans="2:14">
      <c r="B13" t="s">
        <v>53</v>
      </c>
      <c r="C13">
        <v>3.9364266467492998E-3</v>
      </c>
      <c r="D13">
        <v>-2.8866610490757101E-3</v>
      </c>
      <c r="E13">
        <v>1.07595143425743E-2</v>
      </c>
      <c r="G13" s="22" t="s">
        <v>84</v>
      </c>
      <c r="H13" s="24">
        <f t="shared" si="0"/>
        <v>-2.8869999999999998E-3</v>
      </c>
      <c r="I13" s="31">
        <f t="shared" si="1"/>
        <v>1.076E-2</v>
      </c>
      <c r="L13" t="str">
        <f t="shared" si="2"/>
        <v>$X_10$</v>
      </c>
      <c r="M13">
        <f t="shared" si="3"/>
        <v>-1.4319999999999999E-3</v>
      </c>
      <c r="N13" s="22" t="str">
        <f t="shared" si="4"/>
        <v>[-0,002887 ; 0,01076]</v>
      </c>
    </row>
    <row r="14" spans="2:14">
      <c r="B14" t="s">
        <v>54</v>
      </c>
      <c r="C14">
        <v>-3.1624046323669502E-3</v>
      </c>
      <c r="D14">
        <v>-1.19559312608072E-2</v>
      </c>
      <c r="E14">
        <v>5.63112199607331E-3</v>
      </c>
      <c r="G14" s="22" t="s">
        <v>85</v>
      </c>
      <c r="H14" s="24">
        <f t="shared" si="0"/>
        <v>-1.1956E-2</v>
      </c>
      <c r="I14" s="31">
        <f t="shared" si="1"/>
        <v>5.6309999999999997E-3</v>
      </c>
      <c r="L14" t="str">
        <f t="shared" si="2"/>
        <v>$X_11$</v>
      </c>
      <c r="M14">
        <f t="shared" si="3"/>
        <v>3.9360000000000003E-3</v>
      </c>
      <c r="N14" s="22" t="str">
        <f t="shared" si="4"/>
        <v>[-0,011956 ; 0,005631]</v>
      </c>
    </row>
    <row r="15" spans="2:14">
      <c r="B15" t="s">
        <v>55</v>
      </c>
      <c r="C15">
        <v>-2.6977512788974301E-2</v>
      </c>
      <c r="D15">
        <v>-1.10748746041615</v>
      </c>
      <c r="E15">
        <v>1.0535324348382</v>
      </c>
      <c r="G15" s="22" t="s">
        <v>86</v>
      </c>
      <c r="H15" s="24">
        <f t="shared" si="0"/>
        <v>-1.1074870000000001</v>
      </c>
      <c r="I15" s="31">
        <f t="shared" si="1"/>
        <v>1.0535319999999999</v>
      </c>
      <c r="L15" t="str">
        <f t="shared" si="2"/>
        <v>$X_12$</v>
      </c>
      <c r="M15">
        <f t="shared" si="3"/>
        <v>-3.1619999999999999E-3</v>
      </c>
      <c r="N15" s="22" t="str">
        <f t="shared" si="4"/>
        <v>[-1,107487 ; 1,053532]</v>
      </c>
    </row>
    <row r="16" spans="2:14">
      <c r="B16" t="s">
        <v>56</v>
      </c>
      <c r="C16">
        <v>3.9294722309394598E-4</v>
      </c>
      <c r="D16">
        <v>-6.3398386847210303E-3</v>
      </c>
      <c r="E16">
        <v>7.1257331309089204E-3</v>
      </c>
      <c r="G16" s="22" t="s">
        <v>87</v>
      </c>
      <c r="H16" s="24">
        <f t="shared" si="0"/>
        <v>-6.3400000000000001E-3</v>
      </c>
      <c r="I16" s="31">
        <f t="shared" si="1"/>
        <v>7.1260000000000004E-3</v>
      </c>
      <c r="L16" t="str">
        <f t="shared" si="2"/>
        <v>$X_13$</v>
      </c>
      <c r="M16">
        <f t="shared" si="3"/>
        <v>-2.6977999999999999E-2</v>
      </c>
      <c r="N16" s="22" t="str">
        <f t="shared" si="4"/>
        <v>[-0,00634 ; 0,007126]</v>
      </c>
    </row>
    <row r="17" spans="2:14">
      <c r="B17" t="s">
        <v>57</v>
      </c>
      <c r="C17">
        <v>1.2784666448158099E-2</v>
      </c>
      <c r="D17">
        <v>7.04493609349322E-3</v>
      </c>
      <c r="E17">
        <v>1.85243968028229E-2</v>
      </c>
      <c r="G17" s="22" t="s">
        <v>88</v>
      </c>
      <c r="H17" s="24">
        <f t="shared" si="0"/>
        <v>7.045E-3</v>
      </c>
      <c r="I17" s="31">
        <f t="shared" si="1"/>
        <v>1.8523999999999999E-2</v>
      </c>
      <c r="L17" t="str">
        <f t="shared" si="2"/>
        <v>$X_14$</v>
      </c>
      <c r="M17">
        <f t="shared" si="3"/>
        <v>3.9300000000000001E-4</v>
      </c>
      <c r="N17" s="22" t="str">
        <f t="shared" si="4"/>
        <v>[0,007045 ; 0,018524]</v>
      </c>
    </row>
    <row r="18" spans="2:14">
      <c r="B18" t="s">
        <v>58</v>
      </c>
      <c r="C18">
        <v>8.7724890865369999E-4</v>
      </c>
      <c r="D18">
        <v>1.6182270520153399E-4</v>
      </c>
      <c r="E18">
        <v>1.59267511210586E-3</v>
      </c>
      <c r="G18" s="22" t="s">
        <v>89</v>
      </c>
      <c r="H18" s="24">
        <f t="shared" si="0"/>
        <v>1.6200000000000001E-4</v>
      </c>
      <c r="I18" s="31">
        <f t="shared" si="1"/>
        <v>1.593E-3</v>
      </c>
      <c r="L18" t="str">
        <f t="shared" si="2"/>
        <v>$X_15$</v>
      </c>
      <c r="M18">
        <f t="shared" si="3"/>
        <v>1.2784999999999999E-2</v>
      </c>
      <c r="N18" s="22" t="str">
        <f t="shared" si="4"/>
        <v>[0,000162 ; 0,001593]</v>
      </c>
    </row>
    <row r="19" spans="2:14">
      <c r="B19" t="s">
        <v>59</v>
      </c>
      <c r="C19" s="30">
        <v>-5.51064341232908E-5</v>
      </c>
      <c r="D19">
        <v>-4.4051871502293202E-4</v>
      </c>
      <c r="E19">
        <v>3.30305846776351E-4</v>
      </c>
      <c r="G19" s="22" t="s">
        <v>90</v>
      </c>
      <c r="H19" s="24">
        <f t="shared" si="0"/>
        <v>-4.4099999999999999E-4</v>
      </c>
      <c r="I19" s="31">
        <f t="shared" si="1"/>
        <v>3.3E-4</v>
      </c>
      <c r="L19" t="str">
        <f t="shared" si="2"/>
        <v>$X_16$</v>
      </c>
      <c r="M19">
        <f t="shared" si="3"/>
        <v>8.7699999999999996E-4</v>
      </c>
      <c r="N19" s="22" t="str">
        <f t="shared" si="4"/>
        <v>[-0,000441 ; 0,00033]</v>
      </c>
    </row>
    <row r="20" spans="2:14">
      <c r="B20" t="s">
        <v>60</v>
      </c>
      <c r="C20">
        <v>2.01419934849499E-2</v>
      </c>
      <c r="D20">
        <v>-0.55770057926139904</v>
      </c>
      <c r="E20">
        <v>0.59798456623129903</v>
      </c>
      <c r="G20" s="22" t="s">
        <v>91</v>
      </c>
      <c r="H20" s="24">
        <f t="shared" si="0"/>
        <v>-0.557701</v>
      </c>
      <c r="I20" s="31">
        <f t="shared" si="1"/>
        <v>0.59798499999999999</v>
      </c>
      <c r="L20" t="str">
        <f t="shared" si="2"/>
        <v>$X_17$</v>
      </c>
      <c r="M20">
        <f t="shared" si="3"/>
        <v>-5.5000000000000002E-5</v>
      </c>
      <c r="N20" s="22" t="str">
        <f t="shared" si="4"/>
        <v>[-0,557701 ; 0,597985]</v>
      </c>
    </row>
    <row r="21" spans="2:14">
      <c r="B21" t="s">
        <v>61</v>
      </c>
      <c r="C21">
        <v>3.4265060383776099E-3</v>
      </c>
      <c r="D21">
        <v>8.5994315079801899E-4</v>
      </c>
      <c r="E21">
        <v>5.9930689259571996E-3</v>
      </c>
      <c r="G21" s="22" t="s">
        <v>92</v>
      </c>
      <c r="H21" s="24">
        <f t="shared" si="0"/>
        <v>8.5999999999999998E-4</v>
      </c>
      <c r="I21" s="31">
        <f t="shared" si="1"/>
        <v>5.9930000000000001E-3</v>
      </c>
      <c r="L21" t="str">
        <f t="shared" si="2"/>
        <v>$X_18$</v>
      </c>
      <c r="M21">
        <f t="shared" si="3"/>
        <v>2.0142E-2</v>
      </c>
      <c r="N21" s="22" t="str">
        <f t="shared" si="4"/>
        <v>[0,00086 ; 0,005993]</v>
      </c>
    </row>
    <row r="22" spans="2:14">
      <c r="B22" t="s">
        <v>62</v>
      </c>
      <c r="C22" s="30">
        <v>3.2643746787691202E-6</v>
      </c>
      <c r="D22">
        <v>-2.3790782829784599E-3</v>
      </c>
      <c r="E22">
        <v>2.3856070323359899E-3</v>
      </c>
      <c r="G22" s="22" t="s">
        <v>93</v>
      </c>
      <c r="H22" s="24">
        <f t="shared" si="0"/>
        <v>-2.379E-3</v>
      </c>
      <c r="I22" s="31">
        <f t="shared" si="1"/>
        <v>2.3860000000000001E-3</v>
      </c>
      <c r="L22" t="str">
        <f t="shared" si="2"/>
        <v>$X_19$</v>
      </c>
      <c r="M22">
        <f t="shared" si="3"/>
        <v>3.4269999999999999E-3</v>
      </c>
      <c r="N22" s="22" t="str">
        <f t="shared" si="4"/>
        <v>[-0,002379 ; 0,002386]</v>
      </c>
    </row>
    <row r="23" spans="2:14">
      <c r="B23" t="s">
        <v>63</v>
      </c>
      <c r="C23">
        <v>2.2633267488849102E-3</v>
      </c>
      <c r="D23">
        <v>4.0321509817353599E-4</v>
      </c>
      <c r="E23">
        <v>4.1234383995962902E-3</v>
      </c>
      <c r="G23" s="22" t="s">
        <v>94</v>
      </c>
      <c r="H23" s="24">
        <f t="shared" si="0"/>
        <v>4.0299999999999998E-4</v>
      </c>
      <c r="I23" s="31">
        <f t="shared" si="1"/>
        <v>4.1229999999999999E-3</v>
      </c>
      <c r="L23" t="str">
        <f t="shared" si="2"/>
        <v>$X_20$</v>
      </c>
      <c r="M23">
        <f t="shared" si="3"/>
        <v>3.0000000000000001E-6</v>
      </c>
      <c r="N23" s="22" t="str">
        <f t="shared" si="4"/>
        <v>[0,000403 ; 0,004123]</v>
      </c>
    </row>
    <row r="24" spans="2:14">
      <c r="B24" t="s">
        <v>64</v>
      </c>
      <c r="C24">
        <v>-2.21827554667928E-3</v>
      </c>
      <c r="D24">
        <v>-6.0676879650871703E-3</v>
      </c>
      <c r="E24">
        <v>1.6311368717286099E-3</v>
      </c>
      <c r="G24" s="22" t="s">
        <v>95</v>
      </c>
      <c r="H24" s="24">
        <f t="shared" si="0"/>
        <v>-6.0679999999999996E-3</v>
      </c>
      <c r="I24" s="31">
        <f t="shared" si="1"/>
        <v>1.6310000000000001E-3</v>
      </c>
      <c r="L24" t="str">
        <f t="shared" si="2"/>
        <v>$X_21$</v>
      </c>
      <c r="M24">
        <f t="shared" si="3"/>
        <v>2.2629999999999998E-3</v>
      </c>
      <c r="N24" s="22" t="str">
        <f t="shared" si="4"/>
        <v>[-0,006068 ; 0,001631]</v>
      </c>
    </row>
    <row r="25" spans="2:14">
      <c r="B25" t="s">
        <v>65</v>
      </c>
      <c r="C25">
        <v>6.1619151286422501E-3</v>
      </c>
      <c r="D25">
        <v>3.2664274306888801E-3</v>
      </c>
      <c r="E25">
        <v>9.0574028265956296E-3</v>
      </c>
      <c r="G25" s="22" t="s">
        <v>96</v>
      </c>
      <c r="H25" s="24">
        <f t="shared" si="0"/>
        <v>3.2659999999999998E-3</v>
      </c>
      <c r="I25" s="31">
        <f t="shared" si="1"/>
        <v>9.0570000000000008E-3</v>
      </c>
      <c r="L25" t="str">
        <f t="shared" si="2"/>
        <v>$X_22$</v>
      </c>
      <c r="M25">
        <f t="shared" si="3"/>
        <v>-2.2179999999999999E-3</v>
      </c>
      <c r="N25" s="22" t="str">
        <f t="shared" si="4"/>
        <v>[0,003266 ; 0,009057]</v>
      </c>
    </row>
    <row r="26" spans="2:14">
      <c r="B26" t="s">
        <v>66</v>
      </c>
      <c r="C26">
        <v>2.5180115842207799E-2</v>
      </c>
      <c r="D26">
        <v>4.6253308605098999E-3</v>
      </c>
      <c r="E26">
        <v>4.5734900823905703E-2</v>
      </c>
      <c r="G26" s="22" t="s">
        <v>97</v>
      </c>
      <c r="H26" s="24">
        <f t="shared" si="0"/>
        <v>4.6249999999999998E-3</v>
      </c>
      <c r="I26" s="31">
        <f t="shared" si="1"/>
        <v>4.5734999999999998E-2</v>
      </c>
      <c r="L26" t="str">
        <f t="shared" si="2"/>
        <v>$X_23$</v>
      </c>
      <c r="M26">
        <f t="shared" si="3"/>
        <v>6.1619999999999999E-3</v>
      </c>
      <c r="N26" s="22" t="str">
        <f t="shared" si="4"/>
        <v>[0,004625 ; 0,045735]</v>
      </c>
    </row>
    <row r="27" spans="2:14">
      <c r="B27" t="s">
        <v>67</v>
      </c>
      <c r="C27">
        <v>-1.5836101256931699E-3</v>
      </c>
      <c r="D27">
        <v>-5.0336489127801197E-3</v>
      </c>
      <c r="E27">
        <v>1.8664286613937801E-3</v>
      </c>
      <c r="G27" s="22" t="s">
        <v>98</v>
      </c>
      <c r="H27" s="24">
        <f t="shared" si="0"/>
        <v>-5.0340000000000003E-3</v>
      </c>
      <c r="I27" s="31">
        <f t="shared" si="1"/>
        <v>1.866E-3</v>
      </c>
      <c r="L27" t="str">
        <f t="shared" si="2"/>
        <v>$X_24$</v>
      </c>
      <c r="M27">
        <f t="shared" si="3"/>
        <v>2.5180000000000001E-2</v>
      </c>
      <c r="N27" s="22" t="str">
        <f t="shared" si="4"/>
        <v>[-0,005034 ; 0,001866]</v>
      </c>
    </row>
    <row r="28" spans="2:14">
      <c r="B28" t="s">
        <v>68</v>
      </c>
      <c r="C28">
        <v>0.31150261533659701</v>
      </c>
      <c r="D28">
        <v>-0.292805966875748</v>
      </c>
      <c r="E28">
        <v>0.91581119754894302</v>
      </c>
      <c r="G28" s="22" t="s">
        <v>99</v>
      </c>
      <c r="H28" s="24">
        <f t="shared" si="0"/>
        <v>-0.29280600000000001</v>
      </c>
      <c r="I28" s="31">
        <f t="shared" si="1"/>
        <v>0.91581100000000004</v>
      </c>
      <c r="L28" t="str">
        <f t="shared" si="2"/>
        <v>$X_25$</v>
      </c>
      <c r="M28">
        <f t="shared" si="3"/>
        <v>-1.5839999999999999E-3</v>
      </c>
      <c r="N28" s="22" t="str">
        <f t="shared" si="4"/>
        <v>[-0,292806 ; 0,915811]</v>
      </c>
    </row>
    <row r="29" spans="2:14">
      <c r="B29" t="s">
        <v>69</v>
      </c>
      <c r="C29">
        <v>-0.36491630391581098</v>
      </c>
      <c r="D29">
        <v>-1.91176097746216</v>
      </c>
      <c r="E29">
        <v>1.1819283696305301</v>
      </c>
      <c r="G29" s="22" t="s">
        <v>100</v>
      </c>
      <c r="H29" s="24">
        <f t="shared" si="0"/>
        <v>-1.911761</v>
      </c>
      <c r="I29" s="31">
        <f t="shared" si="1"/>
        <v>1.1819280000000001</v>
      </c>
      <c r="L29" t="str">
        <f t="shared" si="2"/>
        <v>$X_26$</v>
      </c>
      <c r="M29">
        <f t="shared" si="3"/>
        <v>0.31150299999999997</v>
      </c>
      <c r="N29" s="22" t="str">
        <f t="shared" si="4"/>
        <v>[-1,911761 ; 1,181928]</v>
      </c>
    </row>
    <row r="30" spans="2:14">
      <c r="B30" t="s">
        <v>70</v>
      </c>
      <c r="C30">
        <v>-1.8624878344254401</v>
      </c>
      <c r="D30">
        <v>-47.197246631275199</v>
      </c>
      <c r="E30">
        <v>43.472270962424297</v>
      </c>
      <c r="G30" s="22" t="s">
        <v>101</v>
      </c>
      <c r="H30" s="24">
        <f t="shared" si="0"/>
        <v>-47.197246999999997</v>
      </c>
      <c r="I30" s="31">
        <f t="shared" si="1"/>
        <v>43.472270999999999</v>
      </c>
      <c r="L30" t="str">
        <f t="shared" si="2"/>
        <v>$X_27$</v>
      </c>
      <c r="M30">
        <f t="shared" si="3"/>
        <v>-0.36491600000000002</v>
      </c>
      <c r="N30" s="22" t="str">
        <f t="shared" si="4"/>
        <v>[-47,197247 ; 43,472271]</v>
      </c>
    </row>
    <row r="31" spans="2:14">
      <c r="B31" t="s">
        <v>71</v>
      </c>
      <c r="C31">
        <v>0.21028683673450599</v>
      </c>
      <c r="D31">
        <v>-2.4708774033079499</v>
      </c>
      <c r="E31">
        <v>2.8914510767769701</v>
      </c>
      <c r="G31" s="22" t="s">
        <v>102</v>
      </c>
      <c r="H31" s="24">
        <f t="shared" si="0"/>
        <v>-2.4708770000000002</v>
      </c>
      <c r="I31" s="31">
        <f t="shared" si="1"/>
        <v>2.891451</v>
      </c>
      <c r="L31" t="str">
        <f t="shared" si="2"/>
        <v>$X_28$</v>
      </c>
      <c r="M31">
        <f t="shared" si="3"/>
        <v>-1.8624879999999999</v>
      </c>
      <c r="N31" s="22" t="str">
        <f t="shared" si="4"/>
        <v>[-2,470877 ; 2,891451]</v>
      </c>
    </row>
    <row r="32" spans="2:14">
      <c r="B32" t="s">
        <v>72</v>
      </c>
      <c r="C32">
        <v>23.5766636608395</v>
      </c>
      <c r="D32">
        <v>22.613761533483601</v>
      </c>
      <c r="E32">
        <v>24.539565788195301</v>
      </c>
      <c r="G32" s="22"/>
    </row>
  </sheetData>
  <phoneticPr fontId="10" type="noConversion"/>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D10"/>
  <sheetViews>
    <sheetView workbookViewId="0"/>
  </sheetViews>
  <sheetFormatPr defaultColWidth="12.6640625" defaultRowHeight="15.75" customHeight="1"/>
  <cols>
    <col min="2" max="2" width="28.44140625" customWidth="1"/>
    <col min="3" max="3" width="13.77734375" customWidth="1"/>
  </cols>
  <sheetData>
    <row r="3" spans="2:4">
      <c r="B3" s="2" t="s">
        <v>1</v>
      </c>
      <c r="C3" s="3" t="s">
        <v>14</v>
      </c>
      <c r="D3" s="1" t="s">
        <v>28</v>
      </c>
    </row>
    <row r="4" spans="2:4">
      <c r="B4" s="1" t="s">
        <v>6</v>
      </c>
      <c r="C4" s="6" t="s">
        <v>15</v>
      </c>
      <c r="D4" s="1" t="s">
        <v>29</v>
      </c>
    </row>
    <row r="5" spans="2:4">
      <c r="B5" s="1" t="s">
        <v>7</v>
      </c>
      <c r="C5" s="6" t="s">
        <v>16</v>
      </c>
      <c r="D5" s="1" t="s">
        <v>30</v>
      </c>
    </row>
    <row r="6" spans="2:4">
      <c r="B6" s="1" t="s">
        <v>8</v>
      </c>
      <c r="C6" s="6" t="s">
        <v>17</v>
      </c>
      <c r="D6" s="6" t="s">
        <v>31</v>
      </c>
    </row>
    <row r="7" spans="2:4">
      <c r="B7" s="1" t="s">
        <v>9</v>
      </c>
      <c r="C7" s="9" t="s">
        <v>18</v>
      </c>
      <c r="D7" s="1" t="s">
        <v>32</v>
      </c>
    </row>
    <row r="8" spans="2:4">
      <c r="B8" s="1" t="s">
        <v>10</v>
      </c>
      <c r="C8" s="10" t="s">
        <v>19</v>
      </c>
      <c r="D8" s="1" t="s">
        <v>29</v>
      </c>
    </row>
    <row r="9" spans="2:4">
      <c r="B9" s="1" t="s">
        <v>11</v>
      </c>
      <c r="C9" s="11" t="s">
        <v>20</v>
      </c>
      <c r="D9" s="1" t="s">
        <v>33</v>
      </c>
    </row>
    <row r="10" spans="2:4">
      <c r="B10" s="7" t="s">
        <v>12</v>
      </c>
      <c r="C10" s="12" t="s">
        <v>21</v>
      </c>
      <c r="D10" s="1" t="s">
        <v>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resultados</vt:lpstr>
      <vt:lpstr>coefIcients_beta_regression</vt:lpstr>
      <vt:lpstr>tunagem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Dionisio Neto</cp:lastModifiedBy>
  <dcterms:modified xsi:type="dcterms:W3CDTF">2024-09-10T17:33:40Z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2024-09-10T15:45:09Z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5541e229-55b2-4bc1-af32-c3c3ff742b76</vt:lpwstr>
  </property>
  <property fmtid="{D5CDD505-2E9C-101B-9397-08002B2CF9AE}" pid="7" name="MSIP_Label_defa4170-0d19-0005-0004-bc88714345d2_ActionId">
    <vt:lpwstr>738c9dd8-631e-4855-bf99-fac0c7dd24b2</vt:lpwstr>
  </property>
  <property fmtid="{D5CDD505-2E9C-101B-9397-08002B2CF9AE}" pid="8" name="MSIP_Label_defa4170-0d19-0005-0004-bc88714345d2_ContentBits">
    <vt:lpwstr>0</vt:lpwstr>
  </property>
</Properties>
</file>