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407" activeTab="1"/>
  </bookViews>
  <sheets>
    <sheet name="Sheet1" sheetId="1" r:id="rId1"/>
    <sheet name="Sheet2" sheetId="2" r:id="rId2"/>
  </sheets>
  <externalReferences>
    <externalReference r:id="rId3"/>
  </externalReferences>
  <definedNames>
    <definedName name="AddInFound">#REF!</definedName>
    <definedName name="CAPITAL">#REF!</definedName>
    <definedName name="CheckGainLoss">#REF!</definedName>
    <definedName name="CurrentYear">#REF!</definedName>
    <definedName name="Calculation">#REF!</definedName>
    <definedName name="CL">#REF!</definedName>
    <definedName name="CA">#REF!</definedName>
    <definedName name="ADMIN_EXP">#REF!</definedName>
    <definedName name="___INDEX_SHEET___ASAP_Utilities">#REF!</definedName>
    <definedName name="B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<sst xmlns="http://schemas.openxmlformats.org/spreadsheetml/2006/main" count="398" uniqueCount="324">
  <si>
    <t xml:space="preserve">Account </t>
  </si>
  <si>
    <t xml:space="preserve">Opening Balance </t>
  </si>
  <si>
    <t xml:space="preserve">Net Debit </t>
  </si>
  <si>
    <t xml:space="preserve">Net Credit </t>
  </si>
  <si>
    <t xml:space="preserve">Closing Balance </t>
  </si>
  <si>
    <t>Assets</t>
  </si>
  <si>
    <t/>
  </si>
  <si>
    <t xml:space="preserve">          Advance Tax</t>
  </si>
  <si>
    <t xml:space="preserve">          APC Schneider (UPS 3KVA/2.4KW)</t>
  </si>
  <si>
    <t xml:space="preserve">          Apple Ipad</t>
  </si>
  <si>
    <t xml:space="preserve">          Apple Iphone 12 Max Pro</t>
  </si>
  <si>
    <t xml:space="preserve">          Apple Iphone 12 Max Pro - 2</t>
  </si>
  <si>
    <t xml:space="preserve">          Apple Iphone XS</t>
  </si>
  <si>
    <t xml:space="preserve">          Apple M2 Pro Laptop</t>
  </si>
  <si>
    <t xml:space="preserve">          Apple M3 Pro Laptop</t>
  </si>
  <si>
    <t xml:space="preserve">          Apple Macbook Pro - A1990</t>
  </si>
  <si>
    <t xml:space="preserve">          Apple Watch</t>
  </si>
  <si>
    <t xml:space="preserve">          Canon Printer cum Scanner - 1</t>
  </si>
  <si>
    <t xml:space="preserve">          Canon Printer cum Scanner - 2</t>
  </si>
  <si>
    <t xml:space="preserve">          CD Balance GHI &amp; GPA - Aditya Birla Health Insurance Co Ltd</t>
  </si>
  <si>
    <t xml:space="preserve">          CD Balance GTLI - Tata AIA Life Insurance Company Limited</t>
  </si>
  <si>
    <t xml:space="preserve">          Citi Bank (528828019)</t>
  </si>
  <si>
    <t xml:space="preserve">          Deferred Revenue Expenditure</t>
  </si>
  <si>
    <t xml:space="preserve">          Deferred Tax Asset</t>
  </si>
  <si>
    <t xml:space="preserve">          Dell LAPTOP_Batch-19</t>
  </si>
  <si>
    <t xml:space="preserve">          Dell LAPTOP_Batch-20</t>
  </si>
  <si>
    <t xml:space="preserve">          Dell LAPTOP_Batch-21</t>
  </si>
  <si>
    <t xml:space="preserve">          EPSON Projector</t>
  </si>
  <si>
    <t xml:space="preserve">          Fortigate Firewall (Server) - BLR</t>
  </si>
  <si>
    <t xml:space="preserve">          Fortigate Firewall (Server) - HYD</t>
  </si>
  <si>
    <t xml:space="preserve">          Godrej Safe</t>
  </si>
  <si>
    <t xml:space="preserve">          Godrej Wardrobe</t>
  </si>
  <si>
    <t xml:space="preserve">          HP  Printer cum Scanner - 1</t>
  </si>
  <si>
    <t xml:space="preserve">          Input Tax Credits</t>
  </si>
  <si>
    <t xml:space="preserve">                    Input CGST</t>
  </si>
  <si>
    <t xml:space="preserve">                    Input IGST</t>
  </si>
  <si>
    <t xml:space="preserve">                    Input SGST</t>
  </si>
  <si>
    <t xml:space="preserve">          IT Server</t>
  </si>
  <si>
    <t xml:space="preserve">          Kotak Mahindra Bank (2012183177)</t>
  </si>
  <si>
    <t xml:space="preserve">          Kotak Mahindra Bank (2013992013)</t>
  </si>
  <si>
    <t xml:space="preserve">          Lenovo Desktop CPU</t>
  </si>
  <si>
    <t xml:space="preserve">          Lenovo Laptop - E580</t>
  </si>
  <si>
    <t xml:space="preserve">          Lenovo LAPTOP_Batch-1</t>
  </si>
  <si>
    <t xml:space="preserve">          Lenovo LAPTOP_Batch-10</t>
  </si>
  <si>
    <t xml:space="preserve">          Lenovo LAPTOP_Batch-11</t>
  </si>
  <si>
    <t xml:space="preserve">          Lenovo LAPTOP_Batch-12</t>
  </si>
  <si>
    <t xml:space="preserve">          Lenovo LAPTOP_Batch-13</t>
  </si>
  <si>
    <t xml:space="preserve">          Lenovo LAPTOP_Batch-14</t>
  </si>
  <si>
    <t xml:space="preserve">          Lenovo LAPTOP_Batch-15</t>
  </si>
  <si>
    <t xml:space="preserve">          Lenovo LAPTOP_Batch-16</t>
  </si>
  <si>
    <t xml:space="preserve">          Lenovo LAPTOP_Batch-17</t>
  </si>
  <si>
    <t xml:space="preserve">          Lenovo LAPTOP_Batch-18</t>
  </si>
  <si>
    <t xml:space="preserve">          Lenovo LAPTOP_Batch-2</t>
  </si>
  <si>
    <t xml:space="preserve">          Lenovo LAPTOP_Batch-3</t>
  </si>
  <si>
    <t xml:space="preserve">          Lenovo LAPTOP_Batch-4</t>
  </si>
  <si>
    <t xml:space="preserve">          Lenovo LAPTOP_Batch-5</t>
  </si>
  <si>
    <t xml:space="preserve">          Lenovo LAPTOP_Batch-6</t>
  </si>
  <si>
    <t xml:space="preserve">          Lenovo LAPTOP_Batch-7</t>
  </si>
  <si>
    <t xml:space="preserve">          Lenovo LAPTOP_Batch-8</t>
  </si>
  <si>
    <t xml:space="preserve">          Lenovo LAPTOP_Batch-9</t>
  </si>
  <si>
    <t xml:space="preserve">          LG Monitors 27"</t>
  </si>
  <si>
    <t xml:space="preserve">          LG Projector - Batch-1</t>
  </si>
  <si>
    <t xml:space="preserve">          LG Projector - Batch-2</t>
  </si>
  <si>
    <t xml:space="preserve">          Logitech Web Camera - 1</t>
  </si>
  <si>
    <t xml:space="preserve">          Petty Cash</t>
  </si>
  <si>
    <t xml:space="preserve">          Prepaid - Employees Group Life Insurance</t>
  </si>
  <si>
    <t xml:space="preserve">          Prepaid Assets Insurance</t>
  </si>
  <si>
    <t xml:space="preserve">          Prepaid Expenses - Laptop AMC</t>
  </si>
  <si>
    <t xml:space="preserve">          Prepaid Expenses - Laptop Extended Warranty</t>
  </si>
  <si>
    <t xml:space="preserve">          Prepaid Insurance - Employees Health &amp; Personal Accident</t>
  </si>
  <si>
    <t xml:space="preserve">          Samsung 24" LED Monitor - Batch-1</t>
  </si>
  <si>
    <t xml:space="preserve">          Samsung 24" LED Monitor - Batch-2</t>
  </si>
  <si>
    <t xml:space="preserve">          Samsung 24" LED Monitor - Batch-3</t>
  </si>
  <si>
    <t xml:space="preserve">          Samsung 24" LED Monitor - Batch-4</t>
  </si>
  <si>
    <t xml:space="preserve">          Samsung 24" LED Monitor - Batch-5</t>
  </si>
  <si>
    <t xml:space="preserve">          Samsung 32" Monitor - 1</t>
  </si>
  <si>
    <t xml:space="preserve">          Samsung Mobile Galaxy S9 SM-G960F</t>
  </si>
  <si>
    <t xml:space="preserve">          Samsung Refrigerator - 1</t>
  </si>
  <si>
    <t xml:space="preserve">          Seagate Hard Disc 2TB</t>
  </si>
  <si>
    <t xml:space="preserve">          Security Deposit - ESIC</t>
  </si>
  <si>
    <t xml:space="preserve">          Security Deposit - Hive Space</t>
  </si>
  <si>
    <t xml:space="preserve">          Security Deposit - Incuspaze Solutions Private Limited</t>
  </si>
  <si>
    <t xml:space="preserve">          Security Deposits - Awfis Space Solutions Private Limited</t>
  </si>
  <si>
    <t xml:space="preserve">          Security Deposits - Concept Classic Converge</t>
  </si>
  <si>
    <t>Liabilities</t>
  </si>
  <si>
    <t xml:space="preserve">          Accounts Payable</t>
  </si>
  <si>
    <t xml:space="preserve">          Payroll liabilities</t>
  </si>
  <si>
    <t xml:space="preserve">          Profession Tax Payable</t>
  </si>
  <si>
    <t xml:space="preserve">          Provident Fund Payables</t>
  </si>
  <si>
    <t xml:space="preserve">          Provision for Gratuity</t>
  </si>
  <si>
    <t xml:space="preserve">          Provision for Professional Fee (Transfer Pricing)</t>
  </si>
  <si>
    <t xml:space="preserve">          Provision for Statutory Audit Fee</t>
  </si>
  <si>
    <t xml:space="preserve">          Provision for Tax</t>
  </si>
  <si>
    <t xml:space="preserve">          TDS Payable</t>
  </si>
  <si>
    <t xml:space="preserve">           Gulf FZE (Related Party)</t>
  </si>
  <si>
    <t>Equities</t>
  </si>
  <si>
    <t xml:space="preserve">          Retained Earnings</t>
  </si>
  <si>
    <t xml:space="preserve">          Shares Issued to Fadhlurahman</t>
  </si>
  <si>
    <t xml:space="preserve">          Shares Issued to Mohammed Anwar</t>
  </si>
  <si>
    <t xml:space="preserve">          Shares Issued to Veripark Yazilim Anonim Sirketi</t>
  </si>
  <si>
    <t>Income</t>
  </si>
  <si>
    <t xml:space="preserve">          Sales</t>
  </si>
  <si>
    <t>Expense</t>
  </si>
  <si>
    <t xml:space="preserve">          Annual Maintenance Charges - Laptop</t>
  </si>
  <si>
    <t xml:space="preserve">          Annual Profession Tax</t>
  </si>
  <si>
    <t xml:space="preserve">          Asset Insurance</t>
  </si>
  <si>
    <t xml:space="preserve">          Bank Fees and Charges</t>
  </si>
  <si>
    <t xml:space="preserve">          Consultancy &amp; Service Fee</t>
  </si>
  <si>
    <t xml:space="preserve">          Conveyance Allowances</t>
  </si>
  <si>
    <t xml:space="preserve">          Deferred Tax Expense</t>
  </si>
  <si>
    <t xml:space="preserve">          Depreciation And Amortisation</t>
  </si>
  <si>
    <t xml:space="preserve">          Dues &amp; Subscriptions</t>
  </si>
  <si>
    <t xml:space="preserve">          Employees Expenses Reimbursement</t>
  </si>
  <si>
    <t xml:space="preserve">          Employees Group Life Insurance</t>
  </si>
  <si>
    <t xml:space="preserve">          Employees Health &amp; Personal Accident Insurance</t>
  </si>
  <si>
    <t xml:space="preserve">          Employer Contribution to EPF</t>
  </si>
  <si>
    <t xml:space="preserve">          Gratuity Expense</t>
  </si>
  <si>
    <t xml:space="preserve">          Income Tax</t>
  </si>
  <si>
    <t xml:space="preserve">          Laptop Accessories and Maintenance</t>
  </si>
  <si>
    <t xml:space="preserve">          Laptop Extended Warranty</t>
  </si>
  <si>
    <t xml:space="preserve">          Loss/Gain on Exchange Rate</t>
  </si>
  <si>
    <t xml:space="preserve">          Loss/Gain on Foreign Exchange</t>
  </si>
  <si>
    <t xml:space="preserve">          Office Rent</t>
  </si>
  <si>
    <t xml:space="preserve">          Other Expenses</t>
  </si>
  <si>
    <t xml:space="preserve">          Payroll Expenses</t>
  </si>
  <si>
    <t xml:space="preserve">          Per Diem Expenses</t>
  </si>
  <si>
    <t xml:space="preserve">          PF Administration &amp; EDLI Charges</t>
  </si>
  <si>
    <t xml:space="preserve">          Postage &amp; Courier Charges</t>
  </si>
  <si>
    <t xml:space="preserve">          Printing and Stationery</t>
  </si>
  <si>
    <t xml:space="preserve">          Professional Fee</t>
  </si>
  <si>
    <t xml:space="preserve">          Professional Fee (Transfer Pricing)</t>
  </si>
  <si>
    <t xml:space="preserve">          Registrations &amp; Renewals</t>
  </si>
  <si>
    <t xml:space="preserve">          Retainership Fee</t>
  </si>
  <si>
    <t xml:space="preserve">          ROC Filing Fee</t>
  </si>
  <si>
    <t xml:space="preserve">          Round off</t>
  </si>
  <si>
    <t xml:space="preserve">          Staff Welfare Expenses</t>
  </si>
  <si>
    <t xml:space="preserve">          Statutory Audit Fee</t>
  </si>
  <si>
    <t xml:space="preserve">          Telephone Expense</t>
  </si>
  <si>
    <t xml:space="preserve">          Visa Expenses</t>
  </si>
  <si>
    <t>GST Written off</t>
  </si>
  <si>
    <t>Net Profit</t>
  </si>
  <si>
    <t>Total for Trial Balance</t>
  </si>
  <si>
    <t>2. Share capital</t>
  </si>
  <si>
    <t>Authorised shares</t>
  </si>
  <si>
    <t>10,000 (March 31, 2022 : 10,000) equity shares of ₹ 10/- each</t>
  </si>
  <si>
    <t>Issued, subscribed and fully paid-up shares</t>
  </si>
  <si>
    <t>1,000 (March 31, 2022 : 1,000) equity shares of ₹ 10/- each</t>
  </si>
  <si>
    <t>Total issued, subscribed and fully paid-up share capital</t>
  </si>
  <si>
    <t>(a) Reconciliation of the equity shares outstanding at the beginning and at the end of the year</t>
  </si>
  <si>
    <t>No's</t>
  </si>
  <si>
    <t>Amount</t>
  </si>
  <si>
    <t>Equity shares of ₹ 10/- each fully paid</t>
  </si>
  <si>
    <t>At the beginning of the year</t>
  </si>
  <si>
    <t>Outstanding at the end of the year</t>
  </si>
  <si>
    <t>(b) Terms/ rights attached to equity shares</t>
  </si>
  <si>
    <t>The Company has only one class of equity shares having par value of ₹ 10/- per share. Each holder of equity share is entitled to one vote per share. The Company declares and pays dividend in Indian Rupees. In the event of liquidation of the Company, the holders of equity shares will be entitled to receive remaining assets of the Company, after distribution of all preferential amounts. The distribution will be in proportion to the number of equity shares held by the shareholders.</t>
  </si>
  <si>
    <t>(c) Details of share holders holding more than 5% shares in the Company</t>
  </si>
  <si>
    <t>Name of the shareholder</t>
  </si>
  <si>
    <t>% holding</t>
  </si>
  <si>
    <t>Veripark Yazilim Anonim Sirketi</t>
  </si>
  <si>
    <t>As per records of the Company, including its register of shareholders/ members and other declarations received from shareholders regarding beneficial interest, the above shareholding represents both legal and beneficial ownerships of shares.</t>
  </si>
  <si>
    <t>(d) Disclosure of Shareholding of Promoters</t>
  </si>
  <si>
    <t>Name of the Promoter</t>
  </si>
  <si>
    <t>No. of shares</t>
  </si>
  <si>
    <t>Fadhlurahman</t>
  </si>
  <si>
    <t>Mohammed Anwar</t>
  </si>
  <si>
    <t>3. Reserves and surplus</t>
  </si>
  <si>
    <t>Surplus in the statement of profit and loss</t>
  </si>
  <si>
    <t>Balance, at the beginning of the year</t>
  </si>
  <si>
    <t>Add: Profit for the Year</t>
  </si>
  <si>
    <t>Less: Appropriations</t>
  </si>
  <si>
    <t>Balance, at the end of the year</t>
  </si>
  <si>
    <t>4. Long term provisions</t>
  </si>
  <si>
    <t>Gratuity payable</t>
  </si>
  <si>
    <t>5. Trade Payables</t>
  </si>
  <si>
    <t>Dues to</t>
  </si>
  <si>
    <t>-Micro &amp; Small Enterprises</t>
  </si>
  <si>
    <t>-Others</t>
  </si>
  <si>
    <t>Age wise analysis of Trade payables as on 31.03.2024</t>
  </si>
  <si>
    <t>Particulars</t>
  </si>
  <si>
    <t>Outstanding for following periods from due date of payment</t>
  </si>
  <si>
    <t>Total</t>
  </si>
  <si>
    <t>0 - 1 Year</t>
  </si>
  <si>
    <t>1 - 2 Years</t>
  </si>
  <si>
    <t>2 - 3 Years</t>
  </si>
  <si>
    <t>More than 3 Years</t>
  </si>
  <si>
    <t>Undisputed dues</t>
  </si>
  <si>
    <t>- MSME</t>
  </si>
  <si>
    <t>- Others</t>
  </si>
  <si>
    <t>Disputed dues</t>
  </si>
  <si>
    <t>Age wise analysis of Trade payables as on 31.03.2023</t>
  </si>
  <si>
    <t>6. Other Current Liabilities</t>
  </si>
  <si>
    <t>Outstanding Liabilities for Expenses</t>
  </si>
  <si>
    <t>Statutory dues</t>
  </si>
  <si>
    <t>7. Short Term Provisions</t>
  </si>
  <si>
    <t>Provision for Taxation</t>
  </si>
  <si>
    <t>Provision for Gratuity - current</t>
  </si>
  <si>
    <t>Note 8 : Fixed Assets</t>
  </si>
  <si>
    <t>Gross Carrying Value</t>
  </si>
  <si>
    <t>Accumulated Depreciation</t>
  </si>
  <si>
    <t>Net Carrying Value</t>
  </si>
  <si>
    <t>As at 1st April 2023</t>
  </si>
  <si>
    <t>Additions</t>
  </si>
  <si>
    <t>Deletion</t>
  </si>
  <si>
    <t>As at 31st March  2024</t>
  </si>
  <si>
    <t>For the year</t>
  </si>
  <si>
    <t>Tangible Assets</t>
  </si>
  <si>
    <t>Furniture &amp; Fixtures</t>
  </si>
  <si>
    <t>Computers &amp; Peripherals</t>
  </si>
  <si>
    <t>Office Equipments</t>
  </si>
  <si>
    <t>9. Long Term Loans and advances</t>
  </si>
  <si>
    <t>Unsecured, considered good</t>
  </si>
  <si>
    <t>Long Term Security Deposits</t>
  </si>
  <si>
    <t>10. Deferred Tax Asset</t>
  </si>
  <si>
    <t>Deferred tax asset</t>
  </si>
  <si>
    <t>11. Cash and bank balances</t>
  </si>
  <si>
    <t>Cash and cash equivalents</t>
  </si>
  <si>
    <t>Balances with banks in current accounts</t>
  </si>
  <si>
    <t>Cash on hand</t>
  </si>
  <si>
    <t>12. Short Term Loans and Advances</t>
  </si>
  <si>
    <t>Other Advances</t>
  </si>
  <si>
    <t>Other loans and advances</t>
  </si>
  <si>
    <t>Balances with statutory/government authorities</t>
  </si>
  <si>
    <r>
      <rPr>
        <b/>
        <sz val="10"/>
        <color rgb="FF000000"/>
        <rFont val="Book Antiqua"/>
        <charset val="134"/>
      </rPr>
      <t>Note:</t>
    </r>
    <r>
      <rPr>
        <b/>
        <sz val="10"/>
        <color indexed="8"/>
        <rFont val="Book Antiqua"/>
        <charset val="134"/>
      </rPr>
      <t xml:space="preserve"> Regarding the Input Tax Credit available to </t>
    </r>
    <r>
      <rPr>
        <b/>
        <sz val="10"/>
        <color rgb="FF000000"/>
        <rFont val="Book Antiqua"/>
        <charset val="134"/>
      </rPr>
      <t>the company, th</t>
    </r>
    <r>
      <rPr>
        <b/>
        <sz val="10"/>
        <color indexed="8"/>
        <rFont val="Book Antiqua"/>
        <charset val="134"/>
      </rPr>
      <t>e total balance available on government portal is Rs. 32,48,646. However, according to our books, i</t>
    </r>
    <r>
      <rPr>
        <b/>
        <sz val="10"/>
        <color rgb="FF000000"/>
        <rFont val="Book Antiqua"/>
        <charset val="134"/>
      </rPr>
      <t>t has been retained at</t>
    </r>
    <r>
      <rPr>
        <b/>
        <sz val="10"/>
        <color indexed="8"/>
        <rFont val="Book Antiqua"/>
        <charset val="134"/>
      </rPr>
      <t xml:space="preserve"> Rs. 60,22,450. This variation is due to below listed reasons: 
A. Rs. 12,70,479 was sanctioned as a refund but has be credited to the bank account in the next financial year (2024-25), 
B. Rs. 2,52,994 refund for year 2022-23 has been sanctioned but not yet credited.  
C. Rs. 16,11,801 was previously partially rejected during the refund processing by the concerned officer. To reflect this amount in the portal, we have filed Form PMT-03 and are awaiting its reflection in the Electronic Credit Ledger. 
D. We have also reversed Rs. 3,61,470 since we claimed excess ITC to that extent while filing the returns duirngFY 2022-23.</t>
    </r>
  </si>
  <si>
    <t>13. Other Current Assets</t>
  </si>
  <si>
    <t>CD Balance GHI &amp; GPA</t>
  </si>
  <si>
    <t>Prepaid Insurance</t>
  </si>
  <si>
    <t>Prepaid Expenditure</t>
  </si>
  <si>
    <t>Deferred Revenue Expenditure</t>
  </si>
  <si>
    <t>GST refund Due</t>
  </si>
  <si>
    <t>Advance Tax</t>
  </si>
  <si>
    <t>14. Revenue from Operations</t>
  </si>
  <si>
    <t>March 31, 2024</t>
  </si>
  <si>
    <t>March 31, 2023</t>
  </si>
  <si>
    <t>Sale of Services</t>
  </si>
  <si>
    <t>15. Other income</t>
  </si>
  <si>
    <t>Gain on sale of assets</t>
  </si>
  <si>
    <t>16. Employee benefit expense</t>
  </si>
  <si>
    <t>Salaries, wages and bonus</t>
  </si>
  <si>
    <t>Contribution to PF, ESI &amp; Gratuity</t>
  </si>
  <si>
    <t>Staff welfare expenses</t>
  </si>
  <si>
    <t>17. Other expenses</t>
  </si>
  <si>
    <t>Rent</t>
  </si>
  <si>
    <t>Foreign exchange loss</t>
  </si>
  <si>
    <t>Membership &amp; Subscription Charges</t>
  </si>
  <si>
    <t>Professional &amp; Consultancy Fees</t>
  </si>
  <si>
    <t>Repairs &amp; Maintenance</t>
  </si>
  <si>
    <t>-Office</t>
  </si>
  <si>
    <t>-Computers</t>
  </si>
  <si>
    <t>Telephone &amp; Internet</t>
  </si>
  <si>
    <t>Power &amp; Fuel</t>
  </si>
  <si>
    <t>Insurance</t>
  </si>
  <si>
    <t>Printing &amp; stationery</t>
  </si>
  <si>
    <t>Postage &amp; Courier</t>
  </si>
  <si>
    <t>Bank charges</t>
  </si>
  <si>
    <t>Rates &amp; Taxes</t>
  </si>
  <si>
    <t>Payment to Auditors</t>
  </si>
  <si>
    <t>Miscellaneous expenses</t>
  </si>
  <si>
    <t>18. Depreciation and amortisation expense</t>
  </si>
  <si>
    <t>Depreciation &amp; amortisation</t>
  </si>
  <si>
    <t>21. Loss on Sale of Assets &amp; Investments</t>
  </si>
  <si>
    <t>Short Term Loss on Sale of Investments (Non Derivative Loss)</t>
  </si>
  <si>
    <t>Long term loss on sale of investments</t>
  </si>
  <si>
    <t>Loss on Sale of Fixed Assets</t>
  </si>
  <si>
    <t>19. Payment to auditor</t>
  </si>
  <si>
    <t>- For Audit fee</t>
  </si>
  <si>
    <t>- For Tax Audit &amp; others taxation related matters</t>
  </si>
  <si>
    <t>20. Earnings per Share</t>
  </si>
  <si>
    <t xml:space="preserve">i) Profit after tax </t>
  </si>
  <si>
    <t>Basic &amp; Diluted</t>
  </si>
  <si>
    <t xml:space="preserve">ii) Weighted average number of equity shares of ₹ 10/- each </t>
  </si>
  <si>
    <t xml:space="preserve">    outstanding during the year</t>
  </si>
  <si>
    <t>Earning Per Share in Rupees</t>
  </si>
  <si>
    <t>21. Related Party Disclosures</t>
  </si>
  <si>
    <t>As per Accounting Standard 18, the disclosures of related parties as defined in the Accounting Standard are given below</t>
  </si>
  <si>
    <t>i.</t>
  </si>
  <si>
    <t>Subsidiary Company:</t>
  </si>
  <si>
    <t>R.L.P Commodity &amp; Derivatives Private Limited</t>
  </si>
  <si>
    <t>Key Management Personnel:</t>
  </si>
  <si>
    <t>S No</t>
  </si>
  <si>
    <t xml:space="preserve">Name of the Official </t>
  </si>
  <si>
    <t>Designation</t>
  </si>
  <si>
    <t>Fadhlurahman Parattuveettil Usman</t>
  </si>
  <si>
    <t>Director</t>
  </si>
  <si>
    <t>Vijay Krishnan ( Retired)</t>
  </si>
  <si>
    <t>Holding Company</t>
  </si>
  <si>
    <t>ii</t>
  </si>
  <si>
    <t>Transactions with Related Parties:</t>
  </si>
  <si>
    <t>Incomes</t>
  </si>
  <si>
    <t>Holding company</t>
  </si>
  <si>
    <t>Sale of services</t>
  </si>
  <si>
    <t>Expenses</t>
  </si>
  <si>
    <t>Remuneration</t>
  </si>
  <si>
    <t>Balance outstanding as on 31st March</t>
  </si>
  <si>
    <t>Expenses payable</t>
  </si>
  <si>
    <t>22. Depreciation</t>
  </si>
  <si>
    <t>Pursuant to the enactment of the Companies Act, 2013 (the Act), the company has adopted esimated useful life of fixed assets as stipulated by Schedule II to the Act, applicable for accounting period commencing on 01.04.2014.</t>
  </si>
  <si>
    <t>23. Disclosure of Financial Ratios</t>
  </si>
  <si>
    <t>As at 31.03.2024</t>
  </si>
  <si>
    <t>As at 31.03.2023</t>
  </si>
  <si>
    <t>(i) Current Ratio</t>
  </si>
  <si>
    <t>(ii) Debt-Equity Ratio</t>
  </si>
  <si>
    <t>NA</t>
  </si>
  <si>
    <t>(iii) Debt Service Coverage Ratio</t>
  </si>
  <si>
    <t>(iv) Return on Equity Ratio</t>
  </si>
  <si>
    <t>(v) Inventory Turnover Ratio</t>
  </si>
  <si>
    <t>(vi) Trade Receivables Turnover Ratio</t>
  </si>
  <si>
    <t>(vii) Trade Payables Turnover Ratio</t>
  </si>
  <si>
    <t>(viii) Net Capital Turnover Ratio</t>
  </si>
  <si>
    <t>(ix) Net Profit Ratio</t>
  </si>
  <si>
    <t>(x) Return on Capital Employed</t>
  </si>
  <si>
    <t>24.Transfer Pricing</t>
  </si>
  <si>
    <t>The Company has undertaken necessary steps to comply with the Transfer Pricing regulations. The Management is of the opinion that the international transactions are at arm's length and hence the aforesaid legislation will not have any impact on the financial statements, particularly on the amount of tax expense and that of provision for taxation.</t>
  </si>
  <si>
    <t xml:space="preserve">25.Earnings in foreign currency:  </t>
  </si>
  <si>
    <t>Inflow:</t>
  </si>
  <si>
    <t>Income from export of services</t>
  </si>
  <si>
    <r>
      <rPr>
        <b/>
        <sz val="11"/>
        <color indexed="8"/>
        <rFont val="Book Antiqua"/>
        <charset val="134"/>
      </rPr>
      <t>26.</t>
    </r>
    <r>
      <rPr>
        <sz val="11"/>
        <color indexed="8"/>
        <rFont val="Book Antiqua"/>
        <charset val="134"/>
      </rPr>
      <t xml:space="preserve"> Previous year's figures have been regrouped whever necessary to confirm to Current year's classfications. </t>
    </r>
  </si>
  <si>
    <t>As per my report of even date.</t>
  </si>
  <si>
    <t>For and on behalf of the Board of Directors</t>
  </si>
  <si>
    <t xml:space="preserve">ICAI Firm registration number: </t>
  </si>
  <si>
    <t>Chartered Accountants</t>
  </si>
  <si>
    <t>Proprietor</t>
  </si>
  <si>
    <t>Membership No.:</t>
  </si>
  <si>
    <t>Place : Hyderabad</t>
  </si>
</sst>
</file>

<file path=xl/styles.xml><?xml version="1.0" encoding="utf-8"?>
<styleSheet xmlns="http://schemas.openxmlformats.org/spreadsheetml/2006/main" xmlns:mc="http://schemas.openxmlformats.org/markup-compatibility/2006" xmlns:xr9="http://schemas.microsoft.com/office/spreadsheetml/2016/revision9" mc:Ignorable="xr9">
  <numFmts count="1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_(* #,##0.00_);_(* \(#,##0.00\);_(* &quot;-&quot;??_);_(@_)"/>
    <numFmt numFmtId="181" formatCode="[$-409]mmmm\ d\,\ yyyy;@"/>
    <numFmt numFmtId="182" formatCode="_(* #,##0_);_(* \(#,##0\);_(* &quot;-&quot;??_);_(@_)"/>
    <numFmt numFmtId="183" formatCode="dd/mmm/yy"/>
    <numFmt numFmtId="184" formatCode="_(* #,##0.000_);_(* \(#,##0.000\);_(* &quot;-&quot;??_);_(@_)"/>
    <numFmt numFmtId="185" formatCode="_(* #,##0_);_(* \(#,##0\);_(* &quot;-&quot;_);_(@_)"/>
    <numFmt numFmtId="186" formatCode="#\.00,;\(#\.00,\);&quot;-&quot;"/>
    <numFmt numFmtId="187" formatCode="_ * #,##0_ ;_ * \-#,##0_ ;_ * &quot;-&quot;??_ ;_ @_ "/>
    <numFmt numFmtId="188" formatCode="[$-409]d/mmm/yy;@"/>
    <numFmt numFmtId="189" formatCode="##\ \ ##\ \ ##\ \ ##\ \ ###"/>
  </numFmts>
  <fonts count="49">
    <font>
      <sz val="11"/>
      <color theme="1"/>
      <name val="Calibri"/>
      <charset val="134"/>
      <scheme val="minor"/>
    </font>
    <font>
      <b/>
      <sz val="14"/>
      <color indexed="8"/>
      <name val="Book Antiqua"/>
      <charset val="134"/>
    </font>
    <font>
      <sz val="10"/>
      <color indexed="8"/>
      <name val="Book Antiqua"/>
      <charset val="134"/>
    </font>
    <font>
      <b/>
      <sz val="11"/>
      <name val="Book Antiqua"/>
      <charset val="134"/>
    </font>
    <font>
      <sz val="10"/>
      <name val="Book Antiqua"/>
      <charset val="134"/>
    </font>
    <font>
      <b/>
      <i/>
      <sz val="10"/>
      <color indexed="8"/>
      <name val="Book Antiqua"/>
      <charset val="134"/>
    </font>
    <font>
      <b/>
      <sz val="11"/>
      <color indexed="8"/>
      <name val="Book Antiqua"/>
      <charset val="134"/>
    </font>
    <font>
      <sz val="11"/>
      <color indexed="8"/>
      <name val="Book Antiqua"/>
      <charset val="134"/>
    </font>
    <font>
      <b/>
      <sz val="11"/>
      <color theme="1"/>
      <name val="Book Antiqua"/>
      <charset val="134"/>
    </font>
    <font>
      <sz val="11"/>
      <name val="Book Antiqua"/>
      <charset val="134"/>
    </font>
    <font>
      <sz val="11"/>
      <color theme="1"/>
      <name val="Calibri"/>
      <charset val="134"/>
      <scheme val="minor"/>
    </font>
    <font>
      <b/>
      <sz val="11"/>
      <color rgb="FF000000"/>
      <name val="Book Antiqua"/>
      <charset val="134"/>
    </font>
    <font>
      <sz val="11"/>
      <color rgb="FF000000"/>
      <name val="Book Antiqua"/>
      <charset val="134"/>
    </font>
    <font>
      <sz val="11"/>
      <color theme="1"/>
      <name val="Book Antiqua"/>
      <charset val="134"/>
    </font>
    <font>
      <i/>
      <sz val="10"/>
      <name val="Arial"/>
      <charset val="134"/>
    </font>
    <font>
      <u/>
      <sz val="11"/>
      <color theme="1"/>
      <name val="Book Antiqua"/>
      <charset val="134"/>
    </font>
    <font>
      <b/>
      <sz val="14"/>
      <name val="Book Antiqua"/>
      <charset val="134"/>
    </font>
    <font>
      <sz val="14"/>
      <name val="Book Antiqua"/>
      <charset val="134"/>
    </font>
    <font>
      <b/>
      <i/>
      <sz val="11"/>
      <color indexed="8"/>
      <name val="Book Antiqua"/>
      <charset val="134"/>
    </font>
    <font>
      <b/>
      <i/>
      <sz val="11"/>
      <name val="Book Antiqua"/>
      <charset val="134"/>
    </font>
    <font>
      <b/>
      <sz val="10"/>
      <color indexed="8"/>
      <name val="Book Antiqua"/>
      <charset val="134"/>
    </font>
    <font>
      <i/>
      <sz val="11"/>
      <color indexed="8"/>
      <name val="Book Antiqua"/>
      <charset val="134"/>
    </font>
    <font>
      <sz val="10"/>
      <name val="Arial"/>
      <charset val="134"/>
    </font>
    <font>
      <b/>
      <sz val="10"/>
      <name val="Book Antiqua"/>
      <charset val="134"/>
    </font>
    <font>
      <sz val="11"/>
      <color rgb="FFFFFFFF"/>
      <name val="Arial"/>
      <charset val="134"/>
    </font>
    <font>
      <sz val="11"/>
      <color rgb="FF000000"/>
      <name val="Arial"/>
      <charset val="134"/>
    </font>
    <font>
      <sz val="11"/>
      <name val="Arial"/>
      <charset val="134"/>
    </font>
    <font>
      <b/>
      <sz val="12"/>
      <color rgb="FF000000"/>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indexed="8"/>
      <name val="Calibri"/>
      <charset val="134"/>
    </font>
    <font>
      <b/>
      <sz val="10"/>
      <color rgb="FF000000"/>
      <name val="Book Antiqua"/>
      <charset val="134"/>
    </font>
  </fonts>
  <fills count="37">
    <fill>
      <patternFill patternType="none"/>
    </fill>
    <fill>
      <patternFill patternType="gray125"/>
    </fill>
    <fill>
      <patternFill patternType="solid">
        <fgColor theme="0"/>
        <bgColor indexed="64"/>
      </patternFill>
    </fill>
    <fill>
      <patternFill patternType="solid">
        <fgColor rgb="FF3C3C47"/>
        <bgColor indexed="64"/>
      </patternFill>
    </fill>
    <fill>
      <patternFill patternType="solid">
        <fgColor rgb="FFF5F5F5"/>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2">
    <border>
      <left/>
      <right/>
      <top/>
      <bottom/>
      <diagonal/>
    </border>
    <border>
      <left/>
      <right/>
      <top style="thin">
        <color auto="1"/>
      </top>
      <bottom style="thin">
        <color auto="1"/>
      </bottom>
      <diagonal/>
    </border>
    <border>
      <left/>
      <right/>
      <top/>
      <bottom style="double">
        <color auto="1"/>
      </bottom>
      <diagonal/>
    </border>
    <border>
      <left/>
      <right/>
      <top/>
      <bottom style="thin">
        <color auto="1"/>
      </bottom>
      <diagonal/>
    </border>
    <border>
      <left/>
      <right/>
      <top style="thin">
        <color auto="1"/>
      </top>
      <bottom/>
      <diagonal/>
    </border>
    <border>
      <left/>
      <right/>
      <top/>
      <bottom style="medium">
        <color auto="1"/>
      </bottom>
      <diagonal/>
    </border>
    <border>
      <left/>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medium">
        <color auto="1"/>
      </left>
      <right/>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style="medium">
        <color auto="1"/>
      </right>
      <top/>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rgb="FFD5D5D5"/>
      </left>
      <right style="thin">
        <color rgb="FFD5D5D5"/>
      </right>
      <top style="thin">
        <color rgb="FFD5D5D5"/>
      </top>
      <bottom style="thin">
        <color rgb="FFD5D5D5"/>
      </bottom>
      <diagonal/>
    </border>
    <border>
      <left style="thin">
        <color rgb="FFD5D5D5"/>
      </left>
      <right style="thin">
        <color rgb="FFD5D5D5"/>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6" borderId="34" applyNumberFormat="0" applyFont="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35" applyNumberFormat="0" applyFill="0" applyAlignment="0" applyProtection="0">
      <alignment vertical="center"/>
    </xf>
    <xf numFmtId="0" fontId="34" fillId="0" borderId="35" applyNumberFormat="0" applyFill="0" applyAlignment="0" applyProtection="0">
      <alignment vertical="center"/>
    </xf>
    <xf numFmtId="0" fontId="35" fillId="0" borderId="36" applyNumberFormat="0" applyFill="0" applyAlignment="0" applyProtection="0">
      <alignment vertical="center"/>
    </xf>
    <xf numFmtId="0" fontId="35" fillId="0" borderId="0" applyNumberFormat="0" applyFill="0" applyBorder="0" applyAlignment="0" applyProtection="0">
      <alignment vertical="center"/>
    </xf>
    <xf numFmtId="0" fontId="36" fillId="7" borderId="37" applyNumberFormat="0" applyAlignment="0" applyProtection="0">
      <alignment vertical="center"/>
    </xf>
    <xf numFmtId="0" fontId="37" fillId="8" borderId="38" applyNumberFormat="0" applyAlignment="0" applyProtection="0">
      <alignment vertical="center"/>
    </xf>
    <xf numFmtId="0" fontId="38" fillId="8" borderId="37" applyNumberFormat="0" applyAlignment="0" applyProtection="0">
      <alignment vertical="center"/>
    </xf>
    <xf numFmtId="0" fontId="39" fillId="9" borderId="39" applyNumberFormat="0" applyAlignment="0" applyProtection="0">
      <alignment vertical="center"/>
    </xf>
    <xf numFmtId="0" fontId="40" fillId="0" borderId="40" applyNumberFormat="0" applyFill="0" applyAlignment="0" applyProtection="0">
      <alignment vertical="center"/>
    </xf>
    <xf numFmtId="0" fontId="41" fillId="0" borderId="41" applyNumberFormat="0" applyFill="0" applyAlignment="0" applyProtection="0">
      <alignment vertical="center"/>
    </xf>
    <xf numFmtId="0" fontId="42" fillId="10" borderId="0" applyNumberFormat="0" applyBorder="0" applyAlignment="0" applyProtection="0">
      <alignment vertical="center"/>
    </xf>
    <xf numFmtId="0" fontId="43" fillId="11" borderId="0" applyNumberFormat="0" applyBorder="0" applyAlignment="0" applyProtection="0">
      <alignment vertical="center"/>
    </xf>
    <xf numFmtId="0" fontId="44" fillId="12" borderId="0" applyNumberFormat="0" applyBorder="0" applyAlignment="0" applyProtection="0">
      <alignment vertical="center"/>
    </xf>
    <xf numFmtId="0" fontId="45" fillId="13" borderId="0" applyNumberFormat="0" applyBorder="0" applyAlignment="0" applyProtection="0">
      <alignment vertical="center"/>
    </xf>
    <xf numFmtId="0" fontId="46" fillId="14" borderId="0" applyNumberFormat="0" applyBorder="0" applyAlignment="0" applyProtection="0">
      <alignment vertical="center"/>
    </xf>
    <xf numFmtId="0" fontId="46" fillId="15" borderId="0" applyNumberFormat="0" applyBorder="0" applyAlignment="0" applyProtection="0">
      <alignment vertical="center"/>
    </xf>
    <xf numFmtId="0" fontId="45" fillId="16" borderId="0" applyNumberFormat="0" applyBorder="0" applyAlignment="0" applyProtection="0">
      <alignment vertical="center"/>
    </xf>
    <xf numFmtId="0" fontId="45" fillId="17" borderId="0" applyNumberFormat="0" applyBorder="0" applyAlignment="0" applyProtection="0">
      <alignment vertical="center"/>
    </xf>
    <xf numFmtId="0" fontId="46" fillId="18" borderId="0" applyNumberFormat="0" applyBorder="0" applyAlignment="0" applyProtection="0">
      <alignment vertical="center"/>
    </xf>
    <xf numFmtId="0" fontId="46" fillId="19" borderId="0" applyNumberFormat="0" applyBorder="0" applyAlignment="0" applyProtection="0">
      <alignment vertical="center"/>
    </xf>
    <xf numFmtId="0" fontId="45" fillId="20" borderId="0" applyNumberFormat="0" applyBorder="0" applyAlignment="0" applyProtection="0">
      <alignment vertical="center"/>
    </xf>
    <xf numFmtId="0" fontId="45" fillId="21" borderId="0" applyNumberFormat="0" applyBorder="0" applyAlignment="0" applyProtection="0">
      <alignment vertical="center"/>
    </xf>
    <xf numFmtId="0" fontId="46" fillId="22" borderId="0" applyNumberFormat="0" applyBorder="0" applyAlignment="0" applyProtection="0">
      <alignment vertical="center"/>
    </xf>
    <xf numFmtId="0" fontId="46" fillId="23" borderId="0" applyNumberFormat="0" applyBorder="0" applyAlignment="0" applyProtection="0">
      <alignment vertical="center"/>
    </xf>
    <xf numFmtId="0" fontId="45" fillId="24" borderId="0" applyNumberFormat="0" applyBorder="0" applyAlignment="0" applyProtection="0">
      <alignment vertical="center"/>
    </xf>
    <xf numFmtId="0" fontId="45" fillId="25" borderId="0" applyNumberFormat="0" applyBorder="0" applyAlignment="0" applyProtection="0">
      <alignment vertical="center"/>
    </xf>
    <xf numFmtId="0" fontId="46" fillId="26" borderId="0" applyNumberFormat="0" applyBorder="0" applyAlignment="0" applyProtection="0">
      <alignment vertical="center"/>
    </xf>
    <xf numFmtId="0" fontId="46" fillId="27" borderId="0" applyNumberFormat="0" applyBorder="0" applyAlignment="0" applyProtection="0">
      <alignment vertical="center"/>
    </xf>
    <xf numFmtId="0" fontId="45" fillId="28" borderId="0" applyNumberFormat="0" applyBorder="0" applyAlignment="0" applyProtection="0">
      <alignment vertical="center"/>
    </xf>
    <xf numFmtId="0" fontId="45" fillId="29" borderId="0" applyNumberFormat="0" applyBorder="0" applyAlignment="0" applyProtection="0">
      <alignment vertical="center"/>
    </xf>
    <xf numFmtId="0" fontId="46" fillId="30" borderId="0" applyNumberFormat="0" applyBorder="0" applyAlignment="0" applyProtection="0">
      <alignment vertical="center"/>
    </xf>
    <xf numFmtId="0" fontId="46" fillId="31" borderId="0" applyNumberFormat="0" applyBorder="0" applyAlignment="0" applyProtection="0">
      <alignment vertical="center"/>
    </xf>
    <xf numFmtId="0" fontId="45" fillId="32" borderId="0" applyNumberFormat="0" applyBorder="0" applyAlignment="0" applyProtection="0">
      <alignment vertical="center"/>
    </xf>
    <xf numFmtId="0" fontId="45" fillId="33" borderId="0" applyNumberFormat="0" applyBorder="0" applyAlignment="0" applyProtection="0">
      <alignment vertical="center"/>
    </xf>
    <xf numFmtId="0" fontId="46" fillId="34" borderId="0" applyNumberFormat="0" applyBorder="0" applyAlignment="0" applyProtection="0">
      <alignment vertical="center"/>
    </xf>
    <xf numFmtId="0" fontId="46" fillId="35" borderId="0" applyNumberFormat="0" applyBorder="0" applyAlignment="0" applyProtection="0">
      <alignment vertical="center"/>
    </xf>
    <xf numFmtId="0" fontId="45" fillId="36" borderId="0" applyNumberFormat="0" applyBorder="0" applyAlignment="0" applyProtection="0">
      <alignment vertical="center"/>
    </xf>
    <xf numFmtId="0" fontId="10" fillId="0" borderId="0"/>
    <xf numFmtId="180" fontId="47" fillId="0" borderId="0" applyFont="0" applyFill="0" applyBorder="0" applyAlignment="0" applyProtection="0"/>
    <xf numFmtId="180" fontId="22" fillId="0" borderId="0" applyFont="0" applyFill="0" applyBorder="0" applyAlignment="0" applyProtection="0"/>
    <xf numFmtId="0" fontId="22" fillId="0" borderId="0"/>
    <xf numFmtId="180" fontId="47" fillId="0" borderId="0" applyFont="0" applyFill="0" applyBorder="0" applyAlignment="0" applyProtection="0"/>
    <xf numFmtId="176" fontId="10" fillId="0" borderId="0" applyFont="0" applyFill="0" applyBorder="0" applyAlignment="0" applyProtection="0"/>
    <xf numFmtId="0" fontId="10" fillId="0" borderId="0"/>
  </cellStyleXfs>
  <cellXfs count="399">
    <xf numFmtId="0" fontId="0" fillId="0" borderId="0" xfId="0">
      <alignment vertical="center"/>
    </xf>
    <xf numFmtId="0" fontId="1" fillId="2" borderId="0" xfId="49" applyFont="1" applyFill="1" applyAlignment="1">
      <alignment vertical="center"/>
    </xf>
    <xf numFmtId="0" fontId="2" fillId="2" borderId="0" xfId="49" applyFont="1" applyFill="1" applyAlignment="1">
      <alignment vertical="center"/>
    </xf>
    <xf numFmtId="0" fontId="2" fillId="0" borderId="0" xfId="49" applyFont="1" applyFill="1" applyAlignment="1">
      <alignment vertical="center"/>
    </xf>
    <xf numFmtId="0" fontId="3" fillId="2" borderId="0" xfId="49" applyFont="1" applyFill="1" applyAlignment="1"/>
    <xf numFmtId="49" fontId="4" fillId="2" borderId="0" xfId="49" applyNumberFormat="1" applyFont="1" applyFill="1" applyAlignment="1"/>
    <xf numFmtId="0" fontId="5" fillId="2" borderId="0" xfId="49" applyFont="1" applyFill="1" applyAlignment="1">
      <alignment horizontal="right" vertical="center"/>
    </xf>
    <xf numFmtId="0" fontId="6" fillId="2" borderId="0" xfId="49" applyFont="1" applyFill="1" applyAlignment="1">
      <alignment vertical="center"/>
    </xf>
    <xf numFmtId="0" fontId="7" fillId="2" borderId="1" xfId="49" applyFont="1" applyFill="1" applyBorder="1" applyAlignment="1">
      <alignment vertical="center"/>
    </xf>
    <xf numFmtId="0" fontId="2" fillId="2" borderId="1" xfId="49" applyFont="1" applyFill="1" applyBorder="1" applyAlignment="1">
      <alignment vertical="center"/>
    </xf>
    <xf numFmtId="181" fontId="8" fillId="0" borderId="1" xfId="49" applyNumberFormat="1" applyFont="1" applyFill="1" applyBorder="1" applyAlignment="1">
      <alignment horizontal="right"/>
    </xf>
    <xf numFmtId="181" fontId="8" fillId="2" borderId="1" xfId="49" applyNumberFormat="1" applyFont="1" applyFill="1" applyBorder="1" applyAlignment="1">
      <alignment horizontal="right"/>
    </xf>
    <xf numFmtId="0" fontId="6" fillId="2" borderId="0" xfId="49" applyFont="1" applyFill="1" applyAlignment="1">
      <alignment horizontal="left" vertical="center" indent="1"/>
    </xf>
    <xf numFmtId="0" fontId="6" fillId="0" borderId="0" xfId="49" applyFont="1" applyFill="1" applyAlignment="1">
      <alignment vertical="center"/>
    </xf>
    <xf numFmtId="0" fontId="7" fillId="2" borderId="0" xfId="49" applyFont="1" applyFill="1" applyAlignment="1">
      <alignment vertical="center"/>
    </xf>
    <xf numFmtId="0" fontId="9" fillId="2" borderId="0" xfId="49" applyFont="1" applyFill="1" applyAlignment="1">
      <alignment horizontal="left" vertical="center" indent="1"/>
    </xf>
    <xf numFmtId="182" fontId="7" fillId="0" borderId="2" xfId="1" applyNumberFormat="1" applyFont="1" applyFill="1" applyBorder="1" applyAlignment="1">
      <alignment vertical="center"/>
    </xf>
    <xf numFmtId="182" fontId="7" fillId="2" borderId="2" xfId="1" applyNumberFormat="1" applyFont="1" applyFill="1" applyBorder="1" applyAlignment="1">
      <alignment vertical="center"/>
    </xf>
    <xf numFmtId="0" fontId="7" fillId="2" borderId="0" xfId="49" applyFont="1" applyFill="1" applyAlignment="1">
      <alignment horizontal="left" vertical="center" indent="1"/>
    </xf>
    <xf numFmtId="182" fontId="6" fillId="0" borderId="0" xfId="1" applyNumberFormat="1" applyFont="1" applyFill="1" applyAlignment="1">
      <alignment vertical="center"/>
    </xf>
    <xf numFmtId="182" fontId="7" fillId="2" borderId="0" xfId="1" applyNumberFormat="1" applyFont="1" applyFill="1" applyAlignment="1">
      <alignment vertical="center"/>
    </xf>
    <xf numFmtId="182" fontId="7" fillId="0" borderId="0" xfId="1" applyNumberFormat="1" applyFont="1" applyFill="1" applyBorder="1" applyAlignment="1">
      <alignment vertical="center"/>
    </xf>
    <xf numFmtId="182" fontId="7" fillId="2" borderId="0" xfId="1" applyNumberFormat="1" applyFont="1" applyFill="1" applyBorder="1" applyAlignment="1">
      <alignment vertical="center"/>
    </xf>
    <xf numFmtId="0" fontId="3" fillId="2" borderId="1" xfId="49" applyFont="1" applyFill="1" applyBorder="1" applyAlignment="1">
      <alignment horizontal="left" vertical="center" indent="1"/>
    </xf>
    <xf numFmtId="182" fontId="6" fillId="0" borderId="1" xfId="1" applyNumberFormat="1" applyFont="1" applyFill="1" applyBorder="1" applyAlignment="1">
      <alignment vertical="center"/>
    </xf>
    <xf numFmtId="182" fontId="6" fillId="2" borderId="1" xfId="1" applyNumberFormat="1" applyFont="1" applyFill="1" applyBorder="1" applyAlignment="1">
      <alignment vertical="center"/>
    </xf>
    <xf numFmtId="0" fontId="9" fillId="2" borderId="0" xfId="49" applyFont="1" applyFill="1" applyAlignment="1">
      <alignment vertical="center"/>
    </xf>
    <xf numFmtId="182" fontId="6" fillId="2" borderId="0" xfId="50" applyNumberFormat="1" applyFont="1" applyFill="1" applyBorder="1" applyAlignment="1">
      <alignment vertical="center"/>
    </xf>
    <xf numFmtId="182" fontId="7" fillId="2" borderId="0" xfId="50" applyNumberFormat="1" applyFont="1" applyFill="1" applyBorder="1" applyAlignment="1">
      <alignment vertical="center"/>
    </xf>
    <xf numFmtId="180" fontId="7" fillId="0" borderId="0" xfId="1" applyNumberFormat="1" applyFont="1" applyFill="1" applyAlignment="1">
      <alignment vertical="center"/>
    </xf>
    <xf numFmtId="180" fontId="7" fillId="2" borderId="0" xfId="1" applyNumberFormat="1" applyFont="1" applyFill="1" applyAlignment="1">
      <alignment vertical="center"/>
    </xf>
    <xf numFmtId="0" fontId="3" fillId="2" borderId="0" xfId="49" applyFont="1" applyFill="1" applyAlignment="1">
      <alignment horizontal="left" vertical="center"/>
    </xf>
    <xf numFmtId="182" fontId="6" fillId="2" borderId="3" xfId="50" applyNumberFormat="1" applyFont="1" applyFill="1" applyBorder="1" applyAlignment="1">
      <alignment vertical="center"/>
    </xf>
    <xf numFmtId="182" fontId="7" fillId="2" borderId="3" xfId="50" applyNumberFormat="1" applyFont="1" applyFill="1" applyBorder="1" applyAlignment="1">
      <alignment vertical="center"/>
    </xf>
    <xf numFmtId="0" fontId="7" fillId="0" borderId="3" xfId="49" applyFont="1" applyFill="1" applyBorder="1" applyAlignment="1">
      <alignment vertical="center"/>
    </xf>
    <xf numFmtId="0" fontId="7" fillId="2" borderId="3" xfId="49" applyFont="1" applyFill="1" applyBorder="1" applyAlignment="1">
      <alignment vertical="center"/>
    </xf>
    <xf numFmtId="0" fontId="9" fillId="2" borderId="4" xfId="49" applyFont="1" applyFill="1" applyBorder="1" applyAlignment="1">
      <alignment horizontal="left" vertical="top" wrapText="1" indent="1"/>
    </xf>
    <xf numFmtId="183" fontId="3" fillId="2" borderId="1" xfId="49" applyNumberFormat="1" applyFont="1" applyFill="1" applyBorder="1" applyAlignment="1">
      <alignment horizontal="center" vertical="top" wrapText="1"/>
    </xf>
    <xf numFmtId="0" fontId="10" fillId="2" borderId="1" xfId="49" applyFont="1" applyFill="1" applyBorder="1" applyAlignment="1">
      <alignment horizontal="center"/>
    </xf>
    <xf numFmtId="0" fontId="9" fillId="2" borderId="3" xfId="49" applyFont="1" applyFill="1" applyBorder="1" applyAlignment="1">
      <alignment horizontal="left" indent="1"/>
    </xf>
    <xf numFmtId="0" fontId="3" fillId="2" borderId="1" xfId="49" applyFont="1" applyFill="1" applyBorder="1" applyAlignment="1">
      <alignment horizontal="right" vertical="top" wrapText="1"/>
    </xf>
    <xf numFmtId="0" fontId="3" fillId="0" borderId="1" xfId="49" applyFont="1" applyFill="1" applyBorder="1" applyAlignment="1">
      <alignment horizontal="right" vertical="top" wrapText="1"/>
    </xf>
    <xf numFmtId="0" fontId="3" fillId="2" borderId="4" xfId="49" applyFont="1" applyFill="1" applyBorder="1" applyAlignment="1">
      <alignment horizontal="left" indent="1"/>
    </xf>
    <xf numFmtId="0" fontId="3" fillId="2" borderId="0" xfId="49" applyFont="1" applyFill="1" applyAlignment="1">
      <alignment horizontal="right" vertical="top" wrapText="1"/>
    </xf>
    <xf numFmtId="0" fontId="3" fillId="0" borderId="0" xfId="49" applyFont="1" applyFill="1" applyAlignment="1">
      <alignment horizontal="right" vertical="top" wrapText="1"/>
    </xf>
    <xf numFmtId="0" fontId="9" fillId="2" borderId="0" xfId="49" applyFont="1" applyFill="1" applyAlignment="1">
      <alignment horizontal="left" vertical="top" wrapText="1" indent="1"/>
    </xf>
    <xf numFmtId="0" fontId="9" fillId="2" borderId="3" xfId="49" applyFont="1" applyFill="1" applyBorder="1" applyAlignment="1">
      <alignment horizontal="left" vertical="top" wrapText="1" indent="1"/>
    </xf>
    <xf numFmtId="182" fontId="7" fillId="2" borderId="3" xfId="1" applyNumberFormat="1" applyFont="1" applyFill="1" applyBorder="1" applyAlignment="1">
      <alignment vertical="center"/>
    </xf>
    <xf numFmtId="182" fontId="7" fillId="0" borderId="3" xfId="1" applyNumberFormat="1" applyFont="1" applyFill="1" applyBorder="1" applyAlignment="1">
      <alignment vertical="center"/>
    </xf>
    <xf numFmtId="0" fontId="7" fillId="0" borderId="0" xfId="49" applyFont="1" applyFill="1" applyAlignment="1">
      <alignment vertical="center"/>
    </xf>
    <xf numFmtId="0" fontId="3" fillId="2" borderId="0" xfId="49" applyFont="1" applyFill="1" applyAlignment="1">
      <alignment horizontal="left" vertical="top"/>
    </xf>
    <xf numFmtId="0" fontId="9" fillId="2" borderId="0" xfId="49" applyFont="1" applyFill="1" applyAlignment="1">
      <alignment horizontal="left" vertical="top" indent="1"/>
    </xf>
    <xf numFmtId="0" fontId="9" fillId="0" borderId="0" xfId="49" applyFont="1" applyFill="1" applyAlignment="1">
      <alignment horizontal="left" vertical="top" indent="1"/>
    </xf>
    <xf numFmtId="0" fontId="4" fillId="2" borderId="0" xfId="49" applyFont="1" applyFill="1" applyAlignment="1">
      <alignment horizontal="justify" vertical="top" wrapText="1"/>
    </xf>
    <xf numFmtId="182" fontId="3" fillId="2" borderId="3" xfId="51" applyNumberFormat="1" applyFont="1" applyFill="1" applyBorder="1" applyAlignment="1">
      <alignment horizontal="justify" vertical="top" wrapText="1"/>
    </xf>
    <xf numFmtId="182" fontId="9" fillId="0" borderId="3" xfId="51" applyNumberFormat="1" applyFont="1" applyFill="1" applyBorder="1" applyAlignment="1">
      <alignment horizontal="justify" vertical="top" wrapText="1"/>
    </xf>
    <xf numFmtId="182" fontId="9" fillId="2" borderId="3" xfId="51" applyNumberFormat="1" applyFont="1" applyFill="1" applyBorder="1" applyAlignment="1">
      <alignment horizontal="justify" vertical="top" wrapText="1"/>
    </xf>
    <xf numFmtId="0" fontId="3" fillId="2" borderId="4" xfId="49" applyFont="1" applyFill="1" applyBorder="1" applyAlignment="1">
      <alignment horizontal="center" vertical="center" wrapText="1"/>
    </xf>
    <xf numFmtId="0" fontId="3" fillId="2" borderId="3" xfId="49" applyFont="1" applyFill="1" applyBorder="1" applyAlignment="1">
      <alignment horizontal="center" vertical="center" wrapText="1"/>
    </xf>
    <xf numFmtId="182" fontId="3" fillId="2" borderId="1" xfId="51" applyNumberFormat="1" applyFont="1" applyFill="1" applyBorder="1" applyAlignment="1">
      <alignment horizontal="right" vertical="top" wrapText="1"/>
    </xf>
    <xf numFmtId="182" fontId="3" fillId="0" borderId="1" xfId="51" applyNumberFormat="1" applyFont="1" applyFill="1" applyBorder="1" applyAlignment="1">
      <alignment horizontal="right" vertical="top" wrapText="1"/>
    </xf>
    <xf numFmtId="0" fontId="3" fillId="2" borderId="4" xfId="49" applyFont="1" applyFill="1" applyBorder="1" applyAlignment="1">
      <alignment horizontal="left" vertical="top" wrapText="1" indent="1"/>
    </xf>
    <xf numFmtId="182" fontId="3" fillId="2" borderId="0" xfId="51" applyNumberFormat="1" applyFont="1" applyFill="1" applyBorder="1" applyAlignment="1">
      <alignment horizontal="justify" vertical="top" wrapText="1"/>
    </xf>
    <xf numFmtId="182" fontId="3" fillId="0" borderId="0" xfId="51" applyNumberFormat="1" applyFont="1" applyFill="1" applyBorder="1" applyAlignment="1">
      <alignment horizontal="justify" vertical="top" wrapText="1"/>
    </xf>
    <xf numFmtId="0" fontId="9" fillId="2" borderId="0" xfId="49" applyFont="1" applyFill="1" applyAlignment="1">
      <alignment horizontal="left" vertical="center" indent="3"/>
    </xf>
    <xf numFmtId="184" fontId="7" fillId="2" borderId="0" xfId="1" applyNumberFormat="1" applyFont="1" applyFill="1" applyBorder="1" applyAlignment="1">
      <alignment vertical="center"/>
    </xf>
    <xf numFmtId="184" fontId="7" fillId="0" borderId="0" xfId="1" applyNumberFormat="1" applyFont="1" applyFill="1" applyBorder="1" applyAlignment="1">
      <alignment vertical="center"/>
    </xf>
    <xf numFmtId="0" fontId="4" fillId="2" borderId="4" xfId="49" applyFont="1" applyFill="1" applyBorder="1" applyAlignment="1">
      <alignment horizontal="justify" vertical="top" wrapText="1"/>
    </xf>
    <xf numFmtId="0" fontId="3" fillId="2" borderId="3" xfId="49" applyFont="1" applyFill="1" applyBorder="1" applyAlignment="1">
      <alignment horizontal="left" vertical="top"/>
    </xf>
    <xf numFmtId="0" fontId="4" fillId="2" borderId="3" xfId="49" applyFont="1" applyFill="1" applyBorder="1" applyAlignment="1">
      <alignment horizontal="justify" vertical="top" wrapText="1"/>
    </xf>
    <xf numFmtId="0" fontId="4" fillId="0" borderId="3" xfId="49" applyFont="1" applyFill="1" applyBorder="1" applyAlignment="1">
      <alignment horizontal="justify" vertical="top" wrapText="1"/>
    </xf>
    <xf numFmtId="0" fontId="3" fillId="2" borderId="0" xfId="49" applyFont="1" applyFill="1" applyAlignment="1">
      <alignment horizontal="center" vertical="center" wrapText="1"/>
    </xf>
    <xf numFmtId="183" fontId="3" fillId="2" borderId="3" xfId="49" applyNumberFormat="1" applyFont="1" applyFill="1" applyBorder="1" applyAlignment="1">
      <alignment horizontal="center" vertical="top" wrapText="1"/>
    </xf>
    <xf numFmtId="0" fontId="3" fillId="2" borderId="3" xfId="49" applyFont="1" applyFill="1" applyBorder="1" applyAlignment="1">
      <alignment horizontal="center" vertical="top" wrapText="1"/>
    </xf>
    <xf numFmtId="0" fontId="3" fillId="0" borderId="3" xfId="49" applyFont="1" applyFill="1" applyBorder="1" applyAlignment="1">
      <alignment horizontal="center" vertical="top" wrapText="1"/>
    </xf>
    <xf numFmtId="0" fontId="9" fillId="2" borderId="0" xfId="49" applyFont="1" applyFill="1" applyAlignment="1">
      <alignment horizontal="justify" vertical="top" wrapText="1"/>
    </xf>
    <xf numFmtId="0" fontId="9" fillId="0" borderId="0" xfId="49" applyFont="1" applyFill="1" applyAlignment="1">
      <alignment horizontal="justify" vertical="top" wrapText="1"/>
    </xf>
    <xf numFmtId="0" fontId="9" fillId="2" borderId="0" xfId="49" applyFont="1" applyFill="1" applyAlignment="1">
      <alignment horizontal="left" vertical="top" wrapText="1" indent="3"/>
    </xf>
    <xf numFmtId="180" fontId="7" fillId="2" borderId="0" xfId="1" applyNumberFormat="1" applyFont="1" applyFill="1" applyBorder="1" applyAlignment="1">
      <alignment horizontal="center" vertical="center"/>
    </xf>
    <xf numFmtId="10" fontId="9" fillId="0" borderId="0" xfId="3" applyNumberFormat="1" applyFont="1" applyFill="1" applyBorder="1" applyAlignment="1">
      <alignment horizontal="center" vertical="top" wrapText="1"/>
    </xf>
    <xf numFmtId="180" fontId="7" fillId="0" borderId="0" xfId="1" applyNumberFormat="1" applyFont="1" applyFill="1" applyBorder="1" applyAlignment="1">
      <alignment horizontal="center" vertical="center"/>
    </xf>
    <xf numFmtId="180" fontId="7" fillId="2" borderId="3" xfId="1" applyNumberFormat="1" applyFont="1" applyFill="1" applyBorder="1" applyAlignment="1">
      <alignment horizontal="center" vertical="center"/>
    </xf>
    <xf numFmtId="180" fontId="7" fillId="0" borderId="3" xfId="1" applyNumberFormat="1" applyFont="1" applyFill="1" applyBorder="1" applyAlignment="1">
      <alignment horizontal="center" vertical="center"/>
    </xf>
    <xf numFmtId="0" fontId="9" fillId="2" borderId="3" xfId="49" applyFont="1" applyFill="1" applyBorder="1" applyAlignment="1">
      <alignment horizontal="justify" vertical="top" wrapText="1"/>
    </xf>
    <xf numFmtId="0" fontId="9" fillId="2" borderId="3" xfId="49" applyFont="1" applyFill="1" applyBorder="1" applyAlignment="1">
      <alignment horizontal="center" vertical="top" wrapText="1"/>
    </xf>
    <xf numFmtId="0" fontId="4" fillId="0" borderId="0" xfId="49" applyFont="1" applyFill="1" applyAlignment="1">
      <alignment horizontal="justify" vertical="top" wrapText="1"/>
    </xf>
    <xf numFmtId="49" fontId="11" fillId="2" borderId="0" xfId="49" applyNumberFormat="1" applyFont="1" applyFill="1" applyAlignment="1"/>
    <xf numFmtId="0" fontId="8" fillId="2" borderId="0" xfId="49" applyFont="1" applyFill="1" applyAlignment="1"/>
    <xf numFmtId="185" fontId="8" fillId="2" borderId="0" xfId="49" applyNumberFormat="1" applyFont="1" applyFill="1" applyAlignment="1"/>
    <xf numFmtId="0" fontId="8" fillId="2" borderId="1" xfId="49" applyFont="1" applyFill="1" applyBorder="1" applyAlignment="1"/>
    <xf numFmtId="49" fontId="11" fillId="2" borderId="0" xfId="49" applyNumberFormat="1" applyFont="1" applyFill="1" applyAlignment="1">
      <alignment horizontal="left" indent="1"/>
    </xf>
    <xf numFmtId="186" fontId="6" fillId="0" borderId="0" xfId="49" applyNumberFormat="1" applyFont="1" applyFill="1" applyAlignment="1">
      <alignment vertical="center"/>
    </xf>
    <xf numFmtId="186" fontId="7" fillId="2" borderId="0" xfId="49" applyNumberFormat="1" applyFont="1" applyFill="1" applyAlignment="1">
      <alignment vertical="center"/>
    </xf>
    <xf numFmtId="49" fontId="12" fillId="2" borderId="0" xfId="49" applyNumberFormat="1" applyFont="1" applyFill="1" applyAlignment="1">
      <alignment horizontal="left" indent="1"/>
    </xf>
    <xf numFmtId="180" fontId="2" fillId="2" borderId="0" xfId="49" applyNumberFormat="1" applyFont="1" applyFill="1" applyAlignment="1">
      <alignment vertical="center"/>
    </xf>
    <xf numFmtId="182" fontId="12" fillId="0" borderId="3" xfId="1" applyNumberFormat="1" applyFont="1" applyFill="1" applyBorder="1" applyAlignment="1"/>
    <xf numFmtId="182" fontId="12" fillId="2" borderId="3" xfId="1" applyNumberFormat="1" applyFont="1" applyFill="1" applyBorder="1" applyAlignment="1"/>
    <xf numFmtId="185" fontId="2" fillId="2" borderId="0" xfId="49" applyNumberFormat="1" applyFont="1" applyFill="1" applyAlignment="1">
      <alignment vertical="center"/>
    </xf>
    <xf numFmtId="176" fontId="2" fillId="2" borderId="0" xfId="49" applyNumberFormat="1" applyFont="1" applyFill="1" applyAlignment="1">
      <alignment vertical="center"/>
    </xf>
    <xf numFmtId="182" fontId="12" fillId="0" borderId="0" xfId="1" applyNumberFormat="1" applyFont="1" applyFill="1" applyBorder="1" applyAlignment="1"/>
    <xf numFmtId="182" fontId="12" fillId="2" borderId="0" xfId="1" applyNumberFormat="1" applyFont="1" applyFill="1" applyBorder="1" applyAlignment="1"/>
    <xf numFmtId="182" fontId="2" fillId="0" borderId="0" xfId="1" applyNumberFormat="1" applyFont="1" applyFill="1" applyBorder="1" applyAlignment="1">
      <alignment vertical="center"/>
    </xf>
    <xf numFmtId="49" fontId="12" fillId="2" borderId="1" xfId="49" applyNumberFormat="1" applyFont="1" applyFill="1" applyBorder="1" applyAlignment="1">
      <alignment horizontal="left" indent="1"/>
    </xf>
    <xf numFmtId="182" fontId="11" fillId="0" borderId="1" xfId="1" applyNumberFormat="1" applyFont="1" applyFill="1" applyBorder="1" applyAlignment="1"/>
    <xf numFmtId="182" fontId="11" fillId="2" borderId="1" xfId="1" applyNumberFormat="1" applyFont="1" applyFill="1" applyBorder="1" applyAlignment="1"/>
    <xf numFmtId="186" fontId="12" fillId="0" borderId="0" xfId="50" applyNumberFormat="1" applyFont="1" applyFill="1" applyBorder="1" applyAlignment="1"/>
    <xf numFmtId="186" fontId="12" fillId="2" borderId="0" xfId="50" applyNumberFormat="1" applyFont="1" applyFill="1" applyBorder="1" applyAlignment="1"/>
    <xf numFmtId="49" fontId="11" fillId="2" borderId="0" xfId="52" applyNumberFormat="1" applyFont="1" applyFill="1"/>
    <xf numFmtId="49" fontId="11" fillId="2" borderId="3" xfId="52" applyNumberFormat="1" applyFont="1" applyFill="1" applyBorder="1" applyAlignment="1">
      <alignment horizontal="center"/>
    </xf>
    <xf numFmtId="0" fontId="2" fillId="2" borderId="0" xfId="52" applyFont="1" applyFill="1" applyAlignment="1">
      <alignment vertical="center"/>
    </xf>
    <xf numFmtId="0" fontId="8" fillId="2" borderId="1" xfId="52" applyFont="1" applyFill="1" applyBorder="1"/>
    <xf numFmtId="181" fontId="8" fillId="2" borderId="1" xfId="52" applyNumberFormat="1" applyFont="1" applyFill="1" applyBorder="1" applyAlignment="1">
      <alignment horizontal="right"/>
    </xf>
    <xf numFmtId="0" fontId="13" fillId="2" borderId="0" xfId="52" applyFont="1" applyFill="1" applyAlignment="1">
      <alignment horizontal="left" vertical="top" wrapText="1" indent="1"/>
    </xf>
    <xf numFmtId="185" fontId="8" fillId="2" borderId="0" xfId="52" applyNumberFormat="1" applyFont="1" applyFill="1" applyAlignment="1">
      <alignment vertical="top"/>
    </xf>
    <xf numFmtId="185" fontId="11" fillId="2" borderId="1" xfId="53" applyNumberFormat="1" applyFont="1" applyFill="1" applyBorder="1" applyAlignment="1"/>
    <xf numFmtId="185" fontId="2" fillId="2" borderId="0" xfId="52" applyNumberFormat="1" applyFont="1" applyFill="1" applyAlignment="1">
      <alignment vertical="center"/>
    </xf>
    <xf numFmtId="0" fontId="14" fillId="2" borderId="0" xfId="52" applyFont="1" applyFill="1" applyAlignment="1">
      <alignment horizontal="left" vertical="top" wrapText="1"/>
    </xf>
    <xf numFmtId="0" fontId="14" fillId="0" borderId="0" xfId="52" applyFont="1" applyAlignment="1">
      <alignment horizontal="left" vertical="top" wrapText="1"/>
    </xf>
    <xf numFmtId="182" fontId="6" fillId="0" borderId="0" xfId="50" applyNumberFormat="1" applyFont="1" applyFill="1" applyBorder="1" applyAlignment="1">
      <alignment vertical="center"/>
    </xf>
    <xf numFmtId="0" fontId="13" fillId="2" borderId="0" xfId="49" applyFont="1" applyFill="1" applyAlignment="1">
      <alignment horizontal="left" wrapText="1" indent="1"/>
    </xf>
    <xf numFmtId="186" fontId="12" fillId="0" borderId="0" xfId="50" applyNumberFormat="1" applyFont="1" applyFill="1"/>
    <xf numFmtId="186" fontId="12" fillId="2" borderId="0" xfId="50" applyNumberFormat="1" applyFont="1" applyFill="1"/>
    <xf numFmtId="185" fontId="12" fillId="2" borderId="0" xfId="50" applyNumberFormat="1" applyFont="1" applyFill="1"/>
    <xf numFmtId="0" fontId="13" fillId="2" borderId="0" xfId="49" applyFont="1" applyFill="1" applyAlignment="1">
      <alignment horizontal="left" wrapText="1" indent="3"/>
    </xf>
    <xf numFmtId="182" fontId="12" fillId="0" borderId="0" xfId="1" applyNumberFormat="1" applyFont="1" applyFill="1"/>
    <xf numFmtId="182" fontId="12" fillId="2" borderId="0" xfId="1" applyNumberFormat="1" applyFont="1" applyFill="1"/>
    <xf numFmtId="0" fontId="13" fillId="2" borderId="1" xfId="49" applyFont="1" applyFill="1" applyBorder="1" applyAlignment="1"/>
    <xf numFmtId="182" fontId="8" fillId="0" borderId="1" xfId="1" applyNumberFormat="1" applyFont="1" applyFill="1" applyBorder="1" applyAlignment="1">
      <alignment horizontal="right"/>
    </xf>
    <xf numFmtId="182" fontId="8" fillId="2" borderId="1" xfId="1" applyNumberFormat="1" applyFont="1" applyFill="1" applyBorder="1" applyAlignment="1">
      <alignment horizontal="right"/>
    </xf>
    <xf numFmtId="0" fontId="13" fillId="2" borderId="0" xfId="49" applyFont="1" applyFill="1" applyAlignment="1"/>
    <xf numFmtId="185" fontId="8" fillId="0" borderId="0" xfId="49" applyNumberFormat="1" applyFont="1" applyFill="1" applyAlignment="1">
      <alignment horizontal="right"/>
    </xf>
    <xf numFmtId="185" fontId="8" fillId="2" borderId="0" xfId="49" applyNumberFormat="1" applyFont="1" applyFill="1" applyAlignment="1">
      <alignment horizontal="right"/>
    </xf>
    <xf numFmtId="0" fontId="8" fillId="0" borderId="0" xfId="0" applyFont="1" applyFill="1" applyAlignment="1">
      <alignment horizontal="left" indent="1"/>
    </xf>
    <xf numFmtId="187" fontId="13" fillId="0" borderId="0" xfId="54" applyNumberFormat="1" applyFont="1" applyFill="1"/>
    <xf numFmtId="0" fontId="13" fillId="0" borderId="0" xfId="0" applyFont="1" applyFill="1" applyAlignment="1"/>
    <xf numFmtId="0" fontId="8" fillId="0" borderId="4" xfId="0" applyFont="1" applyFill="1" applyBorder="1" applyAlignment="1">
      <alignment horizontal="center" vertical="center"/>
    </xf>
    <xf numFmtId="0" fontId="8" fillId="0" borderId="1" xfId="0" applyFont="1" applyFill="1" applyBorder="1" applyAlignment="1">
      <alignment horizontal="center"/>
    </xf>
    <xf numFmtId="0" fontId="8" fillId="0" borderId="4" xfId="0" applyFont="1" applyFill="1" applyBorder="1" applyAlignment="1">
      <alignment horizontal="center" vertical="center" wrapText="1"/>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wrapText="1"/>
    </xf>
    <xf numFmtId="187" fontId="8" fillId="0" borderId="5" xfId="54" applyNumberFormat="1" applyFont="1" applyFill="1" applyBorder="1" applyAlignment="1">
      <alignment horizontal="center" vertical="center" wrapText="1"/>
    </xf>
    <xf numFmtId="0" fontId="15" fillId="0" borderId="0" xfId="0" applyFont="1" applyFill="1" applyAlignment="1">
      <alignment horizontal="left" indent="1"/>
    </xf>
    <xf numFmtId="187" fontId="13" fillId="0" borderId="0" xfId="54" applyNumberFormat="1" applyFont="1" applyFill="1" applyAlignment="1">
      <alignment horizontal="center"/>
    </xf>
    <xf numFmtId="0" fontId="13" fillId="0" borderId="0" xfId="0" applyFont="1" applyFill="1" applyAlignment="1">
      <alignment horizontal="left" indent="3"/>
    </xf>
    <xf numFmtId="182" fontId="12" fillId="2" borderId="0" xfId="1" applyNumberFormat="1" applyFont="1" applyFill="1" applyAlignment="1">
      <alignment horizontal="center"/>
    </xf>
    <xf numFmtId="182" fontId="12" fillId="0" borderId="0" xfId="1" applyNumberFormat="1" applyFont="1" applyFill="1" applyAlignment="1">
      <alignment horizontal="center"/>
    </xf>
    <xf numFmtId="182" fontId="13" fillId="0" borderId="0" xfId="1" applyNumberFormat="1" applyFont="1" applyFill="1" applyAlignment="1">
      <alignment horizontal="center"/>
    </xf>
    <xf numFmtId="182" fontId="13" fillId="0" borderId="0" xfId="1" applyNumberFormat="1" applyFont="1" applyFill="1"/>
    <xf numFmtId="187" fontId="8" fillId="0" borderId="1" xfId="54" applyNumberFormat="1" applyFont="1" applyFill="1" applyBorder="1" applyAlignment="1">
      <alignment horizontal="right"/>
    </xf>
    <xf numFmtId="182" fontId="8" fillId="2" borderId="1" xfId="1" applyNumberFormat="1" applyFont="1" applyFill="1" applyBorder="1" applyAlignment="1">
      <alignment horizontal="center"/>
    </xf>
    <xf numFmtId="182" fontId="8" fillId="0" borderId="1" xfId="1" applyNumberFormat="1" applyFont="1" applyFill="1" applyBorder="1" applyAlignment="1">
      <alignment horizontal="center"/>
    </xf>
    <xf numFmtId="186" fontId="12" fillId="2" borderId="0" xfId="50" applyNumberFormat="1" applyFont="1" applyFill="1" applyAlignment="1">
      <alignment horizontal="center"/>
    </xf>
    <xf numFmtId="186" fontId="12" fillId="0" borderId="0" xfId="50" applyNumberFormat="1" applyFont="1" applyFill="1" applyAlignment="1">
      <alignment horizontal="center"/>
    </xf>
    <xf numFmtId="0" fontId="8" fillId="0" borderId="6" xfId="0" applyFont="1" applyFill="1" applyBorder="1" applyAlignment="1">
      <alignment horizontal="center"/>
    </xf>
    <xf numFmtId="187" fontId="8" fillId="0" borderId="6" xfId="54" applyNumberFormat="1" applyFont="1" applyFill="1" applyBorder="1" applyAlignment="1">
      <alignment horizontal="right"/>
    </xf>
    <xf numFmtId="182" fontId="8" fillId="2" borderId="6" xfId="1" applyNumberFormat="1" applyFont="1" applyFill="1" applyBorder="1" applyAlignment="1">
      <alignment horizontal="center"/>
    </xf>
    <xf numFmtId="182" fontId="8" fillId="0" borderId="6" xfId="1" applyNumberFormat="1" applyFont="1" applyFill="1" applyBorder="1" applyAlignment="1">
      <alignment horizontal="center"/>
    </xf>
    <xf numFmtId="185" fontId="6" fillId="0" borderId="0" xfId="50" applyNumberFormat="1" applyFont="1" applyFill="1" applyBorder="1" applyAlignment="1">
      <alignment vertical="center"/>
    </xf>
    <xf numFmtId="185" fontId="7" fillId="2" borderId="0" xfId="50" applyNumberFormat="1" applyFont="1" applyFill="1" applyBorder="1" applyAlignment="1">
      <alignment vertical="center"/>
    </xf>
    <xf numFmtId="183" fontId="2" fillId="2" borderId="0" xfId="49" applyNumberFormat="1" applyFont="1" applyFill="1" applyAlignment="1">
      <alignment vertical="center"/>
    </xf>
    <xf numFmtId="0" fontId="6" fillId="2" borderId="1" xfId="49" applyFont="1" applyFill="1" applyBorder="1" applyAlignment="1">
      <alignment horizontal="left" vertical="center"/>
    </xf>
    <xf numFmtId="0" fontId="7" fillId="2" borderId="0" xfId="49" applyFont="1" applyFill="1" applyAlignment="1">
      <alignment horizontal="left" vertical="center"/>
    </xf>
    <xf numFmtId="182" fontId="7" fillId="0" borderId="0" xfId="1" applyNumberFormat="1" applyFont="1" applyFill="1" applyAlignment="1">
      <alignment vertical="center"/>
    </xf>
    <xf numFmtId="0" fontId="3" fillId="2" borderId="3" xfId="49" applyFont="1" applyFill="1" applyBorder="1" applyAlignment="1">
      <alignment vertical="top"/>
    </xf>
    <xf numFmtId="182" fontId="3" fillId="2" borderId="3" xfId="51" applyNumberFormat="1" applyFont="1" applyFill="1" applyBorder="1" applyAlignment="1">
      <alignment vertical="top"/>
    </xf>
    <xf numFmtId="182" fontId="9" fillId="0" borderId="3" xfId="1" applyNumberFormat="1" applyFont="1" applyFill="1" applyBorder="1" applyAlignment="1">
      <alignment vertical="top"/>
    </xf>
    <xf numFmtId="182" fontId="9" fillId="2" borderId="3" xfId="1" applyNumberFormat="1" applyFont="1" applyFill="1" applyBorder="1" applyAlignment="1">
      <alignment vertical="top"/>
    </xf>
    <xf numFmtId="0" fontId="9" fillId="2" borderId="3" xfId="49" applyFont="1" applyFill="1" applyBorder="1" applyAlignment="1"/>
    <xf numFmtId="181" fontId="3" fillId="2" borderId="3" xfId="51" applyNumberFormat="1" applyFont="1" applyFill="1" applyBorder="1" applyAlignment="1">
      <alignment horizontal="right"/>
    </xf>
    <xf numFmtId="188" fontId="3" fillId="2" borderId="3" xfId="51" applyNumberFormat="1" applyFont="1" applyFill="1" applyBorder="1" applyAlignment="1">
      <alignment horizontal="right"/>
    </xf>
    <xf numFmtId="182" fontId="7" fillId="2" borderId="0" xfId="1" applyNumberFormat="1" applyFont="1" applyFill="1" applyBorder="1" applyAlignment="1">
      <alignment vertical="top"/>
    </xf>
    <xf numFmtId="182" fontId="12" fillId="0" borderId="0" xfId="1" applyNumberFormat="1" applyFont="1" applyFill="1" applyAlignment="1">
      <alignment horizontal="right"/>
    </xf>
    <xf numFmtId="0" fontId="9" fillId="2" borderId="1" xfId="49" applyFont="1" applyFill="1" applyBorder="1" applyAlignment="1">
      <alignment vertical="top"/>
    </xf>
    <xf numFmtId="185" fontId="3" fillId="2" borderId="1" xfId="51" applyNumberFormat="1" applyFont="1" applyFill="1" applyBorder="1" applyAlignment="1">
      <alignment vertical="top"/>
    </xf>
    <xf numFmtId="182" fontId="3" fillId="0" borderId="1" xfId="1" applyNumberFormat="1" applyFont="1" applyFill="1" applyBorder="1" applyAlignment="1">
      <alignment vertical="top"/>
    </xf>
    <xf numFmtId="182" fontId="3" fillId="2" borderId="1" xfId="1" applyNumberFormat="1" applyFont="1" applyFill="1" applyBorder="1" applyAlignment="1">
      <alignment vertical="top"/>
    </xf>
    <xf numFmtId="0" fontId="16" fillId="2" borderId="0" xfId="49" applyFont="1" applyFill="1" applyAlignment="1">
      <alignment vertical="center"/>
    </xf>
    <xf numFmtId="0" fontId="4" fillId="2" borderId="0" xfId="52" applyFont="1" applyFill="1"/>
    <xf numFmtId="0" fontId="17" fillId="2" borderId="0" xfId="52" applyFont="1" applyFill="1" applyAlignment="1">
      <alignment horizontal="left"/>
    </xf>
    <xf numFmtId="0" fontId="17" fillId="2" borderId="0" xfId="52" applyFont="1" applyFill="1" applyAlignment="1">
      <alignment horizontal="center"/>
    </xf>
    <xf numFmtId="0" fontId="3" fillId="2" borderId="7" xfId="52" applyFont="1" applyFill="1" applyBorder="1" applyAlignment="1">
      <alignment horizontal="left"/>
    </xf>
    <xf numFmtId="0" fontId="3" fillId="2" borderId="8" xfId="52" applyFont="1" applyFill="1" applyBorder="1" applyAlignment="1">
      <alignment horizontal="left"/>
    </xf>
    <xf numFmtId="0" fontId="3" fillId="2" borderId="9" xfId="52" applyFont="1" applyFill="1" applyBorder="1" applyAlignment="1">
      <alignment horizontal="center" vertical="center" wrapText="1"/>
    </xf>
    <xf numFmtId="0" fontId="3" fillId="2" borderId="10" xfId="52" applyFont="1" applyFill="1" applyBorder="1" applyAlignment="1">
      <alignment horizontal="center" vertical="center" wrapText="1"/>
    </xf>
    <xf numFmtId="0" fontId="3" fillId="2" borderId="11" xfId="52" applyFont="1" applyFill="1" applyBorder="1" applyAlignment="1">
      <alignment horizontal="center" vertical="center" wrapText="1"/>
    </xf>
    <xf numFmtId="0" fontId="3" fillId="2" borderId="12" xfId="52" applyFont="1" applyFill="1" applyBorder="1" applyAlignment="1">
      <alignment horizontal="center" vertical="center" wrapText="1"/>
    </xf>
    <xf numFmtId="0" fontId="3" fillId="2" borderId="13" xfId="52" applyFont="1" applyFill="1" applyBorder="1" applyAlignment="1">
      <alignment horizontal="center" vertical="center" wrapText="1"/>
    </xf>
    <xf numFmtId="0" fontId="9" fillId="2" borderId="14" xfId="52" applyFont="1" applyFill="1" applyBorder="1" applyAlignment="1">
      <alignment horizontal="center" vertical="center" wrapText="1"/>
    </xf>
    <xf numFmtId="0" fontId="9" fillId="2" borderId="15" xfId="52" applyFont="1" applyFill="1" applyBorder="1" applyAlignment="1">
      <alignment horizontal="center" vertical="center" wrapText="1"/>
    </xf>
    <xf numFmtId="0" fontId="3" fillId="2" borderId="9" xfId="52" applyFont="1" applyFill="1" applyBorder="1" applyAlignment="1">
      <alignment vertical="center"/>
    </xf>
    <xf numFmtId="0" fontId="3" fillId="2" borderId="10" xfId="52" applyFont="1" applyFill="1" applyBorder="1" applyAlignment="1">
      <alignment vertical="center"/>
    </xf>
    <xf numFmtId="0" fontId="9" fillId="2" borderId="16" xfId="52" applyFont="1" applyFill="1" applyBorder="1" applyAlignment="1">
      <alignment horizontal="center" vertical="center" wrapText="1"/>
    </xf>
    <xf numFmtId="0" fontId="9" fillId="2" borderId="17" xfId="52" applyFont="1" applyFill="1" applyBorder="1" applyAlignment="1">
      <alignment horizontal="center" vertical="center" wrapText="1"/>
    </xf>
    <xf numFmtId="0" fontId="9" fillId="2" borderId="18" xfId="52" applyFont="1" applyFill="1" applyBorder="1" applyAlignment="1">
      <alignment horizontal="center" vertical="center"/>
    </xf>
    <xf numFmtId="0" fontId="9" fillId="2" borderId="17" xfId="52" applyFont="1" applyFill="1" applyBorder="1" applyAlignment="1">
      <alignment vertical="center"/>
    </xf>
    <xf numFmtId="182" fontId="9" fillId="2" borderId="16" xfId="1" applyNumberFormat="1" applyFont="1" applyFill="1" applyBorder="1" applyAlignment="1">
      <alignment horizontal="center" vertical="center"/>
    </xf>
    <xf numFmtId="182" fontId="9" fillId="2" borderId="0" xfId="1" applyNumberFormat="1" applyFont="1" applyFill="1" applyBorder="1" applyAlignment="1">
      <alignment horizontal="center" vertical="center"/>
    </xf>
    <xf numFmtId="0" fontId="3" fillId="2" borderId="19" xfId="52" applyFont="1" applyFill="1" applyBorder="1" applyAlignment="1">
      <alignment vertical="center" wrapText="1"/>
    </xf>
    <xf numFmtId="0" fontId="3" fillId="2" borderId="20" xfId="52" applyFont="1" applyFill="1" applyBorder="1" applyAlignment="1">
      <alignment vertical="center" wrapText="1"/>
    </xf>
    <xf numFmtId="182" fontId="3" fillId="2" borderId="21" xfId="1" applyNumberFormat="1" applyFont="1" applyFill="1" applyBorder="1" applyAlignment="1">
      <alignment horizontal="center" vertical="center" wrapText="1"/>
    </xf>
    <xf numFmtId="182" fontId="9" fillId="2" borderId="21" xfId="1" applyNumberFormat="1" applyFont="1" applyFill="1" applyBorder="1" applyAlignment="1">
      <alignment horizontal="center" vertical="center"/>
    </xf>
    <xf numFmtId="0" fontId="1" fillId="0" borderId="0" xfId="49" applyFont="1" applyFill="1" applyAlignment="1">
      <alignment vertical="center"/>
    </xf>
    <xf numFmtId="0" fontId="2" fillId="0" borderId="0" xfId="55" applyFont="1" applyAlignment="1">
      <alignment vertical="top"/>
    </xf>
    <xf numFmtId="0" fontId="3" fillId="0" borderId="0" xfId="55" applyFont="1" applyAlignment="1">
      <alignment vertical="top"/>
    </xf>
    <xf numFmtId="0" fontId="7" fillId="0" borderId="0" xfId="55" applyFont="1" applyAlignment="1">
      <alignment vertical="top"/>
    </xf>
    <xf numFmtId="49" fontId="9" fillId="0" borderId="0" xfId="55" applyNumberFormat="1" applyFont="1" applyAlignment="1">
      <alignment vertical="top"/>
    </xf>
    <xf numFmtId="0" fontId="18" fillId="0" borderId="0" xfId="55" applyFont="1" applyAlignment="1">
      <alignment horizontal="right" vertical="top"/>
    </xf>
    <xf numFmtId="49" fontId="11" fillId="0" borderId="0" xfId="55" applyNumberFormat="1" applyFont="1" applyAlignment="1">
      <alignment vertical="top"/>
    </xf>
    <xf numFmtId="0" fontId="7" fillId="2" borderId="0" xfId="55" applyFont="1" applyFill="1" applyAlignment="1">
      <alignment vertical="top"/>
    </xf>
    <xf numFmtId="0" fontId="8" fillId="0" borderId="1" xfId="55" applyFont="1" applyBorder="1" applyAlignment="1">
      <alignment vertical="top"/>
    </xf>
    <xf numFmtId="0" fontId="8" fillId="0" borderId="0" xfId="55" applyFont="1" applyAlignment="1">
      <alignment vertical="top"/>
    </xf>
    <xf numFmtId="182" fontId="8" fillId="2" borderId="0" xfId="1" applyNumberFormat="1" applyFont="1" applyFill="1" applyAlignment="1">
      <alignment horizontal="right" vertical="top"/>
    </xf>
    <xf numFmtId="182" fontId="8" fillId="0" borderId="0" xfId="1" applyNumberFormat="1" applyFont="1" applyAlignment="1">
      <alignment horizontal="right" vertical="top"/>
    </xf>
    <xf numFmtId="49" fontId="12" fillId="0" borderId="0" xfId="55" applyNumberFormat="1" applyFont="1" applyAlignment="1">
      <alignment vertical="top"/>
    </xf>
    <xf numFmtId="182" fontId="12" fillId="0" borderId="0" xfId="1" applyNumberFormat="1" applyFont="1" applyFill="1" applyBorder="1" applyAlignment="1">
      <alignment vertical="top"/>
    </xf>
    <xf numFmtId="49" fontId="11" fillId="0" borderId="1" xfId="55" applyNumberFormat="1" applyFont="1" applyBorder="1" applyAlignment="1">
      <alignment vertical="top"/>
    </xf>
    <xf numFmtId="182" fontId="11" fillId="2" borderId="1" xfId="1" applyNumberFormat="1" applyFont="1" applyFill="1" applyBorder="1" applyAlignment="1">
      <alignment vertical="top"/>
    </xf>
    <xf numFmtId="182" fontId="11" fillId="0" borderId="1" xfId="1" applyNumberFormat="1" applyFont="1" applyFill="1" applyBorder="1" applyAlignment="1">
      <alignment vertical="top"/>
    </xf>
    <xf numFmtId="182" fontId="11" fillId="2" borderId="0" xfId="1" applyNumberFormat="1" applyFont="1" applyFill="1" applyBorder="1" applyAlignment="1">
      <alignment vertical="top"/>
    </xf>
    <xf numFmtId="182" fontId="11" fillId="0" borderId="0" xfId="1" applyNumberFormat="1" applyFont="1" applyFill="1" applyBorder="1" applyAlignment="1">
      <alignment vertical="top"/>
    </xf>
    <xf numFmtId="182" fontId="3" fillId="2" borderId="3" xfId="1" applyNumberFormat="1" applyFont="1" applyFill="1" applyBorder="1" applyAlignment="1">
      <alignment vertical="top"/>
    </xf>
    <xf numFmtId="182" fontId="2" fillId="2" borderId="0" xfId="1" applyNumberFormat="1" applyFont="1" applyFill="1" applyAlignment="1">
      <alignment vertical="center"/>
    </xf>
    <xf numFmtId="0" fontId="19" fillId="2" borderId="0" xfId="52" applyFont="1" applyFill="1" applyAlignment="1">
      <alignment horizontal="right"/>
    </xf>
    <xf numFmtId="0" fontId="3" fillId="2" borderId="22" xfId="52" applyFont="1" applyFill="1" applyBorder="1" applyAlignment="1">
      <alignment horizontal="left"/>
    </xf>
    <xf numFmtId="0" fontId="3" fillId="2" borderId="23" xfId="52" applyFont="1" applyFill="1" applyBorder="1" applyAlignment="1">
      <alignment horizontal="center" vertical="center" wrapText="1"/>
    </xf>
    <xf numFmtId="0" fontId="9" fillId="2" borderId="24" xfId="52" applyFont="1" applyFill="1" applyBorder="1" applyAlignment="1">
      <alignment horizontal="center" vertical="center" wrapText="1"/>
    </xf>
    <xf numFmtId="0" fontId="3" fillId="2" borderId="25" xfId="52" applyFont="1" applyFill="1" applyBorder="1" applyAlignment="1">
      <alignment horizontal="center" vertical="center" wrapText="1"/>
    </xf>
    <xf numFmtId="0" fontId="9" fillId="2" borderId="23" xfId="52" applyFont="1" applyFill="1" applyBorder="1" applyAlignment="1">
      <alignment horizontal="center" vertical="center" wrapText="1"/>
    </xf>
    <xf numFmtId="182" fontId="9" fillId="2" borderId="26" xfId="1" applyNumberFormat="1" applyFont="1" applyFill="1" applyBorder="1" applyAlignment="1">
      <alignment horizontal="center" vertical="center"/>
    </xf>
    <xf numFmtId="182" fontId="3" fillId="2" borderId="27" xfId="1" applyNumberFormat="1" applyFont="1" applyFill="1" applyBorder="1" applyAlignment="1">
      <alignment horizontal="center" vertical="center" wrapText="1"/>
    </xf>
    <xf numFmtId="182" fontId="7" fillId="2" borderId="0" xfId="1" applyNumberFormat="1" applyFont="1" applyFill="1" applyAlignment="1">
      <alignment vertical="top"/>
    </xf>
    <xf numFmtId="182" fontId="7" fillId="0" borderId="0" xfId="1" applyNumberFormat="1" applyFont="1" applyAlignment="1">
      <alignment vertical="top"/>
    </xf>
    <xf numFmtId="182" fontId="13" fillId="2" borderId="0" xfId="1" applyNumberFormat="1" applyFont="1" applyFill="1" applyAlignment="1">
      <alignment vertical="top"/>
    </xf>
    <xf numFmtId="182" fontId="13" fillId="0" borderId="0" xfId="1" applyNumberFormat="1" applyFont="1" applyAlignment="1">
      <alignment vertical="top"/>
    </xf>
    <xf numFmtId="49" fontId="12" fillId="0" borderId="0" xfId="55" applyNumberFormat="1" applyFont="1" applyAlignment="1">
      <alignment horizontal="left" vertical="top"/>
    </xf>
    <xf numFmtId="182" fontId="12" fillId="0" borderId="0" xfId="1" applyNumberFormat="1" applyFont="1" applyFill="1" applyAlignment="1">
      <alignment vertical="top"/>
    </xf>
    <xf numFmtId="182" fontId="7" fillId="0" borderId="0" xfId="1" applyNumberFormat="1" applyFont="1" applyFill="1" applyBorder="1" applyAlignment="1">
      <alignment vertical="top"/>
    </xf>
    <xf numFmtId="182" fontId="8" fillId="2" borderId="1" xfId="1" applyNumberFormat="1" applyFont="1" applyFill="1" applyBorder="1" applyAlignment="1">
      <alignment vertical="top"/>
    </xf>
    <xf numFmtId="182" fontId="8" fillId="0" borderId="1" xfId="1" applyNumberFormat="1" applyFont="1" applyFill="1" applyBorder="1" applyAlignment="1">
      <alignment vertical="top"/>
    </xf>
    <xf numFmtId="182" fontId="8" fillId="2" borderId="0" xfId="1" applyNumberFormat="1" applyFont="1" applyFill="1" applyBorder="1" applyAlignment="1">
      <alignment vertical="top"/>
    </xf>
    <xf numFmtId="182" fontId="8" fillId="0" borderId="0" xfId="1" applyNumberFormat="1" applyFont="1" applyFill="1" applyBorder="1" applyAlignment="1">
      <alignment vertical="top"/>
    </xf>
    <xf numFmtId="182" fontId="12" fillId="2" borderId="0" xfId="1" applyNumberFormat="1" applyFont="1" applyFill="1" applyBorder="1" applyAlignment="1">
      <alignment vertical="top"/>
    </xf>
    <xf numFmtId="182" fontId="13" fillId="0" borderId="0" xfId="1" applyNumberFormat="1" applyFont="1" applyFill="1" applyAlignment="1">
      <alignment vertical="top"/>
    </xf>
    <xf numFmtId="0" fontId="20" fillId="0" borderId="0" xfId="55" applyFont="1" applyAlignment="1">
      <alignment horizontal="left" vertical="top" wrapText="1"/>
    </xf>
    <xf numFmtId="49" fontId="11" fillId="0" borderId="0" xfId="55" applyNumberFormat="1" applyFont="1" applyAlignment="1">
      <alignment horizontal="left" vertical="top" wrapText="1"/>
    </xf>
    <xf numFmtId="0" fontId="8" fillId="0" borderId="0" xfId="55" applyFont="1" applyAlignment="1">
      <alignment horizontal="left" vertical="top"/>
    </xf>
    <xf numFmtId="182" fontId="11" fillId="2" borderId="0" xfId="1" applyNumberFormat="1" applyFont="1" applyFill="1" applyAlignment="1">
      <alignment vertical="top"/>
    </xf>
    <xf numFmtId="182" fontId="11" fillId="0" borderId="3" xfId="1" applyNumberFormat="1" applyFont="1" applyFill="1" applyBorder="1" applyAlignment="1">
      <alignment vertical="top"/>
    </xf>
    <xf numFmtId="182" fontId="12" fillId="0" borderId="4" xfId="1" applyNumberFormat="1" applyFont="1" applyFill="1" applyBorder="1" applyAlignment="1">
      <alignment vertical="top"/>
    </xf>
    <xf numFmtId="182" fontId="12" fillId="0" borderId="3" xfId="1" applyNumberFormat="1" applyFont="1" applyFill="1" applyBorder="1" applyAlignment="1">
      <alignment vertical="top"/>
    </xf>
    <xf numFmtId="0" fontId="2" fillId="0" borderId="0" xfId="55" applyFont="1" applyFill="1" applyAlignment="1">
      <alignment vertical="center"/>
    </xf>
    <xf numFmtId="0" fontId="3" fillId="0" borderId="0" xfId="55" applyFont="1" applyFill="1" applyAlignment="1"/>
    <xf numFmtId="182" fontId="2" fillId="0" borderId="0" xfId="53" applyNumberFormat="1" applyFont="1" applyFill="1" applyAlignment="1">
      <alignment vertical="center"/>
    </xf>
    <xf numFmtId="49" fontId="4" fillId="0" borderId="0" xfId="55" applyNumberFormat="1" applyFont="1" applyFill="1" applyAlignment="1"/>
    <xf numFmtId="182" fontId="5" fillId="0" borderId="0" xfId="53" applyNumberFormat="1" applyFont="1" applyFill="1" applyAlignment="1">
      <alignment vertical="center"/>
    </xf>
    <xf numFmtId="49" fontId="11" fillId="0" borderId="0" xfId="55" applyNumberFormat="1" applyFont="1" applyFill="1" applyAlignment="1"/>
    <xf numFmtId="0" fontId="9" fillId="0" borderId="3" xfId="55" applyFont="1" applyFill="1" applyBorder="1" applyAlignment="1"/>
    <xf numFmtId="0" fontId="9" fillId="0" borderId="1" xfId="55" applyFont="1" applyFill="1" applyBorder="1" applyAlignment="1"/>
    <xf numFmtId="49" fontId="12" fillId="0" borderId="0" xfId="55" applyNumberFormat="1" applyFont="1" applyFill="1" applyAlignment="1"/>
    <xf numFmtId="49" fontId="12" fillId="0" borderId="1" xfId="55" applyNumberFormat="1" applyFont="1" applyFill="1" applyBorder="1" applyAlignment="1"/>
    <xf numFmtId="49" fontId="9" fillId="0" borderId="0" xfId="55" applyNumberFormat="1" applyFont="1" applyFill="1" applyAlignment="1"/>
    <xf numFmtId="0" fontId="6" fillId="0" borderId="0" xfId="55" applyFont="1" applyFill="1" applyAlignment="1">
      <alignment vertical="center"/>
    </xf>
    <xf numFmtId="0" fontId="7" fillId="0" borderId="1" xfId="55" applyFont="1" applyFill="1" applyBorder="1" applyAlignment="1">
      <alignment vertical="center"/>
    </xf>
    <xf numFmtId="0" fontId="9" fillId="0" borderId="0" xfId="55" applyFont="1" applyFill="1" applyAlignment="1">
      <alignment vertical="center"/>
    </xf>
    <xf numFmtId="0" fontId="6" fillId="0" borderId="1" xfId="55" applyFont="1" applyFill="1" applyBorder="1" applyAlignment="1">
      <alignment vertical="center"/>
    </xf>
    <xf numFmtId="0" fontId="7" fillId="0" borderId="0" xfId="55" applyFont="1" applyFill="1" applyAlignment="1">
      <alignment vertical="center"/>
    </xf>
    <xf numFmtId="0" fontId="7" fillId="0" borderId="0" xfId="55" applyFont="1" applyFill="1" applyAlignment="1">
      <alignment horizontal="left" vertical="center" indent="2"/>
    </xf>
    <xf numFmtId="0" fontId="7" fillId="2" borderId="0" xfId="55" applyFont="1" applyFill="1" applyAlignment="1">
      <alignment vertical="center"/>
    </xf>
    <xf numFmtId="0" fontId="21" fillId="0" borderId="0" xfId="55" applyFont="1" applyFill="1" applyAlignment="1">
      <alignment vertical="center"/>
    </xf>
    <xf numFmtId="182" fontId="6" fillId="0" borderId="0" xfId="1" applyNumberFormat="1" applyFont="1" applyFill="1" applyBorder="1" applyAlignment="1">
      <alignment vertical="center"/>
    </xf>
    <xf numFmtId="182" fontId="8" fillId="0" borderId="1" xfId="1" applyNumberFormat="1" applyFont="1" applyBorder="1" applyAlignment="1">
      <alignment horizontal="right"/>
    </xf>
    <xf numFmtId="182" fontId="13" fillId="0" borderId="0" xfId="1" applyNumberFormat="1" applyFont="1" applyFill="1" applyBorder="1" applyAlignment="1">
      <alignment horizontal="right"/>
    </xf>
    <xf numFmtId="0" fontId="13" fillId="0" borderId="0" xfId="55" applyFont="1" applyFill="1" applyAlignment="1">
      <alignment vertical="center"/>
    </xf>
    <xf numFmtId="182" fontId="8" fillId="0" borderId="0" xfId="1" applyNumberFormat="1" applyFont="1" applyFill="1" applyAlignment="1">
      <alignment vertical="center"/>
    </xf>
    <xf numFmtId="182" fontId="13" fillId="0" borderId="0" xfId="1" applyNumberFormat="1" applyFont="1" applyAlignment="1">
      <alignment vertical="center"/>
    </xf>
    <xf numFmtId="0" fontId="6" fillId="0" borderId="0" xfId="52" applyFont="1" applyAlignment="1">
      <alignment vertical="center"/>
    </xf>
    <xf numFmtId="0" fontId="6" fillId="0" borderId="1" xfId="52" applyFont="1" applyBorder="1" applyAlignment="1">
      <alignment vertical="center"/>
    </xf>
    <xf numFmtId="49" fontId="12" fillId="0" borderId="0" xfId="52" applyNumberFormat="1" applyFont="1" applyAlignment="1">
      <alignment horizontal="left" indent="1"/>
    </xf>
    <xf numFmtId="0" fontId="7" fillId="0" borderId="1" xfId="52" applyFont="1" applyBorder="1" applyAlignment="1">
      <alignment vertical="center"/>
    </xf>
    <xf numFmtId="0" fontId="1" fillId="2" borderId="0" xfId="55" applyFont="1" applyFill="1" applyAlignment="1">
      <alignment vertical="center"/>
    </xf>
    <xf numFmtId="0" fontId="13" fillId="2" borderId="0" xfId="55" applyFont="1" applyFill="1" applyAlignment="1"/>
    <xf numFmtId="0" fontId="3" fillId="2" borderId="0" xfId="55" applyFont="1" applyFill="1" applyAlignment="1"/>
    <xf numFmtId="49" fontId="9" fillId="2" borderId="0" xfId="55" applyNumberFormat="1" applyFont="1" applyFill="1" applyAlignment="1"/>
    <xf numFmtId="182" fontId="6" fillId="2" borderId="0" xfId="53" applyNumberFormat="1" applyFont="1" applyFill="1" applyAlignment="1">
      <alignment vertical="center"/>
    </xf>
    <xf numFmtId="182" fontId="18" fillId="2" borderId="0" xfId="53" applyNumberFormat="1" applyFont="1" applyFill="1" applyAlignment="1">
      <alignment horizontal="right" vertical="center"/>
    </xf>
    <xf numFmtId="0" fontId="8" fillId="2" borderId="3" xfId="55" applyFont="1" applyFill="1" applyBorder="1" applyAlignment="1"/>
    <xf numFmtId="0" fontId="13" fillId="2" borderId="3" xfId="55" applyFont="1" applyFill="1" applyBorder="1" applyAlignment="1"/>
    <xf numFmtId="0" fontId="6" fillId="2" borderId="3" xfId="55" applyFont="1" applyFill="1" applyBorder="1" applyAlignment="1">
      <alignment vertical="center"/>
    </xf>
    <xf numFmtId="182" fontId="13" fillId="2" borderId="0" xfId="1" applyNumberFormat="1" applyFont="1" applyFill="1"/>
    <xf numFmtId="0" fontId="8" fillId="2" borderId="0" xfId="55" applyFont="1" applyFill="1" applyAlignment="1"/>
    <xf numFmtId="182" fontId="7" fillId="2" borderId="17" xfId="1" applyNumberFormat="1" applyFont="1" applyFill="1" applyBorder="1" applyAlignment="1">
      <alignment vertical="top"/>
    </xf>
    <xf numFmtId="0" fontId="13" fillId="2" borderId="3" xfId="55" applyFont="1" applyFill="1" applyBorder="1" applyAlignment="1">
      <alignment horizontal="left" indent="2"/>
    </xf>
    <xf numFmtId="182" fontId="13" fillId="2" borderId="3" xfId="1" applyNumberFormat="1" applyFont="1" applyFill="1" applyBorder="1"/>
    <xf numFmtId="180" fontId="13" fillId="2" borderId="0" xfId="53" applyFont="1" applyFill="1"/>
    <xf numFmtId="0" fontId="13" fillId="2" borderId="0" xfId="55" applyFont="1" applyFill="1" applyAlignment="1">
      <alignment horizontal="left" vertical="top" wrapText="1" indent="2"/>
    </xf>
    <xf numFmtId="0" fontId="8" fillId="2" borderId="0" xfId="55" applyFont="1" applyFill="1" applyAlignment="1">
      <alignment horizontal="center" vertical="top" wrapText="1"/>
    </xf>
    <xf numFmtId="0" fontId="8" fillId="2" borderId="0" xfId="55" applyFont="1" applyFill="1" applyAlignment="1">
      <alignment horizontal="left" vertical="top"/>
    </xf>
    <xf numFmtId="0" fontId="13" fillId="2" borderId="0" xfId="55" applyFont="1" applyFill="1" applyAlignment="1">
      <alignment horizontal="left" vertical="top" indent="2"/>
    </xf>
    <xf numFmtId="0" fontId="3" fillId="2" borderId="28" xfId="52" applyFont="1" applyFill="1" applyBorder="1" applyAlignment="1">
      <alignment horizontal="center" vertical="center"/>
    </xf>
    <xf numFmtId="0" fontId="3" fillId="2" borderId="29" xfId="52" applyFont="1" applyFill="1" applyBorder="1" applyAlignment="1">
      <alignment horizontal="left" vertical="center"/>
    </xf>
    <xf numFmtId="0" fontId="22" fillId="2" borderId="4" xfId="52" applyFill="1" applyBorder="1"/>
    <xf numFmtId="0" fontId="3" fillId="2" borderId="4" xfId="52" applyFont="1" applyFill="1" applyBorder="1" applyAlignment="1">
      <alignment horizontal="left" vertical="center" indent="2"/>
    </xf>
    <xf numFmtId="0" fontId="3" fillId="2" borderId="14" xfId="52" applyFont="1" applyFill="1" applyBorder="1" applyAlignment="1">
      <alignment horizontal="center" vertical="center"/>
    </xf>
    <xf numFmtId="0" fontId="9" fillId="0" borderId="28" xfId="52" applyFont="1" applyBorder="1" applyAlignment="1">
      <alignment horizontal="center" vertical="center"/>
    </xf>
    <xf numFmtId="0" fontId="9" fillId="0" borderId="28" xfId="52" applyFont="1" applyBorder="1" applyAlignment="1">
      <alignment horizontal="left" vertical="center"/>
    </xf>
    <xf numFmtId="0" fontId="22" fillId="0" borderId="1" xfId="52" applyBorder="1"/>
    <xf numFmtId="0" fontId="9" fillId="0" borderId="1" xfId="52" applyFont="1" applyBorder="1" applyAlignment="1">
      <alignment horizontal="left" vertical="center" indent="2"/>
    </xf>
    <xf numFmtId="0" fontId="9" fillId="0" borderId="14" xfId="52" applyFont="1" applyBorder="1" applyAlignment="1">
      <alignment horizontal="center" vertical="center"/>
    </xf>
    <xf numFmtId="0" fontId="22" fillId="0" borderId="3" xfId="52" applyBorder="1"/>
    <xf numFmtId="0" fontId="9" fillId="0" borderId="3" xfId="52" applyFont="1" applyBorder="1" applyAlignment="1">
      <alignment horizontal="left" vertical="center" indent="2"/>
    </xf>
    <xf numFmtId="0" fontId="9" fillId="0" borderId="15" xfId="52" applyFont="1" applyBorder="1" applyAlignment="1">
      <alignment horizontal="center" vertical="center"/>
    </xf>
    <xf numFmtId="0" fontId="9" fillId="0" borderId="0" xfId="52" applyFont="1" applyAlignment="1">
      <alignment horizontal="center" vertical="center"/>
    </xf>
    <xf numFmtId="0" fontId="9" fillId="0" borderId="4" xfId="52" applyFont="1" applyBorder="1" applyAlignment="1">
      <alignment horizontal="left" vertical="center"/>
    </xf>
    <xf numFmtId="0" fontId="22" fillId="0" borderId="0" xfId="52"/>
    <xf numFmtId="0" fontId="9" fillId="0" borderId="0" xfId="52" applyFont="1" applyAlignment="1">
      <alignment horizontal="left" vertical="center" indent="2"/>
    </xf>
    <xf numFmtId="0" fontId="13" fillId="2" borderId="3" xfId="55" applyFont="1" applyFill="1" applyBorder="1" applyAlignment="1">
      <alignment horizontal="left" vertical="top" wrapText="1" indent="2"/>
    </xf>
    <xf numFmtId="0" fontId="6" fillId="2" borderId="1" xfId="55" applyFont="1" applyFill="1" applyBorder="1" applyAlignment="1">
      <alignment vertical="center"/>
    </xf>
    <xf numFmtId="0" fontId="6" fillId="2" borderId="0" xfId="55" applyFont="1" applyFill="1" applyAlignment="1">
      <alignment horizontal="left" vertical="center" indent="1"/>
    </xf>
    <xf numFmtId="0" fontId="6" fillId="2" borderId="0" xfId="55" applyFont="1" applyFill="1" applyAlignment="1">
      <alignment vertical="center"/>
    </xf>
    <xf numFmtId="0" fontId="13" fillId="2" borderId="0" xfId="55" applyFont="1" applyFill="1" applyAlignment="1">
      <alignment horizontal="center"/>
    </xf>
    <xf numFmtId="0" fontId="13" fillId="2" borderId="0" xfId="55" applyFont="1" applyFill="1" applyAlignment="1">
      <alignment horizontal="left" indent="2"/>
    </xf>
    <xf numFmtId="0" fontId="7" fillId="2" borderId="0" xfId="55" applyFont="1" applyFill="1" applyAlignment="1">
      <alignment horizontal="left" vertical="center" indent="3"/>
    </xf>
    <xf numFmtId="182" fontId="13" fillId="2" borderId="0" xfId="1" applyNumberFormat="1" applyFont="1" applyFill="1" applyAlignment="1">
      <alignment horizontal="center"/>
    </xf>
    <xf numFmtId="186" fontId="13" fillId="2" borderId="0" xfId="53" applyNumberFormat="1" applyFont="1" applyFill="1"/>
    <xf numFmtId="0" fontId="7" fillId="2" borderId="0" xfId="55" applyFont="1" applyFill="1" applyAlignment="1">
      <alignment horizontal="left" vertical="center"/>
    </xf>
    <xf numFmtId="182" fontId="13" fillId="0" borderId="0" xfId="1" applyNumberFormat="1" applyFont="1" applyFill="1" applyBorder="1"/>
    <xf numFmtId="182" fontId="13" fillId="2" borderId="0" xfId="1" applyNumberFormat="1" applyFont="1" applyFill="1" applyBorder="1"/>
    <xf numFmtId="0" fontId="7" fillId="2" borderId="3" xfId="55" applyFont="1" applyFill="1" applyBorder="1" applyAlignment="1">
      <alignment horizontal="left" vertical="center" indent="3"/>
    </xf>
    <xf numFmtId="0" fontId="7" fillId="0" borderId="0" xfId="52" applyFont="1" applyAlignment="1">
      <alignment horizontal="left" vertical="top" wrapText="1" indent="2"/>
    </xf>
    <xf numFmtId="0" fontId="8" fillId="2" borderId="28" xfId="55" applyFont="1" applyFill="1" applyBorder="1" applyAlignment="1">
      <alignment horizontal="center" vertical="center" wrapText="1"/>
    </xf>
    <xf numFmtId="0" fontId="8" fillId="2" borderId="1" xfId="55" applyFont="1" applyFill="1" applyBorder="1" applyAlignment="1">
      <alignment horizontal="center" vertical="center" wrapText="1"/>
    </xf>
    <xf numFmtId="0" fontId="8" fillId="2" borderId="15" xfId="55" applyFont="1" applyFill="1" applyBorder="1" applyAlignment="1">
      <alignment horizontal="center" vertical="center" wrapText="1"/>
    </xf>
    <xf numFmtId="0" fontId="8" fillId="2" borderId="14" xfId="55" applyFont="1" applyFill="1" applyBorder="1" applyAlignment="1">
      <alignment horizontal="center" vertical="top" wrapText="1"/>
    </xf>
    <xf numFmtId="0" fontId="13" fillId="2" borderId="28" xfId="55" applyFont="1" applyFill="1" applyBorder="1" applyAlignment="1">
      <alignment horizontal="left" vertical="top" wrapText="1" indent="1"/>
    </xf>
    <xf numFmtId="0" fontId="13" fillId="2" borderId="1" xfId="55" applyFont="1" applyFill="1" applyBorder="1" applyAlignment="1">
      <alignment horizontal="left" vertical="top" wrapText="1" indent="1"/>
    </xf>
    <xf numFmtId="0" fontId="13" fillId="2" borderId="15" xfId="55" applyFont="1" applyFill="1" applyBorder="1" applyAlignment="1">
      <alignment horizontal="left" vertical="top" wrapText="1" indent="1"/>
    </xf>
    <xf numFmtId="180" fontId="13" fillId="2" borderId="14" xfId="1" applyNumberFormat="1" applyFont="1" applyFill="1" applyBorder="1" applyAlignment="1">
      <alignment horizontal="center" vertical="top" wrapText="1"/>
    </xf>
    <xf numFmtId="0" fontId="23" fillId="0" borderId="0" xfId="0" applyFont="1" applyFill="1" applyAlignment="1">
      <alignment vertical="top"/>
    </xf>
    <xf numFmtId="0" fontId="13" fillId="2" borderId="0" xfId="55" applyFont="1" applyFill="1" applyAlignment="1">
      <alignment horizontal="left" vertical="top" wrapText="1"/>
    </xf>
    <xf numFmtId="0" fontId="13" fillId="2" borderId="14" xfId="55" applyFont="1" applyFill="1" applyBorder="1" applyAlignment="1">
      <alignment horizontal="center" vertical="top" wrapText="1"/>
    </xf>
    <xf numFmtId="181" fontId="23" fillId="0" borderId="14" xfId="0" applyNumberFormat="1" applyFont="1" applyFill="1" applyBorder="1" applyAlignment="1">
      <alignment horizontal="right"/>
    </xf>
    <xf numFmtId="0" fontId="8" fillId="2" borderId="29" xfId="55" applyFont="1" applyFill="1" applyBorder="1" applyAlignment="1">
      <alignment horizontal="left" vertical="top" wrapText="1"/>
    </xf>
    <xf numFmtId="0" fontId="13" fillId="2" borderId="4" xfId="55" applyFont="1" applyFill="1" applyBorder="1" applyAlignment="1">
      <alignment horizontal="left" vertical="top" wrapText="1"/>
    </xf>
    <xf numFmtId="0" fontId="13" fillId="2" borderId="11" xfId="55" applyFont="1" applyFill="1" applyBorder="1" applyAlignment="1">
      <alignment horizontal="left" vertical="top" wrapText="1"/>
    </xf>
    <xf numFmtId="0" fontId="13" fillId="2" borderId="10" xfId="55" applyFont="1" applyFill="1" applyBorder="1" applyAlignment="1">
      <alignment horizontal="left" vertical="top" wrapText="1"/>
    </xf>
    <xf numFmtId="0" fontId="13" fillId="2" borderId="25" xfId="55" applyFont="1" applyFill="1" applyBorder="1" applyAlignment="1">
      <alignment horizontal="left" vertical="top"/>
    </xf>
    <xf numFmtId="182" fontId="7" fillId="0" borderId="16" xfId="1" applyNumberFormat="1" applyFont="1" applyFill="1" applyBorder="1" applyAlignment="1">
      <alignment vertical="center"/>
    </xf>
    <xf numFmtId="182" fontId="7" fillId="0" borderId="17" xfId="1" applyNumberFormat="1" applyFont="1" applyFill="1" applyBorder="1" applyAlignment="1">
      <alignment vertical="center"/>
    </xf>
    <xf numFmtId="0" fontId="13" fillId="2" borderId="30" xfId="55" applyFont="1" applyFill="1" applyBorder="1" applyAlignment="1">
      <alignment horizontal="left" vertical="top" wrapText="1"/>
    </xf>
    <xf numFmtId="0" fontId="13" fillId="2" borderId="3" xfId="55" applyFont="1" applyFill="1" applyBorder="1" applyAlignment="1">
      <alignment horizontal="left" vertical="top" wrapText="1"/>
    </xf>
    <xf numFmtId="0" fontId="13" fillId="2" borderId="31" xfId="55" applyFont="1" applyFill="1" applyBorder="1" applyAlignment="1">
      <alignment horizontal="left" vertical="top" wrapText="1"/>
    </xf>
    <xf numFmtId="0" fontId="13" fillId="2" borderId="13" xfId="55" applyFont="1" applyFill="1" applyBorder="1" applyAlignment="1">
      <alignment horizontal="left" vertical="top" wrapText="1"/>
    </xf>
    <xf numFmtId="0" fontId="7" fillId="2" borderId="0" xfId="55" applyFont="1" applyFill="1" applyAlignment="1">
      <alignment horizontal="justify" vertical="top"/>
    </xf>
    <xf numFmtId="0" fontId="7" fillId="2" borderId="5" xfId="55" applyFont="1" applyFill="1" applyBorder="1" applyAlignment="1">
      <alignment horizontal="justify" vertical="top"/>
    </xf>
    <xf numFmtId="189" fontId="9" fillId="2" borderId="0" xfId="49" applyNumberFormat="1" applyFont="1" applyFill="1" applyAlignment="1">
      <alignment vertical="center"/>
    </xf>
    <xf numFmtId="182" fontId="9" fillId="2" borderId="4" xfId="50" applyNumberFormat="1" applyFont="1" applyFill="1" applyBorder="1" applyAlignment="1">
      <alignment horizontal="center" vertical="center"/>
    </xf>
    <xf numFmtId="185" fontId="4" fillId="2" borderId="0" xfId="50" applyNumberFormat="1" applyFont="1" applyFill="1" applyBorder="1" applyAlignment="1">
      <alignment vertical="center"/>
    </xf>
    <xf numFmtId="182" fontId="9" fillId="2" borderId="0" xfId="50" applyNumberFormat="1" applyFont="1" applyFill="1" applyBorder="1" applyAlignment="1">
      <alignment horizontal="center" vertical="center"/>
    </xf>
    <xf numFmtId="189" fontId="3" fillId="2" borderId="0" xfId="0" applyNumberFormat="1" applyFont="1" applyFill="1" applyAlignment="1">
      <alignment vertical="center"/>
    </xf>
    <xf numFmtId="187" fontId="3" fillId="2" borderId="0" xfId="54" applyNumberFormat="1" applyFont="1" applyFill="1" applyBorder="1" applyAlignment="1">
      <alignment horizontal="center" vertical="center"/>
    </xf>
    <xf numFmtId="0" fontId="4" fillId="2" borderId="0" xfId="49" applyFont="1" applyFill="1" applyAlignment="1">
      <alignment vertical="center"/>
    </xf>
    <xf numFmtId="182" fontId="3" fillId="2" borderId="0" xfId="50" applyNumberFormat="1" applyFont="1" applyFill="1" applyBorder="1" applyAlignment="1">
      <alignment vertical="center"/>
    </xf>
    <xf numFmtId="182" fontId="3" fillId="2" borderId="0" xfId="50" applyNumberFormat="1" applyFont="1" applyFill="1" applyBorder="1" applyAlignment="1">
      <alignment horizontal="center" vertical="center"/>
    </xf>
    <xf numFmtId="185" fontId="4" fillId="2" borderId="0" xfId="50" applyNumberFormat="1" applyFont="1" applyFill="1" applyBorder="1" applyAlignment="1">
      <alignment horizontal="center" vertical="center"/>
    </xf>
    <xf numFmtId="0" fontId="7" fillId="2" borderId="0" xfId="0" applyFont="1" applyFill="1" applyAlignment="1">
      <alignment vertical="center"/>
    </xf>
    <xf numFmtId="182" fontId="9" fillId="2" borderId="0" xfId="50" applyNumberFormat="1" applyFont="1" applyFill="1" applyAlignment="1">
      <alignment vertical="center"/>
    </xf>
    <xf numFmtId="182" fontId="9" fillId="2" borderId="0" xfId="50" applyNumberFormat="1" applyFont="1" applyFill="1" applyBorder="1" applyAlignment="1">
      <alignment vertical="center"/>
    </xf>
    <xf numFmtId="185" fontId="9" fillId="2" borderId="0" xfId="50" applyNumberFormat="1" applyFont="1" applyFill="1" applyBorder="1" applyAlignment="1">
      <alignment horizontal="center" vertical="center"/>
    </xf>
    <xf numFmtId="189" fontId="9" fillId="2" borderId="0" xfId="0" applyNumberFormat="1" applyFont="1" applyFill="1" applyAlignment="1">
      <alignment vertical="center"/>
    </xf>
    <xf numFmtId="189" fontId="9" fillId="2" borderId="0" xfId="49" applyNumberFormat="1" applyFont="1" applyFill="1" applyAlignment="1">
      <alignment horizontal="left" vertical="center" indent="3"/>
    </xf>
    <xf numFmtId="189" fontId="9" fillId="2" borderId="0" xfId="49" applyNumberFormat="1" applyFont="1" applyFill="1" applyAlignment="1">
      <alignment horizontal="left" vertical="center" indent="2"/>
    </xf>
    <xf numFmtId="0" fontId="8" fillId="2" borderId="0" xfId="0" applyFont="1" applyFill="1" applyAlignment="1"/>
    <xf numFmtId="182" fontId="8" fillId="2" borderId="0" xfId="0" applyNumberFormat="1" applyFont="1" applyFill="1" applyAlignment="1"/>
    <xf numFmtId="185" fontId="3" fillId="2" borderId="0" xfId="50" applyNumberFormat="1" applyFont="1" applyFill="1" applyBorder="1" applyAlignment="1">
      <alignment vertical="center"/>
    </xf>
    <xf numFmtId="189" fontId="9" fillId="2" borderId="0" xfId="0" applyNumberFormat="1" applyFont="1" applyFill="1" applyAlignment="1">
      <alignment horizontal="left" vertical="center" indent="10"/>
    </xf>
    <xf numFmtId="0" fontId="13" fillId="2" borderId="0" xfId="0" applyFont="1" applyFill="1" applyAlignment="1"/>
    <xf numFmtId="182" fontId="13" fillId="2" borderId="0" xfId="0" applyNumberFormat="1" applyFont="1" applyFill="1" applyAlignment="1">
      <alignment horizontal="left" indent="5"/>
    </xf>
    <xf numFmtId="185" fontId="9" fillId="2" borderId="0" xfId="50" applyNumberFormat="1" applyFont="1" applyFill="1" applyAlignment="1">
      <alignment vertical="center"/>
    </xf>
    <xf numFmtId="189" fontId="9" fillId="2" borderId="0" xfId="0" applyNumberFormat="1" applyFont="1" applyFill="1" applyAlignment="1">
      <alignment horizontal="left" vertical="center" indent="7"/>
    </xf>
    <xf numFmtId="182" fontId="13" fillId="2" borderId="0" xfId="0" applyNumberFormat="1" applyFont="1" applyFill="1" applyAlignment="1">
      <alignment horizontal="left" indent="3"/>
    </xf>
    <xf numFmtId="185" fontId="9" fillId="2" borderId="0" xfId="49" applyNumberFormat="1" applyFont="1" applyFill="1" applyAlignment="1">
      <alignment vertical="center"/>
    </xf>
    <xf numFmtId="0" fontId="10" fillId="0" borderId="0" xfId="0" applyFont="1" applyFill="1" applyAlignment="1"/>
    <xf numFmtId="180" fontId="10" fillId="0" borderId="0" xfId="1" applyNumberFormat="1" applyFont="1"/>
    <xf numFmtId="0" fontId="24" fillId="3" borderId="32" xfId="0" applyFont="1" applyFill="1" applyBorder="1" applyAlignment="1">
      <alignment horizontal="center" vertical="center" wrapText="1"/>
    </xf>
    <xf numFmtId="0" fontId="25" fillId="4" borderId="32" xfId="0" applyFont="1" applyFill="1" applyBorder="1" applyAlignment="1">
      <alignment horizontal="left"/>
    </xf>
    <xf numFmtId="0" fontId="25" fillId="4" borderId="32" xfId="0" applyFont="1" applyFill="1" applyBorder="1" applyAlignment="1">
      <alignment horizontal="right"/>
    </xf>
    <xf numFmtId="180" fontId="25" fillId="4" borderId="32" xfId="1" applyNumberFormat="1" applyFont="1" applyFill="1" applyBorder="1" applyAlignment="1">
      <alignment horizontal="right"/>
    </xf>
    <xf numFmtId="0" fontId="25" fillId="0" borderId="32" xfId="0" applyFont="1" applyFill="1" applyBorder="1" applyAlignment="1">
      <alignment horizontal="right"/>
    </xf>
    <xf numFmtId="0" fontId="25" fillId="5" borderId="32" xfId="0" applyFont="1" applyFill="1" applyBorder="1" applyAlignment="1">
      <alignment horizontal="left"/>
    </xf>
    <xf numFmtId="180" fontId="25" fillId="0" borderId="32" xfId="1" applyNumberFormat="1" applyFont="1" applyBorder="1" applyAlignment="1">
      <alignment horizontal="right"/>
    </xf>
    <xf numFmtId="176" fontId="25" fillId="0" borderId="32" xfId="0" applyNumberFormat="1" applyFont="1" applyFill="1" applyBorder="1" applyAlignment="1">
      <alignment horizontal="right"/>
    </xf>
    <xf numFmtId="0" fontId="25" fillId="0" borderId="33" xfId="0" applyFont="1" applyFill="1" applyBorder="1" applyAlignment="1">
      <alignment horizontal="right"/>
    </xf>
    <xf numFmtId="2" fontId="25" fillId="0" borderId="32" xfId="0" applyNumberFormat="1" applyFont="1" applyFill="1" applyBorder="1" applyAlignment="1">
      <alignment horizontal="right"/>
    </xf>
    <xf numFmtId="0" fontId="26" fillId="0" borderId="32" xfId="0" applyFont="1" applyFill="1" applyBorder="1" applyAlignment="1">
      <alignment horizontal="right"/>
    </xf>
    <xf numFmtId="1" fontId="25" fillId="0" borderId="32" xfId="0" applyNumberFormat="1" applyFont="1" applyFill="1" applyBorder="1" applyAlignment="1">
      <alignment horizontal="right"/>
    </xf>
    <xf numFmtId="0" fontId="25" fillId="0" borderId="0" xfId="0" applyFont="1" applyFill="1" applyAlignment="1">
      <alignment horizontal="right"/>
    </xf>
    <xf numFmtId="0" fontId="27" fillId="4" borderId="32" xfId="0" applyFont="1" applyFill="1" applyBorder="1" applyAlignment="1">
      <alignment horizontal="left"/>
    </xf>
    <xf numFmtId="0" fontId="24" fillId="3" borderId="32" xfId="0" applyFont="1" applyFill="1" applyBorder="1" applyAlignment="1">
      <alignment horizontal="center" vertical="center"/>
    </xf>
    <xf numFmtId="182" fontId="10" fillId="0" borderId="0" xfId="1" applyNumberFormat="1" applyFont="1"/>
    <xf numFmtId="0" fontId="1" fillId="2" borderId="0" xfId="49" applyFont="1" applyFill="1" applyAlignment="1" quotePrefix="1">
      <alignment vertical="center"/>
    </xf>
    <xf numFmtId="0" fontId="3" fillId="2" borderId="0" xfId="49" applyFont="1" applyFill="1" applyAlignment="1" quotePrefix="1"/>
    <xf numFmtId="0" fontId="13" fillId="2" borderId="0" xfId="49" applyFont="1" applyFill="1" applyAlignment="1" quotePrefix="1">
      <alignment horizontal="left" wrapText="1" indent="3"/>
    </xf>
    <xf numFmtId="0" fontId="13" fillId="0" borderId="0" xfId="0" applyFont="1" applyFill="1" applyAlignment="1" quotePrefix="1">
      <alignment horizontal="left" indent="3"/>
    </xf>
    <xf numFmtId="182" fontId="8" fillId="0" borderId="1" xfId="1" applyNumberFormat="1" applyFont="1" applyFill="1" applyBorder="1" applyAlignment="1" quotePrefix="1">
      <alignment horizontal="right"/>
    </xf>
    <xf numFmtId="182" fontId="8" fillId="2" borderId="1" xfId="1" applyNumberFormat="1" applyFont="1" applyFill="1" applyBorder="1" applyAlignment="1" quotePrefix="1">
      <alignment horizontal="right"/>
    </xf>
    <xf numFmtId="0" fontId="7" fillId="0" borderId="0" xfId="55" applyFont="1" applyFill="1" applyAlignment="1" quotePrefix="1">
      <alignment horizontal="left" vertical="center" indent="2"/>
    </xf>
    <xf numFmtId="49" fontId="12" fillId="0" borderId="0" xfId="52" applyNumberFormat="1" applyFont="1" applyAlignment="1" quotePrefix="1">
      <alignment horizontal="left" indent="1"/>
    </xf>
  </cellXfs>
  <cellStyles count="5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2" xfId="49"/>
    <cellStyle name="Comma 3" xfId="50"/>
    <cellStyle name="Comma 3 2" xfId="51"/>
    <cellStyle name="Normal 2 3" xfId="52"/>
    <cellStyle name="Comma 2 2" xfId="53"/>
    <cellStyle name="Comma 89" xfId="54"/>
    <cellStyle name="Normal 11" xfId="55"/>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IIT0001\Desktop\S#3\data\Sample\Sample-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nexure"/>
      <sheetName val="BS"/>
      <sheetName val="P&amp;L"/>
      <sheetName val="CFS"/>
      <sheetName val="Note 1"/>
      <sheetName val="Note 2 - 7"/>
      <sheetName val="Note 8"/>
      <sheetName val="Note 9-13"/>
      <sheetName val="Note 13-19"/>
      <sheetName val="Note 20-26"/>
      <sheetName val="Dep Final"/>
      <sheetName val="Schedules"/>
      <sheetName val="Ratios &amp; Deferred Tax"/>
      <sheetName val="Sheet2"/>
      <sheetName val="TB 23-24"/>
      <sheetName val="TB 22-23"/>
      <sheetName val="Sheet1"/>
      <sheetName val="Computation-STI"/>
      <sheetName val="IT Dep "/>
      <sheetName val="TB 21-22 Hyd"/>
      <sheetName val="TB 21-22 Blr"/>
    </sheetNames>
    <sheetDataSet>
      <sheetData sheetId="0"/>
      <sheetData sheetId="1"/>
      <sheetData sheetId="2">
        <row r="4">
          <cell r="D4" t="str">
            <v>In Rupees</v>
          </cell>
        </row>
        <row r="26">
          <cell r="C26">
            <v>28486452.262696</v>
          </cell>
        </row>
      </sheetData>
      <sheetData sheetId="3"/>
      <sheetData sheetId="4">
        <row r="2">
          <cell r="B2" t="str">
            <v>Notes to financial statements for the year ended March 31, 2024</v>
          </cell>
        </row>
        <row r="3">
          <cell r="B3">
            <v>0</v>
          </cell>
        </row>
      </sheetData>
      <sheetData sheetId="5">
        <row r="44">
          <cell r="D44">
            <v>28486452.262696</v>
          </cell>
        </row>
      </sheetData>
      <sheetData sheetId="6"/>
      <sheetData sheetId="7"/>
      <sheetData sheetId="8"/>
      <sheetData sheetId="9"/>
      <sheetData sheetId="10"/>
      <sheetData sheetId="11">
        <row r="109">
          <cell r="B109">
            <v>1353882.61</v>
          </cell>
        </row>
        <row r="115">
          <cell r="B115">
            <v>6018279.25</v>
          </cell>
        </row>
        <row r="118">
          <cell r="B118">
            <v>9421273.737304</v>
          </cell>
        </row>
      </sheetData>
      <sheetData sheetId="12">
        <row r="47">
          <cell r="C47">
            <v>-159480.920456</v>
          </cell>
        </row>
      </sheetData>
      <sheetData sheetId="13"/>
      <sheetData sheetId="14">
        <row r="20">
          <cell r="D20">
            <v>126472471.22</v>
          </cell>
        </row>
        <row r="85">
          <cell r="E85">
            <v>-223362</v>
          </cell>
        </row>
        <row r="89">
          <cell r="E89">
            <v>-11855641</v>
          </cell>
        </row>
        <row r="118">
          <cell r="E118">
            <v>84367</v>
          </cell>
        </row>
        <row r="130">
          <cell r="E130">
            <v>100000</v>
          </cell>
        </row>
        <row r="131">
          <cell r="E131">
            <v>17500</v>
          </cell>
        </row>
      </sheetData>
      <sheetData sheetId="15">
        <row r="94">
          <cell r="G94">
            <v>20</v>
          </cell>
        </row>
        <row r="95">
          <cell r="G95">
            <v>10</v>
          </cell>
        </row>
        <row r="96">
          <cell r="G96">
            <v>9970</v>
          </cell>
        </row>
      </sheetData>
      <sheetData sheetId="16"/>
      <sheetData sheetId="17">
        <row r="44">
          <cell r="F44">
            <v>9421273.737304</v>
          </cell>
        </row>
        <row r="51">
          <cell r="I51">
            <v>135343.262695998</v>
          </cell>
        </row>
      </sheetData>
      <sheetData sheetId="18"/>
      <sheetData sheetId="19">
        <row r="117">
          <cell r="G117">
            <v>20</v>
          </cell>
        </row>
        <row r="118">
          <cell r="G118">
            <v>10</v>
          </cell>
        </row>
        <row r="121">
          <cell r="G121">
            <v>9970</v>
          </cell>
        </row>
      </sheetData>
      <sheetData sheetId="20"/>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6"/>
  <sheetViews>
    <sheetView workbookViewId="0">
      <selection activeCell="J8" sqref="J8"/>
    </sheetView>
  </sheetViews>
  <sheetFormatPr defaultColWidth="8.88888888888889" defaultRowHeight="14.4" outlineLevelCol="4"/>
  <cols>
    <col min="1" max="1" width="47.712962962963" style="381" customWidth="1"/>
    <col min="2" max="2" width="15.712962962963" style="381" customWidth="1"/>
    <col min="3" max="3" width="17.5740740740741" style="382" customWidth="1"/>
    <col min="4" max="4" width="18.4259259259259" style="381" customWidth="1"/>
    <col min="5" max="5" width="16.287037037037" style="381" customWidth="1"/>
  </cols>
  <sheetData>
    <row r="1" spans="1:3">
      <c r="A1" s="383"/>
      <c r="C1" s="381"/>
    </row>
    <row r="2" spans="1:5">
      <c r="A2" s="384" t="s">
        <v>0</v>
      </c>
      <c r="B2" s="385" t="s">
        <v>1</v>
      </c>
      <c r="C2" s="386" t="s">
        <v>2</v>
      </c>
      <c r="D2" s="385" t="s">
        <v>3</v>
      </c>
      <c r="E2" s="387" t="s">
        <v>4</v>
      </c>
    </row>
    <row r="4" spans="1:5">
      <c r="A4" s="388" t="s">
        <v>5</v>
      </c>
      <c r="B4" s="381" t="s">
        <v>6</v>
      </c>
      <c r="C4" s="382" t="s">
        <v>6</v>
      </c>
      <c r="D4" s="381" t="s">
        <v>6</v>
      </c>
      <c r="E4" s="381" t="s">
        <v>6</v>
      </c>
    </row>
    <row r="5" spans="1:5">
      <c r="A5" s="388" t="s">
        <v>7</v>
      </c>
      <c r="B5" s="387">
        <v>9487093</v>
      </c>
      <c r="C5" s="389">
        <f>60465.16+9059</f>
        <v>69524.16</v>
      </c>
      <c r="D5" s="387">
        <v>0</v>
      </c>
      <c r="E5" s="390">
        <f>+B5+C5</f>
        <v>9556617.16</v>
      </c>
    </row>
    <row r="6" spans="1:5">
      <c r="A6" s="388" t="s">
        <v>8</v>
      </c>
      <c r="B6" s="387">
        <v>1750</v>
      </c>
      <c r="C6" s="389">
        <v>0</v>
      </c>
      <c r="D6" s="387">
        <v>0</v>
      </c>
      <c r="E6" s="387">
        <v>1750</v>
      </c>
    </row>
    <row r="7" spans="1:5">
      <c r="A7" s="388" t="s">
        <v>9</v>
      </c>
      <c r="B7" s="387">
        <v>3229</v>
      </c>
      <c r="C7" s="389">
        <v>0</v>
      </c>
      <c r="D7" s="387">
        <v>1184</v>
      </c>
      <c r="E7" s="387">
        <v>2045</v>
      </c>
    </row>
    <row r="8" spans="1:5">
      <c r="A8" s="388" t="s">
        <v>10</v>
      </c>
      <c r="B8" s="387">
        <v>15934</v>
      </c>
      <c r="C8" s="389">
        <v>0</v>
      </c>
      <c r="D8" s="387">
        <v>9734</v>
      </c>
      <c r="E8" s="387">
        <v>6200</v>
      </c>
    </row>
    <row r="9" spans="1:5">
      <c r="A9" s="388" t="s">
        <v>11</v>
      </c>
      <c r="B9" s="387">
        <v>17044</v>
      </c>
      <c r="C9" s="389">
        <v>0</v>
      </c>
      <c r="D9" s="387">
        <v>10809</v>
      </c>
      <c r="E9" s="387">
        <v>6235</v>
      </c>
    </row>
    <row r="10" spans="1:5">
      <c r="A10" s="388" t="s">
        <v>12</v>
      </c>
      <c r="B10" s="387">
        <v>3408</v>
      </c>
      <c r="C10" s="389">
        <v>0</v>
      </c>
      <c r="D10" s="387">
        <v>0</v>
      </c>
      <c r="E10" s="387">
        <v>3408</v>
      </c>
    </row>
    <row r="11" spans="1:5">
      <c r="A11" s="388" t="s">
        <v>13</v>
      </c>
      <c r="B11" s="387">
        <v>0</v>
      </c>
      <c r="C11" s="389">
        <v>113025</v>
      </c>
      <c r="D11" s="387">
        <v>0</v>
      </c>
      <c r="E11" s="387">
        <v>113025</v>
      </c>
    </row>
    <row r="12" spans="1:5">
      <c r="A12" s="388" t="s">
        <v>14</v>
      </c>
      <c r="B12" s="387">
        <v>0</v>
      </c>
      <c r="C12" s="389">
        <v>177070.38</v>
      </c>
      <c r="D12" s="387">
        <v>0</v>
      </c>
      <c r="E12" s="387">
        <v>177070.38</v>
      </c>
    </row>
    <row r="13" spans="1:5">
      <c r="A13" s="388" t="s">
        <v>15</v>
      </c>
      <c r="B13" s="387">
        <v>1</v>
      </c>
      <c r="C13" s="389">
        <v>0</v>
      </c>
      <c r="D13" s="387">
        <v>0</v>
      </c>
      <c r="E13" s="387">
        <v>1</v>
      </c>
    </row>
    <row r="14" spans="1:5">
      <c r="A14" s="388" t="s">
        <v>16</v>
      </c>
      <c r="B14" s="387">
        <v>828</v>
      </c>
      <c r="C14" s="389">
        <v>0</v>
      </c>
      <c r="D14" s="387">
        <v>0</v>
      </c>
      <c r="E14" s="387">
        <v>828</v>
      </c>
    </row>
    <row r="15" spans="1:5">
      <c r="A15" s="388" t="s">
        <v>17</v>
      </c>
      <c r="B15" s="387">
        <v>1</v>
      </c>
      <c r="C15" s="389">
        <v>0</v>
      </c>
      <c r="D15" s="387">
        <v>0</v>
      </c>
      <c r="E15" s="387">
        <v>1</v>
      </c>
    </row>
    <row r="16" spans="1:5">
      <c r="A16" s="388" t="s">
        <v>18</v>
      </c>
      <c r="B16" s="387">
        <v>1</v>
      </c>
      <c r="C16" s="389">
        <v>0</v>
      </c>
      <c r="D16" s="387">
        <v>0</v>
      </c>
      <c r="E16" s="387">
        <v>1</v>
      </c>
    </row>
    <row r="17" spans="1:5">
      <c r="A17" s="388" t="s">
        <v>19</v>
      </c>
      <c r="B17" s="387">
        <v>216685.04</v>
      </c>
      <c r="C17" s="389">
        <v>0</v>
      </c>
      <c r="D17" s="387">
        <v>95256.84</v>
      </c>
      <c r="E17" s="387">
        <v>121428.2</v>
      </c>
    </row>
    <row r="18" spans="1:5">
      <c r="A18" s="388" t="s">
        <v>20</v>
      </c>
      <c r="B18" s="387">
        <v>0</v>
      </c>
      <c r="C18" s="389">
        <v>36013.34</v>
      </c>
      <c r="D18" s="387">
        <v>0</v>
      </c>
      <c r="E18" s="387">
        <v>36013.34</v>
      </c>
    </row>
    <row r="19" spans="1:5">
      <c r="A19" s="388" t="s">
        <v>21</v>
      </c>
      <c r="B19" s="387">
        <v>8789995.18</v>
      </c>
      <c r="C19" s="389">
        <v>5301763.95</v>
      </c>
      <c r="D19" s="387">
        <v>0</v>
      </c>
      <c r="E19" s="387">
        <v>14091759.13</v>
      </c>
    </row>
    <row r="20" spans="1:5">
      <c r="A20" s="388" t="s">
        <v>22</v>
      </c>
      <c r="B20" s="387">
        <v>94883608.22</v>
      </c>
      <c r="C20" s="389">
        <v>31588863</v>
      </c>
      <c r="D20" s="387">
        <f>94883608.22+C20</f>
        <v>126472471.22</v>
      </c>
      <c r="E20" s="391">
        <v>0</v>
      </c>
    </row>
    <row r="21" spans="1:5">
      <c r="A21" s="388" t="s">
        <v>23</v>
      </c>
      <c r="B21" s="387">
        <v>473286</v>
      </c>
      <c r="C21" s="389">
        <v>0</v>
      </c>
      <c r="D21" s="387">
        <v>159481</v>
      </c>
      <c r="E21" s="387">
        <v>313805</v>
      </c>
    </row>
    <row r="22" spans="1:5">
      <c r="A22" s="388" t="s">
        <v>24</v>
      </c>
      <c r="B22" s="387">
        <v>85889.6</v>
      </c>
      <c r="C22" s="389">
        <v>0</v>
      </c>
      <c r="D22" s="387">
        <v>47952</v>
      </c>
      <c r="E22" s="387">
        <v>37937.6</v>
      </c>
    </row>
    <row r="23" spans="1:5">
      <c r="A23" s="388" t="s">
        <v>25</v>
      </c>
      <c r="B23" s="387">
        <v>150950.42</v>
      </c>
      <c r="C23" s="389">
        <v>0</v>
      </c>
      <c r="D23" s="387">
        <v>94043</v>
      </c>
      <c r="E23" s="387">
        <v>56907.42</v>
      </c>
    </row>
    <row r="24" spans="1:5">
      <c r="A24" s="388" t="s">
        <v>26</v>
      </c>
      <c r="B24" s="387">
        <v>341019</v>
      </c>
      <c r="C24" s="389">
        <v>0</v>
      </c>
      <c r="D24" s="387">
        <v>221695</v>
      </c>
      <c r="E24" s="387">
        <v>119324</v>
      </c>
    </row>
    <row r="25" spans="1:5">
      <c r="A25" s="388" t="s">
        <v>27</v>
      </c>
      <c r="B25" s="387">
        <v>1</v>
      </c>
      <c r="C25" s="389">
        <v>0</v>
      </c>
      <c r="D25" s="387">
        <v>760</v>
      </c>
      <c r="E25" s="387">
        <v>-759</v>
      </c>
    </row>
    <row r="26" spans="1:5">
      <c r="A26" s="388" t="s">
        <v>28</v>
      </c>
      <c r="B26" s="387">
        <v>9620</v>
      </c>
      <c r="C26" s="389">
        <v>0</v>
      </c>
      <c r="D26" s="387">
        <v>0</v>
      </c>
      <c r="E26" s="387">
        <v>9620</v>
      </c>
    </row>
    <row r="27" spans="1:5">
      <c r="A27" s="388" t="s">
        <v>29</v>
      </c>
      <c r="B27" s="387">
        <v>1</v>
      </c>
      <c r="C27" s="389">
        <v>0</v>
      </c>
      <c r="D27" s="387">
        <v>0</v>
      </c>
      <c r="E27" s="387">
        <v>1</v>
      </c>
    </row>
    <row r="28" spans="1:5">
      <c r="A28" s="388" t="s">
        <v>30</v>
      </c>
      <c r="B28" s="387">
        <v>3457</v>
      </c>
      <c r="C28" s="389">
        <v>0</v>
      </c>
      <c r="D28" s="387">
        <v>895</v>
      </c>
      <c r="E28" s="387">
        <v>2562</v>
      </c>
    </row>
    <row r="29" spans="1:5">
      <c r="A29" s="388" t="s">
        <v>31</v>
      </c>
      <c r="B29" s="387">
        <v>6512</v>
      </c>
      <c r="C29" s="389">
        <v>0</v>
      </c>
      <c r="D29" s="387">
        <v>1686</v>
      </c>
      <c r="E29" s="387">
        <v>4826</v>
      </c>
    </row>
    <row r="30" spans="1:5">
      <c r="A30" s="388" t="s">
        <v>32</v>
      </c>
      <c r="B30" s="387">
        <v>710</v>
      </c>
      <c r="C30" s="389">
        <v>0</v>
      </c>
      <c r="D30" s="387">
        <v>0</v>
      </c>
      <c r="E30" s="387">
        <v>710</v>
      </c>
    </row>
    <row r="31" spans="1:5">
      <c r="A31" s="388" t="s">
        <v>33</v>
      </c>
      <c r="B31" s="387">
        <v>0</v>
      </c>
      <c r="C31" s="389">
        <v>0</v>
      </c>
      <c r="D31" s="387">
        <v>0</v>
      </c>
      <c r="E31" s="387">
        <v>0</v>
      </c>
    </row>
    <row r="32" spans="1:5">
      <c r="A32" s="388" t="s">
        <v>34</v>
      </c>
      <c r="B32" s="387">
        <v>2638601.21</v>
      </c>
      <c r="C32" s="389">
        <v>0</v>
      </c>
      <c r="D32" s="387">
        <f>133861.73+227480+45180.72</f>
        <v>406522.45</v>
      </c>
      <c r="E32" s="387">
        <f>B32-D32</f>
        <v>2232078.76</v>
      </c>
    </row>
    <row r="33" spans="1:5">
      <c r="A33" s="388" t="s">
        <v>35</v>
      </c>
      <c r="B33" s="387">
        <v>790911.78</v>
      </c>
      <c r="C33" s="389">
        <f>381582.31+454961.46+1112</f>
        <v>837655.77</v>
      </c>
      <c r="D33" s="387">
        <v>0</v>
      </c>
      <c r="E33" s="387">
        <f>B33+C33</f>
        <v>1628567.55</v>
      </c>
    </row>
    <row r="34" spans="1:5">
      <c r="A34" s="388" t="s">
        <v>36</v>
      </c>
      <c r="B34" s="387">
        <v>2568328.21</v>
      </c>
      <c r="C34" s="389">
        <v>0</v>
      </c>
      <c r="D34" s="387">
        <f>133861.77+227480+45180.72</f>
        <v>406522.49</v>
      </c>
      <c r="E34" s="387">
        <f>B34-D34</f>
        <v>2161805.72</v>
      </c>
    </row>
    <row r="37" spans="1:5">
      <c r="A37" s="388" t="s">
        <v>37</v>
      </c>
      <c r="B37" s="387">
        <v>11235</v>
      </c>
      <c r="C37" s="389">
        <v>0</v>
      </c>
      <c r="D37" s="387">
        <v>0</v>
      </c>
      <c r="E37" s="387">
        <v>11235</v>
      </c>
    </row>
    <row r="38" spans="1:5">
      <c r="A38" s="388" t="s">
        <v>38</v>
      </c>
      <c r="B38" s="387">
        <v>1457611.78</v>
      </c>
      <c r="C38" s="389">
        <v>0</v>
      </c>
      <c r="D38" s="387">
        <v>1457611.78</v>
      </c>
      <c r="E38" s="387">
        <v>0</v>
      </c>
    </row>
    <row r="39" spans="1:5">
      <c r="A39" s="388" t="s">
        <v>39</v>
      </c>
      <c r="B39" s="387">
        <v>662127.46</v>
      </c>
      <c r="C39" s="389">
        <v>0</v>
      </c>
      <c r="D39" s="387">
        <v>662127.46</v>
      </c>
      <c r="E39" s="387">
        <v>0</v>
      </c>
    </row>
    <row r="40" spans="1:5">
      <c r="A40" s="388" t="s">
        <v>40</v>
      </c>
      <c r="B40" s="387">
        <v>1</v>
      </c>
      <c r="C40" s="389">
        <v>0</v>
      </c>
      <c r="D40" s="387">
        <v>0</v>
      </c>
      <c r="E40" s="387"/>
    </row>
    <row r="41" spans="1:5">
      <c r="A41" s="388" t="s">
        <v>41</v>
      </c>
      <c r="B41" s="387">
        <v>18950</v>
      </c>
      <c r="C41" s="389">
        <v>0</v>
      </c>
      <c r="D41" s="387">
        <v>0</v>
      </c>
      <c r="E41" s="387">
        <v>18950</v>
      </c>
    </row>
    <row r="42" spans="1:5">
      <c r="A42" s="388" t="s">
        <v>42</v>
      </c>
      <c r="B42" s="387">
        <v>1</v>
      </c>
      <c r="C42" s="389">
        <v>0</v>
      </c>
      <c r="D42" s="387">
        <v>0</v>
      </c>
      <c r="E42" s="387">
        <v>1</v>
      </c>
    </row>
    <row r="43" spans="1:5">
      <c r="A43" s="388" t="s">
        <v>43</v>
      </c>
      <c r="B43" s="387">
        <v>1</v>
      </c>
      <c r="C43" s="389">
        <v>0</v>
      </c>
      <c r="D43" s="387">
        <v>0</v>
      </c>
      <c r="E43" s="387">
        <v>1</v>
      </c>
    </row>
    <row r="44" spans="1:5">
      <c r="A44" s="388" t="s">
        <v>44</v>
      </c>
      <c r="B44" s="387">
        <v>1</v>
      </c>
      <c r="C44" s="389">
        <v>0</v>
      </c>
      <c r="D44" s="387">
        <v>0</v>
      </c>
      <c r="E44" s="387">
        <v>1</v>
      </c>
    </row>
    <row r="45" spans="1:5">
      <c r="A45" s="388" t="s">
        <v>45</v>
      </c>
      <c r="B45" s="387">
        <v>1</v>
      </c>
      <c r="C45" s="389">
        <v>0</v>
      </c>
      <c r="D45" s="387">
        <v>0</v>
      </c>
      <c r="E45" s="387">
        <v>1</v>
      </c>
    </row>
    <row r="46" spans="1:5">
      <c r="A46" s="388" t="s">
        <v>46</v>
      </c>
      <c r="B46" s="387">
        <v>1</v>
      </c>
      <c r="C46" s="389">
        <v>0</v>
      </c>
      <c r="D46" s="387">
        <v>0</v>
      </c>
      <c r="E46" s="387">
        <v>1</v>
      </c>
    </row>
    <row r="47" spans="1:5">
      <c r="A47" s="388" t="s">
        <v>47</v>
      </c>
      <c r="B47" s="387">
        <v>1</v>
      </c>
      <c r="C47" s="389">
        <v>0</v>
      </c>
      <c r="D47" s="387">
        <v>0</v>
      </c>
      <c r="E47" s="387">
        <v>1</v>
      </c>
    </row>
    <row r="48" spans="1:5">
      <c r="A48" s="388" t="s">
        <v>48</v>
      </c>
      <c r="B48" s="387">
        <v>1</v>
      </c>
      <c r="C48" s="389">
        <v>0</v>
      </c>
      <c r="D48" s="387">
        <v>0</v>
      </c>
      <c r="E48" s="387">
        <v>1</v>
      </c>
    </row>
    <row r="49" spans="1:5">
      <c r="A49" s="388" t="s">
        <v>49</v>
      </c>
      <c r="B49" s="387">
        <v>1</v>
      </c>
      <c r="C49" s="389">
        <v>0</v>
      </c>
      <c r="D49" s="387">
        <v>0</v>
      </c>
      <c r="E49" s="387">
        <v>1</v>
      </c>
    </row>
    <row r="50" spans="1:5">
      <c r="A50" s="388" t="s">
        <v>50</v>
      </c>
      <c r="B50" s="387">
        <v>27000</v>
      </c>
      <c r="C50" s="389">
        <v>0</v>
      </c>
      <c r="D50" s="387">
        <v>0</v>
      </c>
      <c r="E50" s="387">
        <v>27000</v>
      </c>
    </row>
    <row r="51" spans="1:5">
      <c r="A51" s="388" t="s">
        <v>51</v>
      </c>
      <c r="B51" s="387">
        <v>84941</v>
      </c>
      <c r="C51" s="389">
        <v>0</v>
      </c>
      <c r="D51" s="387">
        <v>21380</v>
      </c>
      <c r="E51" s="387">
        <v>63561</v>
      </c>
    </row>
    <row r="52" spans="1:5">
      <c r="A52" s="388" t="s">
        <v>52</v>
      </c>
      <c r="B52" s="387">
        <v>1</v>
      </c>
      <c r="C52" s="389">
        <v>0</v>
      </c>
      <c r="D52" s="387">
        <v>0</v>
      </c>
      <c r="E52" s="387">
        <v>1</v>
      </c>
    </row>
    <row r="53" spans="1:5">
      <c r="A53" s="388" t="s">
        <v>53</v>
      </c>
      <c r="B53" s="387">
        <v>1</v>
      </c>
      <c r="C53" s="389">
        <v>0</v>
      </c>
      <c r="D53" s="387">
        <v>0</v>
      </c>
      <c r="E53" s="387">
        <v>1</v>
      </c>
    </row>
    <row r="54" spans="1:5">
      <c r="A54" s="388" t="s">
        <v>54</v>
      </c>
      <c r="B54" s="387">
        <v>1</v>
      </c>
      <c r="C54" s="389">
        <v>0</v>
      </c>
      <c r="D54" s="387">
        <v>0</v>
      </c>
      <c r="E54" s="387">
        <v>1</v>
      </c>
    </row>
    <row r="55" spans="1:5">
      <c r="A55" s="388" t="s">
        <v>55</v>
      </c>
      <c r="B55" s="387">
        <v>1</v>
      </c>
      <c r="C55" s="389">
        <v>0</v>
      </c>
      <c r="D55" s="387">
        <v>0</v>
      </c>
      <c r="E55" s="387">
        <v>1</v>
      </c>
    </row>
    <row r="56" spans="1:5">
      <c r="A56" s="388" t="s">
        <v>56</v>
      </c>
      <c r="B56" s="387">
        <v>1</v>
      </c>
      <c r="C56" s="389">
        <v>0</v>
      </c>
      <c r="D56" s="387">
        <v>0</v>
      </c>
      <c r="E56" s="387">
        <v>1</v>
      </c>
    </row>
    <row r="57" spans="1:5">
      <c r="A57" s="388" t="s">
        <v>57</v>
      </c>
      <c r="B57" s="387">
        <v>1</v>
      </c>
      <c r="C57" s="389">
        <v>0</v>
      </c>
      <c r="D57" s="387">
        <v>0</v>
      </c>
      <c r="E57" s="387">
        <v>1</v>
      </c>
    </row>
    <row r="58" spans="1:5">
      <c r="A58" s="388" t="s">
        <v>58</v>
      </c>
      <c r="B58" s="387">
        <v>1</v>
      </c>
      <c r="C58" s="389">
        <v>0</v>
      </c>
      <c r="D58" s="387">
        <v>0</v>
      </c>
      <c r="E58" s="387">
        <v>1</v>
      </c>
    </row>
    <row r="59" spans="1:5">
      <c r="A59" s="388" t="s">
        <v>59</v>
      </c>
      <c r="B59" s="387">
        <v>1</v>
      </c>
      <c r="C59" s="389">
        <v>0</v>
      </c>
      <c r="D59" s="387">
        <v>0</v>
      </c>
      <c r="E59" s="387">
        <v>1</v>
      </c>
    </row>
    <row r="60" spans="1:5">
      <c r="A60" s="388" t="s">
        <v>60</v>
      </c>
      <c r="B60" s="387">
        <v>3375</v>
      </c>
      <c r="C60" s="389">
        <v>0</v>
      </c>
      <c r="D60" s="387">
        <v>0</v>
      </c>
      <c r="E60" s="387">
        <v>3375</v>
      </c>
    </row>
    <row r="61" spans="1:5">
      <c r="A61" s="388" t="s">
        <v>61</v>
      </c>
      <c r="B61" s="387">
        <v>1</v>
      </c>
      <c r="C61" s="389">
        <v>0</v>
      </c>
      <c r="D61" s="387">
        <v>0</v>
      </c>
      <c r="E61" s="387">
        <v>1</v>
      </c>
    </row>
    <row r="62" spans="1:5">
      <c r="A62" s="388" t="s">
        <v>62</v>
      </c>
      <c r="B62" s="387">
        <v>1</v>
      </c>
      <c r="C62" s="389">
        <v>0</v>
      </c>
      <c r="D62" s="387">
        <v>0</v>
      </c>
      <c r="E62" s="387">
        <v>1</v>
      </c>
    </row>
    <row r="63" spans="1:5">
      <c r="A63" s="388" t="s">
        <v>63</v>
      </c>
      <c r="B63" s="387">
        <v>1</v>
      </c>
      <c r="C63" s="389">
        <v>0</v>
      </c>
      <c r="D63" s="387">
        <v>0</v>
      </c>
      <c r="E63" s="387">
        <v>1</v>
      </c>
    </row>
    <row r="64" spans="1:5">
      <c r="A64" s="388" t="s">
        <v>64</v>
      </c>
      <c r="B64" s="387">
        <v>19880</v>
      </c>
      <c r="C64" s="389">
        <v>8517</v>
      </c>
      <c r="D64" s="387">
        <v>0</v>
      </c>
      <c r="E64" s="387">
        <v>28397</v>
      </c>
    </row>
    <row r="65" spans="1:5">
      <c r="A65" s="388" t="s">
        <v>65</v>
      </c>
      <c r="B65" s="387">
        <v>87573.64</v>
      </c>
      <c r="C65" s="389">
        <v>0</v>
      </c>
      <c r="D65" s="387">
        <v>40302.29</v>
      </c>
      <c r="E65" s="387">
        <v>47271.35</v>
      </c>
    </row>
    <row r="66" spans="1:5">
      <c r="A66" s="388" t="s">
        <v>66</v>
      </c>
      <c r="B66" s="387">
        <v>6986.3</v>
      </c>
      <c r="C66" s="389">
        <v>0.89</v>
      </c>
      <c r="D66" s="387">
        <v>0</v>
      </c>
      <c r="E66" s="387">
        <v>6987.19</v>
      </c>
    </row>
    <row r="67" spans="1:5">
      <c r="A67" s="388" t="s">
        <v>67</v>
      </c>
      <c r="B67" s="387">
        <v>0</v>
      </c>
      <c r="C67" s="389">
        <v>126653.12</v>
      </c>
      <c r="D67" s="387">
        <v>0</v>
      </c>
      <c r="E67" s="387">
        <v>126653.12</v>
      </c>
    </row>
    <row r="68" spans="1:5">
      <c r="A68" s="388" t="s">
        <v>68</v>
      </c>
      <c r="B68" s="387">
        <v>175599.41</v>
      </c>
      <c r="C68" s="389">
        <v>74714.28</v>
      </c>
      <c r="D68" s="387">
        <v>0</v>
      </c>
      <c r="E68" s="387">
        <v>250313.69</v>
      </c>
    </row>
    <row r="69" spans="1:5">
      <c r="A69" s="388" t="s">
        <v>69</v>
      </c>
      <c r="B69" s="387">
        <v>1475249.81</v>
      </c>
      <c r="C69" s="389">
        <v>0</v>
      </c>
      <c r="D69" s="387">
        <v>112780.24</v>
      </c>
      <c r="E69" s="387">
        <v>1362469.57</v>
      </c>
    </row>
    <row r="70" spans="1:5">
      <c r="A70" s="388" t="s">
        <v>70</v>
      </c>
      <c r="B70" s="387">
        <v>1</v>
      </c>
      <c r="C70" s="389">
        <v>0</v>
      </c>
      <c r="D70" s="387">
        <v>0</v>
      </c>
      <c r="E70" s="387">
        <v>1</v>
      </c>
    </row>
    <row r="71" spans="1:5">
      <c r="A71" s="388" t="s">
        <v>71</v>
      </c>
      <c r="B71" s="387">
        <v>1</v>
      </c>
      <c r="C71" s="389">
        <v>0</v>
      </c>
      <c r="D71" s="387">
        <v>0</v>
      </c>
      <c r="E71" s="387">
        <v>1</v>
      </c>
    </row>
    <row r="72" spans="1:5">
      <c r="A72" s="388" t="s">
        <v>72</v>
      </c>
      <c r="B72" s="387">
        <v>1</v>
      </c>
      <c r="C72" s="389">
        <v>0</v>
      </c>
      <c r="D72" s="387">
        <v>0</v>
      </c>
      <c r="E72" s="387">
        <v>1</v>
      </c>
    </row>
    <row r="73" spans="1:5">
      <c r="A73" s="388" t="s">
        <v>73</v>
      </c>
      <c r="B73" s="387">
        <v>847.14</v>
      </c>
      <c r="C73" s="389">
        <v>0</v>
      </c>
      <c r="D73" s="387">
        <v>0</v>
      </c>
      <c r="E73" s="387">
        <v>847.14</v>
      </c>
    </row>
    <row r="74" spans="1:5">
      <c r="A74" s="388" t="s">
        <v>74</v>
      </c>
      <c r="B74" s="387">
        <v>2968</v>
      </c>
      <c r="C74" s="389">
        <v>0</v>
      </c>
      <c r="D74" s="387">
        <v>0</v>
      </c>
      <c r="E74" s="387">
        <v>2968</v>
      </c>
    </row>
    <row r="75" spans="1:5">
      <c r="A75" s="388" t="s">
        <v>75</v>
      </c>
      <c r="B75" s="387">
        <v>1</v>
      </c>
      <c r="C75" s="389">
        <v>0</v>
      </c>
      <c r="D75" s="387">
        <v>0</v>
      </c>
      <c r="E75" s="387">
        <v>1</v>
      </c>
    </row>
    <row r="76" spans="1:5">
      <c r="A76" s="388" t="s">
        <v>76</v>
      </c>
      <c r="B76" s="387">
        <v>1</v>
      </c>
      <c r="C76" s="389">
        <v>0</v>
      </c>
      <c r="D76" s="387">
        <v>0</v>
      </c>
      <c r="E76" s="387">
        <v>1</v>
      </c>
    </row>
    <row r="77" spans="1:5">
      <c r="A77" s="388" t="s">
        <v>77</v>
      </c>
      <c r="B77" s="387">
        <v>1656.14</v>
      </c>
      <c r="C77" s="389">
        <v>0</v>
      </c>
      <c r="D77" s="387">
        <v>0</v>
      </c>
      <c r="E77" s="387">
        <v>1656.14</v>
      </c>
    </row>
    <row r="78" spans="1:5">
      <c r="A78" s="388" t="s">
        <v>78</v>
      </c>
      <c r="B78" s="387">
        <v>1</v>
      </c>
      <c r="C78" s="389">
        <v>0</v>
      </c>
      <c r="D78" s="387">
        <v>0</v>
      </c>
      <c r="E78" s="387">
        <v>1</v>
      </c>
    </row>
    <row r="79" spans="1:5">
      <c r="A79" s="388" t="s">
        <v>79</v>
      </c>
      <c r="B79" s="387">
        <v>0</v>
      </c>
      <c r="C79" s="389">
        <v>75000</v>
      </c>
      <c r="D79" s="387">
        <v>0</v>
      </c>
      <c r="E79" s="387">
        <v>75000</v>
      </c>
    </row>
    <row r="80" spans="1:5">
      <c r="A80" s="388" t="s">
        <v>80</v>
      </c>
      <c r="B80" s="387">
        <v>376200</v>
      </c>
      <c r="C80" s="389">
        <v>0</v>
      </c>
      <c r="D80" s="387">
        <v>0</v>
      </c>
      <c r="E80" s="387">
        <v>376200</v>
      </c>
    </row>
    <row r="81" spans="1:5">
      <c r="A81" s="388" t="s">
        <v>81</v>
      </c>
      <c r="B81" s="387">
        <v>78000</v>
      </c>
      <c r="C81" s="389">
        <v>0</v>
      </c>
      <c r="D81" s="387">
        <v>78000</v>
      </c>
      <c r="E81" s="387">
        <v>0</v>
      </c>
    </row>
    <row r="82" spans="1:5">
      <c r="A82" s="388" t="s">
        <v>82</v>
      </c>
      <c r="B82" s="387">
        <v>84000</v>
      </c>
      <c r="C82" s="389">
        <v>0</v>
      </c>
      <c r="D82" s="387">
        <v>54600</v>
      </c>
      <c r="E82" s="387">
        <v>29400</v>
      </c>
    </row>
    <row r="83" spans="1:5">
      <c r="A83" s="388" t="s">
        <v>83</v>
      </c>
      <c r="B83" s="387">
        <v>675000</v>
      </c>
      <c r="C83" s="389">
        <v>0</v>
      </c>
      <c r="D83" s="387">
        <v>0</v>
      </c>
      <c r="E83" s="387">
        <v>675000</v>
      </c>
    </row>
    <row r="84" spans="1:5">
      <c r="A84" s="388" t="s">
        <v>84</v>
      </c>
      <c r="B84" s="381" t="s">
        <v>6</v>
      </c>
      <c r="C84" s="382" t="s">
        <v>6</v>
      </c>
      <c r="D84" s="381" t="s">
        <v>6</v>
      </c>
      <c r="E84" s="381" t="s">
        <v>6</v>
      </c>
    </row>
    <row r="85" spans="1:5">
      <c r="A85" s="388" t="s">
        <v>85</v>
      </c>
      <c r="B85" s="387">
        <v>-228747</v>
      </c>
      <c r="C85" s="389">
        <v>5385</v>
      </c>
      <c r="D85" s="387">
        <v>0</v>
      </c>
      <c r="E85" s="387">
        <v>-223362</v>
      </c>
    </row>
    <row r="86" spans="1:5">
      <c r="A86" s="388" t="s">
        <v>86</v>
      </c>
      <c r="B86" s="387">
        <v>-1476580.61</v>
      </c>
      <c r="C86" s="389">
        <v>1347880</v>
      </c>
      <c r="D86" s="387">
        <v>0</v>
      </c>
      <c r="E86" s="387">
        <v>-128700.61</v>
      </c>
    </row>
    <row r="87" spans="1:5">
      <c r="A87" s="388" t="s">
        <v>87</v>
      </c>
      <c r="B87" s="387">
        <v>-16600</v>
      </c>
      <c r="C87" s="389">
        <v>0</v>
      </c>
      <c r="D87" s="387">
        <v>2400</v>
      </c>
      <c r="E87" s="387">
        <v>-19000</v>
      </c>
    </row>
    <row r="88" spans="1:5">
      <c r="A88" s="388" t="s">
        <v>88</v>
      </c>
      <c r="B88" s="387">
        <v>-1551989</v>
      </c>
      <c r="C88" s="389">
        <v>0</v>
      </c>
      <c r="D88" s="387">
        <v>777792</v>
      </c>
      <c r="E88" s="387">
        <v>-2329781</v>
      </c>
    </row>
    <row r="89" spans="1:5">
      <c r="A89" s="388" t="s">
        <v>89</v>
      </c>
      <c r="B89" s="387">
        <v>-6768561</v>
      </c>
      <c r="C89" s="389">
        <v>0</v>
      </c>
      <c r="D89" s="387">
        <v>5087080</v>
      </c>
      <c r="E89" s="387">
        <f>+B89-D89</f>
        <v>-11855641</v>
      </c>
    </row>
    <row r="90" spans="1:5">
      <c r="A90" s="388" t="s">
        <v>90</v>
      </c>
      <c r="B90" s="387">
        <v>-100000</v>
      </c>
      <c r="C90" s="389">
        <v>0</v>
      </c>
      <c r="D90" s="387">
        <v>0</v>
      </c>
      <c r="E90" s="387">
        <v>-100000</v>
      </c>
    </row>
    <row r="91" spans="1:5">
      <c r="A91" s="388" t="s">
        <v>91</v>
      </c>
      <c r="B91" s="387">
        <v>-20000</v>
      </c>
      <c r="C91" s="389">
        <v>0</v>
      </c>
      <c r="D91" s="387">
        <v>0</v>
      </c>
      <c r="E91" s="387">
        <v>-20000</v>
      </c>
    </row>
    <row r="92" spans="1:5">
      <c r="A92" s="388" t="s">
        <v>92</v>
      </c>
      <c r="B92" s="387">
        <v>-9091651.84</v>
      </c>
      <c r="C92" s="389">
        <v>0</v>
      </c>
      <c r="D92" s="392">
        <f>464965.16-'[1]Computation-STI'!I51</f>
        <v>329621.897304002</v>
      </c>
      <c r="E92" s="392">
        <f>+B92-D92</f>
        <v>-9421273.737304</v>
      </c>
    </row>
    <row r="93" spans="1:5">
      <c r="A93" s="388" t="s">
        <v>93</v>
      </c>
      <c r="B93" s="387">
        <v>-2499254.23</v>
      </c>
      <c r="C93" s="389">
        <v>0</v>
      </c>
      <c r="D93" s="387">
        <v>1170244.02</v>
      </c>
      <c r="E93" s="387">
        <v>-3669498.25</v>
      </c>
    </row>
    <row r="94" spans="1:5">
      <c r="A94" s="388" t="s">
        <v>94</v>
      </c>
      <c r="B94" s="387">
        <v>-1089108</v>
      </c>
      <c r="C94" s="389">
        <v>0</v>
      </c>
      <c r="D94" s="387">
        <v>16074</v>
      </c>
      <c r="E94" s="393">
        <v>-1105182</v>
      </c>
    </row>
    <row r="95" spans="1:5">
      <c r="A95" s="388" t="s">
        <v>95</v>
      </c>
      <c r="B95" s="381" t="s">
        <v>6</v>
      </c>
      <c r="C95" s="382" t="s">
        <v>6</v>
      </c>
      <c r="D95" s="381" t="s">
        <v>6</v>
      </c>
      <c r="E95" s="381" t="s">
        <v>6</v>
      </c>
    </row>
    <row r="96" spans="1:5">
      <c r="A96" s="388" t="s">
        <v>96</v>
      </c>
      <c r="B96" s="387">
        <v>-102885599.66</v>
      </c>
      <c r="C96" s="389">
        <v>126472471.22</v>
      </c>
      <c r="D96" s="387">
        <f>'[1]Note 2 - 7'!D44+9059+1.38</f>
        <v>28495512.642696</v>
      </c>
      <c r="E96" s="390">
        <v>-4770085.261416</v>
      </c>
    </row>
    <row r="97" spans="1:5">
      <c r="A97" s="388" t="s">
        <v>97</v>
      </c>
      <c r="B97" s="387">
        <v>-20</v>
      </c>
      <c r="C97" s="389">
        <v>0</v>
      </c>
      <c r="D97" s="387">
        <v>0</v>
      </c>
      <c r="E97" s="387">
        <v>-20</v>
      </c>
    </row>
    <row r="98" spans="1:5">
      <c r="A98" s="388" t="s">
        <v>98</v>
      </c>
      <c r="B98" s="387">
        <v>-10</v>
      </c>
      <c r="C98" s="389">
        <v>0</v>
      </c>
      <c r="D98" s="387">
        <v>0</v>
      </c>
      <c r="E98" s="387">
        <v>-10</v>
      </c>
    </row>
    <row r="99" spans="1:5">
      <c r="A99" s="388" t="s">
        <v>99</v>
      </c>
      <c r="B99" s="387">
        <v>-9970</v>
      </c>
      <c r="C99" s="389">
        <v>0</v>
      </c>
      <c r="D99" s="387">
        <v>0</v>
      </c>
      <c r="E99" s="387">
        <v>-9970</v>
      </c>
    </row>
    <row r="100" spans="1:5">
      <c r="A100" s="388" t="s">
        <v>100</v>
      </c>
      <c r="B100" s="381" t="s">
        <v>6</v>
      </c>
      <c r="C100" s="382" t="s">
        <v>6</v>
      </c>
      <c r="D100" s="381" t="s">
        <v>6</v>
      </c>
      <c r="E100" s="381" t="s">
        <v>6</v>
      </c>
    </row>
    <row r="101" spans="1:5">
      <c r="A101" s="388" t="s">
        <v>101</v>
      </c>
      <c r="B101" s="387">
        <v>0</v>
      </c>
      <c r="C101" s="389">
        <v>0</v>
      </c>
      <c r="D101" s="387">
        <v>225987800</v>
      </c>
      <c r="E101" s="387">
        <v>-225987800</v>
      </c>
    </row>
    <row r="102" spans="1:5">
      <c r="A102" s="388" t="s">
        <v>102</v>
      </c>
      <c r="B102" s="381" t="s">
        <v>6</v>
      </c>
      <c r="C102" s="382" t="s">
        <v>6</v>
      </c>
      <c r="D102" s="381" t="s">
        <v>6</v>
      </c>
      <c r="E102" s="381" t="s">
        <v>6</v>
      </c>
    </row>
    <row r="103" spans="1:5">
      <c r="A103" s="388" t="s">
        <v>103</v>
      </c>
      <c r="B103" s="387">
        <v>0</v>
      </c>
      <c r="C103" s="389">
        <v>181495.88</v>
      </c>
      <c r="D103" s="387">
        <v>0</v>
      </c>
      <c r="E103" s="387">
        <v>181495.88</v>
      </c>
    </row>
    <row r="104" spans="1:5">
      <c r="A104" s="388" t="s">
        <v>104</v>
      </c>
      <c r="B104" s="387">
        <v>0</v>
      </c>
      <c r="C104" s="389">
        <v>5000</v>
      </c>
      <c r="D104" s="387">
        <v>0</v>
      </c>
      <c r="E104" s="387">
        <v>5000</v>
      </c>
    </row>
    <row r="105" spans="1:5">
      <c r="A105" s="388" t="s">
        <v>105</v>
      </c>
      <c r="B105" s="387">
        <v>0</v>
      </c>
      <c r="C105" s="389">
        <v>16222.11</v>
      </c>
      <c r="D105" s="387">
        <v>0</v>
      </c>
      <c r="E105" s="387">
        <v>16222.11</v>
      </c>
    </row>
    <row r="106" spans="1:5">
      <c r="A106" s="388" t="s">
        <v>106</v>
      </c>
      <c r="B106" s="387">
        <v>0</v>
      </c>
      <c r="C106" s="389">
        <v>81468.19</v>
      </c>
      <c r="D106" s="387">
        <v>0</v>
      </c>
      <c r="E106" s="387">
        <v>81468.19</v>
      </c>
    </row>
    <row r="107" spans="1:5">
      <c r="A107" s="388" t="s">
        <v>107</v>
      </c>
      <c r="B107" s="387">
        <v>0</v>
      </c>
      <c r="C107" s="389">
        <v>325983.86</v>
      </c>
      <c r="D107" s="387">
        <v>0</v>
      </c>
      <c r="E107" s="387">
        <v>325983.86</v>
      </c>
    </row>
    <row r="108" spans="1:5">
      <c r="A108" s="388" t="s">
        <v>108</v>
      </c>
      <c r="B108" s="387">
        <v>0</v>
      </c>
      <c r="C108" s="389">
        <v>3350</v>
      </c>
      <c r="D108" s="387">
        <v>0</v>
      </c>
      <c r="E108" s="387">
        <v>3350</v>
      </c>
    </row>
    <row r="109" spans="1:5">
      <c r="A109" s="388" t="s">
        <v>109</v>
      </c>
      <c r="B109" s="387">
        <v>0</v>
      </c>
      <c r="C109" s="389">
        <f>-+'[1]Ratios &amp; Deferred Tax'!C47</f>
        <v>159480.920456</v>
      </c>
      <c r="D109" s="387">
        <v>0</v>
      </c>
      <c r="E109" s="387">
        <v>159481</v>
      </c>
    </row>
    <row r="110" spans="1:5">
      <c r="A110" s="388" t="s">
        <v>110</v>
      </c>
      <c r="B110" s="387">
        <v>0</v>
      </c>
      <c r="C110" s="389">
        <v>514972</v>
      </c>
      <c r="D110" s="387">
        <v>0</v>
      </c>
      <c r="E110" s="387">
        <v>514972</v>
      </c>
    </row>
    <row r="111" spans="1:5">
      <c r="A111" s="388" t="s">
        <v>111</v>
      </c>
      <c r="B111" s="387">
        <v>0</v>
      </c>
      <c r="C111" s="389">
        <v>4174382</v>
      </c>
      <c r="D111" s="387">
        <v>0</v>
      </c>
      <c r="E111" s="387">
        <v>4174382</v>
      </c>
    </row>
    <row r="112" spans="1:5">
      <c r="A112" s="388" t="s">
        <v>112</v>
      </c>
      <c r="B112" s="387">
        <v>0</v>
      </c>
      <c r="C112" s="389">
        <v>382595.82</v>
      </c>
      <c r="D112" s="387">
        <v>0</v>
      </c>
      <c r="E112" s="387">
        <v>382595.82</v>
      </c>
    </row>
    <row r="113" spans="1:5">
      <c r="A113" s="388" t="s">
        <v>113</v>
      </c>
      <c r="B113" s="387">
        <v>0</v>
      </c>
      <c r="C113" s="389">
        <v>194413.5</v>
      </c>
      <c r="D113" s="387">
        <v>0</v>
      </c>
      <c r="E113" s="387">
        <v>194413.5</v>
      </c>
    </row>
    <row r="114" spans="1:5">
      <c r="A114" s="388" t="s">
        <v>114</v>
      </c>
      <c r="B114" s="387">
        <v>0</v>
      </c>
      <c r="C114" s="389">
        <v>1589686.24</v>
      </c>
      <c r="D114" s="387">
        <v>0</v>
      </c>
      <c r="E114" s="387">
        <v>1589686.24</v>
      </c>
    </row>
    <row r="115" spans="1:5">
      <c r="A115" s="388" t="s">
        <v>115</v>
      </c>
      <c r="B115" s="387">
        <v>0</v>
      </c>
      <c r="C115" s="389">
        <v>10675444</v>
      </c>
      <c r="D115" s="387">
        <v>0</v>
      </c>
      <c r="E115" s="387">
        <v>10675444</v>
      </c>
    </row>
    <row r="116" spans="1:5">
      <c r="A116" s="388" t="s">
        <v>116</v>
      </c>
      <c r="B116" s="387">
        <v>0</v>
      </c>
      <c r="C116" s="389">
        <v>5087080</v>
      </c>
      <c r="D116" s="387">
        <v>0</v>
      </c>
      <c r="E116" s="387">
        <v>5087080</v>
      </c>
    </row>
    <row r="117" spans="1:5">
      <c r="A117" s="388" t="s">
        <v>117</v>
      </c>
      <c r="B117" s="387">
        <v>0</v>
      </c>
      <c r="C117" s="389">
        <f>+'[1]Computation-STI'!F44</f>
        <v>9421273.737304</v>
      </c>
      <c r="D117" s="387">
        <v>0</v>
      </c>
      <c r="E117" s="394">
        <v>9374674.933624</v>
      </c>
    </row>
    <row r="118" spans="1:5">
      <c r="A118" s="388" t="s">
        <v>118</v>
      </c>
      <c r="B118" s="387">
        <v>0</v>
      </c>
      <c r="C118" s="389">
        <v>84367</v>
      </c>
      <c r="D118" s="387">
        <v>0</v>
      </c>
      <c r="E118" s="387">
        <v>84367</v>
      </c>
    </row>
    <row r="119" spans="1:5">
      <c r="A119" s="388" t="s">
        <v>119</v>
      </c>
      <c r="B119" s="387">
        <v>0</v>
      </c>
      <c r="C119" s="389">
        <v>241724.45</v>
      </c>
      <c r="D119" s="387">
        <v>0</v>
      </c>
      <c r="E119" s="387">
        <v>241724.45</v>
      </c>
    </row>
    <row r="120" spans="1:5">
      <c r="A120" s="388" t="s">
        <v>120</v>
      </c>
      <c r="B120" s="387">
        <v>0</v>
      </c>
      <c r="C120" s="389">
        <v>16074</v>
      </c>
      <c r="D120" s="387">
        <v>0</v>
      </c>
      <c r="E120" s="387">
        <v>16074</v>
      </c>
    </row>
    <row r="121" spans="1:5">
      <c r="A121" s="388" t="s">
        <v>121</v>
      </c>
      <c r="B121" s="387">
        <v>0</v>
      </c>
      <c r="C121" s="389">
        <v>1832859.14</v>
      </c>
      <c r="D121" s="387">
        <v>0</v>
      </c>
      <c r="E121" s="387">
        <v>1832859.14</v>
      </c>
    </row>
    <row r="122" spans="1:5">
      <c r="A122" s="388" t="s">
        <v>122</v>
      </c>
      <c r="B122" s="387">
        <v>0</v>
      </c>
      <c r="C122" s="389">
        <v>2975349</v>
      </c>
      <c r="D122" s="387">
        <v>0</v>
      </c>
      <c r="E122" s="387">
        <v>2975349</v>
      </c>
    </row>
    <row r="123" spans="1:5">
      <c r="A123" s="388" t="s">
        <v>123</v>
      </c>
      <c r="B123" s="387">
        <v>0</v>
      </c>
      <c r="C123" s="389">
        <v>0.07</v>
      </c>
      <c r="D123" s="387">
        <v>0</v>
      </c>
      <c r="E123" s="387">
        <v>0.07</v>
      </c>
    </row>
    <row r="124" spans="1:5">
      <c r="A124" s="388" t="s">
        <v>124</v>
      </c>
      <c r="B124" s="387">
        <v>0</v>
      </c>
      <c r="C124" s="389">
        <f>187202515-31588863</f>
        <v>155613652</v>
      </c>
      <c r="D124" s="387">
        <v>0</v>
      </c>
      <c r="E124" s="387">
        <f>187202515-31588863</f>
        <v>155613652</v>
      </c>
    </row>
    <row r="125" spans="1:5">
      <c r="A125" s="388" t="s">
        <v>125</v>
      </c>
      <c r="B125" s="387">
        <v>0</v>
      </c>
      <c r="C125" s="389">
        <v>1864159</v>
      </c>
      <c r="D125" s="387">
        <v>0</v>
      </c>
      <c r="E125" s="387">
        <v>1864159</v>
      </c>
    </row>
    <row r="126" spans="1:5">
      <c r="A126" s="388" t="s">
        <v>126</v>
      </c>
      <c r="B126" s="387">
        <v>0</v>
      </c>
      <c r="C126" s="389">
        <v>520280</v>
      </c>
      <c r="D126" s="387">
        <v>0</v>
      </c>
      <c r="E126" s="387">
        <v>520280</v>
      </c>
    </row>
    <row r="127" spans="1:5">
      <c r="A127" s="388" t="s">
        <v>127</v>
      </c>
      <c r="B127" s="387">
        <v>0</v>
      </c>
      <c r="C127" s="389">
        <v>84955.1</v>
      </c>
      <c r="D127" s="387">
        <v>0</v>
      </c>
      <c r="E127" s="387">
        <v>84955.1</v>
      </c>
    </row>
    <row r="128" spans="1:5">
      <c r="A128" s="388" t="s">
        <v>128</v>
      </c>
      <c r="B128" s="387">
        <v>0</v>
      </c>
      <c r="C128" s="389">
        <v>8779</v>
      </c>
      <c r="D128" s="387">
        <v>0</v>
      </c>
      <c r="E128" s="387">
        <v>8779</v>
      </c>
    </row>
    <row r="129" spans="1:5">
      <c r="A129" s="388" t="s">
        <v>129</v>
      </c>
      <c r="B129" s="387">
        <v>0</v>
      </c>
      <c r="C129" s="389">
        <v>310000</v>
      </c>
      <c r="D129" s="387">
        <v>0</v>
      </c>
      <c r="E129" s="387">
        <v>310000</v>
      </c>
    </row>
    <row r="130" spans="1:5">
      <c r="A130" s="388" t="s">
        <v>130</v>
      </c>
      <c r="B130" s="387">
        <v>0</v>
      </c>
      <c r="C130" s="389">
        <v>100000</v>
      </c>
      <c r="D130" s="387">
        <v>0</v>
      </c>
      <c r="E130" s="387">
        <v>100000</v>
      </c>
    </row>
    <row r="131" spans="1:5">
      <c r="A131" s="388" t="s">
        <v>131</v>
      </c>
      <c r="B131" s="387">
        <v>0</v>
      </c>
      <c r="C131" s="389">
        <v>17500</v>
      </c>
      <c r="D131" s="387">
        <v>0</v>
      </c>
      <c r="E131" s="387">
        <v>17500</v>
      </c>
    </row>
    <row r="132" spans="1:5">
      <c r="A132" s="388" t="s">
        <v>132</v>
      </c>
      <c r="B132" s="387">
        <v>0</v>
      </c>
      <c r="C132" s="389">
        <v>540000</v>
      </c>
      <c r="D132" s="387">
        <v>0</v>
      </c>
      <c r="E132" s="387">
        <v>540000</v>
      </c>
    </row>
    <row r="133" spans="1:5">
      <c r="A133" s="388" t="s">
        <v>133</v>
      </c>
      <c r="B133" s="387">
        <v>0</v>
      </c>
      <c r="C133" s="389">
        <v>1500</v>
      </c>
      <c r="D133" s="387">
        <v>0</v>
      </c>
      <c r="E133" s="387">
        <v>1500</v>
      </c>
    </row>
    <row r="134" spans="1:5">
      <c r="A134" s="388" t="s">
        <v>134</v>
      </c>
      <c r="B134" s="387">
        <v>0</v>
      </c>
      <c r="C134" s="389">
        <v>1.24</v>
      </c>
      <c r="D134" s="387">
        <v>0</v>
      </c>
      <c r="E134" s="387">
        <v>1.24</v>
      </c>
    </row>
    <row r="135" spans="1:5">
      <c r="A135" s="388" t="s">
        <v>135</v>
      </c>
      <c r="B135" s="387">
        <v>0</v>
      </c>
      <c r="C135" s="389">
        <v>157719.5</v>
      </c>
      <c r="D135" s="387">
        <v>0</v>
      </c>
      <c r="E135" s="387">
        <v>157719.5</v>
      </c>
    </row>
    <row r="136" spans="1:5">
      <c r="A136" s="388" t="s">
        <v>136</v>
      </c>
      <c r="B136" s="387">
        <v>0</v>
      </c>
      <c r="C136" s="389">
        <v>20000</v>
      </c>
      <c r="D136" s="387">
        <v>0</v>
      </c>
      <c r="E136" s="387">
        <v>20000</v>
      </c>
    </row>
    <row r="137" spans="1:5">
      <c r="A137" s="388" t="s">
        <v>137</v>
      </c>
      <c r="B137" s="387">
        <v>0</v>
      </c>
      <c r="C137" s="389">
        <v>40732.76</v>
      </c>
      <c r="D137" s="387">
        <v>0</v>
      </c>
      <c r="E137" s="387">
        <v>40732.76</v>
      </c>
    </row>
    <row r="138" spans="1:5">
      <c r="A138" s="388" t="s">
        <v>138</v>
      </c>
      <c r="B138" s="387">
        <v>0</v>
      </c>
      <c r="C138" s="389">
        <v>169599</v>
      </c>
      <c r="D138" s="387">
        <v>0</v>
      </c>
      <c r="E138" s="387">
        <v>169599</v>
      </c>
    </row>
    <row r="139" spans="1:5">
      <c r="A139" s="388" t="s">
        <v>139</v>
      </c>
      <c r="B139" s="387"/>
      <c r="C139" s="389">
        <v>89249.44</v>
      </c>
      <c r="D139" s="387"/>
      <c r="E139" s="387"/>
    </row>
    <row r="140" spans="1:5">
      <c r="A140" s="388"/>
      <c r="B140" s="387"/>
      <c r="C140" s="389"/>
      <c r="D140" s="395"/>
      <c r="E140" s="387"/>
    </row>
    <row r="141" spans="1:5">
      <c r="A141" s="388" t="s">
        <v>140</v>
      </c>
      <c r="B141" s="387"/>
      <c r="C141" s="389">
        <f>'[1]P&amp;L'!C26</f>
        <v>28486452.262696</v>
      </c>
      <c r="E141" s="387"/>
    </row>
    <row r="142" ht="15.6" spans="1:5">
      <c r="A142" s="396" t="s">
        <v>141</v>
      </c>
      <c r="B142" s="387"/>
      <c r="C142" s="389">
        <f>SUM(C4:C141)</f>
        <v>392222338.330456</v>
      </c>
      <c r="D142" s="389">
        <f>SUM(D4:D141)</f>
        <v>392222338.33</v>
      </c>
      <c r="E142" s="387"/>
    </row>
    <row r="143" spans="1:3">
      <c r="A143" s="397" t="s">
        <v>6</v>
      </c>
      <c r="C143" s="381"/>
    </row>
    <row r="146" spans="4:4">
      <c r="D146" s="398"/>
    </row>
  </sheetData>
  <mergeCells count="2">
    <mergeCell ref="A1:E1"/>
    <mergeCell ref="A143:E143"/>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04"/>
  <sheetViews>
    <sheetView tabSelected="1" topLeftCell="A222" workbookViewId="0">
      <selection activeCell="A222" sqref="A222:H304"/>
    </sheetView>
  </sheetViews>
  <sheetFormatPr defaultColWidth="8.88888888888889" defaultRowHeight="14.4"/>
  <cols>
    <col min="1" max="1" width="23.8888888888889" customWidth="1"/>
    <col min="2" max="2" width="20.7777777777778" customWidth="1"/>
    <col min="3" max="3" width="20.5555555555556" customWidth="1"/>
    <col min="4" max="4" width="26.3333333333333" customWidth="1"/>
    <col min="5" max="5" width="27.6666666666667" customWidth="1"/>
  </cols>
  <sheetData>
    <row r="1" ht="18" spans="1:7">
      <c r="A1" s="399" t="str">
        <f>+'[1]Note 1'!B2</f>
        <v>Notes to financial statements for the year ended March 31, 2024</v>
      </c>
      <c r="B1" s="2"/>
      <c r="C1" s="2"/>
      <c r="D1" s="3"/>
      <c r="E1" s="2"/>
      <c r="F1" s="2"/>
      <c r="G1" s="2"/>
    </row>
    <row r="2" spans="1:7">
      <c r="A2" s="400" t="str">
        <f>+'[1]Note 1'!B2</f>
        <v>Notes to financial statements for the year ended March 31, 2024</v>
      </c>
      <c r="B2" s="2"/>
      <c r="C2" s="2"/>
      <c r="D2" s="3"/>
      <c r="E2" s="2"/>
      <c r="F2" s="2"/>
      <c r="G2" s="2"/>
    </row>
    <row r="3" spans="1:7">
      <c r="A3" s="4">
        <f>+'[1]Note 1'!B3</f>
        <v>0</v>
      </c>
      <c r="B3" s="2"/>
      <c r="C3" s="2"/>
      <c r="D3" s="3"/>
      <c r="E3" s="2"/>
      <c r="F3" s="2"/>
      <c r="G3" s="2"/>
    </row>
    <row r="4" spans="1:7">
      <c r="A4" s="5"/>
      <c r="B4" s="2"/>
      <c r="C4" s="2"/>
      <c r="D4" s="3"/>
      <c r="E4" s="6" t="str">
        <f>'[1]P&amp;L'!D4</f>
        <v>In Rupees</v>
      </c>
      <c r="F4" s="2"/>
      <c r="G4" s="2"/>
    </row>
    <row r="5" spans="1:7">
      <c r="A5" s="7" t="s">
        <v>142</v>
      </c>
      <c r="B5" s="2"/>
      <c r="C5" s="2"/>
      <c r="D5" s="3"/>
      <c r="E5" s="2"/>
      <c r="F5" s="2"/>
      <c r="G5" s="2"/>
    </row>
    <row r="6" spans="1:7">
      <c r="A6" s="8"/>
      <c r="B6" s="9"/>
      <c r="C6" s="9"/>
      <c r="D6" s="10">
        <v>45382</v>
      </c>
      <c r="E6" s="11">
        <v>45016</v>
      </c>
      <c r="F6" s="2"/>
      <c r="G6" s="2"/>
    </row>
    <row r="7" spans="1:7">
      <c r="A7" s="12" t="s">
        <v>143</v>
      </c>
      <c r="B7" s="2"/>
      <c r="C7" s="2"/>
      <c r="D7" s="13"/>
      <c r="E7" s="14"/>
      <c r="F7" s="2"/>
      <c r="G7" s="2"/>
    </row>
    <row r="8" ht="15.15" spans="1:7">
      <c r="A8" s="15" t="s">
        <v>144</v>
      </c>
      <c r="B8" s="2"/>
      <c r="C8" s="2"/>
      <c r="D8" s="16">
        <f>10000*10</f>
        <v>100000</v>
      </c>
      <c r="E8" s="17">
        <f>D8</f>
        <v>100000</v>
      </c>
      <c r="F8" s="2"/>
      <c r="G8" s="2"/>
    </row>
    <row r="9" ht="15.15" spans="1:7">
      <c r="A9" s="18"/>
      <c r="B9" s="2"/>
      <c r="C9" s="2"/>
      <c r="D9" s="19"/>
      <c r="E9" s="20"/>
      <c r="F9" s="2"/>
      <c r="G9" s="2"/>
    </row>
    <row r="10" spans="1:7">
      <c r="A10" s="12" t="s">
        <v>145</v>
      </c>
      <c r="B10" s="2"/>
      <c r="C10" s="2"/>
      <c r="D10" s="19"/>
      <c r="E10" s="20"/>
      <c r="F10" s="2"/>
      <c r="G10" s="2"/>
    </row>
    <row r="11" spans="1:7">
      <c r="A11" s="15" t="s">
        <v>146</v>
      </c>
      <c r="B11" s="2"/>
      <c r="C11" s="2"/>
      <c r="D11" s="21">
        <f>+SUM('[1]TB 22-23'!G94:G96)</f>
        <v>10000</v>
      </c>
      <c r="E11" s="22">
        <f>+SUM('[1]TB 21-22 Hyd'!G116:G122)</f>
        <v>10000</v>
      </c>
      <c r="F11" s="2"/>
      <c r="G11" s="2"/>
    </row>
    <row r="12" spans="1:7">
      <c r="A12" s="23" t="s">
        <v>147</v>
      </c>
      <c r="B12" s="9"/>
      <c r="C12" s="9"/>
      <c r="D12" s="24">
        <f>D11</f>
        <v>10000</v>
      </c>
      <c r="E12" s="25">
        <f>E11</f>
        <v>10000</v>
      </c>
      <c r="F12" s="2"/>
      <c r="G12" s="2"/>
    </row>
    <row r="13" spans="1:7">
      <c r="A13" s="26"/>
      <c r="B13" s="27"/>
      <c r="C13" s="28"/>
      <c r="D13" s="29"/>
      <c r="E13" s="30"/>
      <c r="F13" s="2"/>
      <c r="G13" s="2"/>
    </row>
    <row r="14" spans="1:7">
      <c r="A14" s="31" t="s">
        <v>148</v>
      </c>
      <c r="B14" s="32"/>
      <c r="C14" s="33"/>
      <c r="D14" s="34"/>
      <c r="E14" s="35"/>
      <c r="F14" s="2"/>
      <c r="G14" s="2"/>
    </row>
    <row r="15" spans="1:7">
      <c r="A15" s="36"/>
      <c r="B15" s="37">
        <v>45382</v>
      </c>
      <c r="C15" s="38"/>
      <c r="D15" s="37">
        <v>45016</v>
      </c>
      <c r="E15" s="38"/>
      <c r="F15" s="2"/>
      <c r="G15" s="2"/>
    </row>
    <row r="16" spans="1:7">
      <c r="A16" s="39"/>
      <c r="B16" s="40" t="s">
        <v>149</v>
      </c>
      <c r="C16" s="40" t="s">
        <v>150</v>
      </c>
      <c r="D16" s="41" t="s">
        <v>149</v>
      </c>
      <c r="E16" s="40" t="s">
        <v>150</v>
      </c>
      <c r="F16" s="2"/>
      <c r="G16" s="2"/>
    </row>
    <row r="17" spans="1:7">
      <c r="A17" s="42" t="s">
        <v>151</v>
      </c>
      <c r="B17" s="43"/>
      <c r="C17" s="43"/>
      <c r="D17" s="44"/>
      <c r="E17" s="43"/>
      <c r="F17" s="2"/>
      <c r="G17" s="2"/>
    </row>
    <row r="18" ht="72" spans="1:7">
      <c r="A18" s="45" t="s">
        <v>152</v>
      </c>
      <c r="B18" s="22">
        <f>+D19</f>
        <v>1000</v>
      </c>
      <c r="C18" s="22">
        <f>ROUND(B18*10,0)</f>
        <v>10000</v>
      </c>
      <c r="D18" s="21">
        <v>1000</v>
      </c>
      <c r="E18" s="22">
        <f>ROUND(D18*10,0)</f>
        <v>10000</v>
      </c>
      <c r="F18" s="2"/>
      <c r="G18" s="2"/>
    </row>
    <row r="19" ht="100.8" spans="1:7">
      <c r="A19" s="46" t="s">
        <v>153</v>
      </c>
      <c r="B19" s="47">
        <f>B18</f>
        <v>1000</v>
      </c>
      <c r="C19" s="47">
        <f>C18</f>
        <v>10000</v>
      </c>
      <c r="D19" s="48">
        <f>D18</f>
        <v>1000</v>
      </c>
      <c r="E19" s="47">
        <f>E18</f>
        <v>10000</v>
      </c>
      <c r="F19" s="2"/>
      <c r="G19" s="2"/>
    </row>
    <row r="20" spans="1:7">
      <c r="A20" s="26"/>
      <c r="B20" s="27"/>
      <c r="C20" s="28"/>
      <c r="D20" s="49"/>
      <c r="E20" s="14"/>
      <c r="F20" s="2"/>
      <c r="G20" s="2"/>
    </row>
    <row r="21" spans="1:7">
      <c r="A21" s="50" t="s">
        <v>154</v>
      </c>
      <c r="B21" s="51"/>
      <c r="C21" s="51"/>
      <c r="D21" s="52"/>
      <c r="E21" s="51"/>
      <c r="F21" s="2"/>
      <c r="G21" s="2"/>
    </row>
    <row r="22" spans="1:7">
      <c r="A22" s="53" t="s">
        <v>155</v>
      </c>
      <c r="B22" s="53"/>
      <c r="C22" s="53"/>
      <c r="D22" s="53"/>
      <c r="E22" s="53"/>
      <c r="F22" s="2"/>
      <c r="G22" s="2"/>
    </row>
    <row r="23" spans="1:7">
      <c r="A23" s="26"/>
      <c r="B23" s="27"/>
      <c r="C23" s="28"/>
      <c r="D23" s="49"/>
      <c r="E23" s="14"/>
      <c r="F23" s="2"/>
      <c r="G23" s="2"/>
    </row>
    <row r="24" spans="1:7">
      <c r="A24" s="50" t="s">
        <v>156</v>
      </c>
      <c r="B24" s="54"/>
      <c r="C24" s="54"/>
      <c r="D24" s="55"/>
      <c r="E24" s="56"/>
      <c r="F24" s="2"/>
      <c r="G24" s="2"/>
    </row>
    <row r="25" spans="1:7">
      <c r="A25" s="57" t="s">
        <v>157</v>
      </c>
      <c r="B25" s="37">
        <f>+B15</f>
        <v>45382</v>
      </c>
      <c r="C25" s="38"/>
      <c r="D25" s="37">
        <f>+D15</f>
        <v>45016</v>
      </c>
      <c r="E25" s="38"/>
      <c r="F25" s="2"/>
      <c r="G25" s="2"/>
    </row>
    <row r="26" ht="28.8" spans="1:7">
      <c r="A26" s="58"/>
      <c r="B26" s="59" t="s">
        <v>149</v>
      </c>
      <c r="C26" s="59" t="s">
        <v>158</v>
      </c>
      <c r="D26" s="60" t="s">
        <v>149</v>
      </c>
      <c r="E26" s="59" t="s">
        <v>158</v>
      </c>
      <c r="F26" s="2"/>
      <c r="G26" s="2"/>
    </row>
    <row r="27" ht="115.2" spans="1:7">
      <c r="A27" s="61" t="s">
        <v>151</v>
      </c>
      <c r="B27" s="62"/>
      <c r="C27" s="62"/>
      <c r="D27" s="63"/>
      <c r="E27" s="62"/>
      <c r="F27" s="2"/>
      <c r="G27" s="2"/>
    </row>
    <row r="28" spans="1:7">
      <c r="A28" s="64" t="s">
        <v>159</v>
      </c>
      <c r="B28" s="65">
        <f>+'[1]TB 22-23'!G96/10</f>
        <v>997</v>
      </c>
      <c r="C28" s="65">
        <f>B28/$B$18</f>
        <v>0.997</v>
      </c>
      <c r="D28" s="66">
        <f>+'[1]TB 21-22 Hyd'!G121/10</f>
        <v>997</v>
      </c>
      <c r="E28" s="65">
        <f>D28/$D$18</f>
        <v>0.997</v>
      </c>
      <c r="F28" s="2"/>
      <c r="G28" s="2"/>
    </row>
    <row r="29" spans="1:7">
      <c r="A29" s="67" t="s">
        <v>160</v>
      </c>
      <c r="B29" s="67"/>
      <c r="C29" s="67"/>
      <c r="D29" s="67"/>
      <c r="E29" s="67"/>
      <c r="F29" s="2"/>
      <c r="G29" s="2"/>
    </row>
    <row r="30" spans="1:7">
      <c r="A30" s="53"/>
      <c r="B30" s="53"/>
      <c r="C30" s="53"/>
      <c r="D30" s="53"/>
      <c r="E30" s="53"/>
      <c r="F30" s="2"/>
      <c r="G30" s="2"/>
    </row>
    <row r="31" spans="1:7">
      <c r="A31" s="68" t="s">
        <v>161</v>
      </c>
      <c r="B31" s="69"/>
      <c r="C31" s="69"/>
      <c r="D31" s="70"/>
      <c r="E31" s="69"/>
      <c r="F31" s="2"/>
      <c r="G31" s="2"/>
    </row>
    <row r="32" spans="1:7">
      <c r="A32" s="71" t="s">
        <v>162</v>
      </c>
      <c r="B32" s="72">
        <f>+B25</f>
        <v>45382</v>
      </c>
      <c r="C32" s="73"/>
      <c r="D32" s="72">
        <f>+D25</f>
        <v>45016</v>
      </c>
      <c r="E32" s="73"/>
      <c r="F32" s="14"/>
      <c r="G32" s="14"/>
    </row>
    <row r="33" ht="28.8" spans="1:7">
      <c r="A33" s="58"/>
      <c r="B33" s="73" t="s">
        <v>163</v>
      </c>
      <c r="C33" s="73" t="s">
        <v>158</v>
      </c>
      <c r="D33" s="74" t="s">
        <v>163</v>
      </c>
      <c r="E33" s="73" t="s">
        <v>158</v>
      </c>
      <c r="F33" s="14"/>
      <c r="G33" s="14"/>
    </row>
    <row r="34" ht="115.2" spans="1:7">
      <c r="A34" s="61" t="s">
        <v>151</v>
      </c>
      <c r="B34" s="75"/>
      <c r="C34" s="75"/>
      <c r="D34" s="76"/>
      <c r="E34" s="75"/>
      <c r="F34" s="14"/>
      <c r="G34" s="14"/>
    </row>
    <row r="35" ht="345.6" spans="1:7">
      <c r="A35" s="77" t="s">
        <v>159</v>
      </c>
      <c r="B35" s="78">
        <v>997</v>
      </c>
      <c r="C35" s="79">
        <f t="shared" ref="C35:C37" si="0">+B35/$B$19</f>
        <v>0.997</v>
      </c>
      <c r="D35" s="80">
        <v>997</v>
      </c>
      <c r="E35" s="79">
        <f t="shared" ref="E35:E37" si="1">+D35/$D$19</f>
        <v>0.997</v>
      </c>
      <c r="F35" s="14"/>
      <c r="G35" s="14"/>
    </row>
    <row r="36" ht="172.8" spans="1:7">
      <c r="A36" s="77" t="s">
        <v>164</v>
      </c>
      <c r="B36" s="78">
        <v>2</v>
      </c>
      <c r="C36" s="79">
        <f t="shared" si="0"/>
        <v>0.002</v>
      </c>
      <c r="D36" s="80">
        <v>2</v>
      </c>
      <c r="E36" s="79">
        <f t="shared" si="1"/>
        <v>0.002</v>
      </c>
      <c r="F36" s="14"/>
      <c r="G36" s="14"/>
    </row>
    <row r="37" ht="187.2" spans="1:7">
      <c r="A37" s="77" t="s">
        <v>165</v>
      </c>
      <c r="B37" s="81">
        <v>1</v>
      </c>
      <c r="C37" s="79">
        <f t="shared" si="0"/>
        <v>0.001</v>
      </c>
      <c r="D37" s="82">
        <v>1</v>
      </c>
      <c r="E37" s="79">
        <f t="shared" si="1"/>
        <v>0.001</v>
      </c>
      <c r="F37" s="14"/>
      <c r="G37" s="14"/>
    </row>
    <row r="38" spans="1:7">
      <c r="A38" s="83"/>
      <c r="B38" s="81">
        <f>SUM(B35:B37)</f>
        <v>1000</v>
      </c>
      <c r="C38" s="84"/>
      <c r="D38" s="82">
        <f>SUM(D35:D37)</f>
        <v>1000</v>
      </c>
      <c r="E38" s="84"/>
      <c r="F38" s="14"/>
      <c r="G38" s="14"/>
    </row>
    <row r="39" spans="1:7">
      <c r="A39" s="53"/>
      <c r="B39" s="53"/>
      <c r="C39" s="53"/>
      <c r="D39" s="85"/>
      <c r="E39" s="53"/>
      <c r="F39" s="2"/>
      <c r="G39" s="2"/>
    </row>
    <row r="40" spans="1:7">
      <c r="A40" s="86" t="s">
        <v>166</v>
      </c>
      <c r="B40" s="87"/>
      <c r="C40" s="88"/>
      <c r="D40" s="49"/>
      <c r="E40" s="14"/>
      <c r="F40" s="2"/>
      <c r="G40" s="2"/>
    </row>
    <row r="41" spans="1:7">
      <c r="A41" s="89"/>
      <c r="B41" s="9"/>
      <c r="C41" s="9"/>
      <c r="D41" s="10">
        <v>45382</v>
      </c>
      <c r="E41" s="11">
        <v>45016</v>
      </c>
      <c r="F41" s="2"/>
      <c r="G41" s="2"/>
    </row>
    <row r="42" spans="1:7">
      <c r="A42" s="90" t="s">
        <v>167</v>
      </c>
      <c r="B42" s="2"/>
      <c r="C42" s="2"/>
      <c r="D42" s="91"/>
      <c r="E42" s="92"/>
      <c r="F42" s="2"/>
      <c r="G42" s="2"/>
    </row>
    <row r="43" spans="1:7">
      <c r="A43" s="93" t="s">
        <v>168</v>
      </c>
      <c r="B43" s="2"/>
      <c r="C43" s="2"/>
      <c r="D43" s="21">
        <f>+E47</f>
        <v>102885598.648294</v>
      </c>
      <c r="E43" s="22">
        <v>75691321.49</v>
      </c>
      <c r="F43" s="94"/>
      <c r="G43" s="94"/>
    </row>
    <row r="44" spans="1:7">
      <c r="A44" s="93" t="s">
        <v>169</v>
      </c>
      <c r="B44" s="2"/>
      <c r="C44" s="2"/>
      <c r="D44" s="95">
        <f>'[1]P&amp;L'!C26</f>
        <v>28486452.262696</v>
      </c>
      <c r="E44" s="96">
        <v>27194277.1582937</v>
      </c>
      <c r="F44" s="97"/>
      <c r="G44" s="98"/>
    </row>
    <row r="45" spans="1:7">
      <c r="A45" s="93"/>
      <c r="B45" s="2"/>
      <c r="C45" s="2"/>
      <c r="D45" s="99">
        <f>SUM(D43:D44)</f>
        <v>131372050.91099</v>
      </c>
      <c r="E45" s="100">
        <v>102885598.648294</v>
      </c>
      <c r="F45" s="97"/>
      <c r="G45" s="2"/>
    </row>
    <row r="46" spans="1:7">
      <c r="A46" s="93" t="s">
        <v>170</v>
      </c>
      <c r="B46" s="2"/>
      <c r="C46" s="2"/>
      <c r="D46" s="101">
        <f>-'[1]TB 23-24'!D20+9059</f>
        <v>-126463412.22</v>
      </c>
      <c r="E46" s="100">
        <v>0</v>
      </c>
      <c r="F46" s="97"/>
      <c r="G46" s="97"/>
    </row>
    <row r="47" spans="1:7">
      <c r="A47" s="102" t="s">
        <v>171</v>
      </c>
      <c r="B47" s="9"/>
      <c r="C47" s="9"/>
      <c r="D47" s="103">
        <f>D46+D45</f>
        <v>4908638.6909897</v>
      </c>
      <c r="E47" s="104">
        <f>+E45</f>
        <v>102885598.648294</v>
      </c>
      <c r="F47" s="97"/>
      <c r="G47" s="2"/>
    </row>
    <row r="48" spans="1:7">
      <c r="A48" s="93"/>
      <c r="B48" s="2"/>
      <c r="C48" s="2"/>
      <c r="D48" s="105"/>
      <c r="E48" s="106"/>
      <c r="F48" s="97"/>
      <c r="G48" s="2"/>
    </row>
    <row r="49" spans="1:7">
      <c r="A49" s="14"/>
      <c r="B49" s="27"/>
      <c r="C49" s="27"/>
      <c r="D49" s="49"/>
      <c r="E49" s="14"/>
      <c r="F49" s="2"/>
      <c r="G49" s="2"/>
    </row>
    <row r="50" spans="1:7">
      <c r="A50" s="107" t="s">
        <v>172</v>
      </c>
      <c r="B50" s="108"/>
      <c r="C50" s="108"/>
      <c r="D50" s="108"/>
      <c r="E50" s="108"/>
      <c r="F50" s="109"/>
      <c r="G50" s="109"/>
    </row>
    <row r="51" spans="1:7">
      <c r="A51" s="110"/>
      <c r="B51" s="111"/>
      <c r="C51" s="111"/>
      <c r="D51" s="10">
        <v>45382</v>
      </c>
      <c r="E51" s="11">
        <v>45016</v>
      </c>
      <c r="F51" s="109"/>
      <c r="G51" s="109"/>
    </row>
    <row r="52" spans="1:7">
      <c r="A52" s="93" t="s">
        <v>173</v>
      </c>
      <c r="B52" s="112"/>
      <c r="C52" s="113"/>
      <c r="D52" s="21">
        <f>-+'[1]TB 23-24'!E89</f>
        <v>11855641</v>
      </c>
      <c r="E52" s="22">
        <v>6681790</v>
      </c>
      <c r="F52" s="109"/>
      <c r="G52" s="109"/>
    </row>
    <row r="53" spans="1:7">
      <c r="A53" s="110"/>
      <c r="B53" s="114"/>
      <c r="C53" s="114"/>
      <c r="D53" s="103">
        <f>+D52</f>
        <v>11855641</v>
      </c>
      <c r="E53" s="104">
        <f>SUM(E52:E52)</f>
        <v>6681790</v>
      </c>
      <c r="F53" s="115"/>
      <c r="G53" s="109"/>
    </row>
    <row r="54" spans="1:7">
      <c r="A54" s="116"/>
      <c r="B54" s="116"/>
      <c r="C54" s="116"/>
      <c r="D54" s="117"/>
      <c r="E54" s="116"/>
      <c r="F54" s="109"/>
      <c r="G54" s="109"/>
    </row>
    <row r="55" spans="1:7">
      <c r="A55" s="87" t="s">
        <v>174</v>
      </c>
      <c r="B55" s="2"/>
      <c r="C55" s="2"/>
      <c r="D55" s="118"/>
      <c r="E55" s="28"/>
      <c r="F55" s="2"/>
      <c r="G55" s="2"/>
    </row>
    <row r="56" spans="1:7">
      <c r="A56" s="9"/>
      <c r="B56" s="9"/>
      <c r="C56" s="9"/>
      <c r="D56" s="10">
        <v>45382</v>
      </c>
      <c r="E56" s="11">
        <v>45016</v>
      </c>
      <c r="F56" s="2"/>
      <c r="G56" s="2"/>
    </row>
    <row r="57" ht="28.8" spans="1:7">
      <c r="A57" s="119" t="s">
        <v>175</v>
      </c>
      <c r="B57" s="2"/>
      <c r="C57" s="2"/>
      <c r="D57" s="120"/>
      <c r="E57" s="121"/>
      <c r="F57" s="122"/>
      <c r="G57" s="2"/>
    </row>
    <row r="58" ht="288" spans="1:7">
      <c r="A58" s="401" t="s">
        <v>176</v>
      </c>
      <c r="B58" s="2"/>
      <c r="C58" s="2"/>
      <c r="D58" s="120">
        <v>0</v>
      </c>
      <c r="E58" s="121">
        <v>0</v>
      </c>
      <c r="F58" s="122"/>
      <c r="G58" s="2"/>
    </row>
    <row r="59" ht="100.8" spans="1:7">
      <c r="A59" s="401" t="s">
        <v>177</v>
      </c>
      <c r="B59" s="2"/>
      <c r="C59" s="2"/>
      <c r="D59" s="124">
        <f>G68</f>
        <v>223362</v>
      </c>
      <c r="E59" s="125">
        <v>228747</v>
      </c>
      <c r="F59" s="122"/>
      <c r="G59" s="2"/>
    </row>
    <row r="60" spans="1:7">
      <c r="A60" s="119"/>
      <c r="B60" s="2"/>
      <c r="C60" s="2"/>
      <c r="D60" s="124"/>
      <c r="E60" s="125"/>
      <c r="F60" s="122"/>
      <c r="G60" s="2"/>
    </row>
    <row r="61" spans="1:7">
      <c r="A61" s="126"/>
      <c r="B61" s="9"/>
      <c r="C61" s="9"/>
      <c r="D61" s="127">
        <f>SUM(D58:D60)</f>
        <v>223362</v>
      </c>
      <c r="E61" s="128">
        <f>SUM(E58:E60)</f>
        <v>228747</v>
      </c>
      <c r="F61" s="2"/>
      <c r="G61" s="97"/>
    </row>
    <row r="62" spans="1:7">
      <c r="A62" s="129"/>
      <c r="B62" s="2"/>
      <c r="C62" s="2"/>
      <c r="D62" s="130"/>
      <c r="E62" s="131"/>
      <c r="F62" s="2"/>
      <c r="G62" s="2"/>
    </row>
    <row r="63" spans="1:7">
      <c r="A63" s="132" t="s">
        <v>178</v>
      </c>
      <c r="B63" s="133"/>
      <c r="C63" s="133"/>
      <c r="D63" s="133"/>
      <c r="E63" s="133"/>
      <c r="F63" s="133"/>
      <c r="G63" s="134"/>
    </row>
    <row r="64" spans="1:7">
      <c r="A64" s="135" t="s">
        <v>179</v>
      </c>
      <c r="B64" s="136" t="s">
        <v>180</v>
      </c>
      <c r="C64" s="136"/>
      <c r="D64" s="136"/>
      <c r="E64" s="136"/>
      <c r="F64" s="136"/>
      <c r="G64" s="137" t="s">
        <v>181</v>
      </c>
    </row>
    <row r="65" ht="43.95" spans="1:7">
      <c r="A65" s="138"/>
      <c r="B65" s="139"/>
      <c r="C65" s="139" t="s">
        <v>182</v>
      </c>
      <c r="D65" s="140" t="s">
        <v>183</v>
      </c>
      <c r="E65" s="140" t="s">
        <v>184</v>
      </c>
      <c r="F65" s="140" t="s">
        <v>185</v>
      </c>
      <c r="G65" s="139"/>
    </row>
    <row r="66" spans="1:7">
      <c r="A66" s="141" t="s">
        <v>186</v>
      </c>
      <c r="B66" s="133"/>
      <c r="C66" s="133"/>
      <c r="D66" s="133"/>
      <c r="E66" s="133"/>
      <c r="F66" s="133"/>
      <c r="G66" s="142"/>
    </row>
    <row r="67" spans="1:7">
      <c r="A67" s="402" t="s">
        <v>187</v>
      </c>
      <c r="B67" s="133"/>
      <c r="C67" s="144">
        <v>0</v>
      </c>
      <c r="D67" s="145">
        <v>0</v>
      </c>
      <c r="E67" s="144">
        <v>0</v>
      </c>
      <c r="F67" s="144">
        <v>0</v>
      </c>
      <c r="G67" s="144">
        <f>SUM(B67:F67)</f>
        <v>0</v>
      </c>
    </row>
    <row r="68" spans="1:7">
      <c r="A68" s="402" t="s">
        <v>188</v>
      </c>
      <c r="B68" s="133"/>
      <c r="C68" s="144">
        <f>-'[1]TB 23-24'!E85</f>
        <v>223362</v>
      </c>
      <c r="D68" s="145"/>
      <c r="E68" s="144">
        <v>0</v>
      </c>
      <c r="F68" s="144">
        <v>0</v>
      </c>
      <c r="G68" s="144">
        <f>SUM(B68:F68)</f>
        <v>223362</v>
      </c>
    </row>
    <row r="69" spans="1:7">
      <c r="A69" s="141" t="s">
        <v>189</v>
      </c>
      <c r="B69" s="133"/>
      <c r="C69" s="144"/>
      <c r="D69" s="145"/>
      <c r="E69" s="144"/>
      <c r="F69" s="144"/>
      <c r="G69" s="144"/>
    </row>
    <row r="70" spans="1:7">
      <c r="A70" s="402" t="s">
        <v>187</v>
      </c>
      <c r="B70" s="133"/>
      <c r="C70" s="146">
        <v>0</v>
      </c>
      <c r="D70" s="145">
        <v>0</v>
      </c>
      <c r="E70" s="144">
        <v>0</v>
      </c>
      <c r="F70" s="144">
        <v>0</v>
      </c>
      <c r="G70" s="144">
        <v>0</v>
      </c>
    </row>
    <row r="71" spans="1:7">
      <c r="A71" s="402" t="s">
        <v>188</v>
      </c>
      <c r="B71" s="133"/>
      <c r="C71" s="146">
        <v>0</v>
      </c>
      <c r="D71" s="145">
        <v>0</v>
      </c>
      <c r="E71" s="144">
        <v>0</v>
      </c>
      <c r="F71" s="144">
        <v>0</v>
      </c>
      <c r="G71" s="144">
        <v>0</v>
      </c>
    </row>
    <row r="72" spans="1:7">
      <c r="A72" s="134"/>
      <c r="B72" s="133"/>
      <c r="C72" s="146"/>
      <c r="D72" s="146"/>
      <c r="E72" s="147"/>
      <c r="F72" s="147"/>
      <c r="G72" s="146"/>
    </row>
    <row r="73" spans="1:7">
      <c r="A73" s="136" t="s">
        <v>181</v>
      </c>
      <c r="B73" s="148"/>
      <c r="C73" s="149">
        <f t="shared" ref="C73:G73" si="2">SUM(C67:C71)</f>
        <v>223362</v>
      </c>
      <c r="D73" s="150">
        <f t="shared" si="2"/>
        <v>0</v>
      </c>
      <c r="E73" s="128">
        <f t="shared" si="2"/>
        <v>0</v>
      </c>
      <c r="F73" s="128">
        <f t="shared" si="2"/>
        <v>0</v>
      </c>
      <c r="G73" s="149">
        <f t="shared" si="2"/>
        <v>223362</v>
      </c>
    </row>
    <row r="74" spans="1:7">
      <c r="A74" s="129"/>
      <c r="B74" s="14"/>
      <c r="C74" s="14"/>
      <c r="D74" s="130"/>
      <c r="E74" s="131"/>
      <c r="F74" s="14"/>
      <c r="G74" s="14"/>
    </row>
    <row r="75" spans="1:7">
      <c r="A75" s="132" t="s">
        <v>190</v>
      </c>
      <c r="B75" s="133"/>
      <c r="C75" s="133"/>
      <c r="D75" s="133"/>
      <c r="E75" s="133"/>
      <c r="F75" s="133"/>
      <c r="G75" s="134"/>
    </row>
    <row r="76" spans="1:7">
      <c r="A76" s="135" t="s">
        <v>179</v>
      </c>
      <c r="B76" s="136" t="s">
        <v>180</v>
      </c>
      <c r="C76" s="136"/>
      <c r="D76" s="136"/>
      <c r="E76" s="136"/>
      <c r="F76" s="136"/>
      <c r="G76" s="137" t="s">
        <v>181</v>
      </c>
    </row>
    <row r="77" ht="43.95" spans="1:7">
      <c r="A77" s="138"/>
      <c r="B77" s="139"/>
      <c r="C77" s="139" t="s">
        <v>182</v>
      </c>
      <c r="D77" s="140" t="s">
        <v>183</v>
      </c>
      <c r="E77" s="140" t="s">
        <v>184</v>
      </c>
      <c r="F77" s="140" t="s">
        <v>185</v>
      </c>
      <c r="G77" s="139"/>
    </row>
    <row r="78" spans="1:7">
      <c r="A78" s="141" t="s">
        <v>186</v>
      </c>
      <c r="B78" s="133"/>
      <c r="C78" s="133"/>
      <c r="D78" s="133"/>
      <c r="E78" s="133"/>
      <c r="F78" s="133"/>
      <c r="G78" s="133"/>
    </row>
    <row r="79" spans="1:7">
      <c r="A79" s="402" t="s">
        <v>187</v>
      </c>
      <c r="B79" s="133"/>
      <c r="C79" s="151">
        <v>0</v>
      </c>
      <c r="D79" s="152">
        <v>0</v>
      </c>
      <c r="E79" s="151">
        <v>0</v>
      </c>
      <c r="F79" s="151">
        <v>0</v>
      </c>
      <c r="G79" s="151">
        <f t="shared" ref="G79:G83" si="3">SUM(B79:F79)</f>
        <v>0</v>
      </c>
    </row>
    <row r="80" spans="1:7">
      <c r="A80" s="402" t="s">
        <v>188</v>
      </c>
      <c r="B80" s="133"/>
      <c r="C80" s="144">
        <v>196720</v>
      </c>
      <c r="D80" s="145">
        <v>32027</v>
      </c>
      <c r="E80" s="144">
        <v>0</v>
      </c>
      <c r="F80" s="144">
        <v>0</v>
      </c>
      <c r="G80" s="144">
        <f t="shared" si="3"/>
        <v>228747</v>
      </c>
    </row>
    <row r="81" spans="1:7">
      <c r="A81" s="141" t="s">
        <v>189</v>
      </c>
      <c r="B81" s="133"/>
      <c r="C81" s="144"/>
      <c r="D81" s="145"/>
      <c r="E81" s="144"/>
      <c r="F81" s="144"/>
      <c r="G81" s="144"/>
    </row>
    <row r="82" spans="1:7">
      <c r="A82" s="402" t="s">
        <v>187</v>
      </c>
      <c r="B82" s="133"/>
      <c r="C82" s="144">
        <v>0</v>
      </c>
      <c r="D82" s="145">
        <v>0</v>
      </c>
      <c r="E82" s="144">
        <v>0</v>
      </c>
      <c r="F82" s="144">
        <v>0</v>
      </c>
      <c r="G82" s="144">
        <f t="shared" si="3"/>
        <v>0</v>
      </c>
    </row>
    <row r="83" spans="1:7">
      <c r="A83" s="402" t="s">
        <v>188</v>
      </c>
      <c r="B83" s="133"/>
      <c r="C83" s="144">
        <v>0</v>
      </c>
      <c r="D83" s="145">
        <v>0</v>
      </c>
      <c r="E83" s="144">
        <v>0</v>
      </c>
      <c r="F83" s="144">
        <v>0</v>
      </c>
      <c r="G83" s="144">
        <f t="shared" si="3"/>
        <v>0</v>
      </c>
    </row>
    <row r="84" spans="1:7">
      <c r="A84" s="134"/>
      <c r="B84" s="133"/>
      <c r="C84" s="147"/>
      <c r="D84" s="147"/>
      <c r="E84" s="147"/>
      <c r="F84" s="147"/>
      <c r="G84" s="147"/>
    </row>
    <row r="85" ht="15.15" spans="1:7">
      <c r="A85" s="153" t="s">
        <v>181</v>
      </c>
      <c r="B85" s="154"/>
      <c r="C85" s="155">
        <f t="shared" ref="C85:G85" si="4">SUM(C79:C83)</f>
        <v>196720</v>
      </c>
      <c r="D85" s="156">
        <f t="shared" si="4"/>
        <v>32027</v>
      </c>
      <c r="E85" s="155">
        <f t="shared" si="4"/>
        <v>0</v>
      </c>
      <c r="F85" s="155">
        <f t="shared" si="4"/>
        <v>0</v>
      </c>
      <c r="G85" s="155">
        <f t="shared" si="4"/>
        <v>228747</v>
      </c>
    </row>
    <row r="86" spans="1:7">
      <c r="A86" s="129"/>
      <c r="B86" s="2"/>
      <c r="C86" s="2"/>
      <c r="D86" s="130"/>
      <c r="E86" s="131"/>
      <c r="F86" s="2"/>
      <c r="G86" s="2"/>
    </row>
    <row r="87" spans="1:7">
      <c r="A87" s="86" t="s">
        <v>191</v>
      </c>
      <c r="B87" s="2"/>
      <c r="C87" s="2"/>
      <c r="D87" s="157"/>
      <c r="E87" s="158"/>
      <c r="F87" s="2"/>
      <c r="G87" s="2"/>
    </row>
    <row r="88" spans="1:7">
      <c r="A88" s="9"/>
      <c r="B88" s="9"/>
      <c r="C88" s="9"/>
      <c r="D88" s="10">
        <v>45382</v>
      </c>
      <c r="E88" s="11">
        <v>45016</v>
      </c>
      <c r="F88" s="2"/>
      <c r="G88" s="159"/>
    </row>
    <row r="89" spans="1:7">
      <c r="A89" s="93" t="s">
        <v>192</v>
      </c>
      <c r="B89" s="2"/>
      <c r="C89" s="2"/>
      <c r="D89" s="21">
        <f>+[1]Schedules!B109</f>
        <v>1353882.61</v>
      </c>
      <c r="E89" s="22">
        <v>2685688.61</v>
      </c>
      <c r="F89" s="97"/>
      <c r="G89" s="97"/>
    </row>
    <row r="90" spans="1:7">
      <c r="A90" s="93" t="s">
        <v>193</v>
      </c>
      <c r="B90" s="2"/>
      <c r="C90" s="2"/>
      <c r="D90" s="21">
        <f>+[1]Schedules!B115</f>
        <v>6018279.25</v>
      </c>
      <c r="E90" s="22">
        <v>4067843.23</v>
      </c>
      <c r="F90" s="97"/>
      <c r="G90" s="97"/>
    </row>
    <row r="91" spans="1:7">
      <c r="A91" s="160"/>
      <c r="B91" s="9"/>
      <c r="C91" s="9"/>
      <c r="D91" s="24">
        <f>SUM(D89:D90)</f>
        <v>7372161.86</v>
      </c>
      <c r="E91" s="25">
        <f>SUM(E89:E90)</f>
        <v>6753531.84</v>
      </c>
      <c r="F91" s="2"/>
      <c r="G91" s="97"/>
    </row>
    <row r="92" spans="1:7">
      <c r="A92" s="161"/>
      <c r="B92" s="27"/>
      <c r="C92" s="28"/>
      <c r="D92" s="162"/>
      <c r="E92" s="20"/>
      <c r="F92" s="2"/>
      <c r="G92" s="97"/>
    </row>
    <row r="93" spans="1:7">
      <c r="A93" s="163" t="s">
        <v>194</v>
      </c>
      <c r="B93" s="164"/>
      <c r="C93" s="164"/>
      <c r="D93" s="165"/>
      <c r="E93" s="166"/>
      <c r="F93" s="2"/>
      <c r="G93" s="2"/>
    </row>
    <row r="94" spans="1:7">
      <c r="A94" s="167"/>
      <c r="B94" s="168"/>
      <c r="C94" s="169"/>
      <c r="D94" s="10">
        <v>45382</v>
      </c>
      <c r="E94" s="11">
        <v>45016</v>
      </c>
      <c r="F94" s="2"/>
      <c r="G94" s="2"/>
    </row>
    <row r="95" spans="1:7">
      <c r="A95" s="93" t="s">
        <v>195</v>
      </c>
      <c r="B95" s="97"/>
      <c r="C95" s="97"/>
      <c r="D95" s="21">
        <f>[1]Schedules!B118</f>
        <v>9421273.737304</v>
      </c>
      <c r="E95" s="170">
        <v>9091652.48</v>
      </c>
      <c r="F95" s="97"/>
      <c r="G95" s="2"/>
    </row>
    <row r="96" spans="1:7">
      <c r="A96" s="93" t="s">
        <v>196</v>
      </c>
      <c r="B96" s="97"/>
      <c r="C96" s="97"/>
      <c r="D96" s="171">
        <v>0</v>
      </c>
      <c r="E96" s="170">
        <v>86771</v>
      </c>
      <c r="F96" s="97"/>
      <c r="G96" s="2"/>
    </row>
    <row r="97" spans="1:7">
      <c r="A97" s="172"/>
      <c r="B97" s="173"/>
      <c r="C97" s="173"/>
      <c r="D97" s="174">
        <f>SUM(D95:D96)</f>
        <v>9421273.737304</v>
      </c>
      <c r="E97" s="175">
        <f>SUM(E95:E96)</f>
        <v>9178423.48</v>
      </c>
      <c r="F97" s="2"/>
      <c r="G97" s="2"/>
    </row>
    <row r="98" spans="1:7">
      <c r="A98" s="86"/>
      <c r="B98" s="2"/>
      <c r="C98" s="2"/>
      <c r="D98" s="157"/>
      <c r="E98" s="158"/>
      <c r="F98" s="2"/>
      <c r="G98" s="2"/>
    </row>
    <row r="100" ht="18" spans="1:12">
      <c r="A100" s="176">
        <f>'[1]Note 1'!B100</f>
        <v>0</v>
      </c>
      <c r="B100" s="177"/>
      <c r="C100" s="177"/>
      <c r="D100" s="177"/>
      <c r="E100" s="177"/>
      <c r="F100" s="177"/>
      <c r="G100" s="177"/>
      <c r="H100" s="177"/>
      <c r="I100" s="177"/>
      <c r="J100" s="177"/>
      <c r="K100" s="177"/>
      <c r="L100" s="177"/>
    </row>
    <row r="101" spans="1:12">
      <c r="A101" s="4">
        <f>+'[1]Note 2 - 7'!A101</f>
        <v>0</v>
      </c>
      <c r="B101" s="177"/>
      <c r="C101" s="177"/>
      <c r="D101" s="177"/>
      <c r="E101" s="177"/>
      <c r="F101" s="177"/>
      <c r="G101" s="177"/>
      <c r="H101" s="177"/>
      <c r="I101" s="177"/>
      <c r="J101" s="177"/>
      <c r="K101" s="177"/>
      <c r="L101" s="177"/>
    </row>
    <row r="102" spans="1:12">
      <c r="A102" s="4">
        <f>+'[1]Note 2 - 7'!A102</f>
        <v>0</v>
      </c>
      <c r="B102" s="177"/>
      <c r="C102" s="177"/>
      <c r="D102" s="177"/>
      <c r="E102" s="177"/>
      <c r="F102" s="177"/>
      <c r="G102" s="177"/>
      <c r="H102" s="177"/>
      <c r="I102" s="177"/>
      <c r="J102" s="177"/>
      <c r="K102" s="177"/>
      <c r="L102" s="177"/>
    </row>
    <row r="103" spans="1:12">
      <c r="A103" s="5"/>
      <c r="B103" s="177"/>
      <c r="C103" s="177"/>
      <c r="D103" s="177"/>
      <c r="E103" s="177"/>
      <c r="F103" s="177"/>
      <c r="G103" s="177"/>
      <c r="H103" s="177"/>
      <c r="I103" s="177"/>
      <c r="J103" s="177"/>
      <c r="K103" s="177"/>
      <c r="L103" s="177"/>
    </row>
    <row r="104" ht="18.75" spans="1:12">
      <c r="A104" s="177"/>
      <c r="B104" s="178"/>
      <c r="C104" s="178"/>
      <c r="D104" s="179"/>
      <c r="E104" s="179"/>
      <c r="F104" s="179"/>
      <c r="G104" s="179"/>
      <c r="H104" s="179"/>
      <c r="I104" s="177"/>
      <c r="J104" s="179"/>
      <c r="K104" s="177"/>
      <c r="L104" s="222">
        <f>'[1]P&amp;L'!D103</f>
        <v>0</v>
      </c>
    </row>
    <row r="105" spans="1:12">
      <c r="A105" s="180" t="s">
        <v>197</v>
      </c>
      <c r="B105" s="181"/>
      <c r="C105" s="181"/>
      <c r="D105" s="181"/>
      <c r="E105" s="181"/>
      <c r="F105" s="181"/>
      <c r="G105" s="181"/>
      <c r="H105" s="181"/>
      <c r="I105" s="181"/>
      <c r="J105" s="181"/>
      <c r="K105" s="181"/>
      <c r="L105" s="223"/>
    </row>
    <row r="106" spans="1:12">
      <c r="A106" s="182" t="s">
        <v>179</v>
      </c>
      <c r="B106" s="183"/>
      <c r="C106" s="184" t="s">
        <v>198</v>
      </c>
      <c r="D106" s="184"/>
      <c r="E106" s="184"/>
      <c r="F106" s="184"/>
      <c r="G106" s="184" t="s">
        <v>199</v>
      </c>
      <c r="H106" s="184"/>
      <c r="I106" s="184"/>
      <c r="J106" s="184"/>
      <c r="K106" s="184" t="s">
        <v>200</v>
      </c>
      <c r="L106" s="224"/>
    </row>
    <row r="107" ht="57.6" spans="1:12">
      <c r="A107" s="185"/>
      <c r="B107" s="186"/>
      <c r="C107" s="187" t="s">
        <v>201</v>
      </c>
      <c r="D107" s="188" t="s">
        <v>202</v>
      </c>
      <c r="E107" s="187" t="s">
        <v>203</v>
      </c>
      <c r="F107" s="187" t="s">
        <v>204</v>
      </c>
      <c r="G107" s="187" t="str">
        <f>C107</f>
        <v>As at 1st April 2023</v>
      </c>
      <c r="H107" s="188" t="s">
        <v>205</v>
      </c>
      <c r="I107" s="187" t="s">
        <v>203</v>
      </c>
      <c r="J107" s="187" t="str">
        <f>F107</f>
        <v>As at 31st March  2024</v>
      </c>
      <c r="K107" s="187" t="str">
        <f>J107</f>
        <v>As at 31st March  2024</v>
      </c>
      <c r="L107" s="225" t="str">
        <f>G107</f>
        <v>As at 1st April 2023</v>
      </c>
    </row>
    <row r="108" spans="1:12">
      <c r="A108" s="189" t="s">
        <v>206</v>
      </c>
      <c r="B108" s="190"/>
      <c r="C108" s="191"/>
      <c r="D108" s="192"/>
      <c r="E108" s="191"/>
      <c r="F108" s="184"/>
      <c r="G108" s="191"/>
      <c r="H108" s="192"/>
      <c r="I108" s="191"/>
      <c r="J108" s="226"/>
      <c r="K108" s="184"/>
      <c r="L108" s="227"/>
    </row>
    <row r="109" spans="1:12">
      <c r="A109" s="193">
        <v>1</v>
      </c>
      <c r="B109" s="194" t="s">
        <v>207</v>
      </c>
      <c r="C109" s="195">
        <v>38523</v>
      </c>
      <c r="D109" s="196">
        <v>0</v>
      </c>
      <c r="E109" s="195">
        <v>0</v>
      </c>
      <c r="F109" s="195">
        <f t="shared" ref="F109:F111" si="5">+C109+D109-E109</f>
        <v>38523</v>
      </c>
      <c r="G109" s="195">
        <v>28554</v>
      </c>
      <c r="H109" s="195">
        <f>+SUM('[1]Dep Final'!S105:S106)</f>
        <v>0</v>
      </c>
      <c r="I109" s="195">
        <v>0</v>
      </c>
      <c r="J109" s="196">
        <f t="shared" ref="J109:J111" si="6">+G109+H109-I109</f>
        <v>28554</v>
      </c>
      <c r="K109" s="195">
        <f t="shared" ref="K109:K111" si="7">+F109-J109</f>
        <v>9969</v>
      </c>
      <c r="L109" s="228">
        <f t="shared" ref="L109:L111" si="8">+C109-G109</f>
        <v>9969</v>
      </c>
    </row>
    <row r="110" spans="1:12">
      <c r="A110" s="193">
        <v>2</v>
      </c>
      <c r="B110" s="194" t="s">
        <v>208</v>
      </c>
      <c r="C110" s="195">
        <v>17128219.64</v>
      </c>
      <c r="D110" s="196">
        <v>394930</v>
      </c>
      <c r="E110" s="195">
        <v>0</v>
      </c>
      <c r="F110" s="195">
        <f t="shared" si="5"/>
        <v>17523149.64</v>
      </c>
      <c r="G110" s="195">
        <v>16348491</v>
      </c>
      <c r="H110" s="196">
        <f>+SUM('[1]Dep Final'!S163:S171)</f>
        <v>0</v>
      </c>
      <c r="I110" s="195"/>
      <c r="J110" s="196">
        <f t="shared" si="6"/>
        <v>16348491</v>
      </c>
      <c r="K110" s="195">
        <f t="shared" si="7"/>
        <v>1174658.64</v>
      </c>
      <c r="L110" s="228">
        <f t="shared" si="8"/>
        <v>779728.640000001</v>
      </c>
    </row>
    <row r="111" spans="1:12">
      <c r="A111" s="193">
        <v>3</v>
      </c>
      <c r="B111" s="194" t="s">
        <v>209</v>
      </c>
      <c r="C111" s="195">
        <v>12288.14</v>
      </c>
      <c r="D111" s="196">
        <v>0</v>
      </c>
      <c r="E111" s="195">
        <v>0</v>
      </c>
      <c r="F111" s="195">
        <f t="shared" si="5"/>
        <v>12288.14</v>
      </c>
      <c r="G111" s="195">
        <v>10632</v>
      </c>
      <c r="H111" s="195">
        <f>+'[1]Dep Final'!S107</f>
        <v>0</v>
      </c>
      <c r="I111" s="195"/>
      <c r="J111" s="196">
        <f t="shared" si="6"/>
        <v>10632</v>
      </c>
      <c r="K111" s="195">
        <f t="shared" si="7"/>
        <v>1656.14</v>
      </c>
      <c r="L111" s="228">
        <f t="shared" si="8"/>
        <v>1656.14</v>
      </c>
    </row>
    <row r="112" ht="15.15" spans="1:12">
      <c r="A112" s="197"/>
      <c r="B112" s="198" t="s">
        <v>181</v>
      </c>
      <c r="C112" s="199">
        <f t="shared" ref="C112:L112" si="9">SUM(C109:C111)</f>
        <v>17179030.78</v>
      </c>
      <c r="D112" s="199">
        <f t="shared" si="9"/>
        <v>394930</v>
      </c>
      <c r="E112" s="200">
        <f t="shared" si="9"/>
        <v>0</v>
      </c>
      <c r="F112" s="199">
        <f t="shared" si="9"/>
        <v>17573960.78</v>
      </c>
      <c r="G112" s="199">
        <f t="shared" si="9"/>
        <v>16387677</v>
      </c>
      <c r="H112" s="199">
        <f t="shared" si="9"/>
        <v>0</v>
      </c>
      <c r="I112" s="200">
        <f t="shared" si="9"/>
        <v>0</v>
      </c>
      <c r="J112" s="199">
        <f t="shared" si="9"/>
        <v>16387677</v>
      </c>
      <c r="K112" s="199">
        <f t="shared" si="9"/>
        <v>1186283.78</v>
      </c>
      <c r="L112" s="229">
        <f t="shared" si="9"/>
        <v>791353.780000001</v>
      </c>
    </row>
    <row r="114" ht="18" spans="1:3">
      <c r="A114" s="201">
        <f>+'[1]Note 8'!A114</f>
        <v>0</v>
      </c>
      <c r="B114" s="202"/>
      <c r="C114" s="202"/>
    </row>
    <row r="115" spans="1:3">
      <c r="A115" s="203">
        <f>+'[1]Note 8'!A115</f>
        <v>0</v>
      </c>
      <c r="B115" s="204"/>
      <c r="C115" s="204"/>
    </row>
    <row r="116" spans="1:3">
      <c r="A116" s="203">
        <f>+'[1]Note 8'!A116</f>
        <v>0</v>
      </c>
      <c r="B116" s="204"/>
      <c r="C116" s="204"/>
    </row>
    <row r="117" spans="1:3">
      <c r="A117" s="205"/>
      <c r="B117" s="204"/>
      <c r="C117" s="206">
        <f>'[1]Note 8'!L118</f>
        <v>0</v>
      </c>
    </row>
    <row r="118" spans="1:3">
      <c r="A118" s="207" t="s">
        <v>210</v>
      </c>
      <c r="B118" s="208"/>
      <c r="C118" s="204"/>
    </row>
    <row r="119" spans="1:3">
      <c r="A119" s="209"/>
      <c r="B119" s="11">
        <v>45382</v>
      </c>
      <c r="C119" s="11">
        <v>45016</v>
      </c>
    </row>
    <row r="120" spans="1:3">
      <c r="A120" s="210" t="s">
        <v>211</v>
      </c>
      <c r="B120" s="211"/>
      <c r="C120" s="212"/>
    </row>
    <row r="121" spans="1:3">
      <c r="A121" s="213" t="s">
        <v>212</v>
      </c>
      <c r="B121" s="214">
        <f>+[1]Schedules!B241</f>
        <v>0</v>
      </c>
      <c r="C121" s="214">
        <v>1213200</v>
      </c>
    </row>
    <row r="122" spans="1:3">
      <c r="A122" s="215"/>
      <c r="B122" s="216">
        <f>SUM(B121:B121)</f>
        <v>0</v>
      </c>
      <c r="C122" s="217">
        <f>SUM(C121:C121)</f>
        <v>1213200</v>
      </c>
    </row>
    <row r="123" spans="1:3">
      <c r="A123" s="207"/>
      <c r="B123" s="218"/>
      <c r="C123" s="219"/>
    </row>
    <row r="124" spans="1:3">
      <c r="A124" s="163" t="s">
        <v>213</v>
      </c>
      <c r="B124" s="220"/>
      <c r="C124" s="220"/>
    </row>
    <row r="125" spans="1:3">
      <c r="A125" s="167"/>
      <c r="B125" s="11">
        <v>45382</v>
      </c>
      <c r="C125" s="11">
        <v>45016</v>
      </c>
    </row>
    <row r="126" spans="1:3">
      <c r="A126" s="93" t="s">
        <v>214</v>
      </c>
      <c r="B126" s="21">
        <f>+C126-'[1]P&amp;L'!C135</f>
        <v>473286.1582937</v>
      </c>
      <c r="C126" s="22">
        <v>473286.1582937</v>
      </c>
    </row>
    <row r="127" spans="1:3">
      <c r="A127" s="172"/>
      <c r="B127" s="175">
        <f>SUM(B126:B126)</f>
        <v>473286.1582937</v>
      </c>
      <c r="C127" s="175">
        <f>SUM(C126:C126)</f>
        <v>473286.1582937</v>
      </c>
    </row>
    <row r="128" spans="1:3">
      <c r="A128" s="2"/>
      <c r="B128" s="221"/>
      <c r="C128" s="221"/>
    </row>
    <row r="129" spans="1:3">
      <c r="A129" s="207" t="s">
        <v>215</v>
      </c>
      <c r="B129" s="230"/>
      <c r="C129" s="231"/>
    </row>
    <row r="130" spans="1:3">
      <c r="A130" s="215"/>
      <c r="B130" s="11">
        <v>45382</v>
      </c>
      <c r="C130" s="11">
        <v>45016</v>
      </c>
    </row>
    <row r="131" spans="1:3">
      <c r="A131" s="207" t="s">
        <v>216</v>
      </c>
      <c r="B131" s="232"/>
      <c r="C131" s="233"/>
    </row>
    <row r="132" spans="1:3">
      <c r="A132" s="234" t="s">
        <v>217</v>
      </c>
      <c r="B132" s="235">
        <f>+[1]Schedules!B247</f>
        <v>0</v>
      </c>
      <c r="C132" s="235">
        <v>10909734.42</v>
      </c>
    </row>
    <row r="133" spans="1:3">
      <c r="A133" s="234" t="s">
        <v>218</v>
      </c>
      <c r="B133" s="236">
        <f>'[1]TB 23-24'!E177</f>
        <v>0</v>
      </c>
      <c r="C133" s="170">
        <v>19880</v>
      </c>
    </row>
    <row r="134" spans="1:3">
      <c r="A134" s="209"/>
      <c r="B134" s="237">
        <f>SUM(B132:B133)</f>
        <v>0</v>
      </c>
      <c r="C134" s="238">
        <f>SUM(C132:C133)</f>
        <v>10929614.42</v>
      </c>
    </row>
    <row r="135" spans="1:3">
      <c r="A135" s="210"/>
      <c r="B135" s="239"/>
      <c r="C135" s="240"/>
    </row>
    <row r="136" spans="1:3">
      <c r="A136" s="207" t="s">
        <v>219</v>
      </c>
      <c r="B136" s="230"/>
      <c r="C136" s="231"/>
    </row>
    <row r="137" spans="1:3">
      <c r="A137" s="209"/>
      <c r="B137" s="11">
        <v>45382</v>
      </c>
      <c r="C137" s="11">
        <v>45016</v>
      </c>
    </row>
    <row r="138" spans="1:3">
      <c r="A138" s="210" t="s">
        <v>211</v>
      </c>
      <c r="B138" s="211"/>
      <c r="C138" s="212"/>
    </row>
    <row r="139" spans="1:3">
      <c r="A139" s="213" t="s">
        <v>220</v>
      </c>
      <c r="B139" s="241">
        <f>+[1]Schedules!C253</f>
        <v>0</v>
      </c>
      <c r="C139" s="214">
        <v>0</v>
      </c>
    </row>
    <row r="140" spans="1:3">
      <c r="A140" s="207" t="s">
        <v>221</v>
      </c>
      <c r="B140" s="232"/>
      <c r="C140" s="242"/>
    </row>
    <row r="141" spans="1:3">
      <c r="A141" s="234" t="s">
        <v>222</v>
      </c>
      <c r="B141" s="214">
        <f>+[1]Schedules!B261</f>
        <v>0</v>
      </c>
      <c r="C141" s="214">
        <v>5997841.2</v>
      </c>
    </row>
    <row r="142" spans="1:3">
      <c r="A142" s="215"/>
      <c r="B142" s="216">
        <f>SUM(B139:B141)</f>
        <v>0</v>
      </c>
      <c r="C142" s="217">
        <f>SUM(C139:C141)</f>
        <v>5997841.2</v>
      </c>
    </row>
    <row r="143" spans="1:3">
      <c r="A143" s="207"/>
      <c r="B143" s="218"/>
      <c r="C143" s="219"/>
    </row>
    <row r="144" spans="1:3">
      <c r="A144" s="243" t="s">
        <v>223</v>
      </c>
      <c r="B144" s="243"/>
      <c r="C144" s="243"/>
    </row>
    <row r="145" spans="1:3">
      <c r="A145" s="243"/>
      <c r="B145" s="243"/>
      <c r="C145" s="243"/>
    </row>
    <row r="146" spans="1:3">
      <c r="A146" s="243"/>
      <c r="B146" s="243"/>
      <c r="C146" s="243"/>
    </row>
    <row r="147" spans="1:3">
      <c r="A147" s="243"/>
      <c r="B147" s="243"/>
      <c r="C147" s="243"/>
    </row>
    <row r="148" spans="1:3">
      <c r="A148" s="243"/>
      <c r="B148" s="243"/>
      <c r="C148" s="243"/>
    </row>
    <row r="149" spans="1:3">
      <c r="A149" s="244"/>
      <c r="B149" s="244"/>
      <c r="C149" s="244"/>
    </row>
    <row r="150" spans="1:3">
      <c r="A150" s="245" t="s">
        <v>224</v>
      </c>
      <c r="B150" s="246"/>
      <c r="C150" s="247"/>
    </row>
    <row r="151" spans="1:3">
      <c r="A151" s="215"/>
      <c r="B151" s="11">
        <v>45382</v>
      </c>
      <c r="C151" s="11">
        <v>45016</v>
      </c>
    </row>
    <row r="152" spans="1:3">
      <c r="A152" s="213" t="s">
        <v>225</v>
      </c>
      <c r="B152" s="235">
        <f>'[1]TB 23-24'!E130+'[1]TB 23-24'!E131</f>
        <v>117500</v>
      </c>
      <c r="C152" s="248">
        <v>216685.04</v>
      </c>
    </row>
    <row r="153" spans="1:3">
      <c r="A153" s="213" t="s">
        <v>226</v>
      </c>
      <c r="B153" s="235">
        <f>'[1]TB 23-24'!E179+'[1]TB 23-24'!E178+'[1]TB 23-24'!E182</f>
        <v>0</v>
      </c>
      <c r="C153" s="214">
        <v>1569809.75</v>
      </c>
    </row>
    <row r="154" spans="1:3">
      <c r="A154" s="234" t="s">
        <v>227</v>
      </c>
      <c r="B154" s="235">
        <f>'[1]TB 23-24'!E180+'[1]TB 23-24'!E181</f>
        <v>0</v>
      </c>
      <c r="C154" s="214">
        <v>175600.41</v>
      </c>
    </row>
    <row r="155" spans="1:3">
      <c r="A155" s="234" t="s">
        <v>228</v>
      </c>
      <c r="B155" s="235"/>
      <c r="C155" s="214">
        <v>94883608.22</v>
      </c>
    </row>
    <row r="156" spans="1:3">
      <c r="A156" s="234" t="s">
        <v>229</v>
      </c>
      <c r="B156" s="235"/>
      <c r="C156" s="214"/>
    </row>
    <row r="157" spans="1:3">
      <c r="A157" s="234" t="s">
        <v>230</v>
      </c>
      <c r="B157" s="235">
        <f>'[1]TB 23-24'!E118</f>
        <v>84367</v>
      </c>
      <c r="C157" s="249">
        <v>9487093</v>
      </c>
    </row>
    <row r="158" spans="1:3">
      <c r="A158" s="215"/>
      <c r="B158" s="217">
        <f>SUM(B152:B157)</f>
        <v>201867</v>
      </c>
      <c r="C158" s="217">
        <f>SUM(C152:C157)</f>
        <v>106332796.42</v>
      </c>
    </row>
    <row r="159" spans="1:3">
      <c r="A159" s="204"/>
      <c r="B159" s="230"/>
      <c r="C159" s="231"/>
    </row>
    <row r="161" ht="18" spans="1:3">
      <c r="A161" s="201">
        <f>'[1]Note 9-13'!A161</f>
        <v>0</v>
      </c>
      <c r="B161" s="250"/>
      <c r="C161" s="250"/>
    </row>
    <row r="162" spans="1:3">
      <c r="A162" s="251">
        <f>+'[1]Note 9-13'!A162</f>
        <v>0</v>
      </c>
      <c r="B162" s="252"/>
      <c r="C162" s="252"/>
    </row>
    <row r="163" spans="1:3">
      <c r="A163" s="251">
        <f>+'[1]Note 9-13'!A163</f>
        <v>0</v>
      </c>
      <c r="B163" s="252"/>
      <c r="C163" s="252"/>
    </row>
    <row r="164" spans="1:3">
      <c r="A164" s="253"/>
      <c r="B164" s="252"/>
      <c r="C164" s="254">
        <f>'[1]Note 2 - 7'!E164</f>
        <v>0</v>
      </c>
    </row>
    <row r="165" spans="1:3">
      <c r="A165" s="255" t="s">
        <v>231</v>
      </c>
      <c r="B165" s="256"/>
      <c r="C165" s="256"/>
    </row>
    <row r="166" spans="1:3">
      <c r="A166" s="257"/>
      <c r="B166" s="403" t="s">
        <v>232</v>
      </c>
      <c r="C166" s="404" t="s">
        <v>233</v>
      </c>
    </row>
    <row r="167" spans="1:3">
      <c r="A167" s="258" t="s">
        <v>234</v>
      </c>
      <c r="B167" s="21">
        <f>-'[1]TB 23-24'!E261</f>
        <v>0</v>
      </c>
      <c r="C167" s="21">
        <v>214429150</v>
      </c>
    </row>
    <row r="168" spans="1:3">
      <c r="A168" s="259"/>
      <c r="B168" s="24">
        <f>SUM(B167:B167)</f>
        <v>0</v>
      </c>
      <c r="C168" s="24">
        <f>SUM(C167:C167)</f>
        <v>214429150</v>
      </c>
    </row>
    <row r="169" spans="1:3">
      <c r="A169" s="260"/>
      <c r="B169" s="162"/>
      <c r="C169" s="162"/>
    </row>
    <row r="170" spans="1:3">
      <c r="A170" s="261" t="s">
        <v>235</v>
      </c>
      <c r="B170" s="162"/>
      <c r="C170" s="162"/>
    </row>
    <row r="171" spans="1:3">
      <c r="A171" s="262"/>
      <c r="B171" s="403" t="str">
        <f>B166</f>
        <v>March 31, 2024</v>
      </c>
      <c r="C171" s="404" t="str">
        <f>C166</f>
        <v>March 31, 2023</v>
      </c>
    </row>
    <row r="172" spans="1:3">
      <c r="A172" s="263" t="s">
        <v>236</v>
      </c>
      <c r="B172" s="21">
        <v>0</v>
      </c>
      <c r="C172" s="21">
        <v>0</v>
      </c>
    </row>
    <row r="173" spans="1:3">
      <c r="A173" s="264"/>
      <c r="B173" s="24">
        <f>SUM(B172:B172)</f>
        <v>0</v>
      </c>
      <c r="C173" s="24">
        <f>SUM(C172:C172)</f>
        <v>0</v>
      </c>
    </row>
    <row r="174" spans="1:3">
      <c r="A174" s="265"/>
      <c r="B174" s="21"/>
      <c r="C174" s="21"/>
    </row>
    <row r="175" spans="1:3">
      <c r="A175" s="261" t="s">
        <v>237</v>
      </c>
      <c r="B175" s="21"/>
      <c r="C175" s="21"/>
    </row>
    <row r="176" spans="1:3">
      <c r="A176" s="262"/>
      <c r="B176" s="403" t="str">
        <f>B171</f>
        <v>March 31, 2024</v>
      </c>
      <c r="C176" s="404" t="str">
        <f>C171</f>
        <v>March 31, 2023</v>
      </c>
    </row>
    <row r="177" spans="1:3">
      <c r="A177" s="265" t="s">
        <v>238</v>
      </c>
      <c r="B177" s="21">
        <f>+[1]Schedules!B171</f>
        <v>0</v>
      </c>
      <c r="C177" s="21">
        <v>153068893.78</v>
      </c>
    </row>
    <row r="178" spans="1:3">
      <c r="A178" s="265" t="s">
        <v>239</v>
      </c>
      <c r="B178" s="21">
        <f>+[1]Schedules!B177</f>
        <v>0</v>
      </c>
      <c r="C178" s="21">
        <v>10330226</v>
      </c>
    </row>
    <row r="179" spans="1:3">
      <c r="A179" s="265" t="s">
        <v>240</v>
      </c>
      <c r="B179" s="21">
        <f>+[1]Schedules!B184</f>
        <v>0</v>
      </c>
      <c r="C179" s="21">
        <v>2634180.51</v>
      </c>
    </row>
    <row r="180" spans="1:3">
      <c r="A180" s="264"/>
      <c r="B180" s="24">
        <f>ROUND(SUM(B177:B179),0)</f>
        <v>0</v>
      </c>
      <c r="C180" s="24">
        <f>ROUND(SUM(C177:C179),0)</f>
        <v>166033300</v>
      </c>
    </row>
    <row r="181" spans="1:3">
      <c r="A181" s="265"/>
      <c r="B181" s="21"/>
      <c r="C181" s="21"/>
    </row>
    <row r="182" spans="1:3">
      <c r="A182" s="261" t="s">
        <v>241</v>
      </c>
      <c r="B182" s="19"/>
      <c r="C182" s="162"/>
    </row>
    <row r="183" spans="1:3">
      <c r="A183" s="262"/>
      <c r="B183" s="403" t="str">
        <f>B176</f>
        <v>March 31, 2024</v>
      </c>
      <c r="C183" s="404" t="str">
        <f>C176</f>
        <v>March 31, 2023</v>
      </c>
    </row>
    <row r="184" spans="1:3">
      <c r="A184" s="265" t="s">
        <v>242</v>
      </c>
      <c r="B184" s="21">
        <f>[1]Schedules!B188</f>
        <v>0</v>
      </c>
      <c r="C184" s="21">
        <v>3249002</v>
      </c>
    </row>
    <row r="185" spans="1:3">
      <c r="A185" s="265" t="s">
        <v>243</v>
      </c>
      <c r="B185" s="21">
        <f>[1]Schedules!B190</f>
        <v>0</v>
      </c>
      <c r="C185" s="21">
        <v>2425909.33</v>
      </c>
    </row>
    <row r="186" spans="1:3">
      <c r="A186" s="265" t="s">
        <v>244</v>
      </c>
      <c r="B186" s="21">
        <f>[1]Schedules!B197</f>
        <v>0</v>
      </c>
      <c r="C186" s="21">
        <v>3495915.38</v>
      </c>
    </row>
    <row r="187" spans="1:3">
      <c r="A187" s="265" t="s">
        <v>245</v>
      </c>
      <c r="B187" s="21">
        <f>[1]Schedules!B205</f>
        <v>0</v>
      </c>
      <c r="C187" s="22">
        <v>571630</v>
      </c>
    </row>
    <row r="188" spans="1:3">
      <c r="A188" s="265" t="s">
        <v>246</v>
      </c>
      <c r="B188" s="21"/>
      <c r="C188" s="21"/>
    </row>
    <row r="189" spans="1:3">
      <c r="A189" s="405" t="s">
        <v>247</v>
      </c>
      <c r="B189" s="21"/>
      <c r="C189" s="21">
        <v>13673.05</v>
      </c>
    </row>
    <row r="190" spans="1:3">
      <c r="A190" s="405" t="s">
        <v>248</v>
      </c>
      <c r="B190" s="21">
        <f>[1]Schedules!B217</f>
        <v>0</v>
      </c>
      <c r="C190" s="21">
        <v>279693.44</v>
      </c>
    </row>
    <row r="191" spans="1:3">
      <c r="A191" s="265" t="s">
        <v>249</v>
      </c>
      <c r="B191" s="21">
        <f>[1]Schedules!B222</f>
        <v>0</v>
      </c>
      <c r="C191" s="21">
        <v>21433.56</v>
      </c>
    </row>
    <row r="192" spans="1:3">
      <c r="A192" s="265" t="s">
        <v>250</v>
      </c>
      <c r="B192" s="21">
        <f>+[1]Schedules!C224</f>
        <v>0</v>
      </c>
      <c r="C192" s="21">
        <v>0</v>
      </c>
    </row>
    <row r="193" spans="1:3">
      <c r="A193" s="265" t="s">
        <v>251</v>
      </c>
      <c r="B193" s="21">
        <f>[1]Schedules!B229</f>
        <v>0</v>
      </c>
      <c r="C193" s="21">
        <v>14753.7</v>
      </c>
    </row>
    <row r="194" spans="1:3">
      <c r="A194" s="265" t="s">
        <v>252</v>
      </c>
      <c r="B194" s="21">
        <f>[1]Schedules!B231</f>
        <v>0</v>
      </c>
      <c r="C194" s="21">
        <v>940</v>
      </c>
    </row>
    <row r="195" spans="1:3">
      <c r="A195" s="265" t="s">
        <v>253</v>
      </c>
      <c r="B195" s="21">
        <f>[1]Schedules!B233</f>
        <v>0</v>
      </c>
      <c r="C195" s="21">
        <v>105463.95</v>
      </c>
    </row>
    <row r="196" spans="1:3">
      <c r="A196" s="265" t="s">
        <v>254</v>
      </c>
      <c r="B196" s="21">
        <f>[1]Schedules!B256</f>
        <v>0</v>
      </c>
      <c r="C196" s="21">
        <v>63958.87</v>
      </c>
    </row>
    <row r="197" spans="1:3">
      <c r="A197" s="265" t="s">
        <v>255</v>
      </c>
      <c r="B197" s="21">
        <f>[1]Schedules!B239</f>
        <v>0</v>
      </c>
      <c r="C197" s="21">
        <v>6200</v>
      </c>
    </row>
    <row r="198" spans="1:3">
      <c r="A198" s="265" t="s">
        <v>256</v>
      </c>
      <c r="B198" s="21">
        <f>+[1]Schedules!B241+[1]Schedules!B203</f>
        <v>0</v>
      </c>
      <c r="C198" s="22">
        <v>120000</v>
      </c>
    </row>
    <row r="199" spans="1:3">
      <c r="A199" s="267" t="s">
        <v>257</v>
      </c>
      <c r="B199" s="21">
        <f>+[1]Schedules!B252</f>
        <v>0</v>
      </c>
      <c r="C199" s="21">
        <v>220129.93</v>
      </c>
    </row>
    <row r="200" spans="1:3">
      <c r="A200" s="262"/>
      <c r="B200" s="24">
        <f>SUM(B184:B199)</f>
        <v>0</v>
      </c>
      <c r="C200" s="24">
        <f>SUM(C184:C199)</f>
        <v>10588703.21</v>
      </c>
    </row>
    <row r="201" spans="1:3">
      <c r="A201" s="268"/>
      <c r="B201" s="269"/>
      <c r="C201" s="269"/>
    </row>
    <row r="202" spans="1:3">
      <c r="A202" s="268"/>
      <c r="B202" s="269"/>
      <c r="C202" s="269"/>
    </row>
    <row r="203" spans="1:3">
      <c r="A203" s="261" t="s">
        <v>258</v>
      </c>
      <c r="B203" s="269"/>
      <c r="C203" s="21"/>
    </row>
    <row r="204" spans="1:3">
      <c r="A204" s="264"/>
      <c r="B204" s="403" t="str">
        <f>B183</f>
        <v>March 31, 2024</v>
      </c>
      <c r="C204" s="404" t="str">
        <f>C183</f>
        <v>March 31, 2023</v>
      </c>
    </row>
    <row r="205" spans="1:3">
      <c r="A205" s="265" t="s">
        <v>259</v>
      </c>
      <c r="B205" s="21">
        <f>'[1]Dep Final'!S233</f>
        <v>0</v>
      </c>
      <c r="C205" s="21">
        <v>1354191</v>
      </c>
    </row>
    <row r="206" spans="1:3">
      <c r="A206" s="262"/>
      <c r="B206" s="24">
        <f>SUM(B205:B205)</f>
        <v>0</v>
      </c>
      <c r="C206" s="24">
        <f>SUM(C205:C205)</f>
        <v>1354191</v>
      </c>
    </row>
    <row r="207" spans="1:3">
      <c r="A207" s="265"/>
      <c r="B207" s="269"/>
      <c r="C207" s="21"/>
    </row>
    <row r="208" spans="1:3">
      <c r="A208" s="261" t="s">
        <v>260</v>
      </c>
      <c r="B208" s="269"/>
      <c r="C208" s="21"/>
    </row>
    <row r="209" spans="1:3">
      <c r="A209" s="264"/>
      <c r="B209" s="127">
        <v>42460</v>
      </c>
      <c r="C209" s="270">
        <v>42094</v>
      </c>
    </row>
    <row r="210" spans="1:3">
      <c r="A210" s="265" t="s">
        <v>261</v>
      </c>
      <c r="B210" s="21">
        <v>0</v>
      </c>
      <c r="C210" s="21">
        <v>0</v>
      </c>
    </row>
    <row r="211" spans="1:3">
      <c r="A211" s="265" t="s">
        <v>262</v>
      </c>
      <c r="B211" s="21">
        <v>0</v>
      </c>
      <c r="C211" s="21">
        <v>0</v>
      </c>
    </row>
    <row r="212" spans="1:3">
      <c r="A212" s="265" t="s">
        <v>263</v>
      </c>
      <c r="B212" s="271">
        <v>0</v>
      </c>
      <c r="C212" s="271">
        <v>0</v>
      </c>
    </row>
    <row r="213" spans="1:3">
      <c r="A213" s="262"/>
      <c r="B213" s="24">
        <f>ROUND(SUM(B210:B212),0)</f>
        <v>0</v>
      </c>
      <c r="C213" s="24">
        <v>0</v>
      </c>
    </row>
    <row r="214" spans="1:3">
      <c r="A214" s="265"/>
      <c r="B214" s="269"/>
      <c r="C214" s="269"/>
    </row>
    <row r="215" spans="1:3">
      <c r="A215" s="272"/>
      <c r="B215" s="273"/>
      <c r="C215" s="274"/>
    </row>
    <row r="216" spans="1:3">
      <c r="A216" s="275" t="s">
        <v>264</v>
      </c>
      <c r="B216" s="269"/>
      <c r="C216" s="269"/>
    </row>
    <row r="217" spans="1:3">
      <c r="A217" s="276"/>
      <c r="B217" s="403" t="str">
        <f>B204</f>
        <v>March 31, 2024</v>
      </c>
      <c r="C217" s="404" t="str">
        <f>C204</f>
        <v>March 31, 2023</v>
      </c>
    </row>
    <row r="218" spans="1:3">
      <c r="A218" s="406" t="s">
        <v>265</v>
      </c>
      <c r="B218" s="21">
        <f>+B198</f>
        <v>0</v>
      </c>
      <c r="C218" s="21">
        <v>120000</v>
      </c>
    </row>
    <row r="219" spans="1:3">
      <c r="A219" s="406" t="s">
        <v>266</v>
      </c>
      <c r="B219" s="236">
        <v>100000</v>
      </c>
      <c r="C219" s="170">
        <v>100000</v>
      </c>
    </row>
    <row r="220" spans="1:3">
      <c r="A220" s="278"/>
      <c r="B220" s="24">
        <f>SUM(B218:B219)</f>
        <v>100000</v>
      </c>
      <c r="C220" s="24">
        <f>SUM(C218:C219)</f>
        <v>220000</v>
      </c>
    </row>
    <row r="222" ht="18" spans="1:8">
      <c r="A222" s="279">
        <f>'[1]Note 13-19'!A222</f>
        <v>0</v>
      </c>
      <c r="B222" s="279"/>
      <c r="C222" s="267"/>
      <c r="D222" s="267"/>
      <c r="E222" s="267"/>
      <c r="F222" s="280"/>
      <c r="G222" s="280"/>
      <c r="H222" s="280"/>
    </row>
    <row r="223" spans="1:8">
      <c r="A223" s="281">
        <f>+'[1]Note 13-19'!A223</f>
        <v>0</v>
      </c>
      <c r="B223" s="281"/>
      <c r="C223" s="267"/>
      <c r="D223" s="267"/>
      <c r="E223" s="267"/>
      <c r="F223" s="280"/>
      <c r="G223" s="280"/>
      <c r="H223" s="280"/>
    </row>
    <row r="224" spans="1:8">
      <c r="A224" s="281">
        <f>+'[1]Note 13-19'!A224</f>
        <v>0</v>
      </c>
      <c r="B224" s="281"/>
      <c r="C224" s="267"/>
      <c r="D224" s="267"/>
      <c r="E224" s="267"/>
      <c r="F224" s="280"/>
      <c r="G224" s="280"/>
      <c r="H224" s="280"/>
    </row>
    <row r="225" spans="1:8">
      <c r="A225" s="282"/>
      <c r="B225" s="282"/>
      <c r="C225" s="283"/>
      <c r="D225" s="280"/>
      <c r="E225" s="280"/>
      <c r="F225" s="280"/>
      <c r="G225" s="284">
        <f>'[1]Note 13-19'!C225</f>
        <v>0</v>
      </c>
      <c r="H225" s="284"/>
    </row>
    <row r="226" spans="1:8">
      <c r="A226" s="285" t="s">
        <v>267</v>
      </c>
      <c r="B226" s="285"/>
      <c r="C226" s="286"/>
      <c r="D226" s="286"/>
      <c r="E226" s="286"/>
      <c r="F226" s="286"/>
      <c r="G226" s="280"/>
      <c r="H226" s="280"/>
    </row>
    <row r="227" spans="1:8">
      <c r="A227" s="287"/>
      <c r="B227" s="287"/>
      <c r="C227" s="286"/>
      <c r="D227" s="286"/>
      <c r="E227" s="286"/>
      <c r="F227" s="286"/>
      <c r="G227" s="404" t="s">
        <v>232</v>
      </c>
      <c r="H227" s="404" t="s">
        <v>233</v>
      </c>
    </row>
    <row r="228" spans="1:8">
      <c r="A228" s="280" t="s">
        <v>268</v>
      </c>
      <c r="B228" s="280"/>
      <c r="C228" s="280"/>
      <c r="D228" s="280"/>
      <c r="E228" s="280"/>
      <c r="F228" s="280"/>
      <c r="G228" s="288">
        <f>'[1]P&amp;L'!C247</f>
        <v>0</v>
      </c>
      <c r="H228" s="288">
        <v>27194277.1582937</v>
      </c>
    </row>
    <row r="229" spans="1:8">
      <c r="A229" s="289" t="s">
        <v>269</v>
      </c>
      <c r="B229" s="289"/>
      <c r="C229" s="280"/>
      <c r="D229" s="280"/>
      <c r="E229" s="280"/>
      <c r="F229" s="280"/>
      <c r="G229" s="288"/>
      <c r="H229" s="288"/>
    </row>
    <row r="230" spans="1:8">
      <c r="A230" s="280" t="s">
        <v>270</v>
      </c>
      <c r="B230" s="280"/>
      <c r="C230" s="280"/>
      <c r="D230" s="280"/>
      <c r="E230" s="280"/>
      <c r="F230" s="280"/>
      <c r="G230" s="170">
        <f>+'[1]Note 2 - 7'!B240</f>
        <v>0</v>
      </c>
      <c r="H230" s="290">
        <f>+'[1]Note 2 - 7'!D240</f>
        <v>0</v>
      </c>
    </row>
    <row r="231" spans="1:8">
      <c r="A231" s="280" t="s">
        <v>271</v>
      </c>
      <c r="B231" s="280"/>
      <c r="C231" s="280"/>
      <c r="D231" s="280"/>
      <c r="E231" s="280"/>
      <c r="F231" s="280"/>
      <c r="G231" s="288"/>
      <c r="H231" s="288"/>
    </row>
    <row r="232" spans="1:8">
      <c r="A232" s="289" t="s">
        <v>272</v>
      </c>
      <c r="B232" s="289"/>
      <c r="C232" s="280"/>
      <c r="D232" s="280"/>
      <c r="E232" s="280"/>
      <c r="F232" s="280"/>
      <c r="G232" s="288"/>
      <c r="H232" s="288"/>
    </row>
    <row r="233" spans="1:8">
      <c r="A233" s="291" t="s">
        <v>269</v>
      </c>
      <c r="B233" s="286"/>
      <c r="C233" s="286"/>
      <c r="D233" s="286"/>
      <c r="E233" s="286"/>
      <c r="F233" s="286"/>
      <c r="G233" s="292" t="e">
        <f>G228/G230</f>
        <v>#DIV/0!</v>
      </c>
      <c r="H233" s="292" t="e">
        <f>H228/H230</f>
        <v>#DIV/0!</v>
      </c>
    </row>
    <row r="234" spans="1:8">
      <c r="A234" s="280"/>
      <c r="B234" s="280"/>
      <c r="C234" s="280"/>
      <c r="D234" s="280"/>
      <c r="E234" s="280"/>
      <c r="F234" s="280"/>
      <c r="G234" s="293"/>
      <c r="H234" s="293"/>
    </row>
    <row r="235" spans="1:8">
      <c r="A235" s="289" t="s">
        <v>273</v>
      </c>
      <c r="B235" s="280"/>
      <c r="C235" s="280"/>
      <c r="D235" s="280"/>
      <c r="E235" s="280"/>
      <c r="F235" s="280"/>
      <c r="G235" s="280"/>
      <c r="H235" s="280"/>
    </row>
    <row r="236" spans="1:8">
      <c r="A236" s="294" t="s">
        <v>274</v>
      </c>
      <c r="B236" s="294"/>
      <c r="C236" s="294"/>
      <c r="D236" s="294"/>
      <c r="E236" s="294"/>
      <c r="F236" s="294"/>
      <c r="G236" s="294"/>
      <c r="H236" s="294"/>
    </row>
    <row r="237" spans="1:8">
      <c r="A237" s="294"/>
      <c r="B237" s="294"/>
      <c r="C237" s="294"/>
      <c r="D237" s="294"/>
      <c r="E237" s="294"/>
      <c r="F237" s="294"/>
      <c r="G237" s="294"/>
      <c r="H237" s="294"/>
    </row>
    <row r="238" spans="1:8">
      <c r="A238" s="295" t="s">
        <v>275</v>
      </c>
      <c r="B238" s="296" t="s">
        <v>276</v>
      </c>
      <c r="C238" s="294"/>
      <c r="D238" s="294"/>
      <c r="E238" s="294"/>
      <c r="F238" s="294"/>
      <c r="G238" s="294"/>
      <c r="H238" s="294"/>
    </row>
    <row r="239" spans="1:8">
      <c r="A239" s="294"/>
      <c r="B239" s="297" t="s">
        <v>277</v>
      </c>
      <c r="C239" s="294"/>
      <c r="D239" s="294"/>
      <c r="E239" s="294"/>
      <c r="F239" s="294"/>
      <c r="G239" s="294"/>
      <c r="H239" s="294"/>
    </row>
    <row r="240" spans="1:8">
      <c r="A240" s="294"/>
      <c r="B240" s="297"/>
      <c r="C240" s="294"/>
      <c r="D240" s="294"/>
      <c r="E240" s="294"/>
      <c r="F240" s="294"/>
      <c r="G240" s="294"/>
      <c r="H240" s="294"/>
    </row>
    <row r="241" spans="1:8">
      <c r="A241" s="295" t="s">
        <v>275</v>
      </c>
      <c r="B241" s="296" t="s">
        <v>278</v>
      </c>
      <c r="C241" s="294"/>
      <c r="D241" s="294"/>
      <c r="E241" s="294"/>
      <c r="F241" s="294"/>
      <c r="G241" s="294"/>
      <c r="H241" s="294"/>
    </row>
    <row r="242" spans="1:8">
      <c r="A242" s="294"/>
      <c r="B242" s="298" t="s">
        <v>279</v>
      </c>
      <c r="C242" s="299" t="s">
        <v>280</v>
      </c>
      <c r="D242" s="300"/>
      <c r="E242" s="301"/>
      <c r="F242" s="302" t="s">
        <v>281</v>
      </c>
      <c r="G242" s="302"/>
      <c r="H242" s="294"/>
    </row>
    <row r="243" spans="1:8">
      <c r="A243" s="294"/>
      <c r="B243" s="303">
        <v>1</v>
      </c>
      <c r="C243" s="304" t="s">
        <v>282</v>
      </c>
      <c r="D243" s="305"/>
      <c r="E243" s="306"/>
      <c r="F243" s="307" t="s">
        <v>283</v>
      </c>
      <c r="G243" s="307"/>
      <c r="H243" s="294"/>
    </row>
    <row r="244" spans="1:8">
      <c r="A244" s="294"/>
      <c r="B244" s="303">
        <v>2</v>
      </c>
      <c r="C244" s="304" t="s">
        <v>284</v>
      </c>
      <c r="D244" s="308"/>
      <c r="E244" s="309"/>
      <c r="F244" s="303" t="s">
        <v>283</v>
      </c>
      <c r="G244" s="310"/>
      <c r="H244" s="294"/>
    </row>
    <row r="245" spans="1:8">
      <c r="A245" s="294"/>
      <c r="B245" s="303">
        <v>3</v>
      </c>
      <c r="C245" s="304" t="s">
        <v>165</v>
      </c>
      <c r="D245" s="308"/>
      <c r="E245" s="309"/>
      <c r="F245" s="307" t="s">
        <v>283</v>
      </c>
      <c r="G245" s="307"/>
      <c r="H245" s="294"/>
    </row>
    <row r="246" spans="1:8">
      <c r="A246" s="294"/>
      <c r="B246" s="303">
        <v>4</v>
      </c>
      <c r="C246" s="304" t="s">
        <v>159</v>
      </c>
      <c r="D246" s="308"/>
      <c r="E246" s="309"/>
      <c r="F246" s="307" t="s">
        <v>285</v>
      </c>
      <c r="G246" s="307"/>
      <c r="H246" s="294"/>
    </row>
    <row r="247" spans="1:8">
      <c r="A247" s="294"/>
      <c r="B247" s="311"/>
      <c r="C247" s="312"/>
      <c r="D247" s="313"/>
      <c r="E247" s="314"/>
      <c r="F247" s="311"/>
      <c r="G247" s="311"/>
      <c r="H247" s="294"/>
    </row>
    <row r="248" spans="1:8">
      <c r="A248" s="295" t="s">
        <v>286</v>
      </c>
      <c r="B248" s="296" t="s">
        <v>287</v>
      </c>
      <c r="C248" s="315"/>
      <c r="D248" s="315"/>
      <c r="E248" s="315"/>
      <c r="F248" s="315"/>
      <c r="G248" s="315"/>
      <c r="H248" s="294"/>
    </row>
    <row r="249" spans="1:8">
      <c r="A249" s="316"/>
      <c r="B249" s="316"/>
      <c r="C249" s="286"/>
      <c r="D249" s="286"/>
      <c r="E249" s="286"/>
      <c r="F249" s="11">
        <v>45382</v>
      </c>
      <c r="G249" s="11">
        <v>45016</v>
      </c>
      <c r="H249" s="294"/>
    </row>
    <row r="250" spans="1:8">
      <c r="A250" s="317" t="s">
        <v>288</v>
      </c>
      <c r="B250" s="318"/>
      <c r="C250" s="280"/>
      <c r="D250" s="280"/>
      <c r="E250" s="280"/>
      <c r="F250" s="319"/>
      <c r="G250" s="319"/>
      <c r="H250" s="294"/>
    </row>
    <row r="251" spans="1:8">
      <c r="A251" s="320" t="s">
        <v>289</v>
      </c>
      <c r="B251" s="318"/>
      <c r="C251" s="280"/>
      <c r="D251" s="280"/>
      <c r="E251" s="280"/>
      <c r="F251" s="319"/>
      <c r="G251" s="319"/>
      <c r="H251" s="294"/>
    </row>
    <row r="252" spans="1:8">
      <c r="A252" s="321" t="s">
        <v>290</v>
      </c>
      <c r="B252" s="318"/>
      <c r="C252" s="280"/>
      <c r="D252" s="280"/>
      <c r="E252" s="280"/>
      <c r="F252" s="288">
        <f>+'[1]Note 13-19'!B229</f>
        <v>0</v>
      </c>
      <c r="G252" s="288">
        <f>+'[1]Note 13-19'!C229</f>
        <v>0</v>
      </c>
      <c r="H252" s="280"/>
    </row>
    <row r="253" spans="1:8">
      <c r="A253" s="317" t="s">
        <v>291</v>
      </c>
      <c r="B253" s="318"/>
      <c r="C253" s="280"/>
      <c r="D253" s="280"/>
      <c r="E253" s="280"/>
      <c r="F253" s="322"/>
      <c r="G253" s="322"/>
      <c r="H253" s="323"/>
    </row>
    <row r="254" spans="1:8">
      <c r="A254" s="320" t="s">
        <v>278</v>
      </c>
      <c r="B254" s="318"/>
      <c r="C254" s="280"/>
      <c r="D254" s="280"/>
      <c r="E254" s="280"/>
      <c r="F254" s="288"/>
      <c r="G254" s="288"/>
      <c r="H254" s="280"/>
    </row>
    <row r="255" spans="1:8">
      <c r="A255" s="321" t="s">
        <v>292</v>
      </c>
      <c r="B255" s="324"/>
      <c r="C255" s="280"/>
      <c r="D255" s="280"/>
      <c r="E255" s="280"/>
      <c r="F255" s="325">
        <v>1496946</v>
      </c>
      <c r="G255" s="325">
        <v>1496946</v>
      </c>
      <c r="H255" s="280"/>
    </row>
    <row r="256" spans="1:8">
      <c r="A256" s="321"/>
      <c r="B256" s="324"/>
      <c r="C256" s="280"/>
      <c r="D256" s="280"/>
      <c r="E256" s="280"/>
      <c r="F256" s="326"/>
      <c r="G256" s="326"/>
      <c r="H256" s="280"/>
    </row>
    <row r="257" spans="1:8">
      <c r="A257" s="317" t="s">
        <v>293</v>
      </c>
      <c r="B257" s="324"/>
      <c r="C257" s="280"/>
      <c r="D257" s="280"/>
      <c r="E257" s="280"/>
      <c r="F257" s="326"/>
      <c r="G257" s="326"/>
      <c r="H257" s="280"/>
    </row>
    <row r="258" spans="1:8">
      <c r="A258" s="320" t="s">
        <v>289</v>
      </c>
      <c r="B258" s="324"/>
      <c r="C258" s="280"/>
      <c r="D258" s="280"/>
      <c r="E258" s="280"/>
      <c r="F258" s="326"/>
      <c r="G258" s="326"/>
      <c r="H258" s="280"/>
    </row>
    <row r="259" spans="1:8">
      <c r="A259" s="327" t="s">
        <v>294</v>
      </c>
      <c r="B259" s="287"/>
      <c r="C259" s="286"/>
      <c r="D259" s="286"/>
      <c r="E259" s="286"/>
      <c r="F259" s="292">
        <f>+[1]Schedules!C326</f>
        <v>0</v>
      </c>
      <c r="G259" s="292">
        <v>1089108</v>
      </c>
      <c r="H259" s="280"/>
    </row>
    <row r="260" spans="1:8">
      <c r="A260" s="280"/>
      <c r="B260" s="280"/>
      <c r="C260" s="280"/>
      <c r="D260" s="280"/>
      <c r="E260" s="280"/>
      <c r="F260" s="280"/>
      <c r="G260" s="280"/>
      <c r="H260" s="280"/>
    </row>
    <row r="261" spans="1:8">
      <c r="A261" s="289" t="s">
        <v>295</v>
      </c>
      <c r="B261" s="280"/>
      <c r="C261" s="280"/>
      <c r="D261" s="280"/>
      <c r="E261" s="280"/>
      <c r="F261" s="280"/>
      <c r="G261" s="280"/>
      <c r="H261" s="280"/>
    </row>
    <row r="262" spans="1:8">
      <c r="A262" s="328" t="s">
        <v>296</v>
      </c>
      <c r="B262" s="328"/>
      <c r="C262" s="328"/>
      <c r="D262" s="328"/>
      <c r="E262" s="328"/>
      <c r="F262" s="328"/>
      <c r="G262" s="328"/>
      <c r="H262" s="328"/>
    </row>
    <row r="263" spans="1:8">
      <c r="A263" s="328"/>
      <c r="B263" s="328"/>
      <c r="C263" s="328"/>
      <c r="D263" s="328"/>
      <c r="E263" s="328"/>
      <c r="F263" s="328"/>
      <c r="G263" s="328"/>
      <c r="H263" s="328"/>
    </row>
    <row r="264" spans="1:8">
      <c r="A264" s="294"/>
      <c r="B264" s="294"/>
      <c r="C264" s="294"/>
      <c r="D264" s="294"/>
      <c r="E264" s="294"/>
      <c r="F264" s="294"/>
      <c r="G264" s="294"/>
      <c r="H264" s="294"/>
    </row>
    <row r="265" spans="1:8">
      <c r="A265" s="289" t="s">
        <v>297</v>
      </c>
      <c r="B265" s="294"/>
      <c r="C265" s="294"/>
      <c r="D265" s="294"/>
      <c r="E265" s="294"/>
      <c r="F265" s="294"/>
      <c r="G265" s="294"/>
      <c r="H265" s="294"/>
    </row>
    <row r="266" spans="1:8">
      <c r="A266" s="329" t="s">
        <v>179</v>
      </c>
      <c r="B266" s="330"/>
      <c r="C266" s="331"/>
      <c r="D266" s="332" t="s">
        <v>298</v>
      </c>
      <c r="E266" s="332" t="s">
        <v>299</v>
      </c>
      <c r="F266" s="294"/>
      <c r="G266" s="294"/>
      <c r="H266" s="294"/>
    </row>
    <row r="267" spans="1:8">
      <c r="A267" s="333" t="s">
        <v>300</v>
      </c>
      <c r="B267" s="334"/>
      <c r="C267" s="335"/>
      <c r="D267" s="336">
        <f>+'[1]Ratios &amp; Deferred Tax'!D226</f>
        <v>0</v>
      </c>
      <c r="E267" s="336">
        <f>+'[1]Ratios &amp; Deferred Tax'!E226</f>
        <v>0</v>
      </c>
      <c r="F267" s="294"/>
      <c r="G267" s="294"/>
      <c r="H267" s="294"/>
    </row>
    <row r="268" spans="1:8">
      <c r="A268" s="333" t="s">
        <v>301</v>
      </c>
      <c r="B268" s="334"/>
      <c r="C268" s="335"/>
      <c r="D268" s="336" t="s">
        <v>302</v>
      </c>
      <c r="E268" s="336" t="s">
        <v>302</v>
      </c>
      <c r="F268" s="294"/>
      <c r="G268" s="294"/>
      <c r="H268" s="294"/>
    </row>
    <row r="269" spans="1:8">
      <c r="A269" s="333" t="s">
        <v>303</v>
      </c>
      <c r="B269" s="334"/>
      <c r="C269" s="335"/>
      <c r="D269" s="336" t="s">
        <v>302</v>
      </c>
      <c r="E269" s="336" t="s">
        <v>302</v>
      </c>
      <c r="F269" s="294"/>
      <c r="G269" s="294"/>
      <c r="H269" s="294"/>
    </row>
    <row r="270" spans="1:8">
      <c r="A270" s="333" t="s">
        <v>304</v>
      </c>
      <c r="B270" s="334"/>
      <c r="C270" s="335"/>
      <c r="D270" s="336">
        <f>+'[1]Ratios &amp; Deferred Tax'!D231</f>
        <v>0</v>
      </c>
      <c r="E270" s="336">
        <f>+'[1]Ratios &amp; Deferred Tax'!E231</f>
        <v>0</v>
      </c>
      <c r="F270" s="294"/>
      <c r="G270" s="294"/>
      <c r="H270" s="294"/>
    </row>
    <row r="271" spans="1:8">
      <c r="A271" s="333" t="s">
        <v>305</v>
      </c>
      <c r="B271" s="334"/>
      <c r="C271" s="335"/>
      <c r="D271" s="336" t="s">
        <v>302</v>
      </c>
      <c r="E271" s="336" t="s">
        <v>302</v>
      </c>
      <c r="F271" s="294"/>
      <c r="G271" s="294"/>
      <c r="H271" s="294"/>
    </row>
    <row r="272" spans="1:8">
      <c r="A272" s="333" t="s">
        <v>306</v>
      </c>
      <c r="B272" s="334"/>
      <c r="C272" s="335"/>
      <c r="D272" s="336" t="s">
        <v>302</v>
      </c>
      <c r="E272" s="336" t="s">
        <v>302</v>
      </c>
      <c r="F272" s="294"/>
      <c r="G272" s="294"/>
      <c r="H272" s="294"/>
    </row>
    <row r="273" spans="1:8">
      <c r="A273" s="333" t="s">
        <v>307</v>
      </c>
      <c r="B273" s="334"/>
      <c r="C273" s="335"/>
      <c r="D273" s="336" t="s">
        <v>302</v>
      </c>
      <c r="E273" s="336" t="s">
        <v>302</v>
      </c>
      <c r="F273" s="294"/>
      <c r="G273" s="294"/>
      <c r="H273" s="294"/>
    </row>
    <row r="274" spans="1:8">
      <c r="A274" s="333" t="s">
        <v>308</v>
      </c>
      <c r="B274" s="334"/>
      <c r="C274" s="335"/>
      <c r="D274" s="336">
        <f>+'[1]Ratios &amp; Deferred Tax'!D236</f>
        <v>0</v>
      </c>
      <c r="E274" s="336">
        <f>+'[1]Ratios &amp; Deferred Tax'!E236</f>
        <v>0</v>
      </c>
      <c r="F274" s="294"/>
      <c r="G274" s="294"/>
      <c r="H274" s="294"/>
    </row>
    <row r="275" spans="1:8">
      <c r="A275" s="333" t="s">
        <v>309</v>
      </c>
      <c r="B275" s="334"/>
      <c r="C275" s="335"/>
      <c r="D275" s="336">
        <f>+'[1]Ratios &amp; Deferred Tax'!D242</f>
        <v>0</v>
      </c>
      <c r="E275" s="336">
        <f>+'[1]Ratios &amp; Deferred Tax'!E242</f>
        <v>0</v>
      </c>
      <c r="F275" s="294"/>
      <c r="G275" s="294"/>
      <c r="H275" s="294"/>
    </row>
    <row r="276" spans="1:8">
      <c r="A276" s="333" t="s">
        <v>310</v>
      </c>
      <c r="B276" s="334"/>
      <c r="C276" s="335"/>
      <c r="D276" s="336">
        <f>+'[1]Ratios &amp; Deferred Tax'!D247</f>
        <v>0</v>
      </c>
      <c r="E276" s="336">
        <f>+'[1]Ratios &amp; Deferred Tax'!E247</f>
        <v>0</v>
      </c>
      <c r="F276" s="294"/>
      <c r="G276" s="294"/>
      <c r="H276" s="294"/>
    </row>
    <row r="277" spans="1:8">
      <c r="A277" s="294"/>
      <c r="B277" s="294"/>
      <c r="C277" s="294"/>
      <c r="D277" s="294"/>
      <c r="E277" s="294"/>
      <c r="F277" s="294"/>
      <c r="G277" s="294"/>
      <c r="H277" s="294"/>
    </row>
    <row r="278" spans="1:8">
      <c r="A278" s="337" t="s">
        <v>311</v>
      </c>
      <c r="B278" s="337"/>
      <c r="C278" s="294"/>
      <c r="D278" s="294"/>
      <c r="E278" s="294"/>
      <c r="F278" s="294"/>
      <c r="G278" s="294"/>
      <c r="H278" s="294"/>
    </row>
    <row r="279" spans="1:8">
      <c r="A279" s="338" t="s">
        <v>312</v>
      </c>
      <c r="B279" s="338"/>
      <c r="C279" s="338"/>
      <c r="D279" s="338"/>
      <c r="E279" s="338"/>
      <c r="F279" s="338"/>
      <c r="G279" s="338"/>
      <c r="H279" s="338"/>
    </row>
    <row r="280" spans="1:8">
      <c r="A280" s="338"/>
      <c r="B280" s="338"/>
      <c r="C280" s="338"/>
      <c r="D280" s="338"/>
      <c r="E280" s="338"/>
      <c r="F280" s="338"/>
      <c r="G280" s="338"/>
      <c r="H280" s="338"/>
    </row>
    <row r="281" spans="1:8">
      <c r="A281" s="338"/>
      <c r="B281" s="338"/>
      <c r="C281" s="338"/>
      <c r="D281" s="338"/>
      <c r="E281" s="338"/>
      <c r="F281" s="338"/>
      <c r="G281" s="338"/>
      <c r="H281" s="338"/>
    </row>
    <row r="282" spans="1:8">
      <c r="A282" s="338"/>
      <c r="B282" s="338"/>
      <c r="C282" s="338"/>
      <c r="D282" s="338"/>
      <c r="E282" s="338"/>
      <c r="F282" s="338"/>
      <c r="G282" s="338"/>
      <c r="H282" s="338"/>
    </row>
    <row r="283" spans="1:8">
      <c r="A283" s="337" t="s">
        <v>313</v>
      </c>
      <c r="B283" s="338"/>
      <c r="C283" s="338"/>
      <c r="D283" s="338"/>
      <c r="E283" s="338"/>
      <c r="F283" s="338"/>
      <c r="G283" s="338"/>
      <c r="H283" s="338"/>
    </row>
    <row r="284" spans="1:8">
      <c r="A284" s="339"/>
      <c r="B284" s="339"/>
      <c r="C284" s="339"/>
      <c r="D284" s="339"/>
      <c r="E284" s="339"/>
      <c r="F284" s="340">
        <f>F249</f>
        <v>45382</v>
      </c>
      <c r="G284" s="340">
        <f>G249</f>
        <v>45016</v>
      </c>
      <c r="H284" s="338"/>
    </row>
    <row r="285" spans="1:8">
      <c r="A285" s="341" t="s">
        <v>314</v>
      </c>
      <c r="B285" s="342"/>
      <c r="C285" s="342"/>
      <c r="D285" s="342"/>
      <c r="E285" s="342"/>
      <c r="F285" s="343"/>
      <c r="G285" s="344"/>
      <c r="H285" s="338"/>
    </row>
    <row r="286" spans="1:8">
      <c r="A286" s="345" t="s">
        <v>315</v>
      </c>
      <c r="B286" s="338"/>
      <c r="C286" s="338"/>
      <c r="D286" s="338"/>
      <c r="E286" s="338"/>
      <c r="F286" s="346">
        <f>'[1]P&amp;L'!C229</f>
        <v>0</v>
      </c>
      <c r="G286" s="347">
        <f>'[1]P&amp;L'!D229</f>
        <v>0</v>
      </c>
      <c r="H286" s="338"/>
    </row>
    <row r="287" spans="1:8">
      <c r="A287" s="348"/>
      <c r="B287" s="349"/>
      <c r="C287" s="349"/>
      <c r="D287" s="349"/>
      <c r="E287" s="349"/>
      <c r="F287" s="350"/>
      <c r="G287" s="351"/>
      <c r="H287" s="338"/>
    </row>
    <row r="288" spans="1:8">
      <c r="A288" s="294"/>
      <c r="B288" s="294"/>
      <c r="C288" s="294"/>
      <c r="D288" s="294"/>
      <c r="E288" s="294"/>
      <c r="F288" s="294"/>
      <c r="G288" s="294"/>
      <c r="H288" s="294"/>
    </row>
    <row r="289" spans="1:8">
      <c r="A289" s="352" t="s">
        <v>316</v>
      </c>
      <c r="B289" s="352"/>
      <c r="C289" s="352"/>
      <c r="D289" s="352"/>
      <c r="E289" s="352"/>
      <c r="F289" s="352"/>
      <c r="G289" s="352"/>
      <c r="H289" s="352"/>
    </row>
    <row r="290" ht="15.15" spans="1:8">
      <c r="A290" s="353"/>
      <c r="B290" s="353"/>
      <c r="C290" s="353"/>
      <c r="D290" s="353"/>
      <c r="E290" s="353"/>
      <c r="F290" s="353"/>
      <c r="G290" s="353"/>
      <c r="H290" s="353"/>
    </row>
    <row r="291" spans="1:8">
      <c r="A291" s="354" t="s">
        <v>317</v>
      </c>
      <c r="B291" s="354"/>
      <c r="C291" s="354"/>
      <c r="D291" s="354"/>
      <c r="E291" s="355" t="s">
        <v>318</v>
      </c>
      <c r="F291" s="355"/>
      <c r="G291" s="355"/>
      <c r="H291" s="356"/>
    </row>
    <row r="292" spans="1:8">
      <c r="A292" s="354"/>
      <c r="B292" s="354"/>
      <c r="C292" s="354"/>
      <c r="D292" s="354"/>
      <c r="E292" s="357"/>
      <c r="F292" s="357"/>
      <c r="G292" s="357"/>
      <c r="H292" s="356"/>
    </row>
    <row r="293" spans="1:8">
      <c r="A293" s="358">
        <f>+[1]BS!A271</f>
        <v>0</v>
      </c>
      <c r="B293" s="358"/>
      <c r="C293" s="358"/>
      <c r="D293" s="358"/>
      <c r="E293" s="359">
        <f>+[1]BS!B265</f>
        <v>0</v>
      </c>
      <c r="F293" s="359"/>
      <c r="G293" s="359"/>
      <c r="H293" s="359"/>
    </row>
    <row r="294" spans="1:8">
      <c r="A294" s="358" t="s">
        <v>319</v>
      </c>
      <c r="B294" s="358"/>
      <c r="C294" s="358"/>
      <c r="D294" s="358"/>
      <c r="E294" s="360"/>
      <c r="F294" s="361"/>
      <c r="G294" s="362"/>
      <c r="H294" s="363"/>
    </row>
    <row r="295" spans="1:8">
      <c r="A295" s="358" t="s">
        <v>320</v>
      </c>
      <c r="B295" s="358"/>
      <c r="C295" s="358"/>
      <c r="D295" s="358"/>
      <c r="E295" s="360"/>
      <c r="F295" s="361"/>
      <c r="G295" s="362"/>
      <c r="H295" s="363"/>
    </row>
    <row r="296" spans="1:8">
      <c r="A296" s="364"/>
      <c r="B296" s="364"/>
      <c r="C296" s="364"/>
      <c r="D296" s="364"/>
      <c r="E296" s="365"/>
      <c r="F296" s="366"/>
      <c r="G296" s="362"/>
      <c r="H296" s="363"/>
    </row>
    <row r="297" spans="1:8">
      <c r="A297" s="358"/>
      <c r="B297" s="358"/>
      <c r="C297" s="358"/>
      <c r="D297" s="358"/>
      <c r="E297" s="366"/>
      <c r="F297" s="366"/>
      <c r="G297" s="362"/>
      <c r="H297" s="367"/>
    </row>
    <row r="298" spans="1:8">
      <c r="A298" s="368"/>
      <c r="B298" s="368"/>
      <c r="C298" s="368"/>
      <c r="D298" s="368"/>
      <c r="E298" s="369"/>
      <c r="F298" s="366"/>
      <c r="G298" s="370"/>
      <c r="H298" s="367"/>
    </row>
    <row r="299" spans="1:8">
      <c r="A299" s="358">
        <f>+[1]BS!A271</f>
        <v>0</v>
      </c>
      <c r="B299" s="358"/>
      <c r="C299" s="358"/>
      <c r="D299" s="358">
        <f>+[1]BS!B271</f>
        <v>0</v>
      </c>
      <c r="E299" s="360"/>
      <c r="F299" s="371"/>
      <c r="G299" s="372">
        <f>+[1]BS!D271</f>
        <v>0</v>
      </c>
      <c r="H299" s="373"/>
    </row>
    <row r="300" spans="1:8">
      <c r="A300" s="368" t="s">
        <v>321</v>
      </c>
      <c r="B300" s="368"/>
      <c r="C300" s="368"/>
      <c r="D300" s="374" t="s">
        <v>283</v>
      </c>
      <c r="E300" s="360"/>
      <c r="F300" s="375"/>
      <c r="G300" s="376" t="s">
        <v>283</v>
      </c>
      <c r="H300" s="377"/>
    </row>
    <row r="301" spans="1:8">
      <c r="A301" s="368" t="s">
        <v>322</v>
      </c>
      <c r="B301" s="368"/>
      <c r="C301" s="368"/>
      <c r="D301" s="378">
        <f>+[1]BS!B273</f>
        <v>0</v>
      </c>
      <c r="E301" s="360"/>
      <c r="F301" s="375"/>
      <c r="G301" s="379">
        <f>+[1]BS!D273</f>
        <v>0</v>
      </c>
      <c r="H301" s="380"/>
    </row>
    <row r="302" spans="1:8">
      <c r="A302" s="375" t="s">
        <v>323</v>
      </c>
      <c r="B302" s="375"/>
      <c r="C302" s="375"/>
      <c r="D302" s="375"/>
      <c r="E302" s="354"/>
      <c r="F302" s="366"/>
      <c r="G302" s="354"/>
      <c r="H302" s="380"/>
    </row>
    <row r="303" spans="1:8">
      <c r="A303" s="375">
        <f>+[1]BS!A276</f>
        <v>0</v>
      </c>
      <c r="B303" s="375"/>
      <c r="C303" s="375"/>
      <c r="D303" s="375"/>
      <c r="E303" s="354"/>
      <c r="F303" s="366"/>
      <c r="G303" s="354"/>
      <c r="H303" s="380"/>
    </row>
    <row r="304" spans="1:8">
      <c r="A304" s="375">
        <f>+[1]BS!A277</f>
        <v>0</v>
      </c>
      <c r="B304" s="354"/>
      <c r="C304" s="366"/>
      <c r="D304" s="354"/>
      <c r="E304" s="380"/>
      <c r="F304" s="354"/>
      <c r="G304" s="354"/>
      <c r="H304" s="354"/>
    </row>
  </sheetData>
  <mergeCells count="51">
    <mergeCell ref="B15:C15"/>
    <mergeCell ref="D15:E15"/>
    <mergeCell ref="A22:E22"/>
    <mergeCell ref="B25:C25"/>
    <mergeCell ref="D25:E25"/>
    <mergeCell ref="B32:C32"/>
    <mergeCell ref="D32:E32"/>
    <mergeCell ref="B50:C50"/>
    <mergeCell ref="D50:E50"/>
    <mergeCell ref="B64:F64"/>
    <mergeCell ref="B76:F76"/>
    <mergeCell ref="B104:C104"/>
    <mergeCell ref="A105:L105"/>
    <mergeCell ref="C106:F106"/>
    <mergeCell ref="G106:J106"/>
    <mergeCell ref="K106:L106"/>
    <mergeCell ref="G225:H225"/>
    <mergeCell ref="F242:G242"/>
    <mergeCell ref="F243:G243"/>
    <mergeCell ref="F244:G244"/>
    <mergeCell ref="F245:G245"/>
    <mergeCell ref="F246:G246"/>
    <mergeCell ref="A266:C266"/>
    <mergeCell ref="A267:C267"/>
    <mergeCell ref="A268:C268"/>
    <mergeCell ref="A269:C269"/>
    <mergeCell ref="A270:C270"/>
    <mergeCell ref="A271:C271"/>
    <mergeCell ref="A272:C272"/>
    <mergeCell ref="A273:C273"/>
    <mergeCell ref="A274:C274"/>
    <mergeCell ref="A275:C275"/>
    <mergeCell ref="A276:C276"/>
    <mergeCell ref="A284:E284"/>
    <mergeCell ref="A289:H289"/>
    <mergeCell ref="A290:H290"/>
    <mergeCell ref="E291:G291"/>
    <mergeCell ref="E293:H293"/>
    <mergeCell ref="A15:A16"/>
    <mergeCell ref="A25:A26"/>
    <mergeCell ref="A32:A33"/>
    <mergeCell ref="A64:A65"/>
    <mergeCell ref="A76:A77"/>
    <mergeCell ref="G64:G65"/>
    <mergeCell ref="G76:G77"/>
    <mergeCell ref="A29:E30"/>
    <mergeCell ref="A106:B107"/>
    <mergeCell ref="A144:C148"/>
    <mergeCell ref="A236:H237"/>
    <mergeCell ref="A262:H263"/>
    <mergeCell ref="A279:H28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KIIT0001</dc:creator>
  <cp:lastModifiedBy>KIIT0001</cp:lastModifiedBy>
  <dcterms:created xsi:type="dcterms:W3CDTF">2025-08-01T06:15:57Z</dcterms:created>
  <dcterms:modified xsi:type="dcterms:W3CDTF">2025-08-01T06:19:42Z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7B735BDBFB664D1F8222A699D362A0D6_11</vt:lpwstr>
  </property>
  <property fmtid="{D5CDD505-2E9C-101B-9397-08002B2CF9AE}" pid="3" name="KSOProductBuildVer">
    <vt:lpwstr>1033-12.2.0.21931</vt:lpwstr>
  </property>
</Properties>
</file>