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3040" windowHeight="9407" activeTab="1"/>
  </bookViews>
  <sheets>
    <sheet name="Sheet1" sheetId="1" r:id="rId1"/>
    <sheet name="Sheet2" sheetId="2" r:id="rId2"/>
  </sheets>
  <externalReferences>
    <externalReference r:id="rId3"/>
    <externalReference r:id="rId4"/>
  </externalReferences>
  <definedNames>
    <definedName name="\C">#REF!</definedName>
    <definedName name="\D">#REF!</definedName>
    <definedName name="\E">#REF!</definedName>
    <definedName name="\r">#N/A</definedName>
    <definedName name="\Z">#REF!</definedName>
    <definedName name="_____D91994">#REF!</definedName>
    <definedName name="____col4">#REF!</definedName>
    <definedName name="____col7">#REF!</definedName>
    <definedName name="_____pl9">'[1]Profit &amp; Loss'!#REF!</definedName>
    <definedName name="____col11">#REF!</definedName>
    <definedName name="____col12">#REF!</definedName>
    <definedName name="____col2">#REF!</definedName>
    <definedName name="\F">#REF!</definedName>
    <definedName name="____col13">#REF!</definedName>
    <definedName name="____col3">#REF!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<sst xmlns="http://schemas.openxmlformats.org/spreadsheetml/2006/main" count="384" uniqueCount="311">
  <si>
    <t xml:space="preserve">
            Trial Balance
            Basis: Accrual
                        From 01/04/2024 To 31/03/2025</t>
  </si>
  <si>
    <t xml:space="preserve">Account </t>
  </si>
  <si>
    <t xml:space="preserve">Opening Balance </t>
  </si>
  <si>
    <t xml:space="preserve">Debit </t>
  </si>
  <si>
    <t xml:space="preserve">Credit </t>
  </si>
  <si>
    <t xml:space="preserve">Closing Balance </t>
  </si>
  <si>
    <t>Assets</t>
  </si>
  <si>
    <t/>
  </si>
  <si>
    <t xml:space="preserve">          Accounts Receivable</t>
  </si>
  <si>
    <t xml:space="preserve">          Advance Tax</t>
  </si>
  <si>
    <t xml:space="preserve">          APC Schneider (UPS 3KVA/2.4KW)</t>
  </si>
  <si>
    <t xml:space="preserve">          Apple Ipad</t>
  </si>
  <si>
    <t xml:space="preserve">          Apple Iphone 12 Max Pro</t>
  </si>
  <si>
    <t xml:space="preserve">          Apple Iphone 12 Max Pro - 2</t>
  </si>
  <si>
    <t xml:space="preserve">          Apple Iphone XS</t>
  </si>
  <si>
    <t xml:space="preserve">          Apple M2 Pro Laptop</t>
  </si>
  <si>
    <t xml:space="preserve">          Apple M3 Pro Laptop</t>
  </si>
  <si>
    <t xml:space="preserve">          Apple Macbook Pro - A1990</t>
  </si>
  <si>
    <t xml:space="preserve">          Apple Watch</t>
  </si>
  <si>
    <t xml:space="preserve">          Canon Printer cum Scanner - 1</t>
  </si>
  <si>
    <t xml:space="preserve">          Canon Printer cum Scanner - 2</t>
  </si>
  <si>
    <t xml:space="preserve">          CD Balance GHI &amp; GPA - Aditya Birla Health Insurance Co Ltd</t>
  </si>
  <si>
    <t xml:space="preserve">          CD Balance GHI &amp; GPA - ICICI Lombard</t>
  </si>
  <si>
    <t xml:space="preserve">          CD Balance GTLI - Tata AIA Life Insurance Company Limited</t>
  </si>
  <si>
    <t xml:space="preserve">          Citi Bank (528828019)</t>
  </si>
  <si>
    <t xml:space="preserve">          Deferred Tax Asset</t>
  </si>
  <si>
    <t xml:space="preserve">          Dell LAPTOP_Batch-19</t>
  </si>
  <si>
    <t xml:space="preserve">          Dell LAPTOP_Batch-20</t>
  </si>
  <si>
    <t xml:space="preserve">          Dell LAPTOP_Batch-21</t>
  </si>
  <si>
    <t xml:space="preserve">          EPSON Projector</t>
  </si>
  <si>
    <t xml:space="preserve">          Fortigate Firewall (Server) - BLR</t>
  </si>
  <si>
    <t xml:space="preserve">          Fortigate Firewall (Server) - HYD</t>
  </si>
  <si>
    <t xml:space="preserve">          Godrej Safe</t>
  </si>
  <si>
    <t xml:space="preserve">          Godrej Wardrobe</t>
  </si>
  <si>
    <t xml:space="preserve">          HP  Printer cum Scanner - 1</t>
  </si>
  <si>
    <t xml:space="preserve">          Input Tax Credits</t>
  </si>
  <si>
    <t xml:space="preserve">                    Input CGST</t>
  </si>
  <si>
    <t xml:space="preserve">                    Input IGST</t>
  </si>
  <si>
    <t xml:space="preserve">                    Input SGST</t>
  </si>
  <si>
    <t xml:space="preserve">          Total for Input Tax Credits</t>
  </si>
  <si>
    <t xml:space="preserve">          IT Server</t>
  </si>
  <si>
    <t xml:space="preserve">          Lenovo Desktop CPU</t>
  </si>
  <si>
    <t xml:space="preserve">          Lenovo Laptop - E580</t>
  </si>
  <si>
    <t xml:space="preserve">          Lenovo Laptop E14 G5_Batch-22</t>
  </si>
  <si>
    <t xml:space="preserve">          Lenovo Laptop E14 G5_Batch-23</t>
  </si>
  <si>
    <t xml:space="preserve">          Lenovo Laptop E14 G6_Batch-24</t>
  </si>
  <si>
    <t xml:space="preserve">          Lenovo Laptop E14 G6_Batch-25</t>
  </si>
  <si>
    <t xml:space="preserve">          Lenovo Laptop E14 G6_Batch-26</t>
  </si>
  <si>
    <t xml:space="preserve">          Lenovo Laptop E14 G6_Batch-27</t>
  </si>
  <si>
    <t xml:space="preserve">          Lenovo Laptop E14 G6_Batch-28</t>
  </si>
  <si>
    <t xml:space="preserve">          Lenovo LAPTOP_Batch-17</t>
  </si>
  <si>
    <t xml:space="preserve">          Lenovo LAPTOP_Batch-18</t>
  </si>
  <si>
    <t xml:space="preserve">          LG Monitors 27"</t>
  </si>
  <si>
    <t xml:space="preserve">          Petty Cash</t>
  </si>
  <si>
    <t xml:space="preserve">          Prepaid - Employees Group Life Insurance</t>
  </si>
  <si>
    <t xml:space="preserve">          Prepaid Assets Insurance</t>
  </si>
  <si>
    <t xml:space="preserve">          Prepaid Expenses</t>
  </si>
  <si>
    <t xml:space="preserve">          Prepaid Expenses - Laptop AMC</t>
  </si>
  <si>
    <t xml:space="preserve">          Prepaid Expenses - Laptop Extended Warranty</t>
  </si>
  <si>
    <t xml:space="preserve">          Prepaid Insurance - Employees Health &amp; Personal Accident</t>
  </si>
  <si>
    <t xml:space="preserve">          Samsung 24" LED Monitor - Batch-4</t>
  </si>
  <si>
    <t xml:space="preserve">          Samsung 24" LED Monitor - Batch-5</t>
  </si>
  <si>
    <t xml:space="preserve">          Samsung Refrigerator - 1</t>
  </si>
  <si>
    <t xml:space="preserve">          Security Deposit - ESIC</t>
  </si>
  <si>
    <t xml:space="preserve">          Security Deposit - Hive Space</t>
  </si>
  <si>
    <t xml:space="preserve">          Security Deposits - Awfis Space Solutions Private Limited</t>
  </si>
  <si>
    <t xml:space="preserve">          Security Deposits - Concept Classic Converge</t>
  </si>
  <si>
    <t>Liabilities</t>
  </si>
  <si>
    <t xml:space="preserve">          Accounts Payable</t>
  </si>
  <si>
    <t xml:space="preserve">          GST Payable</t>
  </si>
  <si>
    <t xml:space="preserve">                    Output CGST</t>
  </si>
  <si>
    <t xml:space="preserve">                    Output SGST</t>
  </si>
  <si>
    <t xml:space="preserve">          Total for GST Payable</t>
  </si>
  <si>
    <t xml:space="preserve">          Payroll liabilities</t>
  </si>
  <si>
    <t xml:space="preserve">          Profession Tax Payable</t>
  </si>
  <si>
    <t xml:space="preserve">          Provident Fund Payables</t>
  </si>
  <si>
    <t xml:space="preserve">          Provision for Gratuity</t>
  </si>
  <si>
    <t xml:space="preserve">          Provision for Professional Fee (Transfer Pricing)</t>
  </si>
  <si>
    <t xml:space="preserve">          Provision for Statutory Audit Fee</t>
  </si>
  <si>
    <t xml:space="preserve">          Provision for Tax</t>
  </si>
  <si>
    <t xml:space="preserve">          TDS Payable</t>
  </si>
  <si>
    <t xml:space="preserve">          Veripark Gulf FZE (Related Party)</t>
  </si>
  <si>
    <t>Equities</t>
  </si>
  <si>
    <t xml:space="preserve">          Retained Earnings</t>
  </si>
  <si>
    <t xml:space="preserve">          Shares Issued to Fadhlurahman</t>
  </si>
  <si>
    <t xml:space="preserve">          Shares Issued to Mohammed Anwar</t>
  </si>
  <si>
    <t xml:space="preserve">          Shares Issued to Veripark Yazilim Anonim Sirketi</t>
  </si>
  <si>
    <t>Income</t>
  </si>
  <si>
    <t xml:space="preserve">          Gain / Loss on Sales of Fixed Assets</t>
  </si>
  <si>
    <t xml:space="preserve">          Sales</t>
  </si>
  <si>
    <t>Expense</t>
  </si>
  <si>
    <t xml:space="preserve">          Annual Profession Tax</t>
  </si>
  <si>
    <t xml:space="preserve">          Asset Insurance</t>
  </si>
  <si>
    <t xml:space="preserve">          Bank Fees and Charges</t>
  </si>
  <si>
    <t xml:space="preserve">          Consultancy &amp; Service Fee</t>
  </si>
  <si>
    <t xml:space="preserve">          Conveyance Allowances</t>
  </si>
  <si>
    <t xml:space="preserve">          Depreciation And Amortisation</t>
  </si>
  <si>
    <t xml:space="preserve">          Dues &amp; Subscriptions</t>
  </si>
  <si>
    <t xml:space="preserve">          Employees Expenses Reimbursement</t>
  </si>
  <si>
    <t xml:space="preserve">          Employees Group Life Insurance</t>
  </si>
  <si>
    <t xml:space="preserve">          Employees Health &amp; Personal Accident Insurance</t>
  </si>
  <si>
    <t xml:space="preserve">          Employer Contribution to EPF</t>
  </si>
  <si>
    <t xml:space="preserve">          Gratuity Expense</t>
  </si>
  <si>
    <t xml:space="preserve">          Income Tax</t>
  </si>
  <si>
    <t xml:space="preserve">          Interest and penalty</t>
  </si>
  <si>
    <t xml:space="preserve">          Interest on TDS</t>
  </si>
  <si>
    <t xml:space="preserve">          Laptop Accessories and Maintenance</t>
  </si>
  <si>
    <t xml:space="preserve">          Laptop Annual Maintenance Charges</t>
  </si>
  <si>
    <t xml:space="preserve">          Laptop Extended Warranty</t>
  </si>
  <si>
    <t xml:space="preserve">          Loss/Gain on Foreign Exchange</t>
  </si>
  <si>
    <t xml:space="preserve">          Office Rent</t>
  </si>
  <si>
    <t xml:space="preserve">          Other Deductions</t>
  </si>
  <si>
    <t xml:space="preserve">          Other Expenses</t>
  </si>
  <si>
    <t xml:space="preserve">          Payroll Expenses</t>
  </si>
  <si>
    <t xml:space="preserve">          Per Diem Expenses</t>
  </si>
  <si>
    <t xml:space="preserve">          PF Administration &amp; EDLI Charges</t>
  </si>
  <si>
    <t xml:space="preserve">          Postage &amp; Courier Charges</t>
  </si>
  <si>
    <t xml:space="preserve">          Printing and Stationery</t>
  </si>
  <si>
    <t xml:space="preserve">          Professional Fee</t>
  </si>
  <si>
    <t xml:space="preserve">          Professional Fee (Transfer Pricing)</t>
  </si>
  <si>
    <t xml:space="preserve">          Registrations &amp; Renewals</t>
  </si>
  <si>
    <t xml:space="preserve">          Retainership Fee</t>
  </si>
  <si>
    <t xml:space="preserve">          ROC Filing Fee</t>
  </si>
  <si>
    <t xml:space="preserve">          Staff Welfare Expenses</t>
  </si>
  <si>
    <t xml:space="preserve">          Statutory Audit Fee</t>
  </si>
  <si>
    <t xml:space="preserve">          Telephone Expense</t>
  </si>
  <si>
    <t xml:space="preserve">          Visa Expenses</t>
  </si>
  <si>
    <t>Total for Trial Balance</t>
  </si>
  <si>
    <t>2. Share capital</t>
  </si>
  <si>
    <t>Authorised shares</t>
  </si>
  <si>
    <t>10,000 (March 31, 2022 : 10,000) equity shares of ₹ 10/- each</t>
  </si>
  <si>
    <t>Issued, subscribed and fully paid-up shares</t>
  </si>
  <si>
    <t>1,000 (March 31, 2022 : 1,000) equity shares of ₹ 10/- each</t>
  </si>
  <si>
    <t>Total issued, subscribed and fully paid-up share capital</t>
  </si>
  <si>
    <t>(a) Reconciliation of the equity shares outstanding at the beginning and at the end of the year</t>
  </si>
  <si>
    <t>No's</t>
  </si>
  <si>
    <t>Amount</t>
  </si>
  <si>
    <t>Equity shares of ₹ 10/- each fully paid</t>
  </si>
  <si>
    <t>At the beginning of the year</t>
  </si>
  <si>
    <t>Outstanding at the end of the year</t>
  </si>
  <si>
    <t>(b) Terms/ rights attached to equity shares</t>
  </si>
  <si>
    <t>The Company has only one class of equity shares having par value of ₹ 10/- per share. Each holder of equity share is entitled to one vote per share. The Company declares and pays dividend in Indian Rupees. In the event of liquidation of the Company, the holders of equity shares will be entitled to receive remaining assets of the Company, after distribution of all preferential amounts. The distribution will be in proportion to the number of equity shares held by the shareholders.</t>
  </si>
  <si>
    <t>(c) Details of share holders holding more than 5% shares in the Company</t>
  </si>
  <si>
    <t>Name of the shareholder</t>
  </si>
  <si>
    <t>% holding</t>
  </si>
  <si>
    <t>Veripark Yazilim Anonim Sirketi</t>
  </si>
  <si>
    <t>As per records of the Company, including its register of shareholders/ members and other declarations received from shareholders regarding beneficial interest, the above shareholding represents both legal and beneficial ownerships of shares.</t>
  </si>
  <si>
    <t>(d) Disclosure of Shareholding of Promoters</t>
  </si>
  <si>
    <t>Name of the Promoter</t>
  </si>
  <si>
    <t>No. of shares</t>
  </si>
  <si>
    <t>Fadhlurahman</t>
  </si>
  <si>
    <t>Mohammed Anwar</t>
  </si>
  <si>
    <t>3. Reserves and surplus</t>
  </si>
  <si>
    <t>Surplus in the statement of profit and loss</t>
  </si>
  <si>
    <t>Balance, at the beginning of the year</t>
  </si>
  <si>
    <t>Add: Profit for the Year</t>
  </si>
  <si>
    <t>Less: Appropriations</t>
  </si>
  <si>
    <t>Balance, at the end of the year</t>
  </si>
  <si>
    <t>4. Long term provisions</t>
  </si>
  <si>
    <t>Gratuity payable</t>
  </si>
  <si>
    <t>5. Trade Payables</t>
  </si>
  <si>
    <t>Dues to</t>
  </si>
  <si>
    <t>-Micro &amp; Small Enterprises</t>
  </si>
  <si>
    <t>-Others</t>
  </si>
  <si>
    <t>Age wise analysis of Trade payables as on 31.03.2025</t>
  </si>
  <si>
    <t>Particulars</t>
  </si>
  <si>
    <t>Outstanding for following periods from due date of payment</t>
  </si>
  <si>
    <t>Total</t>
  </si>
  <si>
    <t>0 - 1 Year</t>
  </si>
  <si>
    <t>1 - 2 Years</t>
  </si>
  <si>
    <t>2 - 3 Years</t>
  </si>
  <si>
    <t>More than 3 Years</t>
  </si>
  <si>
    <t>Undisputed dues</t>
  </si>
  <si>
    <t>- MSME</t>
  </si>
  <si>
    <t>- Others</t>
  </si>
  <si>
    <t>Disputed dues</t>
  </si>
  <si>
    <t>Age wise analysis of Trade payables as on 31.03.2024</t>
  </si>
  <si>
    <t>6. Other Current Liabilities</t>
  </si>
  <si>
    <t>Outstanding Liabilities for Expenses</t>
  </si>
  <si>
    <t>Statutory dues</t>
  </si>
  <si>
    <t>7. Short Term Provisions</t>
  </si>
  <si>
    <t>Provision for Taxation</t>
  </si>
  <si>
    <t>Provision for Gratuity - current</t>
  </si>
  <si>
    <t>Note 8 : Fixed Assets</t>
  </si>
  <si>
    <t>Gross Carrying Value</t>
  </si>
  <si>
    <t>Accumulated Depreciation</t>
  </si>
  <si>
    <t>Net Carrying Value</t>
  </si>
  <si>
    <t>As at 1st April 2024</t>
  </si>
  <si>
    <t>Additions</t>
  </si>
  <si>
    <t>Deletion</t>
  </si>
  <si>
    <t>As at 31st March  2025</t>
  </si>
  <si>
    <t>For the year</t>
  </si>
  <si>
    <t>Tangible Assets</t>
  </si>
  <si>
    <t>Furniture &amp; Fixtures</t>
  </si>
  <si>
    <t>Computers &amp; Peripherals</t>
  </si>
  <si>
    <t>Office Equipments</t>
  </si>
  <si>
    <t>9. Long Term Loans and advances</t>
  </si>
  <si>
    <t>Unsecured, considered good</t>
  </si>
  <si>
    <t>Long Term Security Deposits</t>
  </si>
  <si>
    <t>10. Deferred Tax Asset</t>
  </si>
  <si>
    <t>Deferred tax asset</t>
  </si>
  <si>
    <t>11. Cash and bank balances</t>
  </si>
  <si>
    <t>Cash and cash equivalents</t>
  </si>
  <si>
    <t>Balances with banks in current accounts</t>
  </si>
  <si>
    <t>Cash on hand</t>
  </si>
  <si>
    <t>12. Short Term Loans and Advances</t>
  </si>
  <si>
    <t>Other Advances</t>
  </si>
  <si>
    <t>Other loans and advances</t>
  </si>
  <si>
    <t>Balances with statutory/government authorities</t>
  </si>
  <si>
    <r>
      <rPr>
        <b/>
        <sz val="10"/>
        <color rgb="FF000000"/>
        <rFont val="Book Antiqua"/>
        <charset val="134"/>
      </rPr>
      <t>Note:</t>
    </r>
    <r>
      <rPr>
        <b/>
        <sz val="10"/>
        <color indexed="8"/>
        <rFont val="Book Antiqua"/>
        <charset val="134"/>
      </rPr>
      <t xml:space="preserve"> Regarding the Input Tax Credit available to </t>
    </r>
    <r>
      <rPr>
        <b/>
        <sz val="10"/>
        <color rgb="FF000000"/>
        <rFont val="Book Antiqua"/>
        <charset val="134"/>
      </rPr>
      <t>the company, th</t>
    </r>
    <r>
      <rPr>
        <b/>
        <sz val="10"/>
        <color indexed="8"/>
        <rFont val="Book Antiqua"/>
        <charset val="134"/>
      </rPr>
      <t>e total balance available on government portal is Rs. 32,48,646. However, according to our books, i</t>
    </r>
    <r>
      <rPr>
        <b/>
        <sz val="10"/>
        <color rgb="FF000000"/>
        <rFont val="Book Antiqua"/>
        <charset val="134"/>
      </rPr>
      <t>t has been retained at</t>
    </r>
    <r>
      <rPr>
        <b/>
        <sz val="10"/>
        <color indexed="8"/>
        <rFont val="Book Antiqua"/>
        <charset val="134"/>
      </rPr>
      <t xml:space="preserve"> Rs. 60,22,450. This variation is due to below listed reasons: 
A. Rs. 12,70,479 was sanctioned as a refund but has be credited to the bank account in the next financial year (2024-25), 
B. Rs. 2,52,994 refund for year 2022-23 has been sanctioned but not yet credited.  
C. Rs. 16,11,801 was previously partially rejected during the refund processing by the concerned officer. To reflect this amount in the portal, we have filed Form PMT-03 and are awaiting its reflection in the Electronic Credit Ledger. 
D. We have also reversed Rs. 3,61,470 since we claimed excess ITC to that extent while filing the returns duirngFY 2022-23.</t>
    </r>
  </si>
  <si>
    <t>13. Other Current Assets</t>
  </si>
  <si>
    <t>CD Balance GHI &amp; GPA</t>
  </si>
  <si>
    <t>Prepaid Insurance</t>
  </si>
  <si>
    <t>Prepaid Expenditure</t>
  </si>
  <si>
    <t>Deferred Revenue Expenditure</t>
  </si>
  <si>
    <t>GST refund Due</t>
  </si>
  <si>
    <t>Advance Tax</t>
  </si>
  <si>
    <t>14. Revenue from Operations</t>
  </si>
  <si>
    <t>March 31, 2025</t>
  </si>
  <si>
    <t>March 31, 2024</t>
  </si>
  <si>
    <t>Sale of Services</t>
  </si>
  <si>
    <t>15. Other income</t>
  </si>
  <si>
    <t>Foreign exchange Gain</t>
  </si>
  <si>
    <t>Gain on sale of assets</t>
  </si>
  <si>
    <t>16. Employee benefit expense</t>
  </si>
  <si>
    <t>Salaries, wages and bonus</t>
  </si>
  <si>
    <t>Contribution to PF, ESI &amp; Gratuity</t>
  </si>
  <si>
    <t>Staff welfare expenses</t>
  </si>
  <si>
    <t>17. Other expenses</t>
  </si>
  <si>
    <t>Rent</t>
  </si>
  <si>
    <t>Foreign exchange loss</t>
  </si>
  <si>
    <t>Membership &amp; Subscription Charges</t>
  </si>
  <si>
    <t>Professional &amp; Consultancy Fees</t>
  </si>
  <si>
    <t>Repairs &amp; Maintenance</t>
  </si>
  <si>
    <t>-Office</t>
  </si>
  <si>
    <t>-Computers</t>
  </si>
  <si>
    <t>Telephone &amp; Internet</t>
  </si>
  <si>
    <t>Power &amp; Fuel</t>
  </si>
  <si>
    <t>Insurance</t>
  </si>
  <si>
    <t>Printing &amp; stationery</t>
  </si>
  <si>
    <t>Postage &amp; Courier</t>
  </si>
  <si>
    <t>Bank charges</t>
  </si>
  <si>
    <t>Rates &amp; Taxes</t>
  </si>
  <si>
    <t>Payment to Auditors*</t>
  </si>
  <si>
    <t>Miscellaneous expenses</t>
  </si>
  <si>
    <t xml:space="preserve">     * Fees is net of GST which is taken as input tax credit.</t>
  </si>
  <si>
    <t>18. Depreciation and amortisation expense</t>
  </si>
  <si>
    <t>Depreciation &amp; amortisation</t>
  </si>
  <si>
    <t>21. Loss on Sale of Assets &amp; Investments</t>
  </si>
  <si>
    <t>Short Term Loss on Sale of Investments (Non Derivative Loss)</t>
  </si>
  <si>
    <t>Long term loss on sale of investments</t>
  </si>
  <si>
    <t>Loss on Sale of Fixed Assets</t>
  </si>
  <si>
    <t>19. Payment to auditor</t>
  </si>
  <si>
    <t>- For Audit fee</t>
  </si>
  <si>
    <t>- For Tax Audit &amp; others taxation related matters</t>
  </si>
  <si>
    <t>20. Earnings per Share</t>
  </si>
  <si>
    <t xml:space="preserve">i) Profit after tax </t>
  </si>
  <si>
    <t>Basic &amp; Diluted</t>
  </si>
  <si>
    <t xml:space="preserve">ii) Weighted average number of equity shares of ₹ 10/- each </t>
  </si>
  <si>
    <t xml:space="preserve">    outstanding during the year</t>
  </si>
  <si>
    <t>Earning Per Share in Rupees</t>
  </si>
  <si>
    <t>21. Related Party Disclosures</t>
  </si>
  <si>
    <t>As per Accounting Standard 18, the disclosures of related parties as defined in the Accounting Standard are given below</t>
  </si>
  <si>
    <t>i.</t>
  </si>
  <si>
    <t>Subsidiary Company:</t>
  </si>
  <si>
    <t>R.L.P Commodity &amp; Derivatives Private Limited</t>
  </si>
  <si>
    <t>Key Management Personnel:</t>
  </si>
  <si>
    <t>S No</t>
  </si>
  <si>
    <t xml:space="preserve">Name of the Official </t>
  </si>
  <si>
    <t>Designation</t>
  </si>
  <si>
    <t>Fadhlurahman Parattuveettil Usman</t>
  </si>
  <si>
    <t>Director</t>
  </si>
  <si>
    <t>Vijay Krishnan ( Retired)</t>
  </si>
  <si>
    <t>Holding Company</t>
  </si>
  <si>
    <t>ii</t>
  </si>
  <si>
    <t>Transactions with Related Parties:</t>
  </si>
  <si>
    <t>Incomes</t>
  </si>
  <si>
    <t>Holding company</t>
  </si>
  <si>
    <t>Sale of services</t>
  </si>
  <si>
    <t>Expenses</t>
  </si>
  <si>
    <t>Remuneration</t>
  </si>
  <si>
    <t>Balance outstanding as on 31st March</t>
  </si>
  <si>
    <t>Expenses payable</t>
  </si>
  <si>
    <t>22. Depreciation</t>
  </si>
  <si>
    <t>Pursuant to the enactment of the Companies Act, 2013 (the Act), the company has adopted esimated useful life of fixed assets as stipulated by Schedule II to the Act, applicable for accounting period commencing on 01.04.2014.</t>
  </si>
  <si>
    <t>23. Disclosure of Financial Ratios</t>
  </si>
  <si>
    <t>As at 31.03.2025</t>
  </si>
  <si>
    <t>As at 31.03.2024</t>
  </si>
  <si>
    <t>(i) Current Ratio</t>
  </si>
  <si>
    <t>(ii) Debt-Equity Ratio</t>
  </si>
  <si>
    <t>NA</t>
  </si>
  <si>
    <t>(iii) Debt Service Coverage Ratio</t>
  </si>
  <si>
    <t>(iv) Return on Equity Ratio</t>
  </si>
  <si>
    <t>(v) Inventory Turnover Ratio</t>
  </si>
  <si>
    <t>(vi) Trade Receivables Turnover Ratio</t>
  </si>
  <si>
    <t>(vii) Trade Payables Turnover Ratio</t>
  </si>
  <si>
    <t>(viii) Net Capital Turnover Ratio</t>
  </si>
  <si>
    <t>(ix) Net Profit Ratio</t>
  </si>
  <si>
    <t>(x) Return on Capital Employed</t>
  </si>
  <si>
    <t>24.Transfer Pricing</t>
  </si>
  <si>
    <t>The Company has undertaken necessary steps to comply with the Transfer Pricing regulations. The Management is of the opinion that the international transactions are at arm's length and hence the aforesaid legislation will not have any impact on the financial statements, particularly on the amount of tax expense and that of provision for taxation.</t>
  </si>
  <si>
    <t xml:space="preserve">25.Earnings in foreign currency:  </t>
  </si>
  <si>
    <t>Inflow:</t>
  </si>
  <si>
    <t>Income from export of services</t>
  </si>
  <si>
    <r>
      <rPr>
        <b/>
        <sz val="11"/>
        <color indexed="8"/>
        <rFont val="Book Antiqua"/>
        <charset val="134"/>
      </rPr>
      <t>26.</t>
    </r>
    <r>
      <rPr>
        <sz val="11"/>
        <color indexed="8"/>
        <rFont val="Book Antiqua"/>
        <charset val="134"/>
      </rPr>
      <t xml:space="preserve"> Previous year's figures have been regrouped whever necessary to confirm to Current year's classfications. </t>
    </r>
  </si>
  <si>
    <t>As per my report of even date.</t>
  </si>
  <si>
    <t>For and on behalf of the Board of Directors</t>
  </si>
  <si>
    <t xml:space="preserve">ICAI Firm registration number: </t>
  </si>
  <si>
    <t>Chartered Accountants</t>
  </si>
  <si>
    <t>Proprietor</t>
  </si>
  <si>
    <t>Membership No.:</t>
  </si>
</sst>
</file>

<file path=xl/styles.xml><?xml version="1.0" encoding="utf-8"?>
<styleSheet xmlns="http://schemas.openxmlformats.org/spreadsheetml/2006/main" xmlns:mc="http://schemas.openxmlformats.org/markup-compatibility/2006" xmlns:xr9="http://schemas.microsoft.com/office/spreadsheetml/2016/revision9" mc:Ignorable="xr9">
  <numFmts count="1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_(* #,##0.00_);_(* \(#,##0.00\);_(* &quot;-&quot;??_);_(@_)"/>
    <numFmt numFmtId="181" formatCode="[$-409]mmmm\ d\,\ yyyy;@"/>
    <numFmt numFmtId="182" formatCode="_(* #,##0_);_(* \(#,##0\);_(* &quot;-&quot;??_);_(@_)"/>
    <numFmt numFmtId="183" formatCode="dd/mmm/yy"/>
    <numFmt numFmtId="184" formatCode="_(* #,##0.000_);_(* \(#,##0.000\);_(* &quot;-&quot;??_);_(@_)"/>
    <numFmt numFmtId="185" formatCode="_(* #,##0_);_(* \(#,##0\);_(* &quot;-&quot;_);_(@_)"/>
    <numFmt numFmtId="186" formatCode="#\.00,;\(#\.00,\);&quot;-&quot;"/>
    <numFmt numFmtId="187" formatCode="_ * #,##0_ ;_ * \-#,##0_ ;_ * &quot;-&quot;??_ ;_ @_ "/>
    <numFmt numFmtId="188" formatCode="[$-409]d/mmm/yy;@"/>
    <numFmt numFmtId="189" formatCode="##\ \ ##\ \ ##\ \ ##\ \ ###"/>
  </numFmts>
  <fonts count="48">
    <font>
      <sz val="11"/>
      <color theme="1"/>
      <name val="Calibri"/>
      <charset val="134"/>
      <scheme val="minor"/>
    </font>
    <font>
      <b/>
      <sz val="14"/>
      <color indexed="8"/>
      <name val="Book Antiqua"/>
      <charset val="134"/>
    </font>
    <font>
      <sz val="10"/>
      <color indexed="8"/>
      <name val="Book Antiqua"/>
      <charset val="134"/>
    </font>
    <font>
      <b/>
      <sz val="11"/>
      <name val="Book Antiqua"/>
      <charset val="134"/>
    </font>
    <font>
      <sz val="10"/>
      <name val="Book Antiqua"/>
      <charset val="134"/>
    </font>
    <font>
      <b/>
      <i/>
      <sz val="10"/>
      <color indexed="8"/>
      <name val="Book Antiqua"/>
      <charset val="134"/>
    </font>
    <font>
      <b/>
      <sz val="11"/>
      <color indexed="8"/>
      <name val="Book Antiqua"/>
      <charset val="134"/>
    </font>
    <font>
      <sz val="11"/>
      <color indexed="8"/>
      <name val="Book Antiqua"/>
      <charset val="134"/>
    </font>
    <font>
      <b/>
      <sz val="11"/>
      <color theme="1"/>
      <name val="Book Antiqua"/>
      <charset val="134"/>
    </font>
    <font>
      <sz val="11"/>
      <name val="Book Antiqua"/>
      <charset val="134"/>
    </font>
    <font>
      <sz val="11"/>
      <color theme="1"/>
      <name val="Calibri"/>
      <charset val="134"/>
      <scheme val="minor"/>
    </font>
    <font>
      <b/>
      <sz val="11"/>
      <color rgb="FF000000"/>
      <name val="Book Antiqua"/>
      <charset val="134"/>
    </font>
    <font>
      <sz val="11"/>
      <color rgb="FF000000"/>
      <name val="Book Antiqua"/>
      <charset val="134"/>
    </font>
    <font>
      <sz val="11"/>
      <color theme="1"/>
      <name val="Book Antiqua"/>
      <charset val="134"/>
    </font>
    <font>
      <i/>
      <sz val="10"/>
      <name val="Arial"/>
      <charset val="134"/>
    </font>
    <font>
      <u/>
      <sz val="11"/>
      <color theme="1"/>
      <name val="Book Antiqua"/>
      <charset val="134"/>
    </font>
    <font>
      <b/>
      <sz val="14"/>
      <name val="Book Antiqua"/>
      <charset val="134"/>
    </font>
    <font>
      <sz val="14"/>
      <name val="Book Antiqua"/>
      <charset val="134"/>
    </font>
    <font>
      <b/>
      <i/>
      <sz val="11"/>
      <color indexed="8"/>
      <name val="Book Antiqua"/>
      <charset val="134"/>
    </font>
    <font>
      <b/>
      <i/>
      <sz val="11"/>
      <name val="Book Antiqua"/>
      <charset val="134"/>
    </font>
    <font>
      <b/>
      <sz val="10"/>
      <color indexed="8"/>
      <name val="Book Antiqua"/>
      <charset val="134"/>
    </font>
    <font>
      <i/>
      <sz val="11"/>
      <color indexed="8"/>
      <name val="Book Antiqua"/>
      <charset val="134"/>
    </font>
    <font>
      <sz val="10"/>
      <name val="Arial"/>
      <charset val="134"/>
    </font>
    <font>
      <b/>
      <sz val="10"/>
      <name val="Book Antiqua"/>
      <charset val="134"/>
    </font>
    <font>
      <sz val="11"/>
      <color rgb="FFFFFFFF"/>
      <name val="Arial"/>
      <charset val="134"/>
    </font>
    <font>
      <sz val="11"/>
      <color rgb="FF000000"/>
      <name val="Arial"/>
      <charset val="134"/>
    </font>
    <font>
      <b/>
      <sz val="12"/>
      <color rgb="FF000000"/>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1"/>
      <color indexed="8"/>
      <name val="Calibri"/>
      <charset val="134"/>
    </font>
    <font>
      <b/>
      <sz val="10"/>
      <color rgb="FF000000"/>
      <name val="Book Antiqua"/>
      <charset val="134"/>
    </font>
  </fonts>
  <fills count="3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3C3C47"/>
        <bgColor indexed="64"/>
      </patternFill>
    </fill>
    <fill>
      <patternFill patternType="solid">
        <fgColor rgb="FFF5F5F5"/>
        <bgColor indexed="64"/>
      </patternFill>
    </fill>
    <fill>
      <patternFill patternType="solid">
        <fgColor rgb="FFFFFFFF"/>
        <bgColor indexed="64"/>
      </patternFill>
    </fill>
    <fill>
      <patternFill patternType="solid">
        <fgColor theme="4"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1">
    <border>
      <left/>
      <right/>
      <top/>
      <bottom/>
      <diagonal/>
    </border>
    <border>
      <left/>
      <right/>
      <top style="thin">
        <color auto="1"/>
      </top>
      <bottom style="thin">
        <color auto="1"/>
      </bottom>
      <diagonal/>
    </border>
    <border>
      <left/>
      <right/>
      <top/>
      <bottom style="double">
        <color auto="1"/>
      </bottom>
      <diagonal/>
    </border>
    <border>
      <left/>
      <right/>
      <top/>
      <bottom style="thin">
        <color auto="1"/>
      </bottom>
      <diagonal/>
    </border>
    <border>
      <left/>
      <right/>
      <top style="thin">
        <color auto="1"/>
      </top>
      <bottom/>
      <diagonal/>
    </border>
    <border>
      <left/>
      <right/>
      <top/>
      <bottom style="medium">
        <color auto="1"/>
      </bottom>
      <diagonal/>
    </border>
    <border>
      <left/>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style="medium">
        <color auto="1"/>
      </left>
      <right/>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thin">
        <color auto="1"/>
      </bottom>
      <diagonal/>
    </border>
    <border>
      <left style="thin">
        <color auto="1"/>
      </left>
      <right/>
      <top/>
      <bottom/>
      <diagonal/>
    </border>
    <border>
      <left style="thin">
        <color auto="1"/>
      </left>
      <right style="medium">
        <color auto="1"/>
      </right>
      <top/>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rgb="FFD5D5D5"/>
      </left>
      <right style="thin">
        <color rgb="FFD5D5D5"/>
      </right>
      <top style="thin">
        <color rgb="FFD5D5D5"/>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6">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0" fillId="8" borderId="33" applyNumberFormat="0" applyFont="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34" applyNumberFormat="0" applyFill="0" applyAlignment="0" applyProtection="0">
      <alignment vertical="center"/>
    </xf>
    <xf numFmtId="0" fontId="33" fillId="0" borderId="34" applyNumberFormat="0" applyFill="0" applyAlignment="0" applyProtection="0">
      <alignment vertical="center"/>
    </xf>
    <xf numFmtId="0" fontId="34" fillId="0" borderId="35" applyNumberFormat="0" applyFill="0" applyAlignment="0" applyProtection="0">
      <alignment vertical="center"/>
    </xf>
    <xf numFmtId="0" fontId="34" fillId="0" borderId="0" applyNumberFormat="0" applyFill="0" applyBorder="0" applyAlignment="0" applyProtection="0">
      <alignment vertical="center"/>
    </xf>
    <xf numFmtId="0" fontId="35" fillId="9" borderId="36" applyNumberFormat="0" applyAlignment="0" applyProtection="0">
      <alignment vertical="center"/>
    </xf>
    <xf numFmtId="0" fontId="36" fillId="10" borderId="37" applyNumberFormat="0" applyAlignment="0" applyProtection="0">
      <alignment vertical="center"/>
    </xf>
    <xf numFmtId="0" fontId="37" fillId="10" borderId="36" applyNumberFormat="0" applyAlignment="0" applyProtection="0">
      <alignment vertical="center"/>
    </xf>
    <xf numFmtId="0" fontId="38" fillId="11" borderId="38" applyNumberFormat="0" applyAlignment="0" applyProtection="0">
      <alignment vertical="center"/>
    </xf>
    <xf numFmtId="0" fontId="39" fillId="0" borderId="39" applyNumberFormat="0" applyFill="0" applyAlignment="0" applyProtection="0">
      <alignment vertical="center"/>
    </xf>
    <xf numFmtId="0" fontId="40" fillId="0" borderId="40" applyNumberFormat="0" applyFill="0" applyAlignment="0" applyProtection="0">
      <alignment vertical="center"/>
    </xf>
    <xf numFmtId="0" fontId="41" fillId="12" borderId="0" applyNumberFormat="0" applyBorder="0" applyAlignment="0" applyProtection="0">
      <alignment vertical="center"/>
    </xf>
    <xf numFmtId="0" fontId="42" fillId="13" borderId="0" applyNumberFormat="0" applyBorder="0" applyAlignment="0" applyProtection="0">
      <alignment vertical="center"/>
    </xf>
    <xf numFmtId="0" fontId="43" fillId="14" borderId="0" applyNumberFormat="0" applyBorder="0" applyAlignment="0" applyProtection="0">
      <alignment vertical="center"/>
    </xf>
    <xf numFmtId="0" fontId="44" fillId="15" borderId="0" applyNumberFormat="0" applyBorder="0" applyAlignment="0" applyProtection="0">
      <alignment vertical="center"/>
    </xf>
    <xf numFmtId="0" fontId="45" fillId="16" borderId="0" applyNumberFormat="0" applyBorder="0" applyAlignment="0" applyProtection="0">
      <alignment vertical="center"/>
    </xf>
    <xf numFmtId="0" fontId="45" fillId="17" borderId="0" applyNumberFormat="0" applyBorder="0" applyAlignment="0" applyProtection="0">
      <alignment vertical="center"/>
    </xf>
    <xf numFmtId="0" fontId="44" fillId="18" borderId="0" applyNumberFormat="0" applyBorder="0" applyAlignment="0" applyProtection="0">
      <alignment vertical="center"/>
    </xf>
    <xf numFmtId="0" fontId="44" fillId="19" borderId="0" applyNumberFormat="0" applyBorder="0" applyAlignment="0" applyProtection="0">
      <alignment vertical="center"/>
    </xf>
    <xf numFmtId="0" fontId="45" fillId="20" borderId="0" applyNumberFormat="0" applyBorder="0" applyAlignment="0" applyProtection="0">
      <alignment vertical="center"/>
    </xf>
    <xf numFmtId="0" fontId="45" fillId="21" borderId="0" applyNumberFormat="0" applyBorder="0" applyAlignment="0" applyProtection="0">
      <alignment vertical="center"/>
    </xf>
    <xf numFmtId="0" fontId="44" fillId="22" borderId="0" applyNumberFormat="0" applyBorder="0" applyAlignment="0" applyProtection="0">
      <alignment vertical="center"/>
    </xf>
    <xf numFmtId="0" fontId="44" fillId="23" borderId="0" applyNumberFormat="0" applyBorder="0" applyAlignment="0" applyProtection="0">
      <alignment vertical="center"/>
    </xf>
    <xf numFmtId="0" fontId="45" fillId="24" borderId="0" applyNumberFormat="0" applyBorder="0" applyAlignment="0" applyProtection="0">
      <alignment vertical="center"/>
    </xf>
    <xf numFmtId="0" fontId="45" fillId="25" borderId="0" applyNumberFormat="0" applyBorder="0" applyAlignment="0" applyProtection="0">
      <alignment vertical="center"/>
    </xf>
    <xf numFmtId="0" fontId="44" fillId="26" borderId="0" applyNumberFormat="0" applyBorder="0" applyAlignment="0" applyProtection="0">
      <alignment vertical="center"/>
    </xf>
    <xf numFmtId="0" fontId="44" fillId="27" borderId="0" applyNumberFormat="0" applyBorder="0" applyAlignment="0" applyProtection="0">
      <alignment vertical="center"/>
    </xf>
    <xf numFmtId="0" fontId="45" fillId="28" borderId="0" applyNumberFormat="0" applyBorder="0" applyAlignment="0" applyProtection="0">
      <alignment vertical="center"/>
    </xf>
    <xf numFmtId="0" fontId="45" fillId="29" borderId="0" applyNumberFormat="0" applyBorder="0" applyAlignment="0" applyProtection="0">
      <alignment vertical="center"/>
    </xf>
    <xf numFmtId="0" fontId="44" fillId="30" borderId="0" applyNumberFormat="0" applyBorder="0" applyAlignment="0" applyProtection="0">
      <alignment vertical="center"/>
    </xf>
    <xf numFmtId="0" fontId="44" fillId="31" borderId="0" applyNumberFormat="0" applyBorder="0" applyAlignment="0" applyProtection="0">
      <alignment vertical="center"/>
    </xf>
    <xf numFmtId="0" fontId="45" fillId="32" borderId="0" applyNumberFormat="0" applyBorder="0" applyAlignment="0" applyProtection="0">
      <alignment vertical="center"/>
    </xf>
    <xf numFmtId="0" fontId="45" fillId="33" borderId="0" applyNumberFormat="0" applyBorder="0" applyAlignment="0" applyProtection="0">
      <alignment vertical="center"/>
    </xf>
    <xf numFmtId="0" fontId="44" fillId="34" borderId="0" applyNumberFormat="0" applyBorder="0" applyAlignment="0" applyProtection="0">
      <alignment vertical="center"/>
    </xf>
    <xf numFmtId="0" fontId="44" fillId="35" borderId="0" applyNumberFormat="0" applyBorder="0" applyAlignment="0" applyProtection="0">
      <alignment vertical="center"/>
    </xf>
    <xf numFmtId="0" fontId="45" fillId="36" borderId="0" applyNumberFormat="0" applyBorder="0" applyAlignment="0" applyProtection="0">
      <alignment vertical="center"/>
    </xf>
    <xf numFmtId="0" fontId="45" fillId="37" borderId="0" applyNumberFormat="0" applyBorder="0" applyAlignment="0" applyProtection="0">
      <alignment vertical="center"/>
    </xf>
    <xf numFmtId="0" fontId="44" fillId="38" borderId="0" applyNumberFormat="0" applyBorder="0" applyAlignment="0" applyProtection="0">
      <alignment vertical="center"/>
    </xf>
    <xf numFmtId="0" fontId="10" fillId="0" borderId="0"/>
    <xf numFmtId="180" fontId="46" fillId="0" borderId="0" applyFont="0" applyFill="0" applyBorder="0" applyAlignment="0" applyProtection="0"/>
    <xf numFmtId="180" fontId="22" fillId="0" borderId="0" applyFont="0" applyFill="0" applyBorder="0" applyAlignment="0" applyProtection="0"/>
    <xf numFmtId="0" fontId="22" fillId="0" borderId="0"/>
    <xf numFmtId="180" fontId="46" fillId="0" borderId="0" applyFont="0" applyFill="0" applyBorder="0" applyAlignment="0" applyProtection="0"/>
    <xf numFmtId="176" fontId="10" fillId="0" borderId="0" applyFont="0" applyFill="0" applyBorder="0" applyAlignment="0" applyProtection="0"/>
    <xf numFmtId="0" fontId="10" fillId="0" borderId="0"/>
  </cellStyleXfs>
  <cellXfs count="395">
    <xf numFmtId="0" fontId="0" fillId="0" borderId="0" xfId="0">
      <alignment vertical="center"/>
    </xf>
    <xf numFmtId="0" fontId="1" fillId="2" borderId="0" xfId="49" applyFont="1" applyFill="1" applyAlignment="1">
      <alignment vertical="center"/>
    </xf>
    <xf numFmtId="0" fontId="2" fillId="2" borderId="0" xfId="49" applyFont="1" applyFill="1" applyAlignment="1">
      <alignment vertical="center"/>
    </xf>
    <xf numFmtId="0" fontId="2" fillId="0" borderId="0" xfId="49" applyFont="1" applyAlignment="1">
      <alignment vertical="center"/>
    </xf>
    <xf numFmtId="0" fontId="3" fillId="2" borderId="0" xfId="49" applyFont="1" applyFill="1"/>
    <xf numFmtId="49" fontId="4" fillId="2" borderId="0" xfId="49" applyNumberFormat="1" applyFont="1" applyFill="1"/>
    <xf numFmtId="0" fontId="5" fillId="2" borderId="0" xfId="49" applyFont="1" applyFill="1" applyAlignment="1">
      <alignment horizontal="right" vertical="center"/>
    </xf>
    <xf numFmtId="0" fontId="6" fillId="2" borderId="0" xfId="49" applyFont="1" applyFill="1" applyAlignment="1">
      <alignment vertical="center"/>
    </xf>
    <xf numFmtId="0" fontId="7" fillId="2" borderId="1" xfId="49" applyFont="1" applyFill="1" applyBorder="1" applyAlignment="1">
      <alignment vertical="center"/>
    </xf>
    <xf numFmtId="0" fontId="2" fillId="2" borderId="1" xfId="49" applyFont="1" applyFill="1" applyBorder="1" applyAlignment="1">
      <alignment vertical="center"/>
    </xf>
    <xf numFmtId="181" fontId="8" fillId="0" borderId="1" xfId="49" applyNumberFormat="1" applyFont="1" applyBorder="1" applyAlignment="1">
      <alignment horizontal="right"/>
    </xf>
    <xf numFmtId="0" fontId="6" fillId="2" borderId="0" xfId="49" applyFont="1" applyFill="1" applyAlignment="1">
      <alignment horizontal="left" vertical="center" indent="1"/>
    </xf>
    <xf numFmtId="0" fontId="6" fillId="0" borderId="0" xfId="49" applyFont="1" applyAlignment="1">
      <alignment vertical="center"/>
    </xf>
    <xf numFmtId="0" fontId="9" fillId="2" borderId="0" xfId="49" applyFont="1" applyFill="1" applyAlignment="1">
      <alignment horizontal="left" vertical="center" indent="1"/>
    </xf>
    <xf numFmtId="182" fontId="7" fillId="0" borderId="2" xfId="1" applyNumberFormat="1" applyFont="1" applyFill="1" applyBorder="1" applyAlignment="1">
      <alignment vertical="center"/>
    </xf>
    <xf numFmtId="0" fontId="7" fillId="2" borderId="0" xfId="49" applyFont="1" applyFill="1" applyAlignment="1">
      <alignment horizontal="left" vertical="center" indent="1"/>
    </xf>
    <xf numFmtId="182" fontId="6" fillId="0" borderId="0" xfId="1" applyNumberFormat="1" applyFont="1" applyFill="1" applyAlignment="1">
      <alignment vertical="center"/>
    </xf>
    <xf numFmtId="182" fontId="7" fillId="0" borderId="0" xfId="1" applyNumberFormat="1" applyFont="1" applyFill="1" applyBorder="1" applyAlignment="1">
      <alignment vertical="center"/>
    </xf>
    <xf numFmtId="0" fontId="3" fillId="2" borderId="1" xfId="49" applyFont="1" applyFill="1" applyBorder="1" applyAlignment="1">
      <alignment horizontal="left" vertical="center" indent="1"/>
    </xf>
    <xf numFmtId="182" fontId="6" fillId="0" borderId="1" xfId="1" applyNumberFormat="1" applyFont="1" applyFill="1" applyBorder="1" applyAlignment="1">
      <alignment vertical="center"/>
    </xf>
    <xf numFmtId="0" fontId="9" fillId="2" borderId="0" xfId="49" applyFont="1" applyFill="1" applyAlignment="1">
      <alignment vertical="center"/>
    </xf>
    <xf numFmtId="182" fontId="6" fillId="2" borderId="0" xfId="50" applyNumberFormat="1" applyFont="1" applyFill="1" applyBorder="1" applyAlignment="1">
      <alignment vertical="center"/>
    </xf>
    <xf numFmtId="182" fontId="7" fillId="2" borderId="0" xfId="50" applyNumberFormat="1" applyFont="1" applyFill="1" applyBorder="1" applyAlignment="1">
      <alignment vertical="center"/>
    </xf>
    <xf numFmtId="180" fontId="7" fillId="0" borderId="0" xfId="1" applyNumberFormat="1" applyFont="1" applyFill="1" applyAlignment="1">
      <alignment vertical="center"/>
    </xf>
    <xf numFmtId="180" fontId="7" fillId="2" borderId="0" xfId="1" applyNumberFormat="1" applyFont="1" applyFill="1" applyAlignment="1">
      <alignment vertical="center"/>
    </xf>
    <xf numFmtId="0" fontId="3" fillId="2" borderId="0" xfId="49" applyFont="1" applyFill="1" applyAlignment="1">
      <alignment horizontal="left" vertical="center"/>
    </xf>
    <xf numFmtId="182" fontId="6" fillId="2" borderId="3" xfId="50" applyNumberFormat="1" applyFont="1" applyFill="1" applyBorder="1" applyAlignment="1">
      <alignment vertical="center"/>
    </xf>
    <xf numFmtId="182" fontId="7" fillId="2" borderId="3" xfId="50" applyNumberFormat="1" applyFont="1" applyFill="1" applyBorder="1" applyAlignment="1">
      <alignment vertical="center"/>
    </xf>
    <xf numFmtId="0" fontId="7" fillId="0" borderId="3" xfId="49" applyFont="1" applyBorder="1" applyAlignment="1">
      <alignment vertical="center"/>
    </xf>
    <xf numFmtId="0" fontId="7" fillId="2" borderId="3" xfId="49" applyFont="1" applyFill="1" applyBorder="1" applyAlignment="1">
      <alignment vertical="center"/>
    </xf>
    <xf numFmtId="0" fontId="9" fillId="2" borderId="4" xfId="49" applyFont="1" applyFill="1" applyBorder="1" applyAlignment="1">
      <alignment horizontal="left" vertical="top" wrapText="1" indent="1"/>
    </xf>
    <xf numFmtId="183" fontId="3" fillId="2" borderId="1" xfId="49" applyNumberFormat="1" applyFont="1" applyFill="1" applyBorder="1" applyAlignment="1">
      <alignment horizontal="center" vertical="top" wrapText="1"/>
    </xf>
    <xf numFmtId="0" fontId="10" fillId="2" borderId="1" xfId="49" applyFill="1" applyBorder="1" applyAlignment="1">
      <alignment horizontal="center"/>
    </xf>
    <xf numFmtId="0" fontId="9" fillId="2" borderId="3" xfId="49" applyFont="1" applyFill="1" applyBorder="1" applyAlignment="1">
      <alignment horizontal="left" indent="1"/>
    </xf>
    <xf numFmtId="0" fontId="3" fillId="2" borderId="1" xfId="49" applyFont="1" applyFill="1" applyBorder="1" applyAlignment="1">
      <alignment horizontal="right" vertical="top" wrapText="1"/>
    </xf>
    <xf numFmtId="0" fontId="3" fillId="0" borderId="1" xfId="49" applyFont="1" applyBorder="1" applyAlignment="1">
      <alignment horizontal="right" vertical="top" wrapText="1"/>
    </xf>
    <xf numFmtId="0" fontId="3" fillId="2" borderId="4" xfId="49" applyFont="1" applyFill="1" applyBorder="1" applyAlignment="1">
      <alignment horizontal="left" indent="1"/>
    </xf>
    <xf numFmtId="0" fontId="3" fillId="2" borderId="0" xfId="49" applyFont="1" applyFill="1" applyAlignment="1">
      <alignment horizontal="right" vertical="top" wrapText="1"/>
    </xf>
    <xf numFmtId="0" fontId="3" fillId="0" borderId="0" xfId="49" applyFont="1" applyAlignment="1">
      <alignment horizontal="right" vertical="top" wrapText="1"/>
    </xf>
    <xf numFmtId="0" fontId="9" fillId="2" borderId="0" xfId="49" applyFont="1" applyFill="1" applyAlignment="1">
      <alignment horizontal="left" vertical="top" wrapText="1" indent="1"/>
    </xf>
    <xf numFmtId="182" fontId="7" fillId="3" borderId="0" xfId="1" applyNumberFormat="1" applyFont="1" applyFill="1" applyBorder="1" applyAlignment="1">
      <alignment vertical="center"/>
    </xf>
    <xf numFmtId="182" fontId="7" fillId="2" borderId="0" xfId="1" applyNumberFormat="1" applyFont="1" applyFill="1" applyBorder="1" applyAlignment="1">
      <alignment vertical="center"/>
    </xf>
    <xf numFmtId="0" fontId="9" fillId="2" borderId="3" xfId="49" applyFont="1" applyFill="1" applyBorder="1" applyAlignment="1">
      <alignment horizontal="left" vertical="top" wrapText="1" indent="1"/>
    </xf>
    <xf numFmtId="182" fontId="7" fillId="3" borderId="3" xfId="1" applyNumberFormat="1" applyFont="1" applyFill="1" applyBorder="1" applyAlignment="1">
      <alignment vertical="center"/>
    </xf>
    <xf numFmtId="182" fontId="7" fillId="0" borderId="3" xfId="1" applyNumberFormat="1" applyFont="1" applyFill="1" applyBorder="1" applyAlignment="1">
      <alignment vertical="center"/>
    </xf>
    <xf numFmtId="182" fontId="7" fillId="2" borderId="3" xfId="1" applyNumberFormat="1" applyFont="1" applyFill="1" applyBorder="1" applyAlignment="1">
      <alignment vertical="center"/>
    </xf>
    <xf numFmtId="0" fontId="7" fillId="0" borderId="0" xfId="49" applyFont="1" applyAlignment="1">
      <alignment vertical="center"/>
    </xf>
    <xf numFmtId="0" fontId="7" fillId="2" borderId="0" xfId="49" applyFont="1" applyFill="1" applyAlignment="1">
      <alignment vertical="center"/>
    </xf>
    <xf numFmtId="0" fontId="3" fillId="2" borderId="0" xfId="49" applyFont="1" applyFill="1" applyAlignment="1">
      <alignment horizontal="left" vertical="top"/>
    </xf>
    <xf numFmtId="0" fontId="9" fillId="2" borderId="0" xfId="49" applyFont="1" applyFill="1" applyAlignment="1">
      <alignment horizontal="left" vertical="top" indent="1"/>
    </xf>
    <xf numFmtId="0" fontId="9" fillId="0" borderId="0" xfId="49" applyFont="1" applyAlignment="1">
      <alignment horizontal="left" vertical="top" indent="1"/>
    </xf>
    <xf numFmtId="0" fontId="4" fillId="2" borderId="0" xfId="49" applyFont="1" applyFill="1" applyAlignment="1">
      <alignment horizontal="justify" vertical="top" wrapText="1"/>
    </xf>
    <xf numFmtId="182" fontId="3" fillId="2" borderId="3" xfId="51" applyNumberFormat="1" applyFont="1" applyFill="1" applyBorder="1" applyAlignment="1">
      <alignment horizontal="justify" vertical="top" wrapText="1"/>
    </xf>
    <xf numFmtId="182" fontId="9" fillId="0" borderId="3" xfId="51" applyNumberFormat="1" applyFont="1" applyFill="1" applyBorder="1" applyAlignment="1">
      <alignment horizontal="justify" vertical="top" wrapText="1"/>
    </xf>
    <xf numFmtId="182" fontId="9" fillId="2" borderId="3" xfId="51" applyNumberFormat="1" applyFont="1" applyFill="1" applyBorder="1" applyAlignment="1">
      <alignment horizontal="justify" vertical="top" wrapText="1"/>
    </xf>
    <xf numFmtId="0" fontId="3" fillId="2" borderId="4" xfId="49" applyFont="1" applyFill="1" applyBorder="1" applyAlignment="1">
      <alignment horizontal="center" vertical="center" wrapText="1"/>
    </xf>
    <xf numFmtId="0" fontId="3" fillId="2" borderId="3" xfId="49" applyFont="1" applyFill="1" applyBorder="1" applyAlignment="1">
      <alignment horizontal="center" vertical="center" wrapText="1"/>
    </xf>
    <xf numFmtId="182" fontId="3" fillId="2" borderId="1" xfId="51" applyNumberFormat="1" applyFont="1" applyFill="1" applyBorder="1" applyAlignment="1">
      <alignment horizontal="right" vertical="top" wrapText="1"/>
    </xf>
    <xf numFmtId="182" fontId="3" fillId="0" borderId="1" xfId="51" applyNumberFormat="1" applyFont="1" applyFill="1" applyBorder="1" applyAlignment="1">
      <alignment horizontal="right" vertical="top" wrapText="1"/>
    </xf>
    <xf numFmtId="0" fontId="3" fillId="2" borderId="4" xfId="49" applyFont="1" applyFill="1" applyBorder="1" applyAlignment="1">
      <alignment horizontal="left" vertical="top" wrapText="1" indent="1"/>
    </xf>
    <xf numFmtId="182" fontId="3" fillId="2" borderId="0" xfId="51" applyNumberFormat="1" applyFont="1" applyFill="1" applyBorder="1" applyAlignment="1">
      <alignment horizontal="justify" vertical="top" wrapText="1"/>
    </xf>
    <xf numFmtId="182" fontId="3" fillId="0" borderId="0" xfId="51" applyNumberFormat="1" applyFont="1" applyFill="1" applyBorder="1" applyAlignment="1">
      <alignment horizontal="justify" vertical="top" wrapText="1"/>
    </xf>
    <xf numFmtId="0" fontId="9" fillId="2" borderId="0" xfId="49" applyFont="1" applyFill="1" applyAlignment="1">
      <alignment horizontal="left" vertical="center" indent="3"/>
    </xf>
    <xf numFmtId="184" fontId="7" fillId="3" borderId="0" xfId="1" applyNumberFormat="1" applyFont="1" applyFill="1" applyBorder="1" applyAlignment="1">
      <alignment vertical="center"/>
    </xf>
    <xf numFmtId="184" fontId="7" fillId="0" borderId="0" xfId="1" applyNumberFormat="1" applyFont="1" applyFill="1" applyBorder="1" applyAlignment="1">
      <alignment vertical="center"/>
    </xf>
    <xf numFmtId="184" fontId="7" fillId="2" borderId="0" xfId="1" applyNumberFormat="1" applyFont="1" applyFill="1" applyBorder="1" applyAlignment="1">
      <alignment vertical="center"/>
    </xf>
    <xf numFmtId="0" fontId="4" fillId="2" borderId="4" xfId="49" applyFont="1" applyFill="1" applyBorder="1" applyAlignment="1">
      <alignment horizontal="justify" vertical="top" wrapText="1"/>
    </xf>
    <xf numFmtId="0" fontId="3" fillId="2" borderId="3" xfId="49" applyFont="1" applyFill="1" applyBorder="1" applyAlignment="1">
      <alignment horizontal="left" vertical="top"/>
    </xf>
    <xf numFmtId="0" fontId="4" fillId="2" borderId="3" xfId="49" applyFont="1" applyFill="1" applyBorder="1" applyAlignment="1">
      <alignment horizontal="justify" vertical="top" wrapText="1"/>
    </xf>
    <xf numFmtId="0" fontId="4" fillId="0" borderId="3" xfId="49" applyFont="1" applyBorder="1" applyAlignment="1">
      <alignment horizontal="justify" vertical="top" wrapText="1"/>
    </xf>
    <xf numFmtId="0" fontId="3" fillId="2" borderId="0" xfId="49" applyFont="1" applyFill="1" applyAlignment="1">
      <alignment horizontal="center" vertical="center" wrapText="1"/>
    </xf>
    <xf numFmtId="183" fontId="3" fillId="2" borderId="3" xfId="49" applyNumberFormat="1" applyFont="1" applyFill="1" applyBorder="1" applyAlignment="1">
      <alignment horizontal="center" vertical="top" wrapText="1"/>
    </xf>
    <xf numFmtId="0" fontId="3" fillId="2" borderId="3" xfId="49" applyFont="1" applyFill="1" applyBorder="1" applyAlignment="1">
      <alignment horizontal="center" vertical="top" wrapText="1"/>
    </xf>
    <xf numFmtId="0" fontId="3" fillId="0" borderId="3" xfId="49" applyFont="1" applyBorder="1" applyAlignment="1">
      <alignment horizontal="center" vertical="top" wrapText="1"/>
    </xf>
    <xf numFmtId="0" fontId="9" fillId="2" borderId="0" xfId="49" applyFont="1" applyFill="1" applyAlignment="1">
      <alignment horizontal="justify" vertical="top" wrapText="1"/>
    </xf>
    <xf numFmtId="0" fontId="9" fillId="0" borderId="0" xfId="49" applyFont="1" applyAlignment="1">
      <alignment horizontal="justify" vertical="top" wrapText="1"/>
    </xf>
    <xf numFmtId="0" fontId="9" fillId="2" borderId="0" xfId="49" applyFont="1" applyFill="1" applyAlignment="1">
      <alignment horizontal="left" vertical="top" wrapText="1" indent="3"/>
    </xf>
    <xf numFmtId="180" fontId="7" fillId="3" borderId="0" xfId="1" applyNumberFormat="1" applyFont="1" applyFill="1" applyBorder="1" applyAlignment="1">
      <alignment horizontal="center" vertical="center"/>
    </xf>
    <xf numFmtId="10" fontId="9" fillId="3" borderId="0" xfId="3" applyNumberFormat="1" applyFont="1" applyFill="1" applyBorder="1" applyAlignment="1">
      <alignment horizontal="center" vertical="top" wrapText="1"/>
    </xf>
    <xf numFmtId="180" fontId="7" fillId="0" borderId="0" xfId="1" applyNumberFormat="1" applyFont="1" applyFill="1" applyBorder="1" applyAlignment="1">
      <alignment horizontal="center" vertical="center"/>
    </xf>
    <xf numFmtId="10" fontId="9" fillId="0" borderId="0" xfId="3" applyNumberFormat="1" applyFont="1" applyFill="1" applyBorder="1" applyAlignment="1">
      <alignment horizontal="center" vertical="top" wrapText="1"/>
    </xf>
    <xf numFmtId="180" fontId="7" fillId="3" borderId="3" xfId="1" applyNumberFormat="1" applyFont="1" applyFill="1" applyBorder="1" applyAlignment="1">
      <alignment horizontal="center" vertical="center"/>
    </xf>
    <xf numFmtId="180" fontId="7" fillId="0" borderId="3" xfId="1" applyNumberFormat="1" applyFont="1" applyFill="1" applyBorder="1" applyAlignment="1">
      <alignment horizontal="center" vertical="center"/>
    </xf>
    <xf numFmtId="0" fontId="9" fillId="2" borderId="3" xfId="49" applyFont="1" applyFill="1" applyBorder="1" applyAlignment="1">
      <alignment horizontal="justify" vertical="top" wrapText="1"/>
    </xf>
    <xf numFmtId="180" fontId="7" fillId="2" borderId="3" xfId="1" applyNumberFormat="1" applyFont="1" applyFill="1" applyBorder="1" applyAlignment="1">
      <alignment horizontal="center" vertical="center"/>
    </xf>
    <xf numFmtId="0" fontId="9" fillId="2" borderId="3" xfId="49" applyFont="1" applyFill="1" applyBorder="1" applyAlignment="1">
      <alignment horizontal="center" vertical="top" wrapText="1"/>
    </xf>
    <xf numFmtId="0" fontId="4" fillId="0" borderId="0" xfId="49" applyFont="1" applyAlignment="1">
      <alignment horizontal="justify" vertical="top" wrapText="1"/>
    </xf>
    <xf numFmtId="49" fontId="11" fillId="2" borderId="0" xfId="49" applyNumberFormat="1" applyFont="1" applyFill="1"/>
    <xf numFmtId="0" fontId="8" fillId="2" borderId="0" xfId="49" applyFont="1" applyFill="1"/>
    <xf numFmtId="185" fontId="8" fillId="2" borderId="0" xfId="49" applyNumberFormat="1" applyFont="1" applyFill="1"/>
    <xf numFmtId="0" fontId="8" fillId="2" borderId="1" xfId="49" applyFont="1" applyFill="1" applyBorder="1"/>
    <xf numFmtId="49" fontId="11" fillId="2" borderId="0" xfId="49" applyNumberFormat="1" applyFont="1" applyFill="1" applyAlignment="1">
      <alignment horizontal="left" indent="1"/>
    </xf>
    <xf numFmtId="186" fontId="6" fillId="0" borderId="0" xfId="49" applyNumberFormat="1" applyFont="1" applyAlignment="1">
      <alignment vertical="center"/>
    </xf>
    <xf numFmtId="186" fontId="7" fillId="2" borderId="0" xfId="49" applyNumberFormat="1" applyFont="1" applyFill="1" applyAlignment="1">
      <alignment vertical="center"/>
    </xf>
    <xf numFmtId="49" fontId="12" fillId="2" borderId="0" xfId="49" applyNumberFormat="1" applyFont="1" applyFill="1" applyAlignment="1">
      <alignment horizontal="left" indent="1"/>
    </xf>
    <xf numFmtId="180" fontId="2" fillId="2" borderId="0" xfId="49" applyNumberFormat="1" applyFont="1" applyFill="1" applyAlignment="1">
      <alignment vertical="center"/>
    </xf>
    <xf numFmtId="182" fontId="12" fillId="0" borderId="3" xfId="1" applyNumberFormat="1" applyFont="1" applyFill="1" applyBorder="1" applyAlignment="1"/>
    <xf numFmtId="185" fontId="2" fillId="2" borderId="0" xfId="49" applyNumberFormat="1" applyFont="1" applyFill="1" applyAlignment="1">
      <alignment vertical="center"/>
    </xf>
    <xf numFmtId="176" fontId="2" fillId="2" borderId="0" xfId="49" applyNumberFormat="1" applyFont="1" applyFill="1" applyAlignment="1">
      <alignment vertical="center"/>
    </xf>
    <xf numFmtId="182" fontId="12" fillId="2" borderId="0" xfId="1" applyNumberFormat="1" applyFont="1" applyFill="1" applyBorder="1" applyAlignment="1"/>
    <xf numFmtId="182" fontId="2" fillId="0" borderId="0" xfId="1" applyNumberFormat="1" applyFont="1" applyFill="1" applyBorder="1" applyAlignment="1">
      <alignment vertical="center"/>
    </xf>
    <xf numFmtId="49" fontId="12" fillId="2" borderId="1" xfId="49" applyNumberFormat="1" applyFont="1" applyFill="1" applyBorder="1" applyAlignment="1">
      <alignment horizontal="left" indent="1"/>
    </xf>
    <xf numFmtId="182" fontId="11" fillId="0" borderId="1" xfId="1" applyNumberFormat="1" applyFont="1" applyFill="1" applyBorder="1" applyAlignment="1"/>
    <xf numFmtId="186" fontId="12" fillId="0" borderId="0" xfId="50" applyNumberFormat="1" applyFont="1" applyFill="1" applyBorder="1" applyAlignment="1"/>
    <xf numFmtId="186" fontId="12" fillId="2" borderId="0" xfId="50" applyNumberFormat="1" applyFont="1" applyFill="1" applyBorder="1" applyAlignment="1"/>
    <xf numFmtId="49" fontId="11" fillId="2" borderId="0" xfId="52" applyNumberFormat="1" applyFont="1" applyFill="1"/>
    <xf numFmtId="49" fontId="11" fillId="2" borderId="3" xfId="52" applyNumberFormat="1" applyFont="1" applyFill="1" applyBorder="1" applyAlignment="1">
      <alignment horizontal="center"/>
    </xf>
    <xf numFmtId="0" fontId="2" fillId="2" borderId="0" xfId="52" applyFont="1" applyFill="1" applyAlignment="1">
      <alignment vertical="center"/>
    </xf>
    <xf numFmtId="0" fontId="8" fillId="2" borderId="1" xfId="52" applyFont="1" applyFill="1" applyBorder="1"/>
    <xf numFmtId="181" fontId="8" fillId="2" borderId="1" xfId="52" applyNumberFormat="1" applyFont="1" applyFill="1" applyBorder="1" applyAlignment="1">
      <alignment horizontal="right"/>
    </xf>
    <xf numFmtId="0" fontId="13" fillId="2" borderId="0" xfId="52" applyFont="1" applyFill="1" applyAlignment="1">
      <alignment horizontal="left" vertical="top" wrapText="1" indent="1"/>
    </xf>
    <xf numFmtId="185" fontId="8" fillId="2" borderId="0" xfId="52" applyNumberFormat="1" applyFont="1" applyFill="1" applyAlignment="1">
      <alignment vertical="top"/>
    </xf>
    <xf numFmtId="185" fontId="11" fillId="2" borderId="1" xfId="53" applyNumberFormat="1" applyFont="1" applyFill="1" applyBorder="1" applyAlignment="1"/>
    <xf numFmtId="182" fontId="11" fillId="2" borderId="1" xfId="1" applyNumberFormat="1" applyFont="1" applyFill="1" applyBorder="1" applyAlignment="1"/>
    <xf numFmtId="185" fontId="2" fillId="2" borderId="0" xfId="52" applyNumberFormat="1" applyFont="1" applyFill="1" applyAlignment="1">
      <alignment vertical="center"/>
    </xf>
    <xf numFmtId="0" fontId="14" fillId="2" borderId="0" xfId="52" applyFont="1" applyFill="1" applyAlignment="1">
      <alignment horizontal="left" vertical="top" wrapText="1"/>
    </xf>
    <xf numFmtId="0" fontId="14" fillId="0" borderId="0" xfId="52" applyFont="1" applyAlignment="1">
      <alignment horizontal="left" vertical="top" wrapText="1"/>
    </xf>
    <xf numFmtId="182" fontId="6" fillId="0" borderId="0" xfId="50" applyNumberFormat="1" applyFont="1" applyFill="1" applyBorder="1" applyAlignment="1">
      <alignment vertical="center"/>
    </xf>
    <xf numFmtId="181" fontId="8" fillId="2" borderId="1" xfId="49" applyNumberFormat="1" applyFont="1" applyFill="1" applyBorder="1" applyAlignment="1">
      <alignment horizontal="right"/>
    </xf>
    <xf numFmtId="0" fontId="13" fillId="2" borderId="0" xfId="49" applyFont="1" applyFill="1" applyAlignment="1">
      <alignment horizontal="left" wrapText="1" indent="1"/>
    </xf>
    <xf numFmtId="186" fontId="12" fillId="0" borderId="0" xfId="50" applyNumberFormat="1" applyFont="1" applyFill="1"/>
    <xf numFmtId="186" fontId="12" fillId="2" borderId="0" xfId="50" applyNumberFormat="1" applyFont="1" applyFill="1"/>
    <xf numFmtId="185" fontId="12" fillId="2" borderId="0" xfId="50" applyNumberFormat="1" applyFont="1" applyFill="1"/>
    <xf numFmtId="0" fontId="13" fillId="2" borderId="0" xfId="49" applyFont="1" applyFill="1" applyAlignment="1">
      <alignment horizontal="left" wrapText="1" indent="3"/>
    </xf>
    <xf numFmtId="180" fontId="2" fillId="0" borderId="0" xfId="1" applyNumberFormat="1" applyFont="1" applyAlignment="1">
      <alignment vertical="center"/>
    </xf>
    <xf numFmtId="180" fontId="12" fillId="0" borderId="0" xfId="1" applyNumberFormat="1" applyFont="1" applyFill="1"/>
    <xf numFmtId="182" fontId="12" fillId="0" borderId="0" xfId="1" applyNumberFormat="1" applyFont="1" applyFill="1"/>
    <xf numFmtId="182" fontId="12" fillId="2" borderId="0" xfId="1" applyNumberFormat="1" applyFont="1" applyFill="1"/>
    <xf numFmtId="0" fontId="13" fillId="2" borderId="1" xfId="49" applyFont="1" applyFill="1" applyBorder="1"/>
    <xf numFmtId="182" fontId="8" fillId="0" borderId="1" xfId="1" applyNumberFormat="1" applyFont="1" applyFill="1" applyBorder="1" applyAlignment="1">
      <alignment horizontal="right"/>
    </xf>
    <xf numFmtId="182" fontId="8" fillId="2" borderId="1" xfId="1" applyNumberFormat="1" applyFont="1" applyFill="1" applyBorder="1" applyAlignment="1">
      <alignment horizontal="right"/>
    </xf>
    <xf numFmtId="0" fontId="13" fillId="2" borderId="0" xfId="49" applyFont="1" applyFill="1"/>
    <xf numFmtId="185" fontId="8" fillId="0" borderId="0" xfId="49" applyNumberFormat="1" applyFont="1" applyAlignment="1">
      <alignment horizontal="right"/>
    </xf>
    <xf numFmtId="185" fontId="8" fillId="2" borderId="0" xfId="49" applyNumberFormat="1" applyFont="1" applyFill="1" applyAlignment="1">
      <alignment horizontal="right"/>
    </xf>
    <xf numFmtId="0" fontId="8" fillId="0" borderId="0" xfId="0" applyFont="1" applyFill="1" applyAlignment="1">
      <alignment horizontal="left" indent="1"/>
    </xf>
    <xf numFmtId="187" fontId="13" fillId="0" borderId="0" xfId="54" applyNumberFormat="1" applyFont="1" applyFill="1"/>
    <xf numFmtId="0" fontId="13" fillId="0" borderId="0" xfId="0" applyFont="1" applyFill="1" applyAlignment="1"/>
    <xf numFmtId="0" fontId="8" fillId="0" borderId="4" xfId="0" applyFont="1" applyFill="1" applyBorder="1" applyAlignment="1">
      <alignment horizontal="center" vertical="center"/>
    </xf>
    <xf numFmtId="0" fontId="8" fillId="0" borderId="1" xfId="0" applyFont="1" applyFill="1" applyBorder="1" applyAlignment="1">
      <alignment horizontal="center"/>
    </xf>
    <xf numFmtId="0" fontId="8" fillId="0" borderId="4" xfId="0" applyFont="1" applyFill="1" applyBorder="1" applyAlignment="1">
      <alignment horizontal="center" vertical="center" wrapText="1"/>
    </xf>
    <xf numFmtId="0" fontId="8" fillId="0" borderId="5" xfId="0" applyFont="1" applyFill="1" applyBorder="1" applyAlignment="1">
      <alignment horizontal="center" vertical="center"/>
    </xf>
    <xf numFmtId="0" fontId="8" fillId="0" borderId="5" xfId="0" applyFont="1" applyFill="1" applyBorder="1" applyAlignment="1">
      <alignment horizontal="center" vertical="center" wrapText="1"/>
    </xf>
    <xf numFmtId="187" fontId="8" fillId="0" borderId="5" xfId="54" applyNumberFormat="1" applyFont="1" applyFill="1" applyBorder="1" applyAlignment="1">
      <alignment horizontal="center" vertical="center" wrapText="1"/>
    </xf>
    <xf numFmtId="0" fontId="15" fillId="0" borderId="0" xfId="0" applyFont="1" applyFill="1" applyAlignment="1">
      <alignment horizontal="left" indent="1"/>
    </xf>
    <xf numFmtId="187" fontId="13" fillId="0" borderId="0" xfId="54" applyNumberFormat="1" applyFont="1" applyFill="1" applyAlignment="1">
      <alignment horizontal="center"/>
    </xf>
    <xf numFmtId="0" fontId="13" fillId="0" borderId="0" xfId="0" applyFont="1" applyFill="1" applyAlignment="1">
      <alignment horizontal="left" indent="3"/>
    </xf>
    <xf numFmtId="182" fontId="12" fillId="2" borderId="0" xfId="1" applyNumberFormat="1" applyFont="1" applyFill="1" applyAlignment="1">
      <alignment horizontal="center"/>
    </xf>
    <xf numFmtId="182" fontId="12" fillId="0" borderId="0" xfId="1" applyNumberFormat="1" applyFont="1" applyFill="1" applyAlignment="1">
      <alignment horizontal="center"/>
    </xf>
    <xf numFmtId="182" fontId="13" fillId="0" borderId="0" xfId="1" applyNumberFormat="1" applyFont="1" applyFill="1" applyAlignment="1">
      <alignment horizontal="center"/>
    </xf>
    <xf numFmtId="182" fontId="13" fillId="0" borderId="0" xfId="1" applyNumberFormat="1" applyFont="1" applyFill="1"/>
    <xf numFmtId="187" fontId="8" fillId="0" borderId="1" xfId="54" applyNumberFormat="1" applyFont="1" applyFill="1" applyBorder="1" applyAlignment="1">
      <alignment horizontal="right"/>
    </xf>
    <xf numFmtId="182" fontId="8" fillId="2" borderId="1" xfId="1" applyNumberFormat="1" applyFont="1" applyFill="1" applyBorder="1" applyAlignment="1">
      <alignment horizontal="center"/>
    </xf>
    <xf numFmtId="182" fontId="8" fillId="0" borderId="1" xfId="1" applyNumberFormat="1" applyFont="1" applyFill="1" applyBorder="1" applyAlignment="1">
      <alignment horizontal="center"/>
    </xf>
    <xf numFmtId="180" fontId="12" fillId="2" borderId="0" xfId="1" applyNumberFormat="1" applyFont="1" applyFill="1" applyAlignment="1">
      <alignment horizontal="center"/>
    </xf>
    <xf numFmtId="180" fontId="12" fillId="0" borderId="0" xfId="1" applyNumberFormat="1" applyFont="1" applyFill="1" applyAlignment="1">
      <alignment horizontal="center"/>
    </xf>
    <xf numFmtId="0" fontId="8" fillId="0" borderId="6" xfId="0" applyFont="1" applyFill="1" applyBorder="1" applyAlignment="1">
      <alignment horizontal="center"/>
    </xf>
    <xf numFmtId="187" fontId="8" fillId="0" borderId="6" xfId="54" applyNumberFormat="1" applyFont="1" applyFill="1" applyBorder="1" applyAlignment="1">
      <alignment horizontal="right"/>
    </xf>
    <xf numFmtId="182" fontId="8" fillId="2" borderId="6" xfId="1" applyNumberFormat="1" applyFont="1" applyFill="1" applyBorder="1" applyAlignment="1">
      <alignment horizontal="center"/>
    </xf>
    <xf numFmtId="182" fontId="8" fillId="0" borderId="6" xfId="1" applyNumberFormat="1" applyFont="1" applyFill="1" applyBorder="1" applyAlignment="1">
      <alignment horizontal="center"/>
    </xf>
    <xf numFmtId="185" fontId="6" fillId="0" borderId="0" xfId="50" applyNumberFormat="1" applyFont="1" applyFill="1" applyBorder="1" applyAlignment="1">
      <alignment vertical="center"/>
    </xf>
    <xf numFmtId="185" fontId="7" fillId="2" borderId="0" xfId="50" applyNumberFormat="1" applyFont="1" applyFill="1" applyBorder="1" applyAlignment="1">
      <alignment vertical="center"/>
    </xf>
    <xf numFmtId="183" fontId="2" fillId="2" borderId="0" xfId="49" applyNumberFormat="1" applyFont="1" applyFill="1" applyAlignment="1">
      <alignment vertical="center"/>
    </xf>
    <xf numFmtId="0" fontId="6" fillId="2" borderId="1" xfId="49" applyFont="1" applyFill="1" applyBorder="1" applyAlignment="1">
      <alignment horizontal="left" vertical="center"/>
    </xf>
    <xf numFmtId="0" fontId="7" fillId="2" borderId="0" xfId="49" applyFont="1" applyFill="1" applyAlignment="1">
      <alignment horizontal="left" vertical="center"/>
    </xf>
    <xf numFmtId="182" fontId="7" fillId="0" borderId="0" xfId="1" applyNumberFormat="1" applyFont="1" applyFill="1" applyAlignment="1">
      <alignment vertical="center"/>
    </xf>
    <xf numFmtId="182" fontId="7" fillId="2" borderId="0" xfId="1" applyNumberFormat="1" applyFont="1" applyFill="1" applyAlignment="1">
      <alignment vertical="center"/>
    </xf>
    <xf numFmtId="0" fontId="3" fillId="2" borderId="3" xfId="49" applyFont="1" applyFill="1" applyBorder="1" applyAlignment="1">
      <alignment vertical="top"/>
    </xf>
    <xf numFmtId="182" fontId="3" fillId="2" borderId="3" xfId="51" applyNumberFormat="1" applyFont="1" applyFill="1" applyBorder="1" applyAlignment="1">
      <alignment vertical="top"/>
    </xf>
    <xf numFmtId="182" fontId="9" fillId="0" borderId="3" xfId="1" applyNumberFormat="1" applyFont="1" applyFill="1" applyBorder="1" applyAlignment="1">
      <alignment vertical="top"/>
    </xf>
    <xf numFmtId="182" fontId="9" fillId="2" borderId="3" xfId="1" applyNumberFormat="1" applyFont="1" applyFill="1" applyBorder="1" applyAlignment="1">
      <alignment vertical="top"/>
    </xf>
    <xf numFmtId="0" fontId="9" fillId="2" borderId="3" xfId="49" applyFont="1" applyFill="1" applyBorder="1"/>
    <xf numFmtId="181" fontId="3" fillId="2" borderId="3" xfId="51" applyNumberFormat="1" applyFont="1" applyFill="1" applyBorder="1" applyAlignment="1">
      <alignment horizontal="right"/>
    </xf>
    <xf numFmtId="188" fontId="3" fillId="2" borderId="3" xfId="51" applyNumberFormat="1" applyFont="1" applyFill="1" applyBorder="1" applyAlignment="1">
      <alignment horizontal="right"/>
    </xf>
    <xf numFmtId="182" fontId="12" fillId="0" borderId="0" xfId="1" applyNumberFormat="1" applyFont="1" applyFill="1" applyAlignment="1">
      <alignment horizontal="right"/>
    </xf>
    <xf numFmtId="0" fontId="9" fillId="2" borderId="1" xfId="49" applyFont="1" applyFill="1" applyBorder="1" applyAlignment="1">
      <alignment vertical="top"/>
    </xf>
    <xf numFmtId="185" fontId="3" fillId="2" borderId="1" xfId="51" applyNumberFormat="1" applyFont="1" applyFill="1" applyBorder="1" applyAlignment="1">
      <alignment vertical="top"/>
    </xf>
    <xf numFmtId="182" fontId="3" fillId="2" borderId="1" xfId="1" applyNumberFormat="1" applyFont="1" applyFill="1" applyBorder="1" applyAlignment="1">
      <alignment vertical="top"/>
    </xf>
    <xf numFmtId="0" fontId="16" fillId="2" borderId="0" xfId="49" applyFont="1" applyFill="1" applyAlignment="1">
      <alignment vertical="center"/>
    </xf>
    <xf numFmtId="0" fontId="4" fillId="2" borderId="0" xfId="52" applyFont="1" applyFill="1"/>
    <xf numFmtId="0" fontId="3" fillId="2" borderId="0" xfId="49" applyFont="1" applyFill="1" applyAlignment="1"/>
    <xf numFmtId="49" fontId="4" fillId="2" borderId="0" xfId="49" applyNumberFormat="1" applyFont="1" applyFill="1" applyAlignment="1"/>
    <xf numFmtId="0" fontId="17" fillId="2" borderId="0" xfId="52" applyFont="1" applyFill="1" applyAlignment="1">
      <alignment horizontal="left"/>
    </xf>
    <xf numFmtId="0" fontId="17" fillId="2" borderId="0" xfId="52" applyFont="1" applyFill="1" applyAlignment="1">
      <alignment horizontal="center"/>
    </xf>
    <xf numFmtId="0" fontId="3" fillId="2" borderId="7" xfId="52" applyFont="1" applyFill="1" applyBorder="1" applyAlignment="1">
      <alignment horizontal="left"/>
    </xf>
    <xf numFmtId="0" fontId="3" fillId="2" borderId="8" xfId="52" applyFont="1" applyFill="1" applyBorder="1" applyAlignment="1">
      <alignment horizontal="left"/>
    </xf>
    <xf numFmtId="0" fontId="3" fillId="2" borderId="9" xfId="52" applyFont="1" applyFill="1" applyBorder="1" applyAlignment="1">
      <alignment horizontal="center" vertical="center" wrapText="1"/>
    </xf>
    <xf numFmtId="0" fontId="3" fillId="2" borderId="10" xfId="52" applyFont="1" applyFill="1" applyBorder="1" applyAlignment="1">
      <alignment horizontal="center" vertical="center" wrapText="1"/>
    </xf>
    <xf numFmtId="0" fontId="3" fillId="2" borderId="11" xfId="52" applyFont="1" applyFill="1" applyBorder="1" applyAlignment="1">
      <alignment horizontal="center" vertical="center" wrapText="1"/>
    </xf>
    <xf numFmtId="0" fontId="3" fillId="2" borderId="12" xfId="52" applyFont="1" applyFill="1" applyBorder="1" applyAlignment="1">
      <alignment horizontal="center" vertical="center" wrapText="1"/>
    </xf>
    <xf numFmtId="0" fontId="3" fillId="2" borderId="13" xfId="52" applyFont="1" applyFill="1" applyBorder="1" applyAlignment="1">
      <alignment horizontal="center" vertical="center" wrapText="1"/>
    </xf>
    <xf numFmtId="0" fontId="9" fillId="2" borderId="14" xfId="52" applyFont="1" applyFill="1" applyBorder="1" applyAlignment="1">
      <alignment horizontal="center" vertical="center" wrapText="1"/>
    </xf>
    <xf numFmtId="0" fontId="9" fillId="2" borderId="15" xfId="52" applyFont="1" applyFill="1" applyBorder="1" applyAlignment="1">
      <alignment horizontal="center" vertical="center" wrapText="1"/>
    </xf>
    <xf numFmtId="0" fontId="3" fillId="2" borderId="9" xfId="52" applyFont="1" applyFill="1" applyBorder="1" applyAlignment="1">
      <alignment vertical="center"/>
    </xf>
    <xf numFmtId="0" fontId="3" fillId="2" borderId="10" xfId="52" applyFont="1" applyFill="1" applyBorder="1" applyAlignment="1">
      <alignment vertical="center"/>
    </xf>
    <xf numFmtId="0" fontId="9" fillId="2" borderId="16" xfId="52" applyFont="1" applyFill="1" applyBorder="1" applyAlignment="1">
      <alignment horizontal="center" vertical="center" wrapText="1"/>
    </xf>
    <xf numFmtId="0" fontId="9" fillId="2" borderId="17" xfId="52" applyFont="1" applyFill="1" applyBorder="1" applyAlignment="1">
      <alignment horizontal="center" vertical="center" wrapText="1"/>
    </xf>
    <xf numFmtId="0" fontId="9" fillId="2" borderId="18" xfId="52" applyFont="1" applyFill="1" applyBorder="1" applyAlignment="1">
      <alignment horizontal="center" vertical="center"/>
    </xf>
    <xf numFmtId="0" fontId="9" fillId="2" borderId="17" xfId="52" applyFont="1" applyFill="1" applyBorder="1" applyAlignment="1">
      <alignment vertical="center"/>
    </xf>
    <xf numFmtId="182" fontId="9" fillId="2" borderId="16" xfId="1" applyNumberFormat="1" applyFont="1" applyFill="1" applyBorder="1" applyAlignment="1">
      <alignment horizontal="center" vertical="center"/>
    </xf>
    <xf numFmtId="182" fontId="9" fillId="2" borderId="0" xfId="1" applyNumberFormat="1" applyFont="1" applyFill="1" applyBorder="1" applyAlignment="1">
      <alignment horizontal="center" vertical="center"/>
    </xf>
    <xf numFmtId="0" fontId="3" fillId="2" borderId="19" xfId="52" applyFont="1" applyFill="1" applyBorder="1" applyAlignment="1">
      <alignment vertical="center" wrapText="1"/>
    </xf>
    <xf numFmtId="0" fontId="3" fillId="2" borderId="20" xfId="52" applyFont="1" applyFill="1" applyBorder="1" applyAlignment="1">
      <alignment vertical="center" wrapText="1"/>
    </xf>
    <xf numFmtId="182" fontId="3" fillId="2" borderId="21" xfId="1" applyNumberFormat="1" applyFont="1" applyFill="1" applyBorder="1" applyAlignment="1">
      <alignment horizontal="center" vertical="center" wrapText="1"/>
    </xf>
    <xf numFmtId="182" fontId="9" fillId="2" borderId="21" xfId="1" applyNumberFormat="1" applyFont="1" applyFill="1" applyBorder="1" applyAlignment="1">
      <alignment horizontal="center" vertical="center"/>
    </xf>
    <xf numFmtId="0" fontId="1" fillId="0" borderId="0" xfId="49" applyFont="1" applyFill="1" applyAlignment="1">
      <alignment vertical="center"/>
    </xf>
    <xf numFmtId="0" fontId="2" fillId="0" borderId="0" xfId="55" applyFont="1" applyAlignment="1">
      <alignment vertical="top"/>
    </xf>
    <xf numFmtId="0" fontId="3" fillId="0" borderId="0" xfId="55" applyFont="1" applyAlignment="1">
      <alignment vertical="top"/>
    </xf>
    <xf numFmtId="0" fontId="7" fillId="0" borderId="0" xfId="55" applyFont="1" applyAlignment="1">
      <alignment vertical="top"/>
    </xf>
    <xf numFmtId="49" fontId="9" fillId="0" borderId="0" xfId="55" applyNumberFormat="1" applyFont="1" applyAlignment="1">
      <alignment vertical="top"/>
    </xf>
    <xf numFmtId="0" fontId="18" fillId="0" borderId="0" xfId="55" applyFont="1" applyAlignment="1">
      <alignment horizontal="right" vertical="top"/>
    </xf>
    <xf numFmtId="49" fontId="11" fillId="0" borderId="0" xfId="55" applyNumberFormat="1" applyFont="1" applyAlignment="1">
      <alignment vertical="top"/>
    </xf>
    <xf numFmtId="0" fontId="7" fillId="2" borderId="0" xfId="55" applyFont="1" applyFill="1" applyAlignment="1">
      <alignment vertical="top"/>
    </xf>
    <xf numFmtId="0" fontId="8" fillId="0" borderId="1" xfId="55" applyFont="1" applyBorder="1" applyAlignment="1">
      <alignment vertical="top"/>
    </xf>
    <xf numFmtId="0" fontId="8" fillId="0" borderId="0" xfId="55" applyFont="1" applyAlignment="1">
      <alignment vertical="top"/>
    </xf>
    <xf numFmtId="182" fontId="8" fillId="2" borderId="0" xfId="1" applyNumberFormat="1" applyFont="1" applyFill="1" applyAlignment="1">
      <alignment horizontal="right" vertical="top"/>
    </xf>
    <xf numFmtId="49" fontId="12" fillId="0" borderId="0" xfId="55" applyNumberFormat="1" applyFont="1" applyAlignment="1">
      <alignment vertical="top"/>
    </xf>
    <xf numFmtId="182" fontId="12" fillId="0" borderId="0" xfId="1" applyNumberFormat="1" applyFont="1" applyFill="1" applyBorder="1" applyAlignment="1">
      <alignment vertical="top"/>
    </xf>
    <xf numFmtId="49" fontId="11" fillId="0" borderId="1" xfId="55" applyNumberFormat="1" applyFont="1" applyBorder="1" applyAlignment="1">
      <alignment vertical="top"/>
    </xf>
    <xf numFmtId="182" fontId="11" fillId="2" borderId="1" xfId="1" applyNumberFormat="1" applyFont="1" applyFill="1" applyBorder="1" applyAlignment="1">
      <alignment vertical="top"/>
    </xf>
    <xf numFmtId="182" fontId="11" fillId="2" borderId="0" xfId="1" applyNumberFormat="1" applyFont="1" applyFill="1" applyBorder="1" applyAlignment="1">
      <alignment vertical="top"/>
    </xf>
    <xf numFmtId="182" fontId="11" fillId="0" borderId="0" xfId="1" applyNumberFormat="1" applyFont="1" applyFill="1" applyBorder="1" applyAlignment="1">
      <alignment vertical="top"/>
    </xf>
    <xf numFmtId="182" fontId="3" fillId="2" borderId="3" xfId="1" applyNumberFormat="1" applyFont="1" applyFill="1" applyBorder="1" applyAlignment="1">
      <alignment vertical="top"/>
    </xf>
    <xf numFmtId="0" fontId="9" fillId="2" borderId="3" xfId="49" applyFont="1" applyFill="1" applyBorder="1" applyAlignment="1"/>
    <xf numFmtId="182" fontId="2" fillId="2" borderId="0" xfId="1" applyNumberFormat="1" applyFont="1" applyFill="1" applyAlignment="1">
      <alignment vertical="center"/>
    </xf>
    <xf numFmtId="0" fontId="19" fillId="2" borderId="0" xfId="52" applyFont="1" applyFill="1" applyAlignment="1">
      <alignment horizontal="right"/>
    </xf>
    <xf numFmtId="0" fontId="3" fillId="2" borderId="22" xfId="52" applyFont="1" applyFill="1" applyBorder="1" applyAlignment="1">
      <alignment horizontal="left"/>
    </xf>
    <xf numFmtId="0" fontId="3" fillId="2" borderId="23" xfId="52" applyFont="1" applyFill="1" applyBorder="1" applyAlignment="1">
      <alignment horizontal="center" vertical="center" wrapText="1"/>
    </xf>
    <xf numFmtId="0" fontId="9" fillId="2" borderId="24" xfId="52" applyFont="1" applyFill="1" applyBorder="1" applyAlignment="1">
      <alignment horizontal="center" vertical="center" wrapText="1"/>
    </xf>
    <xf numFmtId="0" fontId="3" fillId="2" borderId="25" xfId="52" applyFont="1" applyFill="1" applyBorder="1" applyAlignment="1">
      <alignment horizontal="center" vertical="center" wrapText="1"/>
    </xf>
    <xf numFmtId="0" fontId="9" fillId="2" borderId="23" xfId="52" applyFont="1" applyFill="1" applyBorder="1" applyAlignment="1">
      <alignment horizontal="center" vertical="center" wrapText="1"/>
    </xf>
    <xf numFmtId="182" fontId="9" fillId="2" borderId="26" xfId="1" applyNumberFormat="1" applyFont="1" applyFill="1" applyBorder="1" applyAlignment="1">
      <alignment horizontal="center" vertical="center"/>
    </xf>
    <xf numFmtId="182" fontId="3" fillId="2" borderId="27" xfId="1" applyNumberFormat="1" applyFont="1" applyFill="1" applyBorder="1" applyAlignment="1">
      <alignment horizontal="center" vertical="center" wrapText="1"/>
    </xf>
    <xf numFmtId="182" fontId="7" fillId="2" borderId="0" xfId="1" applyNumberFormat="1" applyFont="1" applyFill="1" applyAlignment="1">
      <alignment vertical="top"/>
    </xf>
    <xf numFmtId="182" fontId="7" fillId="0" borderId="0" xfId="1" applyNumberFormat="1" applyFont="1" applyAlignment="1">
      <alignment vertical="top"/>
    </xf>
    <xf numFmtId="182" fontId="13" fillId="2" borderId="0" xfId="1" applyNumberFormat="1" applyFont="1" applyFill="1" applyAlignment="1">
      <alignment vertical="top"/>
    </xf>
    <xf numFmtId="182" fontId="13" fillId="0" borderId="0" xfId="1" applyNumberFormat="1" applyFont="1" applyAlignment="1">
      <alignment vertical="top"/>
    </xf>
    <xf numFmtId="49" fontId="12" fillId="0" borderId="0" xfId="55" applyNumberFormat="1" applyFont="1" applyAlignment="1">
      <alignment horizontal="left" vertical="top"/>
    </xf>
    <xf numFmtId="182" fontId="12" fillId="0" borderId="0" xfId="1" applyNumberFormat="1" applyFont="1" applyFill="1" applyAlignment="1">
      <alignment vertical="top"/>
    </xf>
    <xf numFmtId="182" fontId="7" fillId="0" borderId="0" xfId="1" applyNumberFormat="1" applyFont="1" applyFill="1" applyBorder="1" applyAlignment="1">
      <alignment vertical="top"/>
    </xf>
    <xf numFmtId="182" fontId="8" fillId="0" borderId="1" xfId="1" applyNumberFormat="1" applyFont="1" applyFill="1" applyBorder="1" applyAlignment="1">
      <alignment vertical="top"/>
    </xf>
    <xf numFmtId="182" fontId="8" fillId="2" borderId="0" xfId="1" applyNumberFormat="1" applyFont="1" applyFill="1" applyBorder="1" applyAlignment="1">
      <alignment vertical="top"/>
    </xf>
    <xf numFmtId="182" fontId="8" fillId="0" borderId="0" xfId="1" applyNumberFormat="1" applyFont="1" applyFill="1" applyBorder="1" applyAlignment="1">
      <alignment vertical="top"/>
    </xf>
    <xf numFmtId="182" fontId="12" fillId="2" borderId="0" xfId="1" applyNumberFormat="1" applyFont="1" applyFill="1" applyBorder="1" applyAlignment="1">
      <alignment vertical="top"/>
    </xf>
    <xf numFmtId="0" fontId="20" fillId="3" borderId="0" xfId="55" applyFont="1" applyFill="1" applyAlignment="1">
      <alignment horizontal="left" vertical="top" wrapText="1"/>
    </xf>
    <xf numFmtId="49" fontId="11" fillId="0" borderId="0" xfId="55" applyNumberFormat="1" applyFont="1" applyAlignment="1">
      <alignment horizontal="left" vertical="top" wrapText="1"/>
    </xf>
    <xf numFmtId="0" fontId="8" fillId="0" borderId="0" xfId="55" applyFont="1" applyAlignment="1">
      <alignment horizontal="left" vertical="top"/>
    </xf>
    <xf numFmtId="182" fontId="11" fillId="2" borderId="0" xfId="1" applyNumberFormat="1" applyFont="1" applyFill="1" applyAlignment="1">
      <alignment vertical="top"/>
    </xf>
    <xf numFmtId="182" fontId="11" fillId="0" borderId="3" xfId="1" applyNumberFormat="1" applyFont="1" applyFill="1" applyBorder="1" applyAlignment="1">
      <alignment vertical="top"/>
    </xf>
    <xf numFmtId="182" fontId="11" fillId="0" borderId="1" xfId="1" applyNumberFormat="1" applyFont="1" applyFill="1" applyBorder="1" applyAlignment="1">
      <alignment vertical="top"/>
    </xf>
    <xf numFmtId="0" fontId="2" fillId="0" borderId="0" xfId="55" applyFont="1" applyFill="1" applyAlignment="1">
      <alignment vertical="center"/>
    </xf>
    <xf numFmtId="0" fontId="3" fillId="0" borderId="0" xfId="55" applyFont="1" applyFill="1" applyAlignment="1"/>
    <xf numFmtId="182" fontId="2" fillId="0" borderId="0" xfId="53" applyNumberFormat="1" applyFont="1" applyFill="1" applyAlignment="1">
      <alignment vertical="center"/>
    </xf>
    <xf numFmtId="49" fontId="4" fillId="0" borderId="0" xfId="55" applyNumberFormat="1" applyFont="1" applyFill="1" applyAlignment="1"/>
    <xf numFmtId="182" fontId="5" fillId="0" borderId="0" xfId="53" applyNumberFormat="1" applyFont="1" applyFill="1" applyAlignment="1">
      <alignment vertical="center"/>
    </xf>
    <xf numFmtId="49" fontId="11" fillId="0" borderId="0" xfId="55" applyNumberFormat="1" applyFont="1" applyFill="1" applyAlignment="1"/>
    <xf numFmtId="0" fontId="9" fillId="0" borderId="3" xfId="55" applyFont="1" applyFill="1" applyBorder="1" applyAlignment="1"/>
    <xf numFmtId="0" fontId="9" fillId="0" borderId="1" xfId="55" applyFont="1" applyFill="1" applyBorder="1" applyAlignment="1"/>
    <xf numFmtId="49" fontId="12" fillId="0" borderId="0" xfId="55" applyNumberFormat="1" applyFont="1" applyFill="1" applyAlignment="1"/>
    <xf numFmtId="49" fontId="12" fillId="0" borderId="1" xfId="55" applyNumberFormat="1" applyFont="1" applyFill="1" applyBorder="1" applyAlignment="1"/>
    <xf numFmtId="49" fontId="9" fillId="0" borderId="0" xfId="55" applyNumberFormat="1" applyFont="1" applyFill="1" applyAlignment="1"/>
    <xf numFmtId="0" fontId="6" fillId="0" borderId="0" xfId="55" applyFont="1" applyFill="1" applyAlignment="1">
      <alignment vertical="center"/>
    </xf>
    <xf numFmtId="0" fontId="7" fillId="0" borderId="1" xfId="55" applyFont="1" applyFill="1" applyBorder="1" applyAlignment="1">
      <alignment vertical="center"/>
    </xf>
    <xf numFmtId="0" fontId="7" fillId="0" borderId="0" xfId="55" applyFont="1" applyFill="1" applyAlignment="1">
      <alignment vertical="center"/>
    </xf>
    <xf numFmtId="182" fontId="8" fillId="2" borderId="0" xfId="1" applyNumberFormat="1" applyFont="1" applyFill="1" applyBorder="1" applyAlignment="1">
      <alignment horizontal="right"/>
    </xf>
    <xf numFmtId="0" fontId="9" fillId="0" borderId="0" xfId="55" applyFont="1" applyFill="1" applyAlignment="1">
      <alignment vertical="center"/>
    </xf>
    <xf numFmtId="182" fontId="8" fillId="0" borderId="0" xfId="1" applyNumberFormat="1" applyFont="1" applyFill="1" applyBorder="1" applyAlignment="1">
      <alignment horizontal="right"/>
    </xf>
    <xf numFmtId="0" fontId="6" fillId="0" borderId="1" xfId="55" applyFont="1" applyFill="1" applyBorder="1" applyAlignment="1">
      <alignment vertical="center"/>
    </xf>
    <xf numFmtId="0" fontId="7" fillId="0" borderId="0" xfId="55" applyFont="1" applyFill="1" applyAlignment="1">
      <alignment horizontal="left" vertical="center" indent="2"/>
    </xf>
    <xf numFmtId="0" fontId="7" fillId="2" borderId="0" xfId="55" applyFont="1" applyFill="1" applyAlignment="1">
      <alignment vertical="center"/>
    </xf>
    <xf numFmtId="0" fontId="21" fillId="0" borderId="0" xfId="55" applyFont="1" applyFill="1" applyAlignment="1">
      <alignment vertical="center"/>
    </xf>
    <xf numFmtId="182" fontId="6" fillId="0" borderId="0" xfId="1" applyNumberFormat="1" applyFont="1" applyFill="1" applyBorder="1" applyAlignment="1">
      <alignment vertical="center"/>
    </xf>
    <xf numFmtId="182" fontId="8" fillId="0" borderId="1" xfId="1" applyNumberFormat="1" applyFont="1" applyBorder="1" applyAlignment="1">
      <alignment horizontal="right"/>
    </xf>
    <xf numFmtId="182" fontId="13" fillId="0" borderId="0" xfId="1" applyNumberFormat="1" applyFont="1" applyFill="1" applyBorder="1" applyAlignment="1">
      <alignment horizontal="right"/>
    </xf>
    <xf numFmtId="0" fontId="13" fillId="0" borderId="0" xfId="55" applyFont="1" applyFill="1" applyAlignment="1">
      <alignment vertical="center"/>
    </xf>
    <xf numFmtId="182" fontId="8" fillId="0" borderId="0" xfId="1" applyNumberFormat="1" applyFont="1" applyFill="1" applyAlignment="1">
      <alignment vertical="center"/>
    </xf>
    <xf numFmtId="182" fontId="13" fillId="0" borderId="0" xfId="1" applyNumberFormat="1" applyFont="1" applyAlignment="1">
      <alignment vertical="center"/>
    </xf>
    <xf numFmtId="0" fontId="6" fillId="0" borderId="0" xfId="52" applyFont="1" applyAlignment="1">
      <alignment vertical="center"/>
    </xf>
    <xf numFmtId="0" fontId="6" fillId="0" borderId="1" xfId="52" applyFont="1" applyBorder="1" applyAlignment="1">
      <alignment vertical="center"/>
    </xf>
    <xf numFmtId="49" fontId="12" fillId="0" borderId="0" xfId="52" applyNumberFormat="1" applyFont="1" applyAlignment="1">
      <alignment horizontal="left" indent="1"/>
    </xf>
    <xf numFmtId="0" fontId="7" fillId="0" borderId="1" xfId="52" applyFont="1" applyBorder="1" applyAlignment="1">
      <alignment vertical="center"/>
    </xf>
    <xf numFmtId="0" fontId="1" fillId="2" borderId="0" xfId="55" applyFont="1" applyFill="1" applyAlignment="1">
      <alignment vertical="center"/>
    </xf>
    <xf numFmtId="0" fontId="13" fillId="2" borderId="0" xfId="55" applyFont="1" applyFill="1" applyAlignment="1"/>
    <xf numFmtId="0" fontId="3" fillId="2" borderId="0" xfId="55" applyFont="1" applyFill="1" applyAlignment="1"/>
    <xf numFmtId="49" fontId="9" fillId="2" borderId="0" xfId="55" applyNumberFormat="1" applyFont="1" applyFill="1" applyAlignment="1"/>
    <xf numFmtId="182" fontId="6" fillId="2" borderId="0" xfId="53" applyNumberFormat="1" applyFont="1" applyFill="1" applyAlignment="1">
      <alignment vertical="center"/>
    </xf>
    <xf numFmtId="182" fontId="18" fillId="2" borderId="0" xfId="53" applyNumberFormat="1" applyFont="1" applyFill="1" applyAlignment="1">
      <alignment horizontal="right" vertical="center"/>
    </xf>
    <xf numFmtId="0" fontId="8" fillId="2" borderId="3" xfId="55" applyFont="1" applyFill="1" applyBorder="1" applyAlignment="1"/>
    <xf numFmtId="0" fontId="13" fillId="2" borderId="3" xfId="55" applyFont="1" applyFill="1" applyBorder="1" applyAlignment="1"/>
    <xf numFmtId="0" fontId="6" fillId="2" borderId="3" xfId="55" applyFont="1" applyFill="1" applyBorder="1" applyAlignment="1">
      <alignment vertical="center"/>
    </xf>
    <xf numFmtId="182" fontId="13" fillId="2" borderId="0" xfId="1" applyNumberFormat="1" applyFont="1" applyFill="1"/>
    <xf numFmtId="0" fontId="8" fillId="2" borderId="0" xfId="55" applyFont="1" applyFill="1" applyAlignment="1"/>
    <xf numFmtId="182" fontId="7" fillId="2" borderId="0" xfId="1" applyNumberFormat="1" applyFont="1" applyFill="1" applyBorder="1" applyAlignment="1">
      <alignment vertical="top"/>
    </xf>
    <xf numFmtId="0" fontId="13" fillId="2" borderId="3" xfId="55" applyFont="1" applyFill="1" applyBorder="1" applyAlignment="1">
      <alignment horizontal="left" indent="2"/>
    </xf>
    <xf numFmtId="182" fontId="13" fillId="2" borderId="3" xfId="1" applyNumberFormat="1" applyFont="1" applyFill="1" applyBorder="1"/>
    <xf numFmtId="180" fontId="13" fillId="2" borderId="0" xfId="53" applyFont="1" applyFill="1"/>
    <xf numFmtId="0" fontId="13" fillId="2" borderId="0" xfId="55" applyFont="1" applyFill="1" applyAlignment="1">
      <alignment horizontal="left" vertical="top" wrapText="1" indent="2"/>
    </xf>
    <xf numFmtId="0" fontId="8" fillId="2" borderId="0" xfId="55" applyFont="1" applyFill="1" applyAlignment="1">
      <alignment horizontal="center" vertical="top" wrapText="1"/>
    </xf>
    <xf numFmtId="0" fontId="8" fillId="2" borderId="0" xfId="55" applyFont="1" applyFill="1" applyAlignment="1">
      <alignment horizontal="left" vertical="top"/>
    </xf>
    <xf numFmtId="0" fontId="13" fillId="2" borderId="0" xfId="55" applyFont="1" applyFill="1" applyAlignment="1">
      <alignment horizontal="left" vertical="top" indent="2"/>
    </xf>
    <xf numFmtId="0" fontId="3" fillId="2" borderId="28" xfId="52" applyFont="1" applyFill="1" applyBorder="1" applyAlignment="1">
      <alignment horizontal="center" vertical="center"/>
    </xf>
    <xf numFmtId="0" fontId="3" fillId="2" borderId="29" xfId="52" applyFont="1" applyFill="1" applyBorder="1" applyAlignment="1">
      <alignment horizontal="left" vertical="center"/>
    </xf>
    <xf numFmtId="0" fontId="22" fillId="2" borderId="4" xfId="52" applyFill="1" applyBorder="1"/>
    <xf numFmtId="0" fontId="3" fillId="2" borderId="4" xfId="52" applyFont="1" applyFill="1" applyBorder="1" applyAlignment="1">
      <alignment horizontal="left" vertical="center" indent="2"/>
    </xf>
    <xf numFmtId="0" fontId="3" fillId="2" borderId="14" xfId="52" applyFont="1" applyFill="1" applyBorder="1" applyAlignment="1">
      <alignment horizontal="center" vertical="center"/>
    </xf>
    <xf numFmtId="0" fontId="9" fillId="0" borderId="28" xfId="52" applyFont="1" applyBorder="1" applyAlignment="1">
      <alignment horizontal="center" vertical="center"/>
    </xf>
    <xf numFmtId="0" fontId="9" fillId="0" borderId="28" xfId="52" applyFont="1" applyBorder="1" applyAlignment="1">
      <alignment horizontal="left" vertical="center"/>
    </xf>
    <xf numFmtId="0" fontId="22" fillId="0" borderId="1" xfId="52" applyBorder="1"/>
    <xf numFmtId="0" fontId="9" fillId="0" borderId="1" xfId="52" applyFont="1" applyBorder="1" applyAlignment="1">
      <alignment horizontal="left" vertical="center" indent="2"/>
    </xf>
    <xf numFmtId="0" fontId="9" fillId="0" borderId="14" xfId="52" applyFont="1" applyBorder="1" applyAlignment="1">
      <alignment horizontal="center" vertical="center"/>
    </xf>
    <xf numFmtId="0" fontId="22" fillId="0" borderId="3" xfId="52" applyBorder="1"/>
    <xf numFmtId="0" fontId="9" fillId="0" borderId="3" xfId="52" applyFont="1" applyBorder="1" applyAlignment="1">
      <alignment horizontal="left" vertical="center" indent="2"/>
    </xf>
    <xf numFmtId="0" fontId="9" fillId="0" borderId="15" xfId="52" applyFont="1" applyBorder="1" applyAlignment="1">
      <alignment horizontal="center" vertical="center"/>
    </xf>
    <xf numFmtId="0" fontId="9" fillId="0" borderId="0" xfId="52" applyFont="1" applyAlignment="1">
      <alignment horizontal="center" vertical="center"/>
    </xf>
    <xf numFmtId="0" fontId="9" fillId="0" borderId="4" xfId="52" applyFont="1" applyBorder="1" applyAlignment="1">
      <alignment horizontal="left" vertical="center"/>
    </xf>
    <xf numFmtId="0" fontId="22" fillId="0" borderId="0" xfId="52"/>
    <xf numFmtId="0" fontId="9" fillId="0" borderId="0" xfId="52" applyFont="1" applyAlignment="1">
      <alignment horizontal="left" vertical="center" indent="2"/>
    </xf>
    <xf numFmtId="0" fontId="13" fillId="2" borderId="3" xfId="55" applyFont="1" applyFill="1" applyBorder="1" applyAlignment="1">
      <alignment horizontal="left" vertical="top" wrapText="1" indent="2"/>
    </xf>
    <xf numFmtId="0" fontId="6" fillId="2" borderId="1" xfId="55" applyFont="1" applyFill="1" applyBorder="1" applyAlignment="1">
      <alignment vertical="center"/>
    </xf>
    <xf numFmtId="0" fontId="6" fillId="2" borderId="0" xfId="55" applyFont="1" applyFill="1" applyAlignment="1">
      <alignment horizontal="left" vertical="center" indent="1"/>
    </xf>
    <xf numFmtId="0" fontId="6" fillId="2" borderId="0" xfId="55" applyFont="1" applyFill="1" applyAlignment="1">
      <alignment vertical="center"/>
    </xf>
    <xf numFmtId="0" fontId="13" fillId="2" borderId="0" xfId="55" applyFont="1" applyFill="1" applyAlignment="1">
      <alignment horizontal="center"/>
    </xf>
    <xf numFmtId="0" fontId="13" fillId="2" borderId="0" xfId="55" applyFont="1" applyFill="1" applyAlignment="1">
      <alignment horizontal="left" indent="2"/>
    </xf>
    <xf numFmtId="0" fontId="7" fillId="2" borderId="0" xfId="55" applyFont="1" applyFill="1" applyAlignment="1">
      <alignment horizontal="left" vertical="center" indent="3"/>
    </xf>
    <xf numFmtId="182" fontId="13" fillId="2" borderId="0" xfId="1" applyNumberFormat="1" applyFont="1" applyFill="1" applyAlignment="1">
      <alignment horizontal="center"/>
    </xf>
    <xf numFmtId="186" fontId="13" fillId="2" borderId="0" xfId="53" applyNumberFormat="1" applyFont="1" applyFill="1"/>
    <xf numFmtId="0" fontId="7" fillId="2" borderId="0" xfId="55" applyFont="1" applyFill="1" applyAlignment="1">
      <alignment horizontal="left" vertical="center"/>
    </xf>
    <xf numFmtId="182" fontId="13" fillId="0" borderId="0" xfId="1" applyNumberFormat="1" applyFont="1" applyFill="1" applyBorder="1"/>
    <xf numFmtId="182" fontId="13" fillId="2" borderId="0" xfId="1" applyNumberFormat="1" applyFont="1" applyFill="1" applyBorder="1"/>
    <xf numFmtId="0" fontId="7" fillId="2" borderId="3" xfId="55" applyFont="1" applyFill="1" applyBorder="1" applyAlignment="1">
      <alignment horizontal="left" vertical="center" indent="3"/>
    </xf>
    <xf numFmtId="0" fontId="7" fillId="0" borderId="0" xfId="52" applyFont="1" applyAlignment="1">
      <alignment horizontal="left" vertical="top" wrapText="1" indent="2"/>
    </xf>
    <xf numFmtId="0" fontId="8" fillId="2" borderId="28" xfId="55" applyFont="1" applyFill="1" applyBorder="1" applyAlignment="1">
      <alignment horizontal="center" vertical="center" wrapText="1"/>
    </xf>
    <xf numFmtId="0" fontId="8" fillId="2" borderId="1" xfId="55" applyFont="1" applyFill="1" applyBorder="1" applyAlignment="1">
      <alignment horizontal="center" vertical="center" wrapText="1"/>
    </xf>
    <xf numFmtId="0" fontId="8" fillId="2" borderId="15" xfId="55" applyFont="1" applyFill="1" applyBorder="1" applyAlignment="1">
      <alignment horizontal="center" vertical="center" wrapText="1"/>
    </xf>
    <xf numFmtId="0" fontId="8" fillId="2" borderId="14" xfId="55" applyFont="1" applyFill="1" applyBorder="1" applyAlignment="1">
      <alignment horizontal="center" vertical="top" wrapText="1"/>
    </xf>
    <xf numFmtId="0" fontId="13" fillId="2" borderId="28" xfId="55" applyFont="1" applyFill="1" applyBorder="1" applyAlignment="1">
      <alignment horizontal="left" vertical="top" wrapText="1" indent="1"/>
    </xf>
    <xf numFmtId="0" fontId="13" fillId="2" borderId="1" xfId="55" applyFont="1" applyFill="1" applyBorder="1" applyAlignment="1">
      <alignment horizontal="left" vertical="top" wrapText="1" indent="1"/>
    </xf>
    <xf numFmtId="0" fontId="13" fillId="2" borderId="15" xfId="55" applyFont="1" applyFill="1" applyBorder="1" applyAlignment="1">
      <alignment horizontal="left" vertical="top" wrapText="1" indent="1"/>
    </xf>
    <xf numFmtId="180" fontId="13" fillId="2" borderId="14" xfId="1" applyNumberFormat="1" applyFont="1" applyFill="1" applyBorder="1" applyAlignment="1">
      <alignment horizontal="center" vertical="top" wrapText="1"/>
    </xf>
    <xf numFmtId="0" fontId="23" fillId="0" borderId="0" xfId="0" applyFont="1" applyFill="1" applyAlignment="1">
      <alignment vertical="top"/>
    </xf>
    <xf numFmtId="0" fontId="13" fillId="2" borderId="0" xfId="55" applyFont="1" applyFill="1" applyAlignment="1">
      <alignment horizontal="left" vertical="top" wrapText="1"/>
    </xf>
    <xf numFmtId="0" fontId="13" fillId="2" borderId="14" xfId="55" applyFont="1" applyFill="1" applyBorder="1" applyAlignment="1">
      <alignment horizontal="center" vertical="top" wrapText="1"/>
    </xf>
    <xf numFmtId="181" fontId="23" fillId="0" borderId="14" xfId="0" applyNumberFormat="1" applyFont="1" applyFill="1" applyBorder="1" applyAlignment="1">
      <alignment horizontal="right"/>
    </xf>
    <xf numFmtId="0" fontId="8" fillId="2" borderId="29" xfId="55" applyFont="1" applyFill="1" applyBorder="1" applyAlignment="1">
      <alignment horizontal="left" vertical="top" wrapText="1"/>
    </xf>
    <xf numFmtId="0" fontId="13" fillId="2" borderId="4" xfId="55" applyFont="1" applyFill="1" applyBorder="1" applyAlignment="1">
      <alignment horizontal="left" vertical="top" wrapText="1"/>
    </xf>
    <xf numFmtId="0" fontId="13" fillId="2" borderId="11" xfId="55" applyFont="1" applyFill="1" applyBorder="1" applyAlignment="1">
      <alignment horizontal="left" vertical="top" wrapText="1"/>
    </xf>
    <xf numFmtId="0" fontId="13" fillId="2" borderId="10" xfId="55" applyFont="1" applyFill="1" applyBorder="1" applyAlignment="1">
      <alignment horizontal="left" vertical="top" wrapText="1"/>
    </xf>
    <xf numFmtId="0" fontId="13" fillId="2" borderId="25" xfId="55" applyFont="1" applyFill="1" applyBorder="1" applyAlignment="1">
      <alignment horizontal="left" vertical="top"/>
    </xf>
    <xf numFmtId="182" fontId="7" fillId="0" borderId="16" xfId="1" applyNumberFormat="1" applyFont="1" applyFill="1" applyBorder="1" applyAlignment="1">
      <alignment vertical="center"/>
    </xf>
    <xf numFmtId="0" fontId="13" fillId="2" borderId="30" xfId="55" applyFont="1" applyFill="1" applyBorder="1" applyAlignment="1">
      <alignment horizontal="left" vertical="top" wrapText="1"/>
    </xf>
    <xf numFmtId="0" fontId="13" fillId="2" borderId="3" xfId="55" applyFont="1" applyFill="1" applyBorder="1" applyAlignment="1">
      <alignment horizontal="left" vertical="top" wrapText="1"/>
    </xf>
    <xf numFmtId="0" fontId="13" fillId="2" borderId="31" xfId="55" applyFont="1" applyFill="1" applyBorder="1" applyAlignment="1">
      <alignment horizontal="left" vertical="top" wrapText="1"/>
    </xf>
    <xf numFmtId="0" fontId="13" fillId="2" borderId="13" xfId="55" applyFont="1" applyFill="1" applyBorder="1" applyAlignment="1">
      <alignment horizontal="left" vertical="top" wrapText="1"/>
    </xf>
    <xf numFmtId="0" fontId="7" fillId="2" borderId="0" xfId="55" applyFont="1" applyFill="1" applyAlignment="1">
      <alignment horizontal="justify" vertical="top"/>
    </xf>
    <xf numFmtId="0" fontId="7" fillId="2" borderId="5" xfId="55" applyFont="1" applyFill="1" applyBorder="1" applyAlignment="1">
      <alignment horizontal="justify" vertical="top"/>
    </xf>
    <xf numFmtId="189" fontId="9" fillId="2" borderId="0" xfId="49" applyNumberFormat="1" applyFont="1" applyFill="1" applyAlignment="1">
      <alignment vertical="center"/>
    </xf>
    <xf numFmtId="182" fontId="9" fillId="2" borderId="4" xfId="50" applyNumberFormat="1" applyFont="1" applyFill="1" applyBorder="1" applyAlignment="1">
      <alignment horizontal="center" vertical="center"/>
    </xf>
    <xf numFmtId="185" fontId="4" fillId="2" borderId="0" xfId="50" applyNumberFormat="1" applyFont="1" applyFill="1" applyBorder="1" applyAlignment="1">
      <alignment vertical="center"/>
    </xf>
    <xf numFmtId="182" fontId="9" fillId="2" borderId="0" xfId="50" applyNumberFormat="1" applyFont="1" applyFill="1" applyBorder="1" applyAlignment="1">
      <alignment horizontal="center" vertical="center"/>
    </xf>
    <xf numFmtId="189" fontId="3" fillId="2" borderId="0" xfId="0" applyNumberFormat="1" applyFont="1" applyFill="1" applyAlignment="1">
      <alignment vertical="center"/>
    </xf>
    <xf numFmtId="187" fontId="3" fillId="2" borderId="0" xfId="54" applyNumberFormat="1" applyFont="1" applyFill="1" applyBorder="1" applyAlignment="1">
      <alignment horizontal="center" vertical="center"/>
    </xf>
    <xf numFmtId="0" fontId="4" fillId="2" borderId="0" xfId="49" applyFont="1" applyFill="1" applyAlignment="1">
      <alignment vertical="center"/>
    </xf>
    <xf numFmtId="182" fontId="3" fillId="2" borderId="0" xfId="50" applyNumberFormat="1" applyFont="1" applyFill="1" applyBorder="1" applyAlignment="1">
      <alignment vertical="center"/>
    </xf>
    <xf numFmtId="182" fontId="3" fillId="2" borderId="0" xfId="50" applyNumberFormat="1" applyFont="1" applyFill="1" applyBorder="1" applyAlignment="1">
      <alignment horizontal="center" vertical="center"/>
    </xf>
    <xf numFmtId="185" fontId="4" fillId="2" borderId="0" xfId="50" applyNumberFormat="1" applyFont="1" applyFill="1" applyBorder="1" applyAlignment="1">
      <alignment horizontal="center" vertical="center"/>
    </xf>
    <xf numFmtId="0" fontId="7" fillId="2" borderId="0" xfId="0" applyFont="1" applyFill="1" applyAlignment="1">
      <alignment vertical="center"/>
    </xf>
    <xf numFmtId="182" fontId="9" fillId="2" borderId="0" xfId="50" applyNumberFormat="1" applyFont="1" applyFill="1" applyAlignment="1">
      <alignment vertical="center"/>
    </xf>
    <xf numFmtId="182" fontId="9" fillId="2" borderId="0" xfId="50" applyNumberFormat="1" applyFont="1" applyFill="1" applyBorder="1" applyAlignment="1">
      <alignment vertical="center"/>
    </xf>
    <xf numFmtId="185" fontId="9" fillId="2" borderId="0" xfId="50" applyNumberFormat="1" applyFont="1" applyFill="1" applyBorder="1" applyAlignment="1">
      <alignment horizontal="center" vertical="center"/>
    </xf>
    <xf numFmtId="189" fontId="9" fillId="2" borderId="0" xfId="0" applyNumberFormat="1" applyFont="1" applyFill="1" applyAlignment="1">
      <alignment vertical="center"/>
    </xf>
    <xf numFmtId="189" fontId="9" fillId="2" borderId="0" xfId="49" applyNumberFormat="1" applyFont="1" applyFill="1" applyAlignment="1">
      <alignment horizontal="left" vertical="center" indent="3"/>
    </xf>
    <xf numFmtId="189" fontId="9" fillId="2" borderId="0" xfId="49" applyNumberFormat="1" applyFont="1" applyFill="1" applyAlignment="1">
      <alignment horizontal="left" vertical="center" indent="2"/>
    </xf>
    <xf numFmtId="0" fontId="8" fillId="2" borderId="0" xfId="0" applyFont="1" applyFill="1" applyAlignment="1"/>
    <xf numFmtId="182" fontId="8" fillId="2" borderId="0" xfId="0" applyNumberFormat="1" applyFont="1" applyFill="1" applyAlignment="1"/>
    <xf numFmtId="185" fontId="3" fillId="2" borderId="0" xfId="50" applyNumberFormat="1" applyFont="1" applyFill="1" applyBorder="1" applyAlignment="1">
      <alignment vertical="center"/>
    </xf>
    <xf numFmtId="189" fontId="9" fillId="2" borderId="0" xfId="0" applyNumberFormat="1" applyFont="1" applyFill="1" applyAlignment="1">
      <alignment horizontal="left" vertical="center" indent="10"/>
    </xf>
    <xf numFmtId="0" fontId="13" fillId="2" borderId="0" xfId="0" applyFont="1" applyFill="1" applyAlignment="1"/>
    <xf numFmtId="182" fontId="13" fillId="2" borderId="0" xfId="0" applyNumberFormat="1" applyFont="1" applyFill="1" applyAlignment="1">
      <alignment horizontal="left" indent="5"/>
    </xf>
    <xf numFmtId="185" fontId="9" fillId="2" borderId="0" xfId="50" applyNumberFormat="1" applyFont="1" applyFill="1" applyAlignment="1">
      <alignment vertical="center"/>
    </xf>
    <xf numFmtId="189" fontId="9" fillId="2" borderId="0" xfId="0" applyNumberFormat="1" applyFont="1" applyFill="1" applyAlignment="1">
      <alignment horizontal="left" vertical="center" indent="7"/>
    </xf>
    <xf numFmtId="182" fontId="13" fillId="2" borderId="0" xfId="0" applyNumberFormat="1" applyFont="1" applyFill="1" applyAlignment="1">
      <alignment horizontal="left" indent="3"/>
    </xf>
    <xf numFmtId="185" fontId="9" fillId="2" borderId="0" xfId="49" applyNumberFormat="1" applyFont="1" applyFill="1" applyAlignment="1">
      <alignment vertical="center"/>
    </xf>
    <xf numFmtId="0" fontId="10" fillId="0" borderId="0" xfId="0" applyFont="1" applyFill="1" applyAlignment="1"/>
    <xf numFmtId="0" fontId="24" fillId="4" borderId="32" xfId="0" applyFont="1" applyFill="1" applyBorder="1" applyAlignment="1">
      <alignment horizontal="center" vertical="center" wrapText="1"/>
    </xf>
    <xf numFmtId="0" fontId="25" fillId="5" borderId="14" xfId="0" applyFont="1" applyFill="1" applyBorder="1" applyAlignment="1">
      <alignment horizontal="left"/>
    </xf>
    <xf numFmtId="0" fontId="25" fillId="5" borderId="14" xfId="0" applyFont="1" applyFill="1" applyBorder="1" applyAlignment="1">
      <alignment horizontal="right"/>
    </xf>
    <xf numFmtId="0" fontId="25" fillId="6" borderId="14" xfId="0" applyFont="1" applyFill="1" applyBorder="1" applyAlignment="1">
      <alignment horizontal="left"/>
    </xf>
    <xf numFmtId="0" fontId="10" fillId="0" borderId="14" xfId="0" applyFont="1" applyFill="1" applyBorder="1" applyAlignment="1"/>
    <xf numFmtId="180" fontId="25" fillId="6" borderId="14" xfId="1" applyNumberFormat="1" applyFont="1" applyFill="1" applyBorder="1" applyAlignment="1">
      <alignment horizontal="right"/>
    </xf>
    <xf numFmtId="0" fontId="25" fillId="7" borderId="14" xfId="0" applyFont="1" applyFill="1" applyBorder="1" applyAlignment="1">
      <alignment horizontal="left"/>
    </xf>
    <xf numFmtId="180" fontId="25" fillId="7" borderId="14" xfId="1" applyNumberFormat="1" applyFont="1" applyFill="1" applyBorder="1" applyAlignment="1">
      <alignment horizontal="right"/>
    </xf>
    <xf numFmtId="0" fontId="26" fillId="5" borderId="14" xfId="0" applyFont="1" applyFill="1" applyBorder="1" applyAlignment="1">
      <alignment horizontal="left"/>
    </xf>
    <xf numFmtId="180" fontId="26" fillId="5" borderId="14" xfId="1" applyNumberFormat="1" applyFont="1" applyFill="1" applyBorder="1" applyAlignment="1">
      <alignment horizontal="right"/>
    </xf>
    <xf numFmtId="180" fontId="10" fillId="0" borderId="14" xfId="1" applyNumberFormat="1" applyFont="1" applyBorder="1"/>
    <xf numFmtId="0" fontId="25" fillId="0" borderId="14" xfId="0" applyFont="1" applyFill="1" applyBorder="1" applyAlignment="1">
      <alignment horizontal="left"/>
    </xf>
    <xf numFmtId="180" fontId="25" fillId="0" borderId="14" xfId="1" applyNumberFormat="1" applyFont="1" applyFill="1" applyBorder="1" applyAlignment="1">
      <alignment horizontal="right"/>
    </xf>
    <xf numFmtId="0" fontId="1" fillId="2" borderId="0" xfId="49" applyFont="1" applyFill="1" applyAlignment="1" quotePrefix="1">
      <alignment vertical="center"/>
    </xf>
    <xf numFmtId="0" fontId="3" fillId="2" borderId="0" xfId="49" applyFont="1" applyFill="1" quotePrefix="1"/>
    <xf numFmtId="0" fontId="13" fillId="2" borderId="0" xfId="49" applyFont="1" applyFill="1" applyAlignment="1" quotePrefix="1">
      <alignment horizontal="left" wrapText="1" indent="3"/>
    </xf>
    <xf numFmtId="0" fontId="13" fillId="0" borderId="0" xfId="0" applyFont="1" applyFill="1" applyAlignment="1" quotePrefix="1">
      <alignment horizontal="left" indent="3"/>
    </xf>
    <xf numFmtId="182" fontId="8" fillId="0" borderId="1" xfId="1" applyNumberFormat="1" applyFont="1" applyFill="1" applyBorder="1" applyAlignment="1" quotePrefix="1">
      <alignment horizontal="right"/>
    </xf>
    <xf numFmtId="182" fontId="8" fillId="2" borderId="1" xfId="1" applyNumberFormat="1" applyFont="1" applyFill="1" applyBorder="1" applyAlignment="1" quotePrefix="1">
      <alignment horizontal="right"/>
    </xf>
    <xf numFmtId="0" fontId="7" fillId="0" borderId="0" xfId="55" applyFont="1" applyFill="1" applyAlignment="1" quotePrefix="1">
      <alignment horizontal="left" vertical="center" indent="2"/>
    </xf>
    <xf numFmtId="49" fontId="12" fillId="0" borderId="0" xfId="52" applyNumberFormat="1" applyFont="1" applyAlignment="1" quotePrefix="1">
      <alignment horizontal="left" indent="1"/>
    </xf>
  </cellXfs>
  <cellStyles count="56">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2" xfId="49"/>
    <cellStyle name="Comma 3" xfId="50"/>
    <cellStyle name="Comma 3 2" xfId="51"/>
    <cellStyle name="Normal 2 3" xfId="52"/>
    <cellStyle name="Comma 2 2" xfId="53"/>
    <cellStyle name="Comma 89" xfId="54"/>
    <cellStyle name="Normal 11" xfId="55"/>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file:///Y:\Documents and Settings\gopi\Local Settings\Temporary Internet Files\Content.Outlook\XCBHA1TT\TCMI 31-3-09 all work papers\Taiko\TCMI - oct 08\TCMI - financials Dec 08\Variance 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IIT0001\Desktop\S#3\data\Sample\Sample-3.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Balance Sheet"/>
      <sheetName val="Profit &amp; Loss"/>
      <sheetName val="Debtors"/>
      <sheetName val="Creditors"/>
      <sheetName val="Sales"/>
      <sheetName val="Dep rationalisation"/>
      <sheetName val="Operating expenses"/>
      <sheetName val="Net profit"/>
      <sheetName val="Schedules_BS"/>
      <sheetName val="Schedules_PL"/>
      <sheetName val="Schedule 3_FA"/>
      <sheetName val="Sub-schedules"/>
      <sheetName val="Def tax"/>
      <sheetName val="Tax Computation"/>
      <sheetName val="Dep IT"/>
      <sheetName val="GT_Custo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Annexure"/>
      <sheetName val="Computation FY-2024-25"/>
      <sheetName val="Schedules"/>
      <sheetName val="TB 23-24"/>
      <sheetName val="Trail Balance"/>
      <sheetName val="BS"/>
      <sheetName val="P&amp;L"/>
      <sheetName val="CFS"/>
      <sheetName val="Note 1"/>
      <sheetName val="Note 2 - 7"/>
      <sheetName val="Note 8"/>
      <sheetName val="Dep Final FY 24-25"/>
      <sheetName val="Note 9-13"/>
      <sheetName val="Note 13-19"/>
      <sheetName val="Note 20-26"/>
      <sheetName val="Dep Final 23-24"/>
      <sheetName val="Ratios &amp; Deferred Tax"/>
      <sheetName val="TB 22-23"/>
      <sheetName val="Sheet1"/>
      <sheetName val="IT Dep "/>
      <sheetName val="TB 21-22 Hyd"/>
      <sheetName val="TB 21-22 Blr"/>
    </sheetNames>
    <sheetDataSet>
      <sheetData sheetId="0"/>
      <sheetData sheetId="1"/>
      <sheetData sheetId="2">
        <row r="109">
          <cell r="B109">
            <v>1253570</v>
          </cell>
          <cell r="C109">
            <v>1353882.61</v>
          </cell>
        </row>
        <row r="111">
          <cell r="B111">
            <v>17189228</v>
          </cell>
        </row>
        <row r="120">
          <cell r="B120">
            <v>14033481.24</v>
          </cell>
          <cell r="C120">
            <v>6018279.25</v>
          </cell>
        </row>
        <row r="123">
          <cell r="C123">
            <v>9421273.737304</v>
          </cell>
        </row>
      </sheetData>
      <sheetData sheetId="3">
        <row r="20">
          <cell r="D20">
            <v>126472471.22</v>
          </cell>
        </row>
        <row r="85">
          <cell r="E85">
            <v>-223362</v>
          </cell>
        </row>
        <row r="89">
          <cell r="E89">
            <v>-11855641</v>
          </cell>
        </row>
        <row r="118">
          <cell r="E118">
            <v>84367</v>
          </cell>
        </row>
        <row r="130">
          <cell r="E130">
            <v>100000</v>
          </cell>
        </row>
        <row r="131">
          <cell r="E131">
            <v>17500</v>
          </cell>
        </row>
      </sheetData>
      <sheetData sheetId="4">
        <row r="66">
          <cell r="H66">
            <v>476481</v>
          </cell>
        </row>
        <row r="67">
          <cell r="H67">
            <v>2320</v>
          </cell>
        </row>
        <row r="71">
          <cell r="H71">
            <v>487962</v>
          </cell>
        </row>
      </sheetData>
      <sheetData sheetId="5"/>
      <sheetData sheetId="6">
        <row r="4">
          <cell r="D4" t="str">
            <v>In Rupees</v>
          </cell>
        </row>
        <row r="21">
          <cell r="C21">
            <v>4356999.8472</v>
          </cell>
        </row>
        <row r="26">
          <cell r="C26">
            <v>12954665.1528</v>
          </cell>
          <cell r="D26">
            <v>28486452.262696</v>
          </cell>
        </row>
      </sheetData>
      <sheetData sheetId="7"/>
      <sheetData sheetId="8">
        <row r="2">
          <cell r="B2" t="str">
            <v>Notes to financial statements for the year ended March 31, 2025</v>
          </cell>
        </row>
        <row r="3">
          <cell r="B3">
            <v>0</v>
          </cell>
        </row>
      </sheetData>
      <sheetData sheetId="9"/>
      <sheetData sheetId="10"/>
      <sheetData sheetId="11"/>
      <sheetData sheetId="12"/>
      <sheetData sheetId="13"/>
      <sheetData sheetId="14"/>
      <sheetData sheetId="15"/>
      <sheetData sheetId="16"/>
      <sheetData sheetId="17">
        <row r="94">
          <cell r="G94">
            <v>20</v>
          </cell>
        </row>
        <row r="95">
          <cell r="G95">
            <v>10</v>
          </cell>
        </row>
        <row r="96">
          <cell r="G96">
            <v>9970</v>
          </cell>
        </row>
      </sheetData>
      <sheetData sheetId="18"/>
      <sheetData sheetId="19"/>
      <sheetData sheetId="20">
        <row r="121">
          <cell r="G121">
            <v>9970</v>
          </cell>
        </row>
      </sheetData>
      <sheetData sheetId="2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6"/>
  <sheetViews>
    <sheetView workbookViewId="0">
      <selection activeCell="A7" sqref="A7"/>
    </sheetView>
  </sheetViews>
  <sheetFormatPr defaultColWidth="8.88888888888889" defaultRowHeight="14.4" outlineLevelCol="4"/>
  <cols>
    <col min="1" max="1" width="65.712962962963" style="381" customWidth="1"/>
    <col min="2" max="2" width="18" style="381" customWidth="1"/>
    <col min="3" max="4" width="21.287037037037" style="381" customWidth="1"/>
    <col min="5" max="5" width="18.287037037037" style="381" customWidth="1"/>
  </cols>
  <sheetData>
    <row r="1" spans="1:1">
      <c r="A1" s="382" t="s">
        <v>0</v>
      </c>
    </row>
    <row r="2" spans="1:5">
      <c r="A2" s="383" t="s">
        <v>1</v>
      </c>
      <c r="B2" s="384" t="s">
        <v>2</v>
      </c>
      <c r="C2" s="384" t="s">
        <v>3</v>
      </c>
      <c r="D2" s="384" t="s">
        <v>4</v>
      </c>
      <c r="E2" s="384" t="s">
        <v>5</v>
      </c>
    </row>
    <row r="3" spans="1:5">
      <c r="A3" s="385" t="s">
        <v>6</v>
      </c>
      <c r="B3" s="386" t="s">
        <v>7</v>
      </c>
      <c r="C3" s="386" t="s">
        <v>7</v>
      </c>
      <c r="D3" s="386" t="s">
        <v>7</v>
      </c>
      <c r="E3" s="386" t="s">
        <v>7</v>
      </c>
    </row>
    <row r="4" spans="1:5">
      <c r="A4" s="385" t="s">
        <v>8</v>
      </c>
      <c r="B4" s="387">
        <v>0</v>
      </c>
      <c r="C4" s="387">
        <v>365023932</v>
      </c>
      <c r="D4" s="387">
        <v>365023932</v>
      </c>
      <c r="E4" s="387">
        <v>0</v>
      </c>
    </row>
    <row r="5" spans="1:5">
      <c r="A5" s="388" t="s">
        <v>9</v>
      </c>
      <c r="B5" s="389">
        <v>9556617.16</v>
      </c>
      <c r="C5" s="389">
        <v>15617119</v>
      </c>
      <c r="D5" s="389">
        <v>9556617.16</v>
      </c>
      <c r="E5" s="389">
        <v>15617119</v>
      </c>
    </row>
    <row r="6" spans="1:5">
      <c r="A6" s="385" t="s">
        <v>10</v>
      </c>
      <c r="B6" s="387">
        <v>1750</v>
      </c>
      <c r="C6" s="387">
        <v>0</v>
      </c>
      <c r="D6" s="387">
        <v>0</v>
      </c>
      <c r="E6" s="387">
        <v>1750</v>
      </c>
    </row>
    <row r="7" spans="1:5">
      <c r="A7" s="385" t="s">
        <v>11</v>
      </c>
      <c r="B7" s="387">
        <v>2045</v>
      </c>
      <c r="C7" s="387">
        <v>0</v>
      </c>
      <c r="D7" s="387">
        <v>0</v>
      </c>
      <c r="E7" s="387">
        <v>2045</v>
      </c>
    </row>
    <row r="8" spans="1:5">
      <c r="A8" s="385" t="s">
        <v>12</v>
      </c>
      <c r="B8" s="387">
        <v>6200</v>
      </c>
      <c r="C8" s="387">
        <v>0</v>
      </c>
      <c r="D8" s="387">
        <v>0</v>
      </c>
      <c r="E8" s="387">
        <v>6200</v>
      </c>
    </row>
    <row r="9" spans="1:5">
      <c r="A9" s="385" t="s">
        <v>13</v>
      </c>
      <c r="B9" s="387">
        <v>6235</v>
      </c>
      <c r="C9" s="387">
        <v>0</v>
      </c>
      <c r="D9" s="387">
        <v>85</v>
      </c>
      <c r="E9" s="387">
        <v>6150</v>
      </c>
    </row>
    <row r="10" spans="1:5">
      <c r="A10" s="385" t="s">
        <v>14</v>
      </c>
      <c r="B10" s="387">
        <v>3408</v>
      </c>
      <c r="C10" s="387">
        <v>0</v>
      </c>
      <c r="D10" s="387">
        <v>0</v>
      </c>
      <c r="E10" s="387">
        <v>3408</v>
      </c>
    </row>
    <row r="11" spans="1:5">
      <c r="A11" s="385" t="s">
        <v>15</v>
      </c>
      <c r="B11" s="387">
        <v>113025</v>
      </c>
      <c r="C11" s="387">
        <v>0</v>
      </c>
      <c r="D11" s="387">
        <v>71387.01</v>
      </c>
      <c r="E11" s="387">
        <v>41637.99</v>
      </c>
    </row>
    <row r="12" spans="1:5">
      <c r="A12" s="385" t="s">
        <v>16</v>
      </c>
      <c r="B12" s="387">
        <v>177070.38</v>
      </c>
      <c r="C12" s="387">
        <v>0</v>
      </c>
      <c r="D12" s="387">
        <v>111837.98</v>
      </c>
      <c r="E12" s="387">
        <v>65232.4</v>
      </c>
    </row>
    <row r="13" spans="1:5">
      <c r="A13" s="385" t="s">
        <v>17</v>
      </c>
      <c r="B13" s="387">
        <v>1</v>
      </c>
      <c r="C13" s="387">
        <v>0</v>
      </c>
      <c r="D13" s="387">
        <v>0</v>
      </c>
      <c r="E13" s="387">
        <v>1</v>
      </c>
    </row>
    <row r="14" spans="1:5">
      <c r="A14" s="385" t="s">
        <v>18</v>
      </c>
      <c r="B14" s="387">
        <v>828</v>
      </c>
      <c r="C14" s="387">
        <v>0</v>
      </c>
      <c r="D14" s="387">
        <v>0</v>
      </c>
      <c r="E14" s="387">
        <v>828</v>
      </c>
    </row>
    <row r="15" spans="1:5">
      <c r="A15" s="385" t="s">
        <v>19</v>
      </c>
      <c r="B15" s="387">
        <v>1</v>
      </c>
      <c r="C15" s="387">
        <v>0</v>
      </c>
      <c r="D15" s="387">
        <v>0</v>
      </c>
      <c r="E15" s="387">
        <v>1</v>
      </c>
    </row>
    <row r="16" spans="1:5">
      <c r="A16" s="385" t="s">
        <v>20</v>
      </c>
      <c r="B16" s="387">
        <v>1</v>
      </c>
      <c r="C16" s="387">
        <v>0</v>
      </c>
      <c r="D16" s="387">
        <v>0</v>
      </c>
      <c r="E16" s="387">
        <v>1</v>
      </c>
    </row>
    <row r="17" spans="1:5">
      <c r="A17" s="388" t="s">
        <v>21</v>
      </c>
      <c r="B17" s="389">
        <v>121428.2</v>
      </c>
      <c r="C17" s="389">
        <v>389187</v>
      </c>
      <c r="D17" s="389">
        <v>321373.56</v>
      </c>
      <c r="E17" s="389">
        <v>189241.64</v>
      </c>
    </row>
    <row r="18" spans="1:5">
      <c r="A18" s="388" t="s">
        <v>22</v>
      </c>
      <c r="B18" s="389">
        <v>0</v>
      </c>
      <c r="C18" s="389">
        <v>200000</v>
      </c>
      <c r="D18" s="389">
        <v>0</v>
      </c>
      <c r="E18" s="389">
        <v>200000</v>
      </c>
    </row>
    <row r="19" spans="1:5">
      <c r="A19" s="388" t="s">
        <v>23</v>
      </c>
      <c r="B19" s="389">
        <v>36013.34</v>
      </c>
      <c r="C19" s="389">
        <v>52481.33</v>
      </c>
      <c r="D19" s="389">
        <v>50039.86</v>
      </c>
      <c r="E19" s="389">
        <v>38454.81</v>
      </c>
    </row>
    <row r="20" spans="1:5">
      <c r="A20" s="388" t="s">
        <v>24</v>
      </c>
      <c r="B20" s="389">
        <v>14091759.13</v>
      </c>
      <c r="C20" s="389">
        <v>366112220</v>
      </c>
      <c r="D20" s="389">
        <v>357197323.91</v>
      </c>
      <c r="E20" s="389">
        <v>23006655.22</v>
      </c>
    </row>
    <row r="21" spans="1:5">
      <c r="A21" s="388" t="s">
        <v>25</v>
      </c>
      <c r="B21" s="389">
        <v>313805</v>
      </c>
      <c r="C21" s="389">
        <v>0</v>
      </c>
      <c r="D21" s="389">
        <v>0</v>
      </c>
      <c r="E21" s="389">
        <v>313805</v>
      </c>
    </row>
    <row r="22" spans="1:5">
      <c r="A22" s="385" t="s">
        <v>26</v>
      </c>
      <c r="B22" s="387">
        <v>37937.6</v>
      </c>
      <c r="C22" s="387">
        <v>0</v>
      </c>
      <c r="D22" s="387">
        <v>0</v>
      </c>
      <c r="E22" s="387">
        <v>37937.6</v>
      </c>
    </row>
    <row r="23" spans="1:5">
      <c r="A23" s="385" t="s">
        <v>27</v>
      </c>
      <c r="B23" s="387">
        <v>56907.42</v>
      </c>
      <c r="C23" s="387">
        <v>0</v>
      </c>
      <c r="D23" s="387">
        <v>0</v>
      </c>
      <c r="E23" s="387">
        <v>56907.42</v>
      </c>
    </row>
    <row r="24" spans="1:5">
      <c r="A24" s="385" t="s">
        <v>28</v>
      </c>
      <c r="B24" s="387">
        <v>119324</v>
      </c>
      <c r="C24" s="387">
        <v>0</v>
      </c>
      <c r="D24" s="387">
        <v>47580</v>
      </c>
      <c r="E24" s="387">
        <v>71744</v>
      </c>
    </row>
    <row r="25" spans="1:5">
      <c r="A25" s="385" t="s">
        <v>29</v>
      </c>
      <c r="B25" s="387">
        <v>1</v>
      </c>
      <c r="C25" s="387">
        <v>0</v>
      </c>
      <c r="D25" s="387">
        <v>0</v>
      </c>
      <c r="E25" s="387">
        <v>1</v>
      </c>
    </row>
    <row r="26" spans="1:5">
      <c r="A26" s="385" t="s">
        <v>30</v>
      </c>
      <c r="B26" s="387">
        <v>9620</v>
      </c>
      <c r="C26" s="387">
        <v>0</v>
      </c>
      <c r="D26" s="387">
        <v>0</v>
      </c>
      <c r="E26" s="387">
        <v>9620</v>
      </c>
    </row>
    <row r="27" spans="1:5">
      <c r="A27" s="385" t="s">
        <v>31</v>
      </c>
      <c r="B27" s="387">
        <v>1</v>
      </c>
      <c r="C27" s="387">
        <v>0</v>
      </c>
      <c r="D27" s="387">
        <v>0</v>
      </c>
      <c r="E27" s="387">
        <v>1</v>
      </c>
    </row>
    <row r="28" spans="1:5">
      <c r="A28" s="385" t="s">
        <v>32</v>
      </c>
      <c r="B28" s="387">
        <v>2562</v>
      </c>
      <c r="C28" s="387">
        <v>0</v>
      </c>
      <c r="D28" s="387">
        <v>662.99</v>
      </c>
      <c r="E28" s="387">
        <v>1899.01</v>
      </c>
    </row>
    <row r="29" spans="1:5">
      <c r="A29" s="385" t="s">
        <v>33</v>
      </c>
      <c r="B29" s="387">
        <v>4826</v>
      </c>
      <c r="C29" s="387">
        <v>0</v>
      </c>
      <c r="D29" s="387">
        <v>1249.02</v>
      </c>
      <c r="E29" s="387">
        <v>3576.98</v>
      </c>
    </row>
    <row r="30" spans="1:5">
      <c r="A30" s="385" t="s">
        <v>34</v>
      </c>
      <c r="B30" s="387">
        <v>710</v>
      </c>
      <c r="C30" s="387">
        <v>0</v>
      </c>
      <c r="D30" s="387">
        <v>0</v>
      </c>
      <c r="E30" s="387">
        <v>710</v>
      </c>
    </row>
    <row r="31" spans="1:5">
      <c r="A31" s="388" t="s">
        <v>35</v>
      </c>
      <c r="B31" s="389">
        <v>0</v>
      </c>
      <c r="C31" s="389">
        <v>0</v>
      </c>
      <c r="D31" s="389">
        <v>0</v>
      </c>
      <c r="E31" s="389">
        <v>0</v>
      </c>
    </row>
    <row r="32" spans="1:5">
      <c r="A32" s="388" t="s">
        <v>36</v>
      </c>
      <c r="B32" s="389">
        <v>2232078.26</v>
      </c>
      <c r="C32" s="389">
        <v>349764.51</v>
      </c>
      <c r="D32" s="389">
        <v>394091</v>
      </c>
      <c r="E32" s="389">
        <v>2187751.77</v>
      </c>
    </row>
    <row r="33" spans="1:5">
      <c r="A33" s="388" t="s">
        <v>37</v>
      </c>
      <c r="B33" s="389">
        <v>1628567.09</v>
      </c>
      <c r="C33" s="389">
        <v>1015249.48</v>
      </c>
      <c r="D33" s="389">
        <v>683438</v>
      </c>
      <c r="E33" s="389">
        <v>1960378.57</v>
      </c>
    </row>
    <row r="34" spans="1:5">
      <c r="A34" s="388" t="s">
        <v>38</v>
      </c>
      <c r="B34" s="389">
        <v>2161805.22</v>
      </c>
      <c r="C34" s="389">
        <v>349764.45</v>
      </c>
      <c r="D34" s="389">
        <v>394091</v>
      </c>
      <c r="E34" s="389">
        <v>2117478.67</v>
      </c>
    </row>
    <row r="35" ht="15.6" spans="1:5">
      <c r="A35" s="390" t="s">
        <v>39</v>
      </c>
      <c r="B35" s="391">
        <v>6022450.57</v>
      </c>
      <c r="C35" s="391">
        <v>1714778.44</v>
      </c>
      <c r="D35" s="391">
        <v>1471620</v>
      </c>
      <c r="E35" s="391">
        <v>6265609.01</v>
      </c>
    </row>
    <row r="36" spans="1:5">
      <c r="A36" s="386"/>
      <c r="B36" s="392"/>
      <c r="C36" s="392"/>
      <c r="D36" s="392"/>
      <c r="E36" s="392"/>
    </row>
    <row r="37" spans="1:5">
      <c r="A37" s="385" t="s">
        <v>40</v>
      </c>
      <c r="B37" s="387">
        <v>11235</v>
      </c>
      <c r="C37" s="387">
        <v>0</v>
      </c>
      <c r="D37" s="387">
        <v>0</v>
      </c>
      <c r="E37" s="387">
        <v>11235</v>
      </c>
    </row>
    <row r="38" spans="1:5">
      <c r="A38" s="385" t="s">
        <v>41</v>
      </c>
      <c r="B38" s="387">
        <v>1</v>
      </c>
      <c r="C38" s="387">
        <v>0</v>
      </c>
      <c r="D38" s="387">
        <v>0</v>
      </c>
      <c r="E38" s="387">
        <v>1</v>
      </c>
    </row>
    <row r="39" spans="1:5">
      <c r="A39" s="385" t="s">
        <v>42</v>
      </c>
      <c r="B39" s="387">
        <v>18950</v>
      </c>
      <c r="C39" s="387">
        <v>0</v>
      </c>
      <c r="D39" s="387">
        <v>15160</v>
      </c>
      <c r="E39" s="387">
        <v>3790</v>
      </c>
    </row>
    <row r="40" spans="1:5">
      <c r="A40" s="385" t="s">
        <v>43</v>
      </c>
      <c r="B40" s="387">
        <v>0</v>
      </c>
      <c r="C40" s="387">
        <v>825487</v>
      </c>
      <c r="D40" s="387">
        <v>479953.02</v>
      </c>
      <c r="E40" s="387">
        <v>345533.98</v>
      </c>
    </row>
    <row r="41" spans="1:5">
      <c r="A41" s="385" t="s">
        <v>44</v>
      </c>
      <c r="B41" s="387">
        <v>0</v>
      </c>
      <c r="C41" s="387">
        <v>1375023.26</v>
      </c>
      <c r="D41" s="387">
        <v>660053.99</v>
      </c>
      <c r="E41" s="387">
        <v>714969.27</v>
      </c>
    </row>
    <row r="42" spans="1:5">
      <c r="A42" s="385" t="s">
        <v>45</v>
      </c>
      <c r="B42" s="387">
        <v>0</v>
      </c>
      <c r="C42" s="387">
        <v>1423670</v>
      </c>
      <c r="D42" s="387">
        <v>519806</v>
      </c>
      <c r="E42" s="387">
        <v>903864</v>
      </c>
    </row>
    <row r="43" spans="1:5">
      <c r="A43" s="385" t="s">
        <v>46</v>
      </c>
      <c r="B43" s="387">
        <v>0</v>
      </c>
      <c r="C43" s="387">
        <v>1498600</v>
      </c>
      <c r="D43" s="387">
        <v>344895</v>
      </c>
      <c r="E43" s="387">
        <v>1153705</v>
      </c>
    </row>
    <row r="44" spans="1:5">
      <c r="A44" s="385" t="s">
        <v>47</v>
      </c>
      <c r="B44" s="387">
        <v>0</v>
      </c>
      <c r="C44" s="387">
        <v>749300</v>
      </c>
      <c r="D44" s="387">
        <v>77796</v>
      </c>
      <c r="E44" s="387">
        <v>671504</v>
      </c>
    </row>
    <row r="45" spans="1:5">
      <c r="A45" s="385" t="s">
        <v>48</v>
      </c>
      <c r="B45" s="387">
        <v>0</v>
      </c>
      <c r="C45" s="387">
        <v>1049020</v>
      </c>
      <c r="D45" s="387">
        <v>71054</v>
      </c>
      <c r="E45" s="387">
        <v>977966</v>
      </c>
    </row>
    <row r="46" spans="1:5">
      <c r="A46" s="385" t="s">
        <v>49</v>
      </c>
      <c r="B46" s="387">
        <v>0</v>
      </c>
      <c r="C46" s="387">
        <v>468342</v>
      </c>
      <c r="D46" s="387">
        <v>45384.01</v>
      </c>
      <c r="E46" s="387">
        <v>422957.99</v>
      </c>
    </row>
    <row r="47" spans="1:5">
      <c r="A47" s="385" t="s">
        <v>50</v>
      </c>
      <c r="B47" s="387">
        <v>27000</v>
      </c>
      <c r="C47" s="387">
        <v>0</v>
      </c>
      <c r="D47" s="387">
        <v>0</v>
      </c>
      <c r="E47" s="387">
        <v>27000</v>
      </c>
    </row>
    <row r="48" spans="1:5">
      <c r="A48" s="385" t="s">
        <v>51</v>
      </c>
      <c r="B48" s="387">
        <v>63561</v>
      </c>
      <c r="C48" s="387">
        <v>0</v>
      </c>
      <c r="D48" s="387">
        <v>0</v>
      </c>
      <c r="E48" s="387">
        <v>63561</v>
      </c>
    </row>
    <row r="49" spans="1:5">
      <c r="A49" s="385" t="s">
        <v>52</v>
      </c>
      <c r="B49" s="387">
        <v>3375</v>
      </c>
      <c r="C49" s="387">
        <v>0</v>
      </c>
      <c r="D49" s="387">
        <v>0</v>
      </c>
      <c r="E49" s="387">
        <v>3375</v>
      </c>
    </row>
    <row r="50" spans="1:5">
      <c r="A50" s="385"/>
      <c r="B50" s="387"/>
      <c r="C50" s="387"/>
      <c r="D50" s="387"/>
      <c r="E50" s="387"/>
    </row>
    <row r="51" spans="1:5">
      <c r="A51" s="388" t="s">
        <v>53</v>
      </c>
      <c r="B51" s="389">
        <v>28397</v>
      </c>
      <c r="C51" s="389">
        <v>185257</v>
      </c>
      <c r="D51" s="389">
        <v>181768</v>
      </c>
      <c r="E51" s="389">
        <v>31886</v>
      </c>
    </row>
    <row r="52" spans="1:5">
      <c r="A52" s="388" t="s">
        <v>54</v>
      </c>
      <c r="B52" s="389">
        <v>47271.35</v>
      </c>
      <c r="C52" s="389">
        <v>231693</v>
      </c>
      <c r="D52" s="389">
        <v>221199.88</v>
      </c>
      <c r="E52" s="389">
        <v>57764.47</v>
      </c>
    </row>
    <row r="53" spans="1:5">
      <c r="A53" s="388" t="s">
        <v>55</v>
      </c>
      <c r="B53" s="389">
        <v>6987.19</v>
      </c>
      <c r="C53" s="389">
        <v>6520.36</v>
      </c>
      <c r="D53" s="389">
        <v>6987.19</v>
      </c>
      <c r="E53" s="389">
        <v>6520.36</v>
      </c>
    </row>
    <row r="54" spans="1:5">
      <c r="A54" s="385" t="s">
        <v>56</v>
      </c>
      <c r="B54" s="387">
        <v>0</v>
      </c>
      <c r="C54" s="387">
        <v>7730866.57</v>
      </c>
      <c r="D54" s="387">
        <v>7730866.57</v>
      </c>
      <c r="E54" s="387">
        <v>0</v>
      </c>
    </row>
    <row r="55" spans="1:5">
      <c r="A55" s="388" t="s">
        <v>57</v>
      </c>
      <c r="B55" s="389">
        <v>126653.12</v>
      </c>
      <c r="C55" s="389">
        <v>95250</v>
      </c>
      <c r="D55" s="389">
        <v>135584.54</v>
      </c>
      <c r="E55" s="389">
        <v>86318.58</v>
      </c>
    </row>
    <row r="56" spans="1:5">
      <c r="A56" s="388" t="s">
        <v>58</v>
      </c>
      <c r="B56" s="389">
        <v>250313.69</v>
      </c>
      <c r="C56" s="389">
        <v>161700</v>
      </c>
      <c r="D56" s="389">
        <v>357547.18</v>
      </c>
      <c r="E56" s="389">
        <v>54466.51</v>
      </c>
    </row>
    <row r="57" spans="1:5">
      <c r="A57" s="388" t="s">
        <v>59</v>
      </c>
      <c r="B57" s="389">
        <v>1362469.57</v>
      </c>
      <c r="C57" s="389">
        <v>2548055.79</v>
      </c>
      <c r="D57" s="389">
        <v>1362469.55</v>
      </c>
      <c r="E57" s="389">
        <v>2548055.81</v>
      </c>
    </row>
    <row r="58" spans="1:5">
      <c r="A58" s="385" t="s">
        <v>60</v>
      </c>
      <c r="B58" s="387">
        <v>847.14</v>
      </c>
      <c r="C58" s="387">
        <v>0</v>
      </c>
      <c r="D58" s="387">
        <v>0</v>
      </c>
      <c r="E58" s="387">
        <v>847.14</v>
      </c>
    </row>
    <row r="59" spans="1:5">
      <c r="A59" s="385" t="s">
        <v>61</v>
      </c>
      <c r="B59" s="387">
        <v>2968</v>
      </c>
      <c r="C59" s="387">
        <v>0</v>
      </c>
      <c r="D59" s="387">
        <v>0</v>
      </c>
      <c r="E59" s="387">
        <v>2968</v>
      </c>
    </row>
    <row r="60" spans="1:5">
      <c r="A60" s="385" t="s">
        <v>62</v>
      </c>
      <c r="B60" s="387">
        <v>896.14</v>
      </c>
      <c r="C60" s="387">
        <v>0</v>
      </c>
      <c r="D60" s="387">
        <v>281.71</v>
      </c>
      <c r="E60" s="387">
        <v>614.43</v>
      </c>
    </row>
    <row r="61" spans="1:5">
      <c r="A61" s="388" t="s">
        <v>63</v>
      </c>
      <c r="B61" s="389">
        <v>75000</v>
      </c>
      <c r="C61" s="389">
        <v>0</v>
      </c>
      <c r="D61" s="389">
        <v>0</v>
      </c>
      <c r="E61" s="389">
        <v>75000</v>
      </c>
    </row>
    <row r="62" spans="1:5">
      <c r="A62" s="388" t="s">
        <v>64</v>
      </c>
      <c r="B62" s="389">
        <v>376200</v>
      </c>
      <c r="C62" s="389">
        <v>0</v>
      </c>
      <c r="D62" s="389">
        <v>0</v>
      </c>
      <c r="E62" s="389">
        <v>376200</v>
      </c>
    </row>
    <row r="63" spans="1:5">
      <c r="A63" s="388" t="s">
        <v>65</v>
      </c>
      <c r="B63" s="389">
        <v>29400</v>
      </c>
      <c r="C63" s="389">
        <v>0</v>
      </c>
      <c r="D63" s="389">
        <v>0</v>
      </c>
      <c r="E63" s="389">
        <v>29400</v>
      </c>
    </row>
    <row r="64" spans="1:5">
      <c r="A64" s="388" t="s">
        <v>66</v>
      </c>
      <c r="B64" s="389">
        <v>675000</v>
      </c>
      <c r="C64" s="389">
        <v>0</v>
      </c>
      <c r="D64" s="389">
        <v>0</v>
      </c>
      <c r="E64" s="389">
        <v>675000</v>
      </c>
    </row>
    <row r="65" spans="1:5">
      <c r="A65" s="385" t="s">
        <v>67</v>
      </c>
      <c r="B65" s="392" t="s">
        <v>7</v>
      </c>
      <c r="C65" s="392" t="s">
        <v>7</v>
      </c>
      <c r="D65" s="392" t="s">
        <v>7</v>
      </c>
      <c r="E65" s="392" t="s">
        <v>7</v>
      </c>
    </row>
    <row r="66" spans="1:5">
      <c r="A66" s="388" t="s">
        <v>68</v>
      </c>
      <c r="B66" s="389">
        <v>-223362</v>
      </c>
      <c r="C66" s="389">
        <v>22142567.57</v>
      </c>
      <c r="D66" s="389">
        <v>22407167.57</v>
      </c>
      <c r="E66" s="389">
        <v>-487962</v>
      </c>
    </row>
    <row r="67" spans="1:5">
      <c r="A67" s="385" t="s">
        <v>69</v>
      </c>
      <c r="B67" s="387">
        <v>0</v>
      </c>
      <c r="C67" s="387">
        <v>0</v>
      </c>
      <c r="D67" s="387">
        <v>0</v>
      </c>
      <c r="E67" s="387">
        <v>0</v>
      </c>
    </row>
    <row r="68" spans="1:5">
      <c r="A68" s="388" t="s">
        <v>70</v>
      </c>
      <c r="B68" s="389">
        <v>0</v>
      </c>
      <c r="C68" s="389">
        <v>0</v>
      </c>
      <c r="D68" s="389">
        <v>45241.61</v>
      </c>
      <c r="E68" s="389">
        <v>-45241.61</v>
      </c>
    </row>
    <row r="69" spans="1:5">
      <c r="A69" s="388" t="s">
        <v>71</v>
      </c>
      <c r="B69" s="389">
        <v>0</v>
      </c>
      <c r="C69" s="389">
        <v>0</v>
      </c>
      <c r="D69" s="389">
        <v>45241.61</v>
      </c>
      <c r="E69" s="389">
        <v>-45241.61</v>
      </c>
    </row>
    <row r="70" ht="15.6" spans="1:5">
      <c r="A70" s="390" t="s">
        <v>72</v>
      </c>
      <c r="B70" s="391">
        <v>0</v>
      </c>
      <c r="C70" s="391">
        <v>0</v>
      </c>
      <c r="D70" s="391">
        <v>90483.22</v>
      </c>
      <c r="E70" s="391">
        <v>-90483.22</v>
      </c>
    </row>
    <row r="71" spans="1:5">
      <c r="A71" s="386"/>
      <c r="B71" s="392"/>
      <c r="C71" s="392"/>
      <c r="D71" s="392"/>
      <c r="E71" s="392"/>
    </row>
    <row r="72" spans="1:5">
      <c r="A72" s="388" t="s">
        <v>73</v>
      </c>
      <c r="B72" s="389">
        <v>-128700.61</v>
      </c>
      <c r="C72" s="389">
        <v>234737870.61</v>
      </c>
      <c r="D72" s="389">
        <v>234637558</v>
      </c>
      <c r="E72" s="389">
        <v>-28388</v>
      </c>
    </row>
    <row r="73" spans="1:5">
      <c r="A73" s="388" t="s">
        <v>74</v>
      </c>
      <c r="B73" s="389">
        <v>-19000</v>
      </c>
      <c r="C73" s="389">
        <v>275000</v>
      </c>
      <c r="D73" s="389">
        <v>286600</v>
      </c>
      <c r="E73" s="389">
        <v>-30600</v>
      </c>
    </row>
    <row r="74" spans="1:5">
      <c r="A74" s="388" t="s">
        <v>75</v>
      </c>
      <c r="B74" s="389">
        <v>-2329781</v>
      </c>
      <c r="C74" s="389">
        <v>32403759</v>
      </c>
      <c r="D74" s="389">
        <v>33569622</v>
      </c>
      <c r="E74" s="389">
        <v>-3495644</v>
      </c>
    </row>
    <row r="75" spans="1:5">
      <c r="A75" s="388" t="s">
        <v>76</v>
      </c>
      <c r="B75" s="389">
        <v>-11855641</v>
      </c>
      <c r="C75" s="389">
        <v>0</v>
      </c>
      <c r="D75" s="389">
        <v>5333587</v>
      </c>
      <c r="E75" s="389">
        <v>-17189228</v>
      </c>
    </row>
    <row r="76" spans="1:5">
      <c r="A76" s="388" t="s">
        <v>77</v>
      </c>
      <c r="B76" s="389">
        <v>-100000</v>
      </c>
      <c r="C76" s="389">
        <v>100000</v>
      </c>
      <c r="D76" s="389">
        <v>100000</v>
      </c>
      <c r="E76" s="389">
        <v>-100000</v>
      </c>
    </row>
    <row r="77" spans="1:5">
      <c r="A77" s="388" t="s">
        <v>78</v>
      </c>
      <c r="B77" s="389">
        <v>-20000</v>
      </c>
      <c r="C77" s="389">
        <v>20000</v>
      </c>
      <c r="D77" s="389">
        <v>20000</v>
      </c>
      <c r="E77" s="389">
        <v>-20000</v>
      </c>
    </row>
    <row r="78" spans="1:5">
      <c r="A78" s="388" t="s">
        <v>79</v>
      </c>
      <c r="B78" s="389">
        <v>-9421274</v>
      </c>
      <c r="C78" s="389">
        <v>9421274</v>
      </c>
      <c r="D78" s="389">
        <v>15617119.02</v>
      </c>
      <c r="E78" s="389">
        <v>-15617119.02</v>
      </c>
    </row>
    <row r="79" spans="1:5">
      <c r="A79" s="388" t="s">
        <v>80</v>
      </c>
      <c r="B79" s="389">
        <v>-3669498.25</v>
      </c>
      <c r="C79" s="389">
        <v>45611668</v>
      </c>
      <c r="D79" s="389">
        <v>52358923.77</v>
      </c>
      <c r="E79" s="389">
        <v>-10416754.02</v>
      </c>
    </row>
    <row r="80" spans="1:5">
      <c r="A80" s="388" t="s">
        <v>81</v>
      </c>
      <c r="B80" s="389">
        <v>-1105182</v>
      </c>
      <c r="C80" s="389">
        <v>0</v>
      </c>
      <c r="D80" s="389">
        <v>0</v>
      </c>
      <c r="E80" s="389">
        <v>-1105182</v>
      </c>
    </row>
    <row r="81" spans="1:5">
      <c r="A81" s="385" t="s">
        <v>82</v>
      </c>
      <c r="B81" s="392" t="s">
        <v>7</v>
      </c>
      <c r="C81" s="392" t="s">
        <v>7</v>
      </c>
      <c r="D81" s="392" t="s">
        <v>7</v>
      </c>
      <c r="E81" s="392" t="s">
        <v>7</v>
      </c>
    </row>
    <row r="82" spans="1:5">
      <c r="A82" s="385" t="s">
        <v>83</v>
      </c>
      <c r="B82" s="387">
        <v>-4908638.14</v>
      </c>
      <c r="C82" s="387">
        <v>0</v>
      </c>
      <c r="D82" s="387">
        <v>0</v>
      </c>
      <c r="E82" s="387">
        <v>-4908638.14</v>
      </c>
    </row>
    <row r="83" spans="1:5">
      <c r="A83" s="385" t="s">
        <v>84</v>
      </c>
      <c r="B83" s="387">
        <v>-20</v>
      </c>
      <c r="C83" s="387">
        <v>0</v>
      </c>
      <c r="D83" s="387">
        <v>0</v>
      </c>
      <c r="E83" s="387">
        <v>-20</v>
      </c>
    </row>
    <row r="84" spans="1:5">
      <c r="A84" s="385" t="s">
        <v>85</v>
      </c>
      <c r="B84" s="387">
        <v>-10</v>
      </c>
      <c r="C84" s="387">
        <v>0</v>
      </c>
      <c r="D84" s="387">
        <v>0</v>
      </c>
      <c r="E84" s="387">
        <v>-10</v>
      </c>
    </row>
    <row r="85" spans="1:5">
      <c r="A85" s="385" t="s">
        <v>86</v>
      </c>
      <c r="B85" s="387">
        <v>-9970</v>
      </c>
      <c r="C85" s="387">
        <v>0</v>
      </c>
      <c r="D85" s="387">
        <v>0</v>
      </c>
      <c r="E85" s="387">
        <v>-9970</v>
      </c>
    </row>
    <row r="86" spans="1:5">
      <c r="A86" s="385" t="s">
        <v>87</v>
      </c>
      <c r="B86" s="392" t="s">
        <v>7</v>
      </c>
      <c r="C86" s="392" t="s">
        <v>7</v>
      </c>
      <c r="D86" s="392" t="s">
        <v>7</v>
      </c>
      <c r="E86" s="392" t="s">
        <v>7</v>
      </c>
    </row>
    <row r="87" spans="1:5">
      <c r="A87" s="388" t="s">
        <v>88</v>
      </c>
      <c r="B87" s="389">
        <v>0</v>
      </c>
      <c r="C87" s="389">
        <v>0</v>
      </c>
      <c r="D87" s="389">
        <v>576084.78</v>
      </c>
      <c r="E87" s="389">
        <v>-576084.78</v>
      </c>
    </row>
    <row r="88" spans="1:5">
      <c r="A88" s="388" t="s">
        <v>89</v>
      </c>
      <c r="B88" s="389">
        <v>0</v>
      </c>
      <c r="C88" s="389">
        <v>0</v>
      </c>
      <c r="D88" s="389">
        <v>364415590</v>
      </c>
      <c r="E88" s="389">
        <v>-364415590</v>
      </c>
    </row>
    <row r="89" spans="1:5">
      <c r="A89" s="385" t="s">
        <v>90</v>
      </c>
      <c r="B89" s="392" t="s">
        <v>7</v>
      </c>
      <c r="C89" s="392" t="s">
        <v>7</v>
      </c>
      <c r="D89" s="392" t="s">
        <v>7</v>
      </c>
      <c r="E89" s="392" t="s">
        <v>7</v>
      </c>
    </row>
    <row r="90" spans="1:5">
      <c r="A90" s="388" t="s">
        <v>91</v>
      </c>
      <c r="B90" s="389">
        <v>0</v>
      </c>
      <c r="C90" s="389">
        <v>5000</v>
      </c>
      <c r="D90" s="389">
        <v>0</v>
      </c>
      <c r="E90" s="389">
        <v>5000</v>
      </c>
    </row>
    <row r="91" spans="1:5">
      <c r="A91" s="388" t="s">
        <v>92</v>
      </c>
      <c r="B91" s="389">
        <v>0</v>
      </c>
      <c r="C91" s="389">
        <v>17418.51</v>
      </c>
      <c r="D91" s="389">
        <v>0</v>
      </c>
      <c r="E91" s="389">
        <v>17418.51</v>
      </c>
    </row>
    <row r="92" spans="1:5">
      <c r="A92" s="388" t="s">
        <v>93</v>
      </c>
      <c r="B92" s="389">
        <v>0</v>
      </c>
      <c r="C92" s="389">
        <v>29839.5</v>
      </c>
      <c r="D92" s="389">
        <v>0</v>
      </c>
      <c r="E92" s="389">
        <v>29839.5</v>
      </c>
    </row>
    <row r="93" spans="1:5">
      <c r="A93" s="388" t="s">
        <v>94</v>
      </c>
      <c r="B93" s="389">
        <v>0</v>
      </c>
      <c r="C93" s="389">
        <v>152620.8</v>
      </c>
      <c r="D93" s="389">
        <v>0</v>
      </c>
      <c r="E93" s="389">
        <v>152620.8</v>
      </c>
    </row>
    <row r="94" spans="1:5">
      <c r="A94" s="388" t="s">
        <v>95</v>
      </c>
      <c r="B94" s="389">
        <v>0</v>
      </c>
      <c r="C94" s="389">
        <v>5300</v>
      </c>
      <c r="D94" s="389">
        <v>0</v>
      </c>
      <c r="E94" s="389">
        <v>5300</v>
      </c>
    </row>
    <row r="95" spans="1:5">
      <c r="A95" s="388" t="s">
        <v>96</v>
      </c>
      <c r="B95" s="389">
        <v>0</v>
      </c>
      <c r="C95" s="389">
        <v>2428249.73</v>
      </c>
      <c r="D95" s="389">
        <v>0</v>
      </c>
      <c r="E95" s="389">
        <v>2428249.73</v>
      </c>
    </row>
    <row r="96" spans="1:5">
      <c r="A96" s="388" t="s">
        <v>97</v>
      </c>
      <c r="B96" s="389">
        <v>0</v>
      </c>
      <c r="C96" s="389">
        <v>4944728.45</v>
      </c>
      <c r="D96" s="389">
        <v>0</v>
      </c>
      <c r="E96" s="389">
        <v>4944728.45</v>
      </c>
    </row>
    <row r="97" spans="1:5">
      <c r="A97" s="388" t="s">
        <v>98</v>
      </c>
      <c r="B97" s="389">
        <v>0</v>
      </c>
      <c r="C97" s="389">
        <v>507558.52</v>
      </c>
      <c r="D97" s="389">
        <v>0</v>
      </c>
      <c r="E97" s="389">
        <v>507558.52</v>
      </c>
    </row>
    <row r="98" spans="1:5">
      <c r="A98" s="388" t="s">
        <v>99</v>
      </c>
      <c r="B98" s="389">
        <v>0</v>
      </c>
      <c r="C98" s="389">
        <v>271239.74</v>
      </c>
      <c r="D98" s="389">
        <v>2481.33</v>
      </c>
      <c r="E98" s="389">
        <v>268758.41</v>
      </c>
    </row>
    <row r="99" spans="1:5">
      <c r="A99" s="388" t="s">
        <v>100</v>
      </c>
      <c r="B99" s="389">
        <v>0</v>
      </c>
      <c r="C99" s="389">
        <v>1755619.32</v>
      </c>
      <c r="D99" s="389">
        <v>0</v>
      </c>
      <c r="E99" s="389">
        <v>1755619.32</v>
      </c>
    </row>
    <row r="100" spans="1:5">
      <c r="A100" s="388" t="s">
        <v>101</v>
      </c>
      <c r="B100" s="389">
        <v>0</v>
      </c>
      <c r="C100" s="389">
        <v>16227045</v>
      </c>
      <c r="D100" s="389">
        <v>0</v>
      </c>
      <c r="E100" s="389">
        <v>16227045</v>
      </c>
    </row>
    <row r="101" spans="1:5">
      <c r="A101" s="388" t="s">
        <v>102</v>
      </c>
      <c r="B101" s="389">
        <v>0</v>
      </c>
      <c r="C101" s="389">
        <v>5333587</v>
      </c>
      <c r="D101" s="389">
        <v>0</v>
      </c>
      <c r="E101" s="389">
        <v>5333587</v>
      </c>
    </row>
    <row r="102" spans="1:5">
      <c r="A102" s="393" t="s">
        <v>103</v>
      </c>
      <c r="B102" s="394">
        <v>0</v>
      </c>
      <c r="C102" s="394">
        <v>15626612.18</v>
      </c>
      <c r="D102" s="394">
        <v>0</v>
      </c>
      <c r="E102" s="394">
        <v>15626612.18</v>
      </c>
    </row>
    <row r="103" spans="1:5">
      <c r="A103" s="388" t="s">
        <v>104</v>
      </c>
      <c r="B103" s="389">
        <v>0</v>
      </c>
      <c r="C103" s="389">
        <v>325</v>
      </c>
      <c r="D103" s="389">
        <v>0</v>
      </c>
      <c r="E103" s="389">
        <v>325</v>
      </c>
    </row>
    <row r="104" spans="1:5">
      <c r="A104" s="388" t="s">
        <v>105</v>
      </c>
      <c r="B104" s="389">
        <v>0</v>
      </c>
      <c r="C104" s="389">
        <v>106986</v>
      </c>
      <c r="D104" s="389">
        <v>0</v>
      </c>
      <c r="E104" s="389">
        <v>106986</v>
      </c>
    </row>
    <row r="105" spans="1:5">
      <c r="A105" s="388" t="s">
        <v>106</v>
      </c>
      <c r="B105" s="389">
        <v>0</v>
      </c>
      <c r="C105" s="389">
        <v>367322.17</v>
      </c>
      <c r="D105" s="389">
        <v>49599</v>
      </c>
      <c r="E105" s="389">
        <v>317723.17</v>
      </c>
    </row>
    <row r="106" spans="1:5">
      <c r="A106" s="388" t="s">
        <v>107</v>
      </c>
      <c r="B106" s="389">
        <v>0</v>
      </c>
      <c r="C106" s="389">
        <v>165413.18</v>
      </c>
      <c r="D106" s="389">
        <v>0</v>
      </c>
      <c r="E106" s="389">
        <v>165413.18</v>
      </c>
    </row>
    <row r="107" spans="1:5">
      <c r="A107" s="388" t="s">
        <v>108</v>
      </c>
      <c r="B107" s="389">
        <v>0</v>
      </c>
      <c r="C107" s="389">
        <v>357547.18</v>
      </c>
      <c r="D107" s="389">
        <v>0</v>
      </c>
      <c r="E107" s="389">
        <v>357547.18</v>
      </c>
    </row>
    <row r="108" spans="1:5">
      <c r="A108" s="388" t="s">
        <v>109</v>
      </c>
      <c r="B108" s="389">
        <v>0</v>
      </c>
      <c r="C108" s="389">
        <v>4090054.71</v>
      </c>
      <c r="D108" s="389">
        <v>0</v>
      </c>
      <c r="E108" s="389">
        <v>4090054.71</v>
      </c>
    </row>
    <row r="109" spans="1:5">
      <c r="A109" s="388" t="s">
        <v>110</v>
      </c>
      <c r="B109" s="389">
        <v>0</v>
      </c>
      <c r="C109" s="389">
        <v>2498064</v>
      </c>
      <c r="D109" s="389">
        <v>0</v>
      </c>
      <c r="E109" s="389">
        <v>2498064</v>
      </c>
    </row>
    <row r="110" spans="1:5">
      <c r="A110" s="385" t="s">
        <v>111</v>
      </c>
      <c r="B110" s="387">
        <v>0</v>
      </c>
      <c r="C110" s="387">
        <v>77176</v>
      </c>
      <c r="D110" s="387">
        <v>77176</v>
      </c>
      <c r="E110" s="387">
        <v>0</v>
      </c>
    </row>
    <row r="111" spans="1:5">
      <c r="A111" s="388" t="s">
        <v>112</v>
      </c>
      <c r="B111" s="389">
        <v>0</v>
      </c>
      <c r="C111" s="389">
        <v>9.15</v>
      </c>
      <c r="D111" s="389">
        <f>4.71+14.44</f>
        <v>19.15</v>
      </c>
      <c r="E111" s="389">
        <v>4.44</v>
      </c>
    </row>
    <row r="112" spans="1:5">
      <c r="A112" s="388" t="s">
        <v>113</v>
      </c>
      <c r="B112" s="389">
        <v>0</v>
      </c>
      <c r="C112" s="389">
        <v>303157350</v>
      </c>
      <c r="D112" s="389">
        <v>69553.38</v>
      </c>
      <c r="E112" s="389">
        <v>303087796.62</v>
      </c>
    </row>
    <row r="113" spans="1:5">
      <c r="A113" s="388" t="s">
        <v>114</v>
      </c>
      <c r="B113" s="389">
        <v>0</v>
      </c>
      <c r="C113" s="389">
        <v>1134186</v>
      </c>
      <c r="D113" s="389">
        <v>0</v>
      </c>
      <c r="E113" s="389">
        <v>1134186</v>
      </c>
    </row>
    <row r="114" spans="1:5">
      <c r="A114" s="388" t="s">
        <v>115</v>
      </c>
      <c r="B114" s="389">
        <v>0</v>
      </c>
      <c r="C114" s="389">
        <v>779595</v>
      </c>
      <c r="D114" s="389">
        <v>0</v>
      </c>
      <c r="E114" s="389">
        <v>779595</v>
      </c>
    </row>
    <row r="115" spans="1:5">
      <c r="A115" s="388" t="s">
        <v>116</v>
      </c>
      <c r="B115" s="389">
        <v>0</v>
      </c>
      <c r="C115" s="389">
        <v>261946.61</v>
      </c>
      <c r="D115" s="389">
        <v>0</v>
      </c>
      <c r="E115" s="389">
        <v>261946.61</v>
      </c>
    </row>
    <row r="116" spans="1:5">
      <c r="A116" s="388" t="s">
        <v>117</v>
      </c>
      <c r="B116" s="389">
        <v>0</v>
      </c>
      <c r="C116" s="389">
        <v>39716</v>
      </c>
      <c r="D116" s="389">
        <v>0</v>
      </c>
      <c r="E116" s="389">
        <v>39716</v>
      </c>
    </row>
    <row r="117" spans="1:5">
      <c r="A117" s="388" t="s">
        <v>118</v>
      </c>
      <c r="B117" s="389">
        <v>0</v>
      </c>
      <c r="C117" s="389">
        <v>1856250</v>
      </c>
      <c r="D117" s="389">
        <v>0</v>
      </c>
      <c r="E117" s="389">
        <v>1856250</v>
      </c>
    </row>
    <row r="118" spans="1:5">
      <c r="A118" s="388" t="s">
        <v>119</v>
      </c>
      <c r="B118" s="389">
        <v>0</v>
      </c>
      <c r="C118" s="389">
        <v>100000</v>
      </c>
      <c r="D118" s="389">
        <v>0</v>
      </c>
      <c r="E118" s="389">
        <v>100000</v>
      </c>
    </row>
    <row r="119" spans="1:5">
      <c r="A119" s="388" t="s">
        <v>120</v>
      </c>
      <c r="B119" s="389">
        <v>0</v>
      </c>
      <c r="C119" s="389">
        <v>22717</v>
      </c>
      <c r="D119" s="389">
        <v>0</v>
      </c>
      <c r="E119" s="389">
        <v>22717</v>
      </c>
    </row>
    <row r="120" spans="1:5">
      <c r="A120" s="388" t="s">
        <v>121</v>
      </c>
      <c r="B120" s="389">
        <v>0</v>
      </c>
      <c r="C120" s="389">
        <v>720000</v>
      </c>
      <c r="D120" s="389">
        <v>0</v>
      </c>
      <c r="E120" s="389">
        <v>720000</v>
      </c>
    </row>
    <row r="121" spans="1:5">
      <c r="A121" s="388" t="s">
        <v>122</v>
      </c>
      <c r="B121" s="389">
        <v>0</v>
      </c>
      <c r="C121" s="389">
        <v>600</v>
      </c>
      <c r="D121" s="389">
        <v>0</v>
      </c>
      <c r="E121" s="389">
        <v>600</v>
      </c>
    </row>
    <row r="122" spans="1:5">
      <c r="A122" s="388" t="s">
        <v>123</v>
      </c>
      <c r="B122" s="389">
        <v>0</v>
      </c>
      <c r="C122" s="389">
        <v>234619.5</v>
      </c>
      <c r="D122" s="389">
        <v>0</v>
      </c>
      <c r="E122" s="389">
        <v>234619.5</v>
      </c>
    </row>
    <row r="123" spans="1:5">
      <c r="A123" s="388" t="s">
        <v>124</v>
      </c>
      <c r="B123" s="389">
        <v>0</v>
      </c>
      <c r="C123" s="389">
        <v>20000</v>
      </c>
      <c r="D123" s="389">
        <v>0</v>
      </c>
      <c r="E123" s="389">
        <v>20000</v>
      </c>
    </row>
    <row r="124" spans="1:5">
      <c r="A124" s="388" t="s">
        <v>125</v>
      </c>
      <c r="B124" s="389">
        <v>0</v>
      </c>
      <c r="C124" s="389">
        <v>35302.73</v>
      </c>
      <c r="D124" s="389">
        <v>0</v>
      </c>
      <c r="E124" s="389">
        <v>35302.73</v>
      </c>
    </row>
    <row r="125" spans="1:5">
      <c r="A125" s="388" t="s">
        <v>126</v>
      </c>
      <c r="B125" s="389">
        <v>0</v>
      </c>
      <c r="C125" s="389">
        <v>175438</v>
      </c>
      <c r="D125" s="389">
        <v>0</v>
      </c>
      <c r="E125" s="389">
        <v>175438</v>
      </c>
    </row>
    <row r="126" ht="15.6" spans="1:5">
      <c r="A126" s="390" t="s">
        <v>127</v>
      </c>
      <c r="B126" s="391"/>
      <c r="C126" s="391">
        <v>1475676078.91</v>
      </c>
      <c r="D126" s="391">
        <v>1475676078.91</v>
      </c>
      <c r="E126" s="391"/>
    </row>
  </sheetData>
  <mergeCells count="6">
    <mergeCell ref="A1:E1"/>
    <mergeCell ref="B3:E3"/>
    <mergeCell ref="B65:E65"/>
    <mergeCell ref="B81:E81"/>
    <mergeCell ref="B86:E86"/>
    <mergeCell ref="B89:E89"/>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07"/>
  <sheetViews>
    <sheetView tabSelected="1" topLeftCell="A216" workbookViewId="0">
      <selection activeCell="E221" sqref="E221"/>
    </sheetView>
  </sheetViews>
  <sheetFormatPr defaultColWidth="8.88888888888889" defaultRowHeight="14.4"/>
  <cols>
    <col min="1" max="1" width="24.2222222222222" customWidth="1"/>
    <col min="2" max="2" width="23.2222222222222" customWidth="1"/>
    <col min="3" max="3" width="21.1111111111111" customWidth="1"/>
    <col min="4" max="4" width="25.6666666666667" customWidth="1"/>
    <col min="5" max="5" width="28.4444444444444" customWidth="1"/>
  </cols>
  <sheetData>
    <row r="1" ht="18" spans="1:7">
      <c r="A1" s="395" t="str">
        <f>+'[2]Note 1'!B2</f>
        <v>Notes to financial statements for the year ended March 31, 2025</v>
      </c>
      <c r="B1" s="2"/>
      <c r="C1" s="2"/>
      <c r="D1" s="3"/>
      <c r="E1" s="2"/>
      <c r="F1" s="2"/>
      <c r="G1" s="2"/>
    </row>
    <row r="2" spans="1:7">
      <c r="A2" s="396" t="str">
        <f>+'[2]Note 1'!B2</f>
        <v>Notes to financial statements for the year ended March 31, 2025</v>
      </c>
      <c r="B2" s="2"/>
      <c r="C2" s="2"/>
      <c r="D2" s="3"/>
      <c r="E2" s="2"/>
      <c r="F2" s="2"/>
      <c r="G2" s="2"/>
    </row>
    <row r="3" spans="1:7">
      <c r="A3" s="4">
        <f>+'[2]Note 1'!B3</f>
        <v>0</v>
      </c>
      <c r="B3" s="2"/>
      <c r="C3" s="2"/>
      <c r="D3" s="3"/>
      <c r="E3" s="2"/>
      <c r="F3" s="2"/>
      <c r="G3" s="2"/>
    </row>
    <row r="4" spans="1:7">
      <c r="A4" s="5"/>
      <c r="B4" s="2"/>
      <c r="C4" s="2"/>
      <c r="D4" s="3"/>
      <c r="E4" s="6" t="str">
        <f>'[2]P&amp;L'!D4</f>
        <v>In Rupees</v>
      </c>
      <c r="F4" s="2"/>
      <c r="G4" s="2"/>
    </row>
    <row r="5" spans="1:7">
      <c r="A5" s="7" t="s">
        <v>128</v>
      </c>
      <c r="B5" s="2"/>
      <c r="C5" s="2"/>
      <c r="D5" s="3"/>
      <c r="E5" s="2"/>
      <c r="F5" s="2"/>
      <c r="G5" s="2"/>
    </row>
    <row r="6" spans="1:7">
      <c r="A6" s="8"/>
      <c r="B6" s="9"/>
      <c r="C6" s="9"/>
      <c r="D6" s="10">
        <v>45747</v>
      </c>
      <c r="E6" s="10">
        <v>45382</v>
      </c>
      <c r="F6" s="2"/>
      <c r="G6" s="2"/>
    </row>
    <row r="7" spans="1:7">
      <c r="A7" s="11" t="s">
        <v>129</v>
      </c>
      <c r="B7" s="2"/>
      <c r="C7" s="2"/>
      <c r="D7" s="12"/>
      <c r="E7" s="12"/>
      <c r="F7" s="2"/>
      <c r="G7" s="2"/>
    </row>
    <row r="8" ht="15.15" spans="1:7">
      <c r="A8" s="13" t="s">
        <v>130</v>
      </c>
      <c r="B8" s="2"/>
      <c r="C8" s="2"/>
      <c r="D8" s="14">
        <f>10000*10</f>
        <v>100000</v>
      </c>
      <c r="E8" s="14">
        <f>10000*10</f>
        <v>100000</v>
      </c>
      <c r="F8" s="2"/>
      <c r="G8" s="2"/>
    </row>
    <row r="9" ht="15.15" spans="1:7">
      <c r="A9" s="15"/>
      <c r="B9" s="2"/>
      <c r="C9" s="2"/>
      <c r="D9" s="16"/>
      <c r="E9" s="16"/>
      <c r="F9" s="2"/>
      <c r="G9" s="2"/>
    </row>
    <row r="10" spans="1:7">
      <c r="A10" s="11" t="s">
        <v>131</v>
      </c>
      <c r="B10" s="2"/>
      <c r="C10" s="2"/>
      <c r="D10" s="16"/>
      <c r="E10" s="16"/>
      <c r="F10" s="2"/>
      <c r="G10" s="2"/>
    </row>
    <row r="11" spans="1:7">
      <c r="A11" s="13" t="s">
        <v>132</v>
      </c>
      <c r="B11" s="2"/>
      <c r="C11" s="2"/>
      <c r="D11" s="17">
        <f>+SUM('[2]TB 22-23'!G94:G96)</f>
        <v>10000</v>
      </c>
      <c r="E11" s="17">
        <v>10000</v>
      </c>
      <c r="F11" s="2"/>
      <c r="G11" s="2"/>
    </row>
    <row r="12" spans="1:7">
      <c r="A12" s="18" t="s">
        <v>133</v>
      </c>
      <c r="B12" s="9"/>
      <c r="C12" s="9"/>
      <c r="D12" s="19">
        <f>D11</f>
        <v>10000</v>
      </c>
      <c r="E12" s="19">
        <f>E11</f>
        <v>10000</v>
      </c>
      <c r="F12" s="2"/>
      <c r="G12" s="2"/>
    </row>
    <row r="13" spans="1:7">
      <c r="A13" s="20"/>
      <c r="B13" s="21"/>
      <c r="C13" s="22"/>
      <c r="D13" s="23"/>
      <c r="E13" s="24"/>
      <c r="F13" s="2"/>
      <c r="G13" s="2"/>
    </row>
    <row r="14" spans="1:7">
      <c r="A14" s="25" t="s">
        <v>134</v>
      </c>
      <c r="B14" s="26"/>
      <c r="C14" s="27"/>
      <c r="D14" s="28"/>
      <c r="E14" s="29"/>
      <c r="F14" s="2"/>
      <c r="G14" s="2"/>
    </row>
    <row r="15" spans="1:7">
      <c r="A15" s="30"/>
      <c r="B15" s="31">
        <v>45747</v>
      </c>
      <c r="C15" s="32"/>
      <c r="D15" s="31">
        <v>45382</v>
      </c>
      <c r="E15" s="32"/>
      <c r="F15" s="2"/>
      <c r="G15" s="2"/>
    </row>
    <row r="16" spans="1:7">
      <c r="A16" s="33"/>
      <c r="B16" s="34" t="s">
        <v>135</v>
      </c>
      <c r="C16" s="34" t="s">
        <v>136</v>
      </c>
      <c r="D16" s="35" t="s">
        <v>135</v>
      </c>
      <c r="E16" s="34" t="s">
        <v>136</v>
      </c>
      <c r="F16" s="2"/>
      <c r="G16" s="2"/>
    </row>
    <row r="17" spans="1:7">
      <c r="A17" s="36" t="s">
        <v>137</v>
      </c>
      <c r="B17" s="37"/>
      <c r="C17" s="37"/>
      <c r="D17" s="38"/>
      <c r="E17" s="37"/>
      <c r="F17" s="2"/>
      <c r="G17" s="2"/>
    </row>
    <row r="18" ht="72" spans="1:7">
      <c r="A18" s="39" t="s">
        <v>138</v>
      </c>
      <c r="B18" s="40">
        <f>+D19</f>
        <v>1000</v>
      </c>
      <c r="C18" s="40">
        <f>ROUND(B18*10,0)</f>
        <v>10000</v>
      </c>
      <c r="D18" s="17">
        <v>1000</v>
      </c>
      <c r="E18" s="41">
        <f>ROUND(D18*10,0)</f>
        <v>10000</v>
      </c>
      <c r="F18" s="2"/>
      <c r="G18" s="2"/>
    </row>
    <row r="19" ht="100.8" spans="1:7">
      <c r="A19" s="42" t="s">
        <v>139</v>
      </c>
      <c r="B19" s="43">
        <f>B18</f>
        <v>1000</v>
      </c>
      <c r="C19" s="43">
        <f>C18</f>
        <v>10000</v>
      </c>
      <c r="D19" s="44">
        <f>D18</f>
        <v>1000</v>
      </c>
      <c r="E19" s="45">
        <f>E18</f>
        <v>10000</v>
      </c>
      <c r="F19" s="2"/>
      <c r="G19" s="2"/>
    </row>
    <row r="20" spans="1:7">
      <c r="A20" s="20"/>
      <c r="B20" s="21"/>
      <c r="C20" s="22"/>
      <c r="D20" s="46"/>
      <c r="E20" s="47"/>
      <c r="F20" s="2"/>
      <c r="G20" s="2"/>
    </row>
    <row r="21" spans="1:7">
      <c r="A21" s="48" t="s">
        <v>140</v>
      </c>
      <c r="B21" s="49"/>
      <c r="C21" s="49"/>
      <c r="D21" s="50"/>
      <c r="E21" s="49"/>
      <c r="F21" s="2"/>
      <c r="G21" s="2"/>
    </row>
    <row r="22" spans="1:7">
      <c r="A22" s="51" t="s">
        <v>141</v>
      </c>
      <c r="B22" s="51"/>
      <c r="C22" s="51"/>
      <c r="D22" s="51"/>
      <c r="E22" s="51"/>
      <c r="F22" s="2"/>
      <c r="G22" s="2"/>
    </row>
    <row r="23" spans="1:7">
      <c r="A23" s="20"/>
      <c r="B23" s="21"/>
      <c r="C23" s="22"/>
      <c r="D23" s="46"/>
      <c r="E23" s="47"/>
      <c r="F23" s="2"/>
      <c r="G23" s="2"/>
    </row>
    <row r="24" spans="1:7">
      <c r="A24" s="48" t="s">
        <v>142</v>
      </c>
      <c r="B24" s="52"/>
      <c r="C24" s="52"/>
      <c r="D24" s="53"/>
      <c r="E24" s="54"/>
      <c r="F24" s="2"/>
      <c r="G24" s="2"/>
    </row>
    <row r="25" spans="1:7">
      <c r="A25" s="55" t="s">
        <v>143</v>
      </c>
      <c r="B25" s="31">
        <f>+B15</f>
        <v>45747</v>
      </c>
      <c r="C25" s="32"/>
      <c r="D25" s="31">
        <f>+D15</f>
        <v>45382</v>
      </c>
      <c r="E25" s="32"/>
      <c r="F25" s="2"/>
      <c r="G25" s="2"/>
    </row>
    <row r="26" ht="28.8" spans="1:7">
      <c r="A26" s="56"/>
      <c r="B26" s="57" t="s">
        <v>135</v>
      </c>
      <c r="C26" s="57" t="s">
        <v>144</v>
      </c>
      <c r="D26" s="58" t="s">
        <v>135</v>
      </c>
      <c r="E26" s="57" t="s">
        <v>144</v>
      </c>
      <c r="F26" s="2"/>
      <c r="G26" s="2"/>
    </row>
    <row r="27" ht="115.2" spans="1:7">
      <c r="A27" s="59" t="s">
        <v>137</v>
      </c>
      <c r="B27" s="60"/>
      <c r="C27" s="60"/>
      <c r="D27" s="61"/>
      <c r="E27" s="60"/>
      <c r="F27" s="2"/>
      <c r="G27" s="2"/>
    </row>
    <row r="28" spans="1:7">
      <c r="A28" s="62" t="s">
        <v>145</v>
      </c>
      <c r="B28" s="63">
        <f>+'[2]TB 22-23'!G96/10</f>
        <v>997</v>
      </c>
      <c r="C28" s="63">
        <f>B28/$B$18</f>
        <v>0.997</v>
      </c>
      <c r="D28" s="64">
        <f>+'[2]TB 21-22 Hyd'!G121/10</f>
        <v>997</v>
      </c>
      <c r="E28" s="65">
        <f>D28/$D$18</f>
        <v>0.997</v>
      </c>
      <c r="F28" s="2"/>
      <c r="G28" s="2"/>
    </row>
    <row r="29" spans="1:7">
      <c r="A29" s="66" t="s">
        <v>146</v>
      </c>
      <c r="B29" s="66"/>
      <c r="C29" s="66"/>
      <c r="D29" s="66"/>
      <c r="E29" s="66"/>
      <c r="F29" s="2"/>
      <c r="G29" s="2"/>
    </row>
    <row r="30" spans="1:7">
      <c r="A30" s="51"/>
      <c r="B30" s="51"/>
      <c r="C30" s="51"/>
      <c r="D30" s="51"/>
      <c r="E30" s="51"/>
      <c r="F30" s="2"/>
      <c r="G30" s="2"/>
    </row>
    <row r="31" spans="1:7">
      <c r="A31" s="67" t="s">
        <v>147</v>
      </c>
      <c r="B31" s="68"/>
      <c r="C31" s="68"/>
      <c r="D31" s="69"/>
      <c r="E31" s="68"/>
      <c r="F31" s="2"/>
      <c r="G31" s="2"/>
    </row>
    <row r="32" spans="1:7">
      <c r="A32" s="70" t="s">
        <v>148</v>
      </c>
      <c r="B32" s="71">
        <f>+B25</f>
        <v>45747</v>
      </c>
      <c r="C32" s="72"/>
      <c r="D32" s="71">
        <f>+D25</f>
        <v>45382</v>
      </c>
      <c r="E32" s="72"/>
      <c r="F32" s="47"/>
      <c r="G32" s="47"/>
    </row>
    <row r="33" ht="28.8" spans="1:7">
      <c r="A33" s="56"/>
      <c r="B33" s="72" t="s">
        <v>149</v>
      </c>
      <c r="C33" s="72" t="s">
        <v>144</v>
      </c>
      <c r="D33" s="73" t="s">
        <v>149</v>
      </c>
      <c r="E33" s="72" t="s">
        <v>144</v>
      </c>
      <c r="F33" s="47"/>
      <c r="G33" s="47"/>
    </row>
    <row r="34" ht="115.2" spans="1:7">
      <c r="A34" s="59" t="s">
        <v>137</v>
      </c>
      <c r="B34" s="74"/>
      <c r="C34" s="74"/>
      <c r="D34" s="75"/>
      <c r="E34" s="74"/>
      <c r="F34" s="47"/>
      <c r="G34" s="47"/>
    </row>
    <row r="35" ht="345.6" spans="1:7">
      <c r="A35" s="76" t="s">
        <v>145</v>
      </c>
      <c r="B35" s="77">
        <v>997</v>
      </c>
      <c r="C35" s="78">
        <f t="shared" ref="C35:C37" si="0">+B35/$B$19</f>
        <v>0.997</v>
      </c>
      <c r="D35" s="79">
        <v>997</v>
      </c>
      <c r="E35" s="80">
        <f t="shared" ref="E35:E37" si="1">+D35/$D$19</f>
        <v>0.997</v>
      </c>
      <c r="F35" s="47"/>
      <c r="G35" s="47"/>
    </row>
    <row r="36" ht="172.8" spans="1:7">
      <c r="A36" s="76" t="s">
        <v>150</v>
      </c>
      <c r="B36" s="77">
        <v>2</v>
      </c>
      <c r="C36" s="78">
        <f t="shared" si="0"/>
        <v>0.002</v>
      </c>
      <c r="D36" s="79">
        <v>2</v>
      </c>
      <c r="E36" s="80">
        <f t="shared" si="1"/>
        <v>0.002</v>
      </c>
      <c r="F36" s="47"/>
      <c r="G36" s="47"/>
    </row>
    <row r="37" ht="187.2" spans="1:7">
      <c r="A37" s="76" t="s">
        <v>151</v>
      </c>
      <c r="B37" s="81">
        <v>1</v>
      </c>
      <c r="C37" s="78">
        <f t="shared" si="0"/>
        <v>0.001</v>
      </c>
      <c r="D37" s="82">
        <v>1</v>
      </c>
      <c r="E37" s="80">
        <f t="shared" si="1"/>
        <v>0.001</v>
      </c>
      <c r="F37" s="47"/>
      <c r="G37" s="47"/>
    </row>
    <row r="38" spans="1:7">
      <c r="A38" s="83"/>
      <c r="B38" s="84">
        <f>SUM(B35:B37)</f>
        <v>1000</v>
      </c>
      <c r="C38" s="85"/>
      <c r="D38" s="82">
        <f>SUM(D35:D37)</f>
        <v>1000</v>
      </c>
      <c r="E38" s="85"/>
      <c r="F38" s="47"/>
      <c r="G38" s="47"/>
    </row>
    <row r="39" spans="1:7">
      <c r="A39" s="51"/>
      <c r="B39" s="51"/>
      <c r="C39" s="51"/>
      <c r="D39" s="86"/>
      <c r="E39" s="51"/>
      <c r="F39" s="2"/>
      <c r="G39" s="2"/>
    </row>
    <row r="40" spans="1:7">
      <c r="A40" s="87" t="s">
        <v>152</v>
      </c>
      <c r="B40" s="88"/>
      <c r="C40" s="89"/>
      <c r="D40" s="46"/>
      <c r="E40" s="47"/>
      <c r="F40" s="2"/>
      <c r="G40" s="2"/>
    </row>
    <row r="41" spans="1:7">
      <c r="A41" s="90"/>
      <c r="B41" s="9"/>
      <c r="C41" s="9"/>
      <c r="D41" s="10">
        <v>45747</v>
      </c>
      <c r="E41" s="10">
        <f>D15</f>
        <v>45382</v>
      </c>
      <c r="F41" s="2"/>
      <c r="G41" s="2"/>
    </row>
    <row r="42" spans="1:7">
      <c r="A42" s="91" t="s">
        <v>153</v>
      </c>
      <c r="B42" s="2"/>
      <c r="C42" s="2"/>
      <c r="D42" s="92"/>
      <c r="E42" s="93"/>
      <c r="F42" s="2"/>
      <c r="G42" s="2"/>
    </row>
    <row r="43" spans="1:7">
      <c r="A43" s="94" t="s">
        <v>154</v>
      </c>
      <c r="B43" s="2"/>
      <c r="C43" s="2"/>
      <c r="D43" s="17">
        <f>E47</f>
        <v>4908638.6909897</v>
      </c>
      <c r="E43" s="41">
        <v>102885598.648294</v>
      </c>
      <c r="F43" s="95"/>
      <c r="G43" s="95"/>
    </row>
    <row r="44" spans="1:7">
      <c r="A44" s="94" t="s">
        <v>155</v>
      </c>
      <c r="B44" s="2"/>
      <c r="C44" s="2"/>
      <c r="D44" s="96">
        <f>'[2]P&amp;L'!C26</f>
        <v>12954665.1528</v>
      </c>
      <c r="E44" s="96">
        <f>'[2]P&amp;L'!D26</f>
        <v>28486452.262696</v>
      </c>
      <c r="F44" s="97"/>
      <c r="G44" s="98"/>
    </row>
    <row r="45" spans="1:7">
      <c r="A45" s="94"/>
      <c r="B45" s="2"/>
      <c r="C45" s="2"/>
      <c r="D45" s="99">
        <f>SUM(D43:D44)</f>
        <v>17863303.8437897</v>
      </c>
      <c r="E45" s="99">
        <f>SUM(E43:E44)</f>
        <v>131372050.91099</v>
      </c>
      <c r="F45" s="97"/>
      <c r="G45" s="2"/>
    </row>
    <row r="46" spans="1:7">
      <c r="A46" s="94" t="s">
        <v>156</v>
      </c>
      <c r="B46" s="2"/>
      <c r="C46" s="2"/>
      <c r="D46" s="100">
        <v>0</v>
      </c>
      <c r="E46" s="100">
        <f>-'[2]TB 23-24'!D20+9059</f>
        <v>-126463412.22</v>
      </c>
      <c r="F46" s="97"/>
      <c r="G46" s="97"/>
    </row>
    <row r="47" spans="1:7">
      <c r="A47" s="101" t="s">
        <v>157</v>
      </c>
      <c r="B47" s="9"/>
      <c r="C47" s="9"/>
      <c r="D47" s="102">
        <f>D46+D45</f>
        <v>17863303.8437897</v>
      </c>
      <c r="E47" s="102">
        <f>E46+E45</f>
        <v>4908638.6909897</v>
      </c>
      <c r="F47" s="97"/>
      <c r="G47" s="2"/>
    </row>
    <row r="48" spans="1:7">
      <c r="A48" s="94"/>
      <c r="B48" s="2"/>
      <c r="C48" s="2"/>
      <c r="D48" s="103"/>
      <c r="E48" s="104"/>
      <c r="F48" s="97"/>
      <c r="G48" s="2"/>
    </row>
    <row r="49" spans="1:7">
      <c r="A49" s="47"/>
      <c r="B49" s="21"/>
      <c r="C49" s="21"/>
      <c r="D49" s="46"/>
      <c r="E49" s="47"/>
      <c r="F49" s="2"/>
      <c r="G49" s="2"/>
    </row>
    <row r="50" spans="1:7">
      <c r="A50" s="105" t="s">
        <v>158</v>
      </c>
      <c r="B50" s="106"/>
      <c r="C50" s="106"/>
      <c r="D50" s="106"/>
      <c r="E50" s="106"/>
      <c r="F50" s="107"/>
      <c r="G50" s="107"/>
    </row>
    <row r="51" spans="1:7">
      <c r="A51" s="108"/>
      <c r="B51" s="109"/>
      <c r="C51" s="109"/>
      <c r="D51" s="10">
        <f>B15</f>
        <v>45747</v>
      </c>
      <c r="E51" s="10">
        <f>D15</f>
        <v>45382</v>
      </c>
      <c r="F51" s="107"/>
      <c r="G51" s="107"/>
    </row>
    <row r="52" spans="1:7">
      <c r="A52" s="94" t="s">
        <v>159</v>
      </c>
      <c r="B52" s="110"/>
      <c r="C52" s="111"/>
      <c r="D52" s="17">
        <f>[2]Schedules!B111</f>
        <v>17189228</v>
      </c>
      <c r="E52" s="17">
        <f>-+'[2]TB 23-24'!E89</f>
        <v>11855641</v>
      </c>
      <c r="F52" s="107"/>
      <c r="G52" s="107"/>
    </row>
    <row r="53" spans="1:7">
      <c r="A53" s="108"/>
      <c r="B53" s="112"/>
      <c r="C53" s="112"/>
      <c r="D53" s="113">
        <f>SUM(D52)</f>
        <v>17189228</v>
      </c>
      <c r="E53" s="113">
        <f>SUM(E52)</f>
        <v>11855641</v>
      </c>
      <c r="F53" s="114"/>
      <c r="G53" s="107"/>
    </row>
    <row r="54" spans="1:7">
      <c r="A54" s="115"/>
      <c r="B54" s="115"/>
      <c r="C54" s="115"/>
      <c r="D54" s="116"/>
      <c r="E54" s="115"/>
      <c r="F54" s="107"/>
      <c r="G54" s="107"/>
    </row>
    <row r="55" spans="1:7">
      <c r="A55" s="88" t="s">
        <v>160</v>
      </c>
      <c r="B55" s="2"/>
      <c r="C55" s="2"/>
      <c r="D55" s="117"/>
      <c r="E55" s="22"/>
      <c r="F55" s="2"/>
      <c r="G55" s="2"/>
    </row>
    <row r="56" spans="1:7">
      <c r="A56" s="9"/>
      <c r="B56" s="9"/>
      <c r="C56" s="9"/>
      <c r="D56" s="10">
        <f>B32</f>
        <v>45747</v>
      </c>
      <c r="E56" s="118">
        <f>D32</f>
        <v>45382</v>
      </c>
      <c r="F56" s="2"/>
      <c r="G56" s="2"/>
    </row>
    <row r="57" ht="28.8" spans="1:7">
      <c r="A57" s="119" t="s">
        <v>161</v>
      </c>
      <c r="B57" s="2"/>
      <c r="C57" s="2"/>
      <c r="D57" s="120"/>
      <c r="E57" s="121"/>
      <c r="F57" s="122"/>
      <c r="G57" s="2"/>
    </row>
    <row r="58" ht="288" spans="1:7">
      <c r="A58" s="397" t="s">
        <v>162</v>
      </c>
      <c r="B58" s="2"/>
      <c r="C58" s="2"/>
      <c r="D58" s="124">
        <f>'[2]Trail Balance'!H66+'[2]Trail Balance'!H67</f>
        <v>478801</v>
      </c>
      <c r="E58" s="125">
        <v>0</v>
      </c>
      <c r="F58" s="122"/>
      <c r="G58" s="2"/>
    </row>
    <row r="59" ht="100.8" spans="1:7">
      <c r="A59" s="397" t="s">
        <v>163</v>
      </c>
      <c r="B59" s="2"/>
      <c r="C59" s="2"/>
      <c r="D59" s="124">
        <f>'[2]Trail Balance'!H71-'[2]Trail Balance'!H66-'[2]Trail Balance'!H67</f>
        <v>9161</v>
      </c>
      <c r="E59" s="126">
        <f>G80</f>
        <v>223362</v>
      </c>
      <c r="F59" s="122"/>
      <c r="G59" s="2"/>
    </row>
    <row r="60" spans="1:7">
      <c r="A60" s="119"/>
      <c r="B60" s="2"/>
      <c r="C60" s="2"/>
      <c r="D60" s="126"/>
      <c r="E60" s="127"/>
      <c r="F60" s="122"/>
      <c r="G60" s="2"/>
    </row>
    <row r="61" spans="1:7">
      <c r="A61" s="128"/>
      <c r="B61" s="9"/>
      <c r="C61" s="9"/>
      <c r="D61" s="129">
        <f>SUM(D58:D60)</f>
        <v>487962</v>
      </c>
      <c r="E61" s="130">
        <f>SUM(E58:E60)</f>
        <v>223362</v>
      </c>
      <c r="F61" s="2"/>
      <c r="G61" s="97"/>
    </row>
    <row r="62" spans="1:7">
      <c r="A62" s="131"/>
      <c r="B62" s="2"/>
      <c r="C62" s="2"/>
      <c r="D62" s="132"/>
      <c r="E62" s="133"/>
      <c r="F62" s="2"/>
      <c r="G62" s="2"/>
    </row>
    <row r="63" spans="1:7">
      <c r="A63" s="134" t="s">
        <v>164</v>
      </c>
      <c r="B63" s="135"/>
      <c r="C63" s="135"/>
      <c r="D63" s="135"/>
      <c r="E63" s="135"/>
      <c r="F63" s="135"/>
      <c r="G63" s="136"/>
    </row>
    <row r="64" spans="1:7">
      <c r="A64" s="137" t="s">
        <v>165</v>
      </c>
      <c r="B64" s="138" t="s">
        <v>166</v>
      </c>
      <c r="C64" s="138"/>
      <c r="D64" s="138"/>
      <c r="E64" s="138"/>
      <c r="F64" s="138"/>
      <c r="G64" s="139" t="s">
        <v>167</v>
      </c>
    </row>
    <row r="65" ht="43.95" spans="1:7">
      <c r="A65" s="140"/>
      <c r="B65" s="141"/>
      <c r="C65" s="141" t="s">
        <v>168</v>
      </c>
      <c r="D65" s="142" t="s">
        <v>169</v>
      </c>
      <c r="E65" s="142" t="s">
        <v>170</v>
      </c>
      <c r="F65" s="142" t="s">
        <v>171</v>
      </c>
      <c r="G65" s="141"/>
    </row>
    <row r="66" spans="1:7">
      <c r="A66" s="143" t="s">
        <v>172</v>
      </c>
      <c r="B66" s="135"/>
      <c r="C66" s="135"/>
      <c r="D66" s="135"/>
      <c r="E66" s="135"/>
      <c r="F66" s="135"/>
      <c r="G66" s="144"/>
    </row>
    <row r="67" spans="1:7">
      <c r="A67" s="398" t="s">
        <v>173</v>
      </c>
      <c r="B67" s="135"/>
      <c r="C67" s="146">
        <v>0</v>
      </c>
      <c r="D67" s="147">
        <v>0</v>
      </c>
      <c r="E67" s="146">
        <v>0</v>
      </c>
      <c r="F67" s="146">
        <v>0</v>
      </c>
      <c r="G67" s="146">
        <f>SUM(B67:F67)</f>
        <v>0</v>
      </c>
    </row>
    <row r="68" spans="1:7">
      <c r="A68" s="398" t="s">
        <v>174</v>
      </c>
      <c r="B68" s="135"/>
      <c r="C68" s="47"/>
      <c r="D68" s="47"/>
      <c r="E68" s="47"/>
      <c r="F68" s="47"/>
      <c r="G68" s="47"/>
    </row>
    <row r="69" spans="1:7">
      <c r="A69" s="143" t="s">
        <v>175</v>
      </c>
      <c r="B69" s="135"/>
      <c r="C69" s="146"/>
      <c r="D69" s="147"/>
      <c r="E69" s="146"/>
      <c r="F69" s="146"/>
      <c r="G69" s="146"/>
    </row>
    <row r="70" spans="1:7">
      <c r="A70" s="398" t="s">
        <v>173</v>
      </c>
      <c r="B70" s="135"/>
      <c r="C70" s="148">
        <v>0</v>
      </c>
      <c r="D70" s="147">
        <v>0</v>
      </c>
      <c r="E70" s="146">
        <v>0</v>
      </c>
      <c r="F70" s="146">
        <v>0</v>
      </c>
      <c r="G70" s="146">
        <v>0</v>
      </c>
    </row>
    <row r="71" spans="1:7">
      <c r="A71" s="398" t="s">
        <v>174</v>
      </c>
      <c r="B71" s="135"/>
      <c r="C71" s="148">
        <v>0</v>
      </c>
      <c r="D71" s="147">
        <v>0</v>
      </c>
      <c r="E71" s="146">
        <v>0</v>
      </c>
      <c r="F71" s="146">
        <v>0</v>
      </c>
      <c r="G71" s="146">
        <v>0</v>
      </c>
    </row>
    <row r="72" spans="1:7">
      <c r="A72" s="136"/>
      <c r="B72" s="135"/>
      <c r="C72" s="148"/>
      <c r="D72" s="148"/>
      <c r="E72" s="149"/>
      <c r="F72" s="149"/>
      <c r="G72" s="148"/>
    </row>
    <row r="73" spans="1:7">
      <c r="A73" s="138" t="s">
        <v>167</v>
      </c>
      <c r="B73" s="150"/>
      <c r="C73" s="151">
        <f t="shared" ref="C73:G73" si="2">SUM(C67:C71)</f>
        <v>0</v>
      </c>
      <c r="D73" s="152">
        <f t="shared" si="2"/>
        <v>0</v>
      </c>
      <c r="E73" s="130">
        <f t="shared" si="2"/>
        <v>0</v>
      </c>
      <c r="F73" s="130">
        <f t="shared" si="2"/>
        <v>0</v>
      </c>
      <c r="G73" s="151">
        <f t="shared" si="2"/>
        <v>0</v>
      </c>
    </row>
    <row r="74" spans="1:7">
      <c r="A74" s="131"/>
      <c r="B74" s="47"/>
      <c r="C74" s="47"/>
      <c r="D74" s="132"/>
      <c r="E74" s="133"/>
      <c r="F74" s="47"/>
      <c r="G74" s="47"/>
    </row>
    <row r="75" spans="1:7">
      <c r="A75" s="134" t="s">
        <v>176</v>
      </c>
      <c r="B75" s="135"/>
      <c r="C75" s="135"/>
      <c r="D75" s="135"/>
      <c r="E75" s="135"/>
      <c r="F75" s="135"/>
      <c r="G75" s="136"/>
    </row>
    <row r="76" spans="1:7">
      <c r="A76" s="137" t="s">
        <v>165</v>
      </c>
      <c r="B76" s="138" t="s">
        <v>166</v>
      </c>
      <c r="C76" s="138"/>
      <c r="D76" s="138"/>
      <c r="E76" s="138"/>
      <c r="F76" s="138"/>
      <c r="G76" s="139" t="s">
        <v>167</v>
      </c>
    </row>
    <row r="77" ht="43.95" spans="1:7">
      <c r="A77" s="140"/>
      <c r="B77" s="141"/>
      <c r="C77" s="141" t="s">
        <v>168</v>
      </c>
      <c r="D77" s="142" t="s">
        <v>169</v>
      </c>
      <c r="E77" s="142" t="s">
        <v>170</v>
      </c>
      <c r="F77" s="142" t="s">
        <v>171</v>
      </c>
      <c r="G77" s="141"/>
    </row>
    <row r="78" spans="1:7">
      <c r="A78" s="143" t="s">
        <v>172</v>
      </c>
      <c r="B78" s="135"/>
      <c r="C78" s="135"/>
      <c r="D78" s="135"/>
      <c r="E78" s="135"/>
      <c r="F78" s="135"/>
      <c r="G78" s="135"/>
    </row>
    <row r="79" spans="1:7">
      <c r="A79" s="398" t="s">
        <v>173</v>
      </c>
      <c r="B79" s="135"/>
      <c r="C79" s="153">
        <v>0</v>
      </c>
      <c r="D79" s="154">
        <v>0</v>
      </c>
      <c r="E79" s="153">
        <v>0</v>
      </c>
      <c r="F79" s="153">
        <v>0</v>
      </c>
      <c r="G79" s="153">
        <f t="shared" ref="G79:G83" si="3">SUM(B79:F79)</f>
        <v>0</v>
      </c>
    </row>
    <row r="80" spans="1:7">
      <c r="A80" s="398" t="s">
        <v>174</v>
      </c>
      <c r="B80" s="135"/>
      <c r="C80" s="146">
        <f>-'[2]TB 23-24'!E85</f>
        <v>223362</v>
      </c>
      <c r="D80" s="147">
        <v>0</v>
      </c>
      <c r="E80" s="146">
        <v>0</v>
      </c>
      <c r="F80" s="146">
        <v>0</v>
      </c>
      <c r="G80" s="146">
        <f>SUM(C80:F80)</f>
        <v>223362</v>
      </c>
    </row>
    <row r="81" spans="1:7">
      <c r="A81" s="143" t="s">
        <v>175</v>
      </c>
      <c r="B81" s="135"/>
      <c r="C81" s="146"/>
      <c r="D81" s="147"/>
      <c r="E81" s="146"/>
      <c r="F81" s="146"/>
      <c r="G81" s="146"/>
    </row>
    <row r="82" spans="1:7">
      <c r="A82" s="398" t="s">
        <v>173</v>
      </c>
      <c r="B82" s="135"/>
      <c r="C82" s="146">
        <v>0</v>
      </c>
      <c r="D82" s="147">
        <v>0</v>
      </c>
      <c r="E82" s="146">
        <v>0</v>
      </c>
      <c r="F82" s="146">
        <v>0</v>
      </c>
      <c r="G82" s="146">
        <f t="shared" si="3"/>
        <v>0</v>
      </c>
    </row>
    <row r="83" spans="1:7">
      <c r="A83" s="398" t="s">
        <v>174</v>
      </c>
      <c r="B83" s="135"/>
      <c r="C83" s="146">
        <v>0</v>
      </c>
      <c r="D83" s="147">
        <v>0</v>
      </c>
      <c r="E83" s="146">
        <v>0</v>
      </c>
      <c r="F83" s="146">
        <v>0</v>
      </c>
      <c r="G83" s="146">
        <f t="shared" si="3"/>
        <v>0</v>
      </c>
    </row>
    <row r="84" spans="1:7">
      <c r="A84" s="136"/>
      <c r="B84" s="135"/>
      <c r="C84" s="149"/>
      <c r="D84" s="149"/>
      <c r="E84" s="149"/>
      <c r="F84" s="149"/>
      <c r="G84" s="149"/>
    </row>
    <row r="85" ht="15.15" spans="1:7">
      <c r="A85" s="155" t="s">
        <v>167</v>
      </c>
      <c r="B85" s="156"/>
      <c r="C85" s="157">
        <f t="shared" ref="C85:G85" si="4">SUM(C79:C83)</f>
        <v>223362</v>
      </c>
      <c r="D85" s="158">
        <f t="shared" si="4"/>
        <v>0</v>
      </c>
      <c r="E85" s="157">
        <f t="shared" si="4"/>
        <v>0</v>
      </c>
      <c r="F85" s="157">
        <f t="shared" si="4"/>
        <v>0</v>
      </c>
      <c r="G85" s="157">
        <f t="shared" si="4"/>
        <v>223362</v>
      </c>
    </row>
    <row r="86" spans="1:7">
      <c r="A86" s="131"/>
      <c r="B86" s="2"/>
      <c r="C86" s="2"/>
      <c r="D86" s="132"/>
      <c r="E86" s="133"/>
      <c r="F86" s="2"/>
      <c r="G86" s="2"/>
    </row>
    <row r="87" spans="1:7">
      <c r="A87" s="87" t="s">
        <v>177</v>
      </c>
      <c r="B87" s="2"/>
      <c r="C87" s="2"/>
      <c r="D87" s="159"/>
      <c r="E87" s="160"/>
      <c r="F87" s="2"/>
      <c r="G87" s="2"/>
    </row>
    <row r="88" spans="1:7">
      <c r="A88" s="9"/>
      <c r="B88" s="9"/>
      <c r="C88" s="9"/>
      <c r="D88" s="10">
        <f>B15</f>
        <v>45747</v>
      </c>
      <c r="E88" s="10">
        <f>D15</f>
        <v>45382</v>
      </c>
      <c r="F88" s="2"/>
      <c r="G88" s="161"/>
    </row>
    <row r="89" spans="1:7">
      <c r="A89" s="94" t="s">
        <v>178</v>
      </c>
      <c r="B89" s="2"/>
      <c r="C89" s="2"/>
      <c r="D89" s="17">
        <f>+[2]Schedules!B109</f>
        <v>1253570</v>
      </c>
      <c r="E89" s="17">
        <f>+[2]Schedules!C109</f>
        <v>1353882.61</v>
      </c>
      <c r="F89" s="97"/>
      <c r="G89" s="97"/>
    </row>
    <row r="90" spans="1:7">
      <c r="A90" s="94" t="s">
        <v>179</v>
      </c>
      <c r="B90" s="2"/>
      <c r="C90" s="2"/>
      <c r="D90" s="17">
        <f>+[2]Schedules!B120</f>
        <v>14033481.24</v>
      </c>
      <c r="E90" s="17">
        <f>+[2]Schedules!C120</f>
        <v>6018279.25</v>
      </c>
      <c r="F90" s="97"/>
      <c r="G90" s="97"/>
    </row>
    <row r="91" spans="1:7">
      <c r="A91" s="162"/>
      <c r="B91" s="9"/>
      <c r="C91" s="9"/>
      <c r="D91" s="19">
        <f>SUM(D89:D90)</f>
        <v>15287051.24</v>
      </c>
      <c r="E91" s="19">
        <f>SUM(E89:E90)</f>
        <v>7372161.86</v>
      </c>
      <c r="F91" s="2"/>
      <c r="G91" s="97"/>
    </row>
    <row r="92" spans="1:7">
      <c r="A92" s="163"/>
      <c r="B92" s="21"/>
      <c r="C92" s="22"/>
      <c r="D92" s="164"/>
      <c r="E92" s="165"/>
      <c r="F92" s="2"/>
      <c r="G92" s="97"/>
    </row>
    <row r="93" spans="1:7">
      <c r="A93" s="166" t="s">
        <v>180</v>
      </c>
      <c r="B93" s="167"/>
      <c r="C93" s="167"/>
      <c r="D93" s="168"/>
      <c r="E93" s="169"/>
      <c r="F93" s="2"/>
      <c r="G93" s="2"/>
    </row>
    <row r="94" spans="1:7">
      <c r="A94" s="170"/>
      <c r="B94" s="171"/>
      <c r="C94" s="172"/>
      <c r="D94" s="10">
        <f>D88</f>
        <v>45747</v>
      </c>
      <c r="E94" s="118">
        <f>E88</f>
        <v>45382</v>
      </c>
      <c r="F94" s="2"/>
      <c r="G94" s="2"/>
    </row>
    <row r="95" spans="1:7">
      <c r="A95" s="94" t="s">
        <v>181</v>
      </c>
      <c r="B95" s="97"/>
      <c r="C95" s="97"/>
      <c r="D95" s="17">
        <f>'[2]P&amp;L'!C21</f>
        <v>4356999.8472</v>
      </c>
      <c r="E95" s="17">
        <f>[2]Schedules!C123</f>
        <v>9421273.737304</v>
      </c>
      <c r="F95" s="97"/>
      <c r="G95" s="2"/>
    </row>
    <row r="96" spans="1:7">
      <c r="A96" s="94" t="s">
        <v>182</v>
      </c>
      <c r="B96" s="97"/>
      <c r="C96" s="97"/>
      <c r="D96" s="173">
        <v>0</v>
      </c>
      <c r="E96" s="173">
        <v>0</v>
      </c>
      <c r="F96" s="97"/>
      <c r="G96" s="2"/>
    </row>
    <row r="97" spans="1:7">
      <c r="A97" s="174"/>
      <c r="B97" s="175"/>
      <c r="C97" s="175"/>
      <c r="D97" s="176">
        <f>SUM(D95:D96)</f>
        <v>4356999.8472</v>
      </c>
      <c r="E97" s="176">
        <f>SUM(E95:E96)</f>
        <v>9421273.737304</v>
      </c>
      <c r="F97" s="2"/>
      <c r="G97" s="2"/>
    </row>
    <row r="98" spans="1:7">
      <c r="A98" s="87"/>
      <c r="B98" s="2"/>
      <c r="C98" s="2"/>
      <c r="D98" s="159"/>
      <c r="E98" s="160"/>
      <c r="F98" s="2"/>
      <c r="G98" s="2"/>
    </row>
    <row r="100" ht="18" spans="1:12">
      <c r="A100" s="177">
        <f>'[2]Note 1'!B100</f>
        <v>0</v>
      </c>
      <c r="B100" s="178"/>
      <c r="C100" s="178"/>
      <c r="D100" s="178"/>
      <c r="E100" s="178"/>
      <c r="F100" s="178"/>
      <c r="G100" s="178"/>
      <c r="H100" s="178"/>
      <c r="I100" s="178"/>
      <c r="J100" s="178"/>
      <c r="K100" s="178"/>
      <c r="L100" s="178"/>
    </row>
    <row r="101" spans="1:12">
      <c r="A101" s="179">
        <f>+'[2]Note 2 - 7'!A101</f>
        <v>0</v>
      </c>
      <c r="B101" s="178"/>
      <c r="C101" s="178"/>
      <c r="D101" s="178"/>
      <c r="E101" s="178"/>
      <c r="F101" s="178"/>
      <c r="G101" s="178"/>
      <c r="H101" s="178"/>
      <c r="I101" s="178"/>
      <c r="J101" s="178"/>
      <c r="K101" s="178"/>
      <c r="L101" s="178"/>
    </row>
    <row r="102" spans="1:12">
      <c r="A102" s="179">
        <f>+'[2]Note 2 - 7'!A102</f>
        <v>0</v>
      </c>
      <c r="B102" s="178"/>
      <c r="C102" s="178"/>
      <c r="D102" s="178"/>
      <c r="E102" s="178"/>
      <c r="F102" s="178"/>
      <c r="G102" s="178"/>
      <c r="H102" s="178"/>
      <c r="I102" s="178"/>
      <c r="J102" s="178"/>
      <c r="K102" s="178"/>
      <c r="L102" s="178"/>
    </row>
    <row r="103" spans="1:12">
      <c r="A103" s="180"/>
      <c r="B103" s="178"/>
      <c r="C103" s="178"/>
      <c r="D103" s="178"/>
      <c r="E103" s="178"/>
      <c r="F103" s="178"/>
      <c r="G103" s="178"/>
      <c r="H103" s="178"/>
      <c r="I103" s="178"/>
      <c r="J103" s="178"/>
      <c r="K103" s="178"/>
      <c r="L103" s="178"/>
    </row>
    <row r="104" ht="18.75" spans="1:12">
      <c r="A104" s="178"/>
      <c r="B104" s="181"/>
      <c r="C104" s="181"/>
      <c r="D104" s="182"/>
      <c r="E104" s="182"/>
      <c r="F104" s="182"/>
      <c r="G104" s="182"/>
      <c r="H104" s="182"/>
      <c r="I104" s="178"/>
      <c r="J104" s="182"/>
      <c r="K104" s="178"/>
      <c r="L104" s="224">
        <f>'[2]P&amp;L'!D103</f>
        <v>0</v>
      </c>
    </row>
    <row r="105" spans="1:12">
      <c r="A105" s="183" t="s">
        <v>183</v>
      </c>
      <c r="B105" s="184"/>
      <c r="C105" s="184"/>
      <c r="D105" s="184"/>
      <c r="E105" s="184"/>
      <c r="F105" s="184"/>
      <c r="G105" s="184"/>
      <c r="H105" s="184"/>
      <c r="I105" s="184"/>
      <c r="J105" s="184"/>
      <c r="K105" s="184"/>
      <c r="L105" s="225"/>
    </row>
    <row r="106" spans="1:12">
      <c r="A106" s="185" t="s">
        <v>165</v>
      </c>
      <c r="B106" s="186"/>
      <c r="C106" s="187" t="s">
        <v>184</v>
      </c>
      <c r="D106" s="187"/>
      <c r="E106" s="187"/>
      <c r="F106" s="187"/>
      <c r="G106" s="187" t="s">
        <v>185</v>
      </c>
      <c r="H106" s="187"/>
      <c r="I106" s="187"/>
      <c r="J106" s="187"/>
      <c r="K106" s="187" t="s">
        <v>186</v>
      </c>
      <c r="L106" s="226"/>
    </row>
    <row r="107" ht="57.6" spans="1:12">
      <c r="A107" s="188"/>
      <c r="B107" s="189"/>
      <c r="C107" s="190" t="s">
        <v>187</v>
      </c>
      <c r="D107" s="191" t="s">
        <v>188</v>
      </c>
      <c r="E107" s="190" t="s">
        <v>189</v>
      </c>
      <c r="F107" s="190" t="s">
        <v>190</v>
      </c>
      <c r="G107" s="190" t="str">
        <f>C107</f>
        <v>As at 1st April 2024</v>
      </c>
      <c r="H107" s="191" t="s">
        <v>191</v>
      </c>
      <c r="I107" s="190" t="s">
        <v>189</v>
      </c>
      <c r="J107" s="190" t="str">
        <f>F107</f>
        <v>As at 31st March  2025</v>
      </c>
      <c r="K107" s="190" t="str">
        <f>J107</f>
        <v>As at 31st March  2025</v>
      </c>
      <c r="L107" s="227" t="str">
        <f>G107</f>
        <v>As at 1st April 2024</v>
      </c>
    </row>
    <row r="108" spans="1:12">
      <c r="A108" s="192" t="s">
        <v>192</v>
      </c>
      <c r="B108" s="193"/>
      <c r="C108" s="194"/>
      <c r="D108" s="195"/>
      <c r="E108" s="194"/>
      <c r="F108" s="187"/>
      <c r="G108" s="194"/>
      <c r="H108" s="195"/>
      <c r="I108" s="194"/>
      <c r="J108" s="228"/>
      <c r="K108" s="187"/>
      <c r="L108" s="229"/>
    </row>
    <row r="109" spans="1:12">
      <c r="A109" s="196">
        <v>1</v>
      </c>
      <c r="B109" s="197" t="s">
        <v>193</v>
      </c>
      <c r="C109" s="198">
        <v>38523</v>
      </c>
      <c r="D109" s="199">
        <v>0</v>
      </c>
      <c r="E109" s="198">
        <v>0</v>
      </c>
      <c r="F109" s="198">
        <f t="shared" ref="F109:F111" si="5">+C109+D109-E109</f>
        <v>38523</v>
      </c>
      <c r="G109" s="198">
        <v>31135</v>
      </c>
      <c r="H109" s="198"/>
      <c r="I109" s="198">
        <v>0</v>
      </c>
      <c r="J109" s="199">
        <f t="shared" ref="J109:J111" si="6">+G109+H109-I109</f>
        <v>31135</v>
      </c>
      <c r="K109" s="198">
        <f t="shared" ref="K109:K111" si="7">+F109-J109</f>
        <v>7388</v>
      </c>
      <c r="L109" s="230">
        <f t="shared" ref="L109:L111" si="8">+C109-G109</f>
        <v>7388</v>
      </c>
    </row>
    <row r="110" spans="1:12">
      <c r="A110" s="196">
        <v>2</v>
      </c>
      <c r="B110" s="197" t="s">
        <v>194</v>
      </c>
      <c r="C110" s="198">
        <v>17523149.64</v>
      </c>
      <c r="D110" s="199">
        <v>0</v>
      </c>
      <c r="E110" s="198">
        <v>0</v>
      </c>
      <c r="F110" s="198">
        <f t="shared" si="5"/>
        <v>17523149.64</v>
      </c>
      <c r="G110" s="198">
        <v>16860121.85</v>
      </c>
      <c r="H110" s="199"/>
      <c r="I110" s="198">
        <v>0</v>
      </c>
      <c r="J110" s="199">
        <f t="shared" si="6"/>
        <v>16860121.85</v>
      </c>
      <c r="K110" s="198">
        <f t="shared" si="7"/>
        <v>663027.789999999</v>
      </c>
      <c r="L110" s="230">
        <f t="shared" si="8"/>
        <v>663027.789999999</v>
      </c>
    </row>
    <row r="111" spans="1:12">
      <c r="A111" s="196">
        <v>3</v>
      </c>
      <c r="B111" s="197" t="s">
        <v>195</v>
      </c>
      <c r="C111" s="198">
        <v>12288.14</v>
      </c>
      <c r="D111" s="199">
        <v>0</v>
      </c>
      <c r="E111" s="198">
        <v>0</v>
      </c>
      <c r="F111" s="198">
        <f t="shared" si="5"/>
        <v>12288.14</v>
      </c>
      <c r="G111" s="198">
        <v>11392</v>
      </c>
      <c r="H111" s="198"/>
      <c r="I111" s="198">
        <v>0</v>
      </c>
      <c r="J111" s="199">
        <f t="shared" si="6"/>
        <v>11392</v>
      </c>
      <c r="K111" s="198">
        <f t="shared" si="7"/>
        <v>896.139999999999</v>
      </c>
      <c r="L111" s="230">
        <f t="shared" si="8"/>
        <v>896.139999999999</v>
      </c>
    </row>
    <row r="112" ht="15.15" spans="1:12">
      <c r="A112" s="200"/>
      <c r="B112" s="201" t="s">
        <v>167</v>
      </c>
      <c r="C112" s="202">
        <f t="shared" ref="C112:L112" si="9">SUM(C109:C111)</f>
        <v>17573960.78</v>
      </c>
      <c r="D112" s="202">
        <f t="shared" si="9"/>
        <v>0</v>
      </c>
      <c r="E112" s="203">
        <f t="shared" si="9"/>
        <v>0</v>
      </c>
      <c r="F112" s="202">
        <f t="shared" si="9"/>
        <v>17573960.78</v>
      </c>
      <c r="G112" s="202">
        <f t="shared" si="9"/>
        <v>16902648.85</v>
      </c>
      <c r="H112" s="202">
        <f t="shared" si="9"/>
        <v>0</v>
      </c>
      <c r="I112" s="203">
        <f t="shared" si="9"/>
        <v>0</v>
      </c>
      <c r="J112" s="202">
        <f t="shared" si="9"/>
        <v>16902648.85</v>
      </c>
      <c r="K112" s="202">
        <f t="shared" si="9"/>
        <v>671311.929999999</v>
      </c>
      <c r="L112" s="231">
        <f t="shared" si="9"/>
        <v>671311.929999999</v>
      </c>
    </row>
    <row r="114" ht="18" spans="1:3">
      <c r="A114" s="204">
        <f>+'[2]Note 8'!A114</f>
        <v>0</v>
      </c>
      <c r="B114" s="205"/>
      <c r="C114" s="205"/>
    </row>
    <row r="115" spans="1:3">
      <c r="A115" s="206">
        <f>+'[2]Note 8'!A115</f>
        <v>0</v>
      </c>
      <c r="B115" s="207"/>
      <c r="C115" s="207"/>
    </row>
    <row r="116" spans="1:3">
      <c r="A116" s="206">
        <f>+'[2]Note 8'!A116</f>
        <v>0</v>
      </c>
      <c r="B116" s="207"/>
      <c r="C116" s="207"/>
    </row>
    <row r="117" spans="1:3">
      <c r="A117" s="208"/>
      <c r="B117" s="207"/>
      <c r="C117" s="209">
        <f>'[2]Note 8'!L118</f>
        <v>0</v>
      </c>
    </row>
    <row r="118" spans="1:3">
      <c r="A118" s="210" t="s">
        <v>196</v>
      </c>
      <c r="B118" s="211"/>
      <c r="C118" s="207"/>
    </row>
    <row r="119" spans="1:3">
      <c r="A119" s="212"/>
      <c r="B119" s="118">
        <v>45747</v>
      </c>
      <c r="C119" s="118">
        <v>45382</v>
      </c>
    </row>
    <row r="120" spans="1:3">
      <c r="A120" s="213" t="s">
        <v>197</v>
      </c>
      <c r="B120" s="214"/>
      <c r="C120" s="214"/>
    </row>
    <row r="121" spans="1:3">
      <c r="A121" s="215" t="s">
        <v>198</v>
      </c>
      <c r="B121" s="216">
        <f>+[2]Schedules!B246</f>
        <v>0</v>
      </c>
      <c r="C121" s="216">
        <f>+[2]Schedules!C246</f>
        <v>0</v>
      </c>
    </row>
    <row r="122" spans="1:3">
      <c r="A122" s="217"/>
      <c r="B122" s="218">
        <f>SUM(B121:B121)</f>
        <v>0</v>
      </c>
      <c r="C122" s="218">
        <f>SUM(C121:C121)</f>
        <v>0</v>
      </c>
    </row>
    <row r="123" spans="1:3">
      <c r="A123" s="210"/>
      <c r="B123" s="219"/>
      <c r="C123" s="220"/>
    </row>
    <row r="124" spans="1:3">
      <c r="A124" s="166" t="s">
        <v>199</v>
      </c>
      <c r="B124" s="221"/>
      <c r="C124" s="221"/>
    </row>
    <row r="125" spans="1:3">
      <c r="A125" s="222"/>
      <c r="B125" s="118">
        <f>$B$6</f>
        <v>0</v>
      </c>
      <c r="C125" s="118">
        <f>$C$6</f>
        <v>0</v>
      </c>
    </row>
    <row r="126" spans="1:3">
      <c r="A126" s="94" t="s">
        <v>200</v>
      </c>
      <c r="B126" s="41">
        <v>313805.1582937</v>
      </c>
      <c r="C126" s="41">
        <v>313805.1582937</v>
      </c>
    </row>
    <row r="127" spans="1:3">
      <c r="A127" s="174"/>
      <c r="B127" s="176">
        <f>SUM(B126:B126)</f>
        <v>313805.1582937</v>
      </c>
      <c r="C127" s="176">
        <f>SUM(C126:C126)</f>
        <v>313805.1582937</v>
      </c>
    </row>
    <row r="128" spans="1:3">
      <c r="A128" s="2"/>
      <c r="B128" s="223"/>
      <c r="C128" s="223"/>
    </row>
    <row r="129" spans="1:3">
      <c r="A129" s="210" t="s">
        <v>201</v>
      </c>
      <c r="B129" s="232"/>
      <c r="C129" s="233"/>
    </row>
    <row r="130" spans="1:3">
      <c r="A130" s="217"/>
      <c r="B130" s="118">
        <f>$B$6</f>
        <v>0</v>
      </c>
      <c r="C130" s="118">
        <f>$C$6</f>
        <v>0</v>
      </c>
    </row>
    <row r="131" spans="1:3">
      <c r="A131" s="210" t="s">
        <v>202</v>
      </c>
      <c r="B131" s="234"/>
      <c r="C131" s="235"/>
    </row>
    <row r="132" spans="1:3">
      <c r="A132" s="236" t="s">
        <v>203</v>
      </c>
      <c r="B132" s="237">
        <f>+[2]Schedules!B253</f>
        <v>0</v>
      </c>
      <c r="C132" s="237">
        <f>+[2]Schedules!C253</f>
        <v>0</v>
      </c>
    </row>
    <row r="133" spans="1:3">
      <c r="A133" s="236" t="s">
        <v>204</v>
      </c>
      <c r="B133" s="238">
        <f>'[2]TB 23-24'!D177</f>
        <v>0</v>
      </c>
      <c r="C133" s="238">
        <f>'[2]TB 23-24'!E177</f>
        <v>0</v>
      </c>
    </row>
    <row r="134" spans="1:3">
      <c r="A134" s="212"/>
      <c r="B134" s="239">
        <f>SUM(B132:B133)</f>
        <v>0</v>
      </c>
      <c r="C134" s="239">
        <f>SUM(C132:C133)</f>
        <v>0</v>
      </c>
    </row>
    <row r="135" spans="1:3">
      <c r="A135" s="213"/>
      <c r="B135" s="240"/>
      <c r="C135" s="241"/>
    </row>
    <row r="136" spans="1:3">
      <c r="A136" s="210" t="s">
        <v>205</v>
      </c>
      <c r="B136" s="232"/>
      <c r="C136" s="233"/>
    </row>
    <row r="137" spans="1:3">
      <c r="A137" s="212"/>
      <c r="B137" s="118">
        <f>$B$6</f>
        <v>0</v>
      </c>
      <c r="C137" s="118">
        <f>$C$6</f>
        <v>0</v>
      </c>
    </row>
    <row r="138" spans="1:3">
      <c r="A138" s="213" t="s">
        <v>197</v>
      </c>
      <c r="B138" s="214"/>
      <c r="C138" s="214"/>
    </row>
    <row r="139" spans="1:3">
      <c r="A139" s="215" t="s">
        <v>206</v>
      </c>
      <c r="B139" s="242">
        <f>+[2]Schedules!C259</f>
        <v>0</v>
      </c>
      <c r="C139" s="242">
        <f>+[2]Schedules!D259</f>
        <v>0</v>
      </c>
    </row>
    <row r="140" spans="1:3">
      <c r="A140" s="210" t="s">
        <v>207</v>
      </c>
      <c r="B140" s="234"/>
      <c r="C140" s="234"/>
    </row>
    <row r="141" spans="1:3">
      <c r="A141" s="236" t="s">
        <v>208</v>
      </c>
      <c r="B141" s="216">
        <f>+[2]Schedules!B267</f>
        <v>0</v>
      </c>
      <c r="C141" s="216">
        <f>+[2]Schedules!C267</f>
        <v>0</v>
      </c>
    </row>
    <row r="142" spans="1:3">
      <c r="A142" s="217"/>
      <c r="B142" s="218">
        <f>SUM(B139:B141)</f>
        <v>0</v>
      </c>
      <c r="C142" s="218">
        <f>SUM(C139:C141)</f>
        <v>0</v>
      </c>
    </row>
    <row r="143" spans="1:3">
      <c r="A143" s="210"/>
      <c r="B143" s="219"/>
      <c r="C143" s="220"/>
    </row>
    <row r="144" spans="1:3">
      <c r="A144" s="243" t="s">
        <v>209</v>
      </c>
      <c r="B144" s="243"/>
      <c r="C144" s="243"/>
    </row>
    <row r="145" spans="1:3">
      <c r="A145" s="243"/>
      <c r="B145" s="243"/>
      <c r="C145" s="243"/>
    </row>
    <row r="146" spans="1:3">
      <c r="A146" s="243"/>
      <c r="B146" s="243"/>
      <c r="C146" s="243"/>
    </row>
    <row r="147" spans="1:3">
      <c r="A147" s="243"/>
      <c r="B147" s="243"/>
      <c r="C147" s="243"/>
    </row>
    <row r="148" spans="1:3">
      <c r="A148" s="243"/>
      <c r="B148" s="243"/>
      <c r="C148" s="243"/>
    </row>
    <row r="149" spans="1:3">
      <c r="A149" s="244"/>
      <c r="B149" s="244"/>
      <c r="C149" s="244"/>
    </row>
    <row r="150" spans="1:3">
      <c r="A150" s="245" t="s">
        <v>210</v>
      </c>
      <c r="B150" s="246"/>
      <c r="C150" s="247"/>
    </row>
    <row r="151" spans="1:3">
      <c r="A151" s="217"/>
      <c r="B151" s="118">
        <f>$B$6</f>
        <v>0</v>
      </c>
      <c r="C151" s="118">
        <f>$C$6</f>
        <v>0</v>
      </c>
    </row>
    <row r="152" spans="1:3">
      <c r="A152" s="215" t="s">
        <v>211</v>
      </c>
      <c r="B152" s="237">
        <f>'[2]Trail Balance'!E130+'[2]Trail Balance'!E131+'[2]Trail Balance'!E132</f>
        <v>0</v>
      </c>
      <c r="C152" s="237">
        <f>'[2]TB 23-24'!E130+'[2]TB 23-24'!E131</f>
        <v>117500</v>
      </c>
    </row>
    <row r="153" spans="1:3">
      <c r="A153" s="215" t="s">
        <v>212</v>
      </c>
      <c r="B153" s="237">
        <f>'[2]Trail Balance'!E165+'[2]Trail Balance'!E166+'[2]Trail Balance'!E170</f>
        <v>0</v>
      </c>
      <c r="C153" s="237">
        <f>'[2]TB 23-24'!E179+'[2]TB 23-24'!E178+'[2]TB 23-24'!E182</f>
        <v>0</v>
      </c>
    </row>
    <row r="154" spans="1:3">
      <c r="A154" s="236" t="s">
        <v>213</v>
      </c>
      <c r="B154" s="237">
        <f>'[2]Trail Balance'!E168+'[2]Trail Balance'!E169</f>
        <v>0</v>
      </c>
      <c r="C154" s="237">
        <f>'[2]TB 23-24'!E180+'[2]TB 23-24'!E181</f>
        <v>0</v>
      </c>
    </row>
    <row r="155" spans="1:3">
      <c r="A155" s="236" t="s">
        <v>214</v>
      </c>
      <c r="B155" s="237"/>
      <c r="C155" s="237"/>
    </row>
    <row r="156" spans="1:3">
      <c r="A156" s="236" t="s">
        <v>215</v>
      </c>
      <c r="B156" s="237"/>
      <c r="C156" s="237"/>
    </row>
    <row r="157" spans="1:3">
      <c r="A157" s="236" t="s">
        <v>216</v>
      </c>
      <c r="B157" s="237">
        <f>[2]Schedules!B269</f>
        <v>0</v>
      </c>
      <c r="C157" s="237">
        <f>'[2]TB 23-24'!E118</f>
        <v>84367</v>
      </c>
    </row>
    <row r="158" spans="1:3">
      <c r="A158" s="217"/>
      <c r="B158" s="248">
        <f>SUM(B152:B157)</f>
        <v>0</v>
      </c>
      <c r="C158" s="248">
        <f>SUM(C152:C157)</f>
        <v>201867</v>
      </c>
    </row>
    <row r="159" spans="1:3">
      <c r="A159" s="207"/>
      <c r="B159" s="232"/>
      <c r="C159" s="233"/>
    </row>
    <row r="161" ht="18" spans="1:3">
      <c r="A161" s="204">
        <f>'[2]Note 9-13'!A161</f>
        <v>0</v>
      </c>
      <c r="B161" s="249"/>
      <c r="C161" s="249"/>
    </row>
    <row r="162" spans="1:3">
      <c r="A162" s="250">
        <f>+'[2]Note 9-13'!A162</f>
        <v>0</v>
      </c>
      <c r="B162" s="251"/>
      <c r="C162" s="251"/>
    </row>
    <row r="163" spans="1:3">
      <c r="A163" s="250">
        <f>+'[2]Note 9-13'!A163</f>
        <v>0</v>
      </c>
      <c r="B163" s="251"/>
      <c r="C163" s="251"/>
    </row>
    <row r="164" spans="1:3">
      <c r="A164" s="252"/>
      <c r="B164" s="251"/>
      <c r="C164" s="253">
        <f>'[2]Note 2 - 7'!E164</f>
        <v>0</v>
      </c>
    </row>
    <row r="165" spans="1:3">
      <c r="A165" s="254" t="s">
        <v>217</v>
      </c>
      <c r="B165" s="255"/>
      <c r="C165" s="255"/>
    </row>
    <row r="166" spans="1:3">
      <c r="A166" s="256"/>
      <c r="B166" s="399" t="s">
        <v>218</v>
      </c>
      <c r="C166" s="400" t="s">
        <v>219</v>
      </c>
    </row>
    <row r="167" spans="1:3">
      <c r="A167" s="257" t="s">
        <v>220</v>
      </c>
      <c r="B167" s="251">
        <f>'[2]Trail Balance'!D248</f>
        <v>0</v>
      </c>
      <c r="C167" s="17">
        <f>-'[2]TB 23-24'!E261</f>
        <v>0</v>
      </c>
    </row>
    <row r="168" spans="1:3">
      <c r="A168" s="258"/>
      <c r="B168" s="19">
        <f>SUM(B167)</f>
        <v>0</v>
      </c>
      <c r="C168" s="19">
        <f>SUM(C167)</f>
        <v>0</v>
      </c>
    </row>
    <row r="169" spans="1:3">
      <c r="A169" s="259"/>
      <c r="B169" s="164"/>
      <c r="C169" s="164"/>
    </row>
    <row r="170" spans="1:3">
      <c r="A170" s="260" t="s">
        <v>221</v>
      </c>
      <c r="B170" s="164"/>
      <c r="C170" s="164"/>
    </row>
    <row r="171" spans="1:3">
      <c r="A171" s="261"/>
      <c r="B171" s="399" t="str">
        <f>B166</f>
        <v>March 31, 2025</v>
      </c>
      <c r="C171" s="400" t="str">
        <f>C166</f>
        <v>March 31, 2024</v>
      </c>
    </row>
    <row r="172" spans="1:3">
      <c r="A172" s="262" t="s">
        <v>222</v>
      </c>
      <c r="B172" s="251">
        <v>0</v>
      </c>
      <c r="C172" s="263"/>
    </row>
    <row r="173" spans="1:3">
      <c r="A173" s="264" t="s">
        <v>223</v>
      </c>
      <c r="B173" s="265">
        <f>'[2]Trail Balance'!D247</f>
        <v>0</v>
      </c>
      <c r="C173" s="17">
        <v>0</v>
      </c>
    </row>
    <row r="174" spans="1:3">
      <c r="A174" s="266"/>
      <c r="B174" s="19">
        <f>SUM(B173:B173)</f>
        <v>0</v>
      </c>
      <c r="C174" s="19">
        <f>SUM(C173:C173)</f>
        <v>0</v>
      </c>
    </row>
    <row r="175" spans="1:3">
      <c r="A175" s="262"/>
      <c r="B175" s="17"/>
      <c r="C175" s="17"/>
    </row>
    <row r="176" spans="1:3">
      <c r="A176" s="260" t="s">
        <v>224</v>
      </c>
      <c r="B176" s="17"/>
      <c r="C176" s="17"/>
    </row>
    <row r="177" spans="1:3">
      <c r="A177" s="261"/>
      <c r="B177" s="399" t="str">
        <f>B171</f>
        <v>March 31, 2025</v>
      </c>
      <c r="C177" s="400" t="str">
        <f>C171</f>
        <v>March 31, 2024</v>
      </c>
    </row>
    <row r="178" spans="1:3">
      <c r="A178" s="262" t="s">
        <v>225</v>
      </c>
      <c r="B178" s="17">
        <f>+[2]Schedules!B171</f>
        <v>0</v>
      </c>
      <c r="C178" s="17">
        <f>+[2]Schedules!C171</f>
        <v>0</v>
      </c>
    </row>
    <row r="179" spans="1:3">
      <c r="A179" s="262" t="s">
        <v>226</v>
      </c>
      <c r="B179" s="17">
        <f>+[2]Schedules!B177</f>
        <v>0</v>
      </c>
      <c r="C179" s="17">
        <f>+[2]Schedules!C177</f>
        <v>0</v>
      </c>
    </row>
    <row r="180" spans="1:3">
      <c r="A180" s="262" t="s">
        <v>227</v>
      </c>
      <c r="B180" s="17">
        <f>+[2]Schedules!B184</f>
        <v>0</v>
      </c>
      <c r="C180" s="17">
        <f>+[2]Schedules!C184</f>
        <v>0</v>
      </c>
    </row>
    <row r="181" spans="1:3">
      <c r="A181" s="266"/>
      <c r="B181" s="19">
        <f>SUM(B178:B180)</f>
        <v>0</v>
      </c>
      <c r="C181" s="19">
        <f>SUM(C178:C180)</f>
        <v>0</v>
      </c>
    </row>
    <row r="182" spans="1:3">
      <c r="A182" s="262"/>
      <c r="B182" s="17"/>
      <c r="C182" s="17"/>
    </row>
    <row r="183" spans="1:3">
      <c r="A183" s="260" t="s">
        <v>228</v>
      </c>
      <c r="B183" s="16"/>
      <c r="C183" s="164"/>
    </row>
    <row r="184" spans="1:3">
      <c r="A184" s="261"/>
      <c r="B184" s="399" t="str">
        <f>B177</f>
        <v>March 31, 2025</v>
      </c>
      <c r="C184" s="400" t="str">
        <f>C177</f>
        <v>March 31, 2024</v>
      </c>
    </row>
    <row r="185" spans="1:3">
      <c r="A185" s="262" t="s">
        <v>229</v>
      </c>
      <c r="B185" s="17">
        <f>[2]Schedules!B188</f>
        <v>0</v>
      </c>
      <c r="C185" s="17">
        <f>[2]Schedules!C188</f>
        <v>0</v>
      </c>
    </row>
    <row r="186" spans="1:3">
      <c r="A186" s="262" t="s">
        <v>230</v>
      </c>
      <c r="B186" s="17">
        <f>[2]Schedules!B190</f>
        <v>0</v>
      </c>
      <c r="C186" s="17">
        <f>[2]Schedules!C190</f>
        <v>0</v>
      </c>
    </row>
    <row r="187" spans="1:3">
      <c r="A187" s="262" t="s">
        <v>231</v>
      </c>
      <c r="B187" s="17">
        <f>[2]Schedules!B197</f>
        <v>0</v>
      </c>
      <c r="C187" s="17">
        <f>[2]Schedules!C197</f>
        <v>0</v>
      </c>
    </row>
    <row r="188" spans="1:3">
      <c r="A188" s="262" t="s">
        <v>232</v>
      </c>
      <c r="B188" s="17">
        <f>[2]Schedules!B205</f>
        <v>0</v>
      </c>
      <c r="C188" s="17">
        <f>[2]Schedules!C205</f>
        <v>0</v>
      </c>
    </row>
    <row r="189" spans="1:3">
      <c r="A189" s="262" t="s">
        <v>233</v>
      </c>
      <c r="B189" s="17"/>
      <c r="C189" s="17"/>
    </row>
    <row r="190" spans="1:3">
      <c r="A190" s="401" t="s">
        <v>234</v>
      </c>
      <c r="B190" s="17"/>
      <c r="C190" s="17"/>
    </row>
    <row r="191" spans="1:3">
      <c r="A191" s="401" t="s">
        <v>235</v>
      </c>
      <c r="B191" s="17">
        <f>[2]Schedules!B217</f>
        <v>0</v>
      </c>
      <c r="C191" s="17">
        <f>[2]Schedules!C217</f>
        <v>0</v>
      </c>
    </row>
    <row r="192" spans="1:3">
      <c r="A192" s="262" t="s">
        <v>236</v>
      </c>
      <c r="B192" s="17">
        <f>[2]Schedules!B222</f>
        <v>0</v>
      </c>
      <c r="C192" s="17">
        <f>[2]Schedules!C222</f>
        <v>0</v>
      </c>
    </row>
    <row r="193" spans="1:3">
      <c r="A193" s="262" t="s">
        <v>237</v>
      </c>
      <c r="B193" s="17">
        <f>+[2]Schedules!C224</f>
        <v>0</v>
      </c>
      <c r="C193" s="17">
        <f>+[2]Schedules!D224</f>
        <v>0</v>
      </c>
    </row>
    <row r="194" spans="1:3">
      <c r="A194" s="262" t="s">
        <v>238</v>
      </c>
      <c r="B194" s="17">
        <f>[2]Schedules!B229</f>
        <v>0</v>
      </c>
      <c r="C194" s="17">
        <f>[2]Schedules!C229</f>
        <v>0</v>
      </c>
    </row>
    <row r="195" spans="1:3">
      <c r="A195" s="262" t="s">
        <v>239</v>
      </c>
      <c r="B195" s="17">
        <f>[2]Schedules!B231</f>
        <v>0</v>
      </c>
      <c r="C195" s="17">
        <f>[2]Schedules!C231</f>
        <v>0</v>
      </c>
    </row>
    <row r="196" spans="1:3">
      <c r="A196" s="262" t="s">
        <v>240</v>
      </c>
      <c r="B196" s="17">
        <f>[2]Schedules!B233</f>
        <v>0</v>
      </c>
      <c r="C196" s="17">
        <f>[2]Schedules!C233</f>
        <v>0</v>
      </c>
    </row>
    <row r="197" spans="1:3">
      <c r="A197" s="262" t="s">
        <v>241</v>
      </c>
      <c r="B197" s="17">
        <f>[2]Schedules!B256</f>
        <v>0</v>
      </c>
      <c r="C197" s="17">
        <f>[2]Schedules!C256</f>
        <v>0</v>
      </c>
    </row>
    <row r="198" spans="1:3">
      <c r="A198" s="262" t="s">
        <v>242</v>
      </c>
      <c r="B198" s="17">
        <f>[2]Schedules!B239</f>
        <v>0</v>
      </c>
      <c r="C198" s="17">
        <f>[2]Schedules!C239</f>
        <v>0</v>
      </c>
    </row>
    <row r="199" spans="1:3">
      <c r="A199" s="262" t="s">
        <v>243</v>
      </c>
      <c r="B199" s="17">
        <f>[2]Schedules!B241</f>
        <v>0</v>
      </c>
      <c r="C199" s="17">
        <f>+[2]Schedules!C241+[2]Schedules!C203</f>
        <v>0</v>
      </c>
    </row>
    <row r="200" spans="1:3">
      <c r="A200" s="268" t="s">
        <v>244</v>
      </c>
      <c r="B200" s="17">
        <f>+[2]Schedules!B252</f>
        <v>0</v>
      </c>
      <c r="C200" s="17">
        <f>+[2]Schedules!C252</f>
        <v>0</v>
      </c>
    </row>
    <row r="201" spans="1:3">
      <c r="A201" s="261"/>
      <c r="B201" s="19">
        <f>SUM(B185:B200)</f>
        <v>0</v>
      </c>
      <c r="C201" s="19">
        <f>SUM(C185:C200)</f>
        <v>0</v>
      </c>
    </row>
    <row r="202" spans="1:3">
      <c r="A202" s="269" t="s">
        <v>245</v>
      </c>
      <c r="B202" s="270"/>
      <c r="C202" s="270"/>
    </row>
    <row r="203" spans="1:3">
      <c r="A203" s="269"/>
      <c r="B203" s="270"/>
      <c r="C203" s="270"/>
    </row>
    <row r="204" spans="1:3">
      <c r="A204" s="260" t="s">
        <v>246</v>
      </c>
      <c r="B204" s="270"/>
      <c r="C204" s="17"/>
    </row>
    <row r="205" spans="1:3">
      <c r="A205" s="266"/>
      <c r="B205" s="399" t="str">
        <f>B184</f>
        <v>March 31, 2025</v>
      </c>
      <c r="C205" s="400" t="str">
        <f>C184</f>
        <v>March 31, 2024</v>
      </c>
    </row>
    <row r="206" spans="1:3">
      <c r="A206" s="262" t="s">
        <v>247</v>
      </c>
      <c r="B206" s="17">
        <f>[2]Schedules!B254</f>
        <v>0</v>
      </c>
      <c r="C206" s="17">
        <f>'[2]Dep Final 23-24'!S233</f>
        <v>0</v>
      </c>
    </row>
    <row r="207" spans="1:3">
      <c r="A207" s="261"/>
      <c r="B207" s="19">
        <f>SUM(B206)</f>
        <v>0</v>
      </c>
      <c r="C207" s="19">
        <f>SUM(C206)</f>
        <v>0</v>
      </c>
    </row>
    <row r="208" spans="1:3">
      <c r="A208" s="262"/>
      <c r="B208" s="270"/>
      <c r="C208" s="17"/>
    </row>
    <row r="209" spans="1:3">
      <c r="A209" s="260" t="s">
        <v>248</v>
      </c>
      <c r="B209" s="270"/>
      <c r="C209" s="17"/>
    </row>
    <row r="210" spans="1:3">
      <c r="A210" s="266"/>
      <c r="B210" s="129">
        <v>42460</v>
      </c>
      <c r="C210" s="271">
        <v>42094</v>
      </c>
    </row>
    <row r="211" spans="1:3">
      <c r="A211" s="262" t="s">
        <v>249</v>
      </c>
      <c r="B211" s="17">
        <v>0</v>
      </c>
      <c r="C211" s="17">
        <v>0</v>
      </c>
    </row>
    <row r="212" spans="1:3">
      <c r="A212" s="262" t="s">
        <v>250</v>
      </c>
      <c r="B212" s="17">
        <v>0</v>
      </c>
      <c r="C212" s="17">
        <v>0</v>
      </c>
    </row>
    <row r="213" spans="1:3">
      <c r="A213" s="262" t="s">
        <v>251</v>
      </c>
      <c r="B213" s="272">
        <v>0</v>
      </c>
      <c r="C213" s="272">
        <v>0</v>
      </c>
    </row>
    <row r="214" spans="1:3">
      <c r="A214" s="261"/>
      <c r="B214" s="19">
        <f>ROUND(SUM(B211:B213),0)</f>
        <v>0</v>
      </c>
      <c r="C214" s="19">
        <v>0</v>
      </c>
    </row>
    <row r="215" spans="1:3">
      <c r="A215" s="262"/>
      <c r="B215" s="270"/>
      <c r="C215" s="270"/>
    </row>
    <row r="216" spans="1:3">
      <c r="A216" s="273"/>
      <c r="B216" s="274"/>
      <c r="C216" s="275"/>
    </row>
    <row r="217" spans="1:3">
      <c r="A217" s="276" t="s">
        <v>252</v>
      </c>
      <c r="B217" s="270"/>
      <c r="C217" s="270"/>
    </row>
    <row r="218" spans="1:3">
      <c r="A218" s="277"/>
      <c r="B218" s="399" t="str">
        <f>B205</f>
        <v>March 31, 2025</v>
      </c>
      <c r="C218" s="400" t="str">
        <f>C205</f>
        <v>March 31, 2024</v>
      </c>
    </row>
    <row r="219" spans="1:3">
      <c r="A219" s="402" t="s">
        <v>253</v>
      </c>
      <c r="B219" s="17">
        <f>+B199</f>
        <v>0</v>
      </c>
      <c r="C219" s="17">
        <f>+C199</f>
        <v>0</v>
      </c>
    </row>
    <row r="220" spans="1:3">
      <c r="A220" s="402" t="s">
        <v>254</v>
      </c>
      <c r="B220" s="238">
        <v>100000</v>
      </c>
      <c r="C220" s="238">
        <v>100000</v>
      </c>
    </row>
    <row r="221" spans="1:3">
      <c r="A221" s="279"/>
      <c r="B221" s="19">
        <f>SUM(B219:B220)</f>
        <v>100000</v>
      </c>
      <c r="C221" s="19">
        <f>SUM(C219:C220)</f>
        <v>100000</v>
      </c>
    </row>
    <row r="223" ht="18" spans="1:8">
      <c r="A223" s="280">
        <f>'[2]Note 13-19'!A223</f>
        <v>0</v>
      </c>
      <c r="B223" s="280"/>
      <c r="C223" s="268"/>
      <c r="D223" s="268"/>
      <c r="E223" s="268"/>
      <c r="F223" s="281"/>
      <c r="G223" s="281"/>
      <c r="H223" s="281"/>
    </row>
    <row r="224" spans="1:8">
      <c r="A224" s="282">
        <f>+'[2]Note 13-19'!A224</f>
        <v>0</v>
      </c>
      <c r="B224" s="282"/>
      <c r="C224" s="268"/>
      <c r="D224" s="268"/>
      <c r="E224" s="268"/>
      <c r="F224" s="281"/>
      <c r="G224" s="281"/>
      <c r="H224" s="281"/>
    </row>
    <row r="225" spans="1:8">
      <c r="A225" s="282">
        <f>+'[2]Note 13-19'!A225</f>
        <v>0</v>
      </c>
      <c r="B225" s="282"/>
      <c r="C225" s="268"/>
      <c r="D225" s="268"/>
      <c r="E225" s="268"/>
      <c r="F225" s="281"/>
      <c r="G225" s="281"/>
      <c r="H225" s="281"/>
    </row>
    <row r="226" spans="1:8">
      <c r="A226" s="283"/>
      <c r="B226" s="283"/>
      <c r="C226" s="284"/>
      <c r="D226" s="281"/>
      <c r="E226" s="281"/>
      <c r="F226" s="281"/>
      <c r="G226" s="285">
        <f>'[2]Note 13-19'!C226</f>
        <v>0</v>
      </c>
      <c r="H226" s="285"/>
    </row>
    <row r="227" spans="1:8">
      <c r="A227" s="286" t="s">
        <v>255</v>
      </c>
      <c r="B227" s="286"/>
      <c r="C227" s="287"/>
      <c r="D227" s="287"/>
      <c r="E227" s="287"/>
      <c r="F227" s="287"/>
      <c r="G227" s="281"/>
      <c r="H227" s="281"/>
    </row>
    <row r="228" spans="1:8">
      <c r="A228" s="288"/>
      <c r="B228" s="288"/>
      <c r="C228" s="287"/>
      <c r="D228" s="287"/>
      <c r="E228" s="287"/>
      <c r="F228" s="287"/>
      <c r="G228" s="400" t="s">
        <v>218</v>
      </c>
      <c r="H228" s="400" t="s">
        <v>219</v>
      </c>
    </row>
    <row r="229" spans="1:8">
      <c r="A229" s="281" t="s">
        <v>256</v>
      </c>
      <c r="B229" s="281"/>
      <c r="C229" s="281"/>
      <c r="D229" s="281"/>
      <c r="E229" s="281"/>
      <c r="F229" s="281"/>
      <c r="G229" s="289">
        <f>'[2]P&amp;L'!C248</f>
        <v>0</v>
      </c>
      <c r="H229" s="289">
        <f>'[2]P&amp;L'!D248</f>
        <v>0</v>
      </c>
    </row>
    <row r="230" spans="1:8">
      <c r="A230" s="290" t="s">
        <v>257</v>
      </c>
      <c r="B230" s="290"/>
      <c r="C230" s="281"/>
      <c r="D230" s="281"/>
      <c r="E230" s="281"/>
      <c r="F230" s="281"/>
      <c r="G230" s="289"/>
      <c r="H230" s="289"/>
    </row>
    <row r="231" spans="1:8">
      <c r="A231" s="281" t="s">
        <v>258</v>
      </c>
      <c r="B231" s="281"/>
      <c r="C231" s="281"/>
      <c r="D231" s="281"/>
      <c r="E231" s="281"/>
      <c r="F231" s="281"/>
      <c r="G231" s="291">
        <f>'[2]Note 2 - 7'!B241</f>
        <v>0</v>
      </c>
      <c r="H231" s="291">
        <f>'[2]Note 2 - 7'!D241</f>
        <v>0</v>
      </c>
    </row>
    <row r="232" spans="1:8">
      <c r="A232" s="281" t="s">
        <v>259</v>
      </c>
      <c r="B232" s="281"/>
      <c r="C232" s="281"/>
      <c r="D232" s="281"/>
      <c r="E232" s="281"/>
      <c r="F232" s="281"/>
      <c r="G232" s="289"/>
      <c r="H232" s="289"/>
    </row>
    <row r="233" spans="1:8">
      <c r="A233" s="290" t="s">
        <v>260</v>
      </c>
      <c r="B233" s="290"/>
      <c r="C233" s="281"/>
      <c r="D233" s="281"/>
      <c r="E233" s="281"/>
      <c r="F233" s="281"/>
      <c r="G233" s="289"/>
      <c r="H233" s="289"/>
    </row>
    <row r="234" spans="1:8">
      <c r="A234" s="292" t="s">
        <v>257</v>
      </c>
      <c r="B234" s="287"/>
      <c r="C234" s="287"/>
      <c r="D234" s="287"/>
      <c r="E234" s="287"/>
      <c r="F234" s="287"/>
      <c r="G234" s="293" t="e">
        <f>G229/G231</f>
        <v>#DIV/0!</v>
      </c>
      <c r="H234" s="293" t="e">
        <f>H229/H231</f>
        <v>#DIV/0!</v>
      </c>
    </row>
    <row r="235" spans="1:8">
      <c r="A235" s="281"/>
      <c r="B235" s="281"/>
      <c r="C235" s="281"/>
      <c r="D235" s="281"/>
      <c r="E235" s="281"/>
      <c r="F235" s="281"/>
      <c r="G235" s="294"/>
      <c r="H235" s="294"/>
    </row>
    <row r="236" spans="1:8">
      <c r="A236" s="290" t="s">
        <v>261</v>
      </c>
      <c r="B236" s="281"/>
      <c r="C236" s="281"/>
      <c r="D236" s="281"/>
      <c r="E236" s="281"/>
      <c r="F236" s="281"/>
      <c r="G236" s="281"/>
      <c r="H236" s="281"/>
    </row>
    <row r="237" spans="1:8">
      <c r="A237" s="295" t="s">
        <v>262</v>
      </c>
      <c r="B237" s="295"/>
      <c r="C237" s="295"/>
      <c r="D237" s="295"/>
      <c r="E237" s="295"/>
      <c r="F237" s="295"/>
      <c r="G237" s="295"/>
      <c r="H237" s="295"/>
    </row>
    <row r="238" spans="1:8">
      <c r="A238" s="295"/>
      <c r="B238" s="295"/>
      <c r="C238" s="295"/>
      <c r="D238" s="295"/>
      <c r="E238" s="295"/>
      <c r="F238" s="295"/>
      <c r="G238" s="295"/>
      <c r="H238" s="295"/>
    </row>
    <row r="239" spans="1:8">
      <c r="A239" s="296" t="s">
        <v>263</v>
      </c>
      <c r="B239" s="297" t="s">
        <v>264</v>
      </c>
      <c r="C239" s="295"/>
      <c r="D239" s="295"/>
      <c r="E239" s="295"/>
      <c r="F239" s="295"/>
      <c r="G239" s="295"/>
      <c r="H239" s="295"/>
    </row>
    <row r="240" spans="1:8">
      <c r="A240" s="295"/>
      <c r="B240" s="298" t="s">
        <v>265</v>
      </c>
      <c r="C240" s="295"/>
      <c r="D240" s="295"/>
      <c r="E240" s="295"/>
      <c r="F240" s="295"/>
      <c r="G240" s="295"/>
      <c r="H240" s="295"/>
    </row>
    <row r="241" spans="1:8">
      <c r="A241" s="295"/>
      <c r="B241" s="298"/>
      <c r="C241" s="295"/>
      <c r="D241" s="295"/>
      <c r="E241" s="295"/>
      <c r="F241" s="295"/>
      <c r="G241" s="295"/>
      <c r="H241" s="295"/>
    </row>
    <row r="242" spans="1:8">
      <c r="A242" s="296" t="s">
        <v>263</v>
      </c>
      <c r="B242" s="297" t="s">
        <v>266</v>
      </c>
      <c r="C242" s="295"/>
      <c r="D242" s="295"/>
      <c r="E242" s="295"/>
      <c r="F242" s="295"/>
      <c r="G242" s="295"/>
      <c r="H242" s="295"/>
    </row>
    <row r="243" spans="1:8">
      <c r="A243" s="295"/>
      <c r="B243" s="299" t="s">
        <v>267</v>
      </c>
      <c r="C243" s="300" t="s">
        <v>268</v>
      </c>
      <c r="D243" s="301"/>
      <c r="E243" s="302"/>
      <c r="F243" s="303" t="s">
        <v>269</v>
      </c>
      <c r="G243" s="303"/>
      <c r="H243" s="295"/>
    </row>
    <row r="244" spans="1:8">
      <c r="A244" s="295"/>
      <c r="B244" s="304">
        <v>1</v>
      </c>
      <c r="C244" s="305" t="s">
        <v>270</v>
      </c>
      <c r="D244" s="306"/>
      <c r="E244" s="307"/>
      <c r="F244" s="308" t="s">
        <v>271</v>
      </c>
      <c r="G244" s="308"/>
      <c r="H244" s="295"/>
    </row>
    <row r="245" spans="1:8">
      <c r="A245" s="295"/>
      <c r="B245" s="304">
        <v>2</v>
      </c>
      <c r="C245" s="305" t="s">
        <v>272</v>
      </c>
      <c r="D245" s="309"/>
      <c r="E245" s="310"/>
      <c r="F245" s="304" t="s">
        <v>271</v>
      </c>
      <c r="G245" s="311"/>
      <c r="H245" s="295"/>
    </row>
    <row r="246" spans="1:8">
      <c r="A246" s="295"/>
      <c r="B246" s="304">
        <v>3</v>
      </c>
      <c r="C246" s="305" t="s">
        <v>151</v>
      </c>
      <c r="D246" s="309"/>
      <c r="E246" s="310"/>
      <c r="F246" s="308" t="s">
        <v>271</v>
      </c>
      <c r="G246" s="308"/>
      <c r="H246" s="295"/>
    </row>
    <row r="247" spans="1:8">
      <c r="A247" s="295"/>
      <c r="B247" s="304">
        <v>4</v>
      </c>
      <c r="C247" s="305" t="s">
        <v>145</v>
      </c>
      <c r="D247" s="309"/>
      <c r="E247" s="310"/>
      <c r="F247" s="308" t="s">
        <v>273</v>
      </c>
      <c r="G247" s="308"/>
      <c r="H247" s="295"/>
    </row>
    <row r="248" spans="1:8">
      <c r="A248" s="295"/>
      <c r="B248" s="312"/>
      <c r="C248" s="313"/>
      <c r="D248" s="314"/>
      <c r="E248" s="315"/>
      <c r="F248" s="312"/>
      <c r="G248" s="312"/>
      <c r="H248" s="295"/>
    </row>
    <row r="249" spans="1:8">
      <c r="A249" s="296" t="s">
        <v>274</v>
      </c>
      <c r="B249" s="297" t="s">
        <v>275</v>
      </c>
      <c r="C249" s="316"/>
      <c r="D249" s="316"/>
      <c r="E249" s="316"/>
      <c r="F249" s="316"/>
      <c r="G249" s="316"/>
      <c r="H249" s="295"/>
    </row>
    <row r="250" spans="1:8">
      <c r="A250" s="317"/>
      <c r="B250" s="317"/>
      <c r="C250" s="287"/>
      <c r="D250" s="287"/>
      <c r="E250" s="287"/>
      <c r="F250" s="118">
        <v>45747</v>
      </c>
      <c r="G250" s="118">
        <v>45382</v>
      </c>
      <c r="H250" s="295"/>
    </row>
    <row r="251" spans="1:8">
      <c r="A251" s="318" t="s">
        <v>276</v>
      </c>
      <c r="B251" s="319"/>
      <c r="C251" s="281"/>
      <c r="D251" s="281"/>
      <c r="E251" s="281"/>
      <c r="F251" s="320"/>
      <c r="G251" s="320"/>
      <c r="H251" s="295"/>
    </row>
    <row r="252" spans="1:8">
      <c r="A252" s="321" t="s">
        <v>277</v>
      </c>
      <c r="B252" s="319"/>
      <c r="C252" s="281"/>
      <c r="D252" s="281"/>
      <c r="E252" s="281"/>
      <c r="F252" s="320"/>
      <c r="G252" s="320"/>
      <c r="H252" s="295"/>
    </row>
    <row r="253" spans="1:8">
      <c r="A253" s="322" t="s">
        <v>278</v>
      </c>
      <c r="B253" s="319"/>
      <c r="C253" s="281"/>
      <c r="D253" s="281"/>
      <c r="E253" s="281"/>
      <c r="F253" s="289">
        <f>+'[2]Note 13-19'!A230</f>
        <v>0</v>
      </c>
      <c r="G253" s="289">
        <f>+'[2]Note 13-19'!B230</f>
        <v>0</v>
      </c>
      <c r="H253" s="281"/>
    </row>
    <row r="254" spans="1:8">
      <c r="A254" s="318" t="s">
        <v>279</v>
      </c>
      <c r="B254" s="319"/>
      <c r="C254" s="281"/>
      <c r="D254" s="281"/>
      <c r="E254" s="281"/>
      <c r="F254" s="323"/>
      <c r="G254" s="323"/>
      <c r="H254" s="324"/>
    </row>
    <row r="255" spans="1:8">
      <c r="A255" s="321" t="s">
        <v>266</v>
      </c>
      <c r="B255" s="319"/>
      <c r="C255" s="281"/>
      <c r="D255" s="281"/>
      <c r="E255" s="281"/>
      <c r="F255" s="289"/>
      <c r="G255" s="289"/>
      <c r="H255" s="281"/>
    </row>
    <row r="256" spans="1:8">
      <c r="A256" s="322" t="s">
        <v>280</v>
      </c>
      <c r="B256" s="325"/>
      <c r="C256" s="281"/>
      <c r="D256" s="281"/>
      <c r="E256" s="281"/>
      <c r="F256" s="326"/>
      <c r="G256" s="326">
        <v>1496946</v>
      </c>
      <c r="H256" s="281"/>
    </row>
    <row r="257" spans="1:8">
      <c r="A257" s="322"/>
      <c r="B257" s="325"/>
      <c r="C257" s="281"/>
      <c r="D257" s="281"/>
      <c r="E257" s="281"/>
      <c r="F257" s="327"/>
      <c r="G257" s="327"/>
      <c r="H257" s="281"/>
    </row>
    <row r="258" spans="1:8">
      <c r="A258" s="318" t="s">
        <v>281</v>
      </c>
      <c r="B258" s="325"/>
      <c r="C258" s="281"/>
      <c r="D258" s="281"/>
      <c r="E258" s="281"/>
      <c r="F258" s="327"/>
      <c r="G258" s="327"/>
      <c r="H258" s="281"/>
    </row>
    <row r="259" spans="1:8">
      <c r="A259" s="321" t="s">
        <v>277</v>
      </c>
      <c r="B259" s="325"/>
      <c r="C259" s="281"/>
      <c r="D259" s="281"/>
      <c r="E259" s="281"/>
      <c r="F259" s="327"/>
      <c r="G259" s="327"/>
      <c r="H259" s="281"/>
    </row>
    <row r="260" spans="1:8">
      <c r="A260" s="328" t="s">
        <v>282</v>
      </c>
      <c r="B260" s="288"/>
      <c r="C260" s="287"/>
      <c r="D260" s="287"/>
      <c r="E260" s="287"/>
      <c r="F260" s="293">
        <f>+[2]Schedules!B327</f>
        <v>0</v>
      </c>
      <c r="G260" s="293">
        <f>+[2]Schedules!C327</f>
        <v>0</v>
      </c>
      <c r="H260" s="281"/>
    </row>
    <row r="261" spans="1:8">
      <c r="A261" s="281"/>
      <c r="B261" s="281"/>
      <c r="C261" s="281"/>
      <c r="D261" s="281"/>
      <c r="E261" s="281"/>
      <c r="F261" s="281"/>
      <c r="G261" s="281"/>
      <c r="H261" s="281"/>
    </row>
    <row r="262" spans="1:8">
      <c r="A262" s="290" t="s">
        <v>283</v>
      </c>
      <c r="B262" s="281"/>
      <c r="C262" s="281"/>
      <c r="D262" s="281"/>
      <c r="E262" s="281"/>
      <c r="F262" s="281"/>
      <c r="G262" s="281"/>
      <c r="H262" s="281"/>
    </row>
    <row r="263" spans="1:8">
      <c r="A263" s="329" t="s">
        <v>284</v>
      </c>
      <c r="B263" s="329"/>
      <c r="C263" s="329"/>
      <c r="D263" s="329"/>
      <c r="E263" s="329"/>
      <c r="F263" s="329"/>
      <c r="G263" s="329"/>
      <c r="H263" s="329"/>
    </row>
    <row r="264" spans="1:8">
      <c r="A264" s="329"/>
      <c r="B264" s="329"/>
      <c r="C264" s="329"/>
      <c r="D264" s="329"/>
      <c r="E264" s="329"/>
      <c r="F264" s="329"/>
      <c r="G264" s="329"/>
      <c r="H264" s="329"/>
    </row>
    <row r="265" spans="1:8">
      <c r="A265" s="295"/>
      <c r="B265" s="295"/>
      <c r="C265" s="295"/>
      <c r="D265" s="295"/>
      <c r="E265" s="295"/>
      <c r="F265" s="295"/>
      <c r="G265" s="295"/>
      <c r="H265" s="295"/>
    </row>
    <row r="266" spans="1:8">
      <c r="A266" s="290" t="s">
        <v>285</v>
      </c>
      <c r="B266" s="295"/>
      <c r="C266" s="295"/>
      <c r="D266" s="295"/>
      <c r="E266" s="295"/>
      <c r="F266" s="295"/>
      <c r="G266" s="295"/>
      <c r="H266" s="295"/>
    </row>
    <row r="267" spans="1:8">
      <c r="A267" s="330" t="s">
        <v>165</v>
      </c>
      <c r="B267" s="331"/>
      <c r="C267" s="332"/>
      <c r="D267" s="333" t="s">
        <v>286</v>
      </c>
      <c r="E267" s="333" t="s">
        <v>287</v>
      </c>
      <c r="F267" s="295"/>
      <c r="G267" s="295"/>
      <c r="H267" s="295"/>
    </row>
    <row r="268" spans="1:8">
      <c r="A268" s="334" t="s">
        <v>288</v>
      </c>
      <c r="B268" s="335"/>
      <c r="C268" s="336"/>
      <c r="D268" s="337">
        <f>'[2]Ratios &amp; Deferred Tax'!D227</f>
        <v>0</v>
      </c>
      <c r="E268" s="337">
        <f>'[2]Ratios &amp; Deferred Tax'!E227</f>
        <v>0</v>
      </c>
      <c r="F268" s="295"/>
      <c r="G268" s="295"/>
      <c r="H268" s="295"/>
    </row>
    <row r="269" spans="1:8">
      <c r="A269" s="334" t="s">
        <v>289</v>
      </c>
      <c r="B269" s="335"/>
      <c r="C269" s="336"/>
      <c r="D269" s="337" t="s">
        <v>290</v>
      </c>
      <c r="E269" s="337" t="s">
        <v>290</v>
      </c>
      <c r="F269" s="295"/>
      <c r="G269" s="295"/>
      <c r="H269" s="295"/>
    </row>
    <row r="270" spans="1:8">
      <c r="A270" s="334" t="s">
        <v>291</v>
      </c>
      <c r="B270" s="335"/>
      <c r="C270" s="336"/>
      <c r="D270" s="337" t="s">
        <v>290</v>
      </c>
      <c r="E270" s="337" t="s">
        <v>290</v>
      </c>
      <c r="F270" s="295"/>
      <c r="G270" s="295"/>
      <c r="H270" s="295"/>
    </row>
    <row r="271" spans="1:8">
      <c r="A271" s="334" t="s">
        <v>292</v>
      </c>
      <c r="B271" s="335"/>
      <c r="C271" s="336"/>
      <c r="D271" s="337">
        <f>'[2]Ratios &amp; Deferred Tax'!D232</f>
        <v>0</v>
      </c>
      <c r="E271" s="337">
        <f>'[2]Ratios &amp; Deferred Tax'!E232</f>
        <v>0</v>
      </c>
      <c r="F271" s="295"/>
      <c r="G271" s="295"/>
      <c r="H271" s="295"/>
    </row>
    <row r="272" spans="1:8">
      <c r="A272" s="334" t="s">
        <v>293</v>
      </c>
      <c r="B272" s="335"/>
      <c r="C272" s="336"/>
      <c r="D272" s="337" t="s">
        <v>290</v>
      </c>
      <c r="E272" s="337" t="s">
        <v>290</v>
      </c>
      <c r="F272" s="295"/>
      <c r="G272" s="295"/>
      <c r="H272" s="295"/>
    </row>
    <row r="273" spans="1:8">
      <c r="A273" s="334" t="s">
        <v>294</v>
      </c>
      <c r="B273" s="335"/>
      <c r="C273" s="336"/>
      <c r="D273" s="337" t="s">
        <v>290</v>
      </c>
      <c r="E273" s="337" t="s">
        <v>290</v>
      </c>
      <c r="F273" s="295"/>
      <c r="G273" s="295"/>
      <c r="H273" s="295"/>
    </row>
    <row r="274" spans="1:8">
      <c r="A274" s="334" t="s">
        <v>295</v>
      </c>
      <c r="B274" s="335"/>
      <c r="C274" s="336"/>
      <c r="D274" s="337" t="s">
        <v>290</v>
      </c>
      <c r="E274" s="337" t="s">
        <v>290</v>
      </c>
      <c r="F274" s="295"/>
      <c r="G274" s="295"/>
      <c r="H274" s="295"/>
    </row>
    <row r="275" spans="1:8">
      <c r="A275" s="334" t="s">
        <v>296</v>
      </c>
      <c r="B275" s="335"/>
      <c r="C275" s="336"/>
      <c r="D275" s="337">
        <f>'[2]Ratios &amp; Deferred Tax'!D237</f>
        <v>0</v>
      </c>
      <c r="E275" s="337">
        <f>'[2]Ratios &amp; Deferred Tax'!E237</f>
        <v>0</v>
      </c>
      <c r="F275" s="295"/>
      <c r="G275" s="295"/>
      <c r="H275" s="295"/>
    </row>
    <row r="276" spans="1:8">
      <c r="A276" s="334" t="s">
        <v>297</v>
      </c>
      <c r="B276" s="335"/>
      <c r="C276" s="336"/>
      <c r="D276" s="337">
        <f>'[2]Ratios &amp; Deferred Tax'!D243</f>
        <v>0</v>
      </c>
      <c r="E276" s="337">
        <f>'[2]Ratios &amp; Deferred Tax'!E243</f>
        <v>0</v>
      </c>
      <c r="F276" s="295"/>
      <c r="G276" s="295"/>
      <c r="H276" s="295"/>
    </row>
    <row r="277" spans="1:8">
      <c r="A277" s="334" t="s">
        <v>298</v>
      </c>
      <c r="B277" s="335"/>
      <c r="C277" s="336"/>
      <c r="D277" s="337">
        <f>'[2]Ratios &amp; Deferred Tax'!D248</f>
        <v>0</v>
      </c>
      <c r="E277" s="337">
        <f>'[2]Ratios &amp; Deferred Tax'!E248</f>
        <v>0</v>
      </c>
      <c r="F277" s="295"/>
      <c r="G277" s="295"/>
      <c r="H277" s="295"/>
    </row>
    <row r="278" spans="1:8">
      <c r="A278" s="295"/>
      <c r="B278" s="295"/>
      <c r="C278" s="295"/>
      <c r="D278" s="295"/>
      <c r="E278" s="295"/>
      <c r="F278" s="295"/>
      <c r="G278" s="295"/>
      <c r="H278" s="295"/>
    </row>
    <row r="279" spans="1:8">
      <c r="A279" s="338" t="s">
        <v>299</v>
      </c>
      <c r="B279" s="338"/>
      <c r="C279" s="295"/>
      <c r="D279" s="295"/>
      <c r="E279" s="295"/>
      <c r="F279" s="295"/>
      <c r="G279" s="295"/>
      <c r="H279" s="295"/>
    </row>
    <row r="280" spans="1:8">
      <c r="A280" s="339" t="s">
        <v>300</v>
      </c>
      <c r="B280" s="339"/>
      <c r="C280" s="339"/>
      <c r="D280" s="339"/>
      <c r="E280" s="339"/>
      <c r="F280" s="339"/>
      <c r="G280" s="339"/>
      <c r="H280" s="339"/>
    </row>
    <row r="281" spans="1:8">
      <c r="A281" s="339"/>
      <c r="B281" s="339"/>
      <c r="C281" s="339"/>
      <c r="D281" s="339"/>
      <c r="E281" s="339"/>
      <c r="F281" s="339"/>
      <c r="G281" s="339"/>
      <c r="H281" s="339"/>
    </row>
    <row r="282" spans="1:8">
      <c r="A282" s="339"/>
      <c r="B282" s="339"/>
      <c r="C282" s="339"/>
      <c r="D282" s="339"/>
      <c r="E282" s="339"/>
      <c r="F282" s="339"/>
      <c r="G282" s="339"/>
      <c r="H282" s="339"/>
    </row>
    <row r="283" spans="1:8">
      <c r="A283" s="339"/>
      <c r="B283" s="339"/>
      <c r="C283" s="339"/>
      <c r="D283" s="339"/>
      <c r="E283" s="339"/>
      <c r="F283" s="339"/>
      <c r="G283" s="339"/>
      <c r="H283" s="339"/>
    </row>
    <row r="284" spans="1:8">
      <c r="A284" s="338" t="s">
        <v>301</v>
      </c>
      <c r="B284" s="339"/>
      <c r="C284" s="339"/>
      <c r="D284" s="339"/>
      <c r="E284" s="339"/>
      <c r="F284" s="339"/>
      <c r="G284" s="339"/>
      <c r="H284" s="339"/>
    </row>
    <row r="285" spans="1:8">
      <c r="A285" s="340"/>
      <c r="B285" s="340"/>
      <c r="C285" s="340"/>
      <c r="D285" s="340"/>
      <c r="E285" s="340"/>
      <c r="F285" s="341">
        <f>F250</f>
        <v>45747</v>
      </c>
      <c r="G285" s="341">
        <f>G250</f>
        <v>45382</v>
      </c>
      <c r="H285" s="339"/>
    </row>
    <row r="286" spans="1:8">
      <c r="A286" s="342" t="s">
        <v>302</v>
      </c>
      <c r="B286" s="343"/>
      <c r="C286" s="343"/>
      <c r="D286" s="343"/>
      <c r="E286" s="343"/>
      <c r="F286" s="344"/>
      <c r="G286" s="345"/>
      <c r="H286" s="339"/>
    </row>
    <row r="287" spans="1:8">
      <c r="A287" s="346" t="s">
        <v>303</v>
      </c>
      <c r="B287" s="339"/>
      <c r="C287" s="339"/>
      <c r="D287" s="339"/>
      <c r="E287" s="339"/>
      <c r="F287" s="347">
        <f>'[2]P&amp;L'!C230</f>
        <v>0</v>
      </c>
      <c r="G287" s="347">
        <f>'[2]P&amp;L'!D230</f>
        <v>0</v>
      </c>
      <c r="H287" s="339"/>
    </row>
    <row r="288" spans="1:8">
      <c r="A288" s="348"/>
      <c r="B288" s="349"/>
      <c r="C288" s="349"/>
      <c r="D288" s="349"/>
      <c r="E288" s="349"/>
      <c r="F288" s="350"/>
      <c r="G288" s="351"/>
      <c r="H288" s="339"/>
    </row>
    <row r="289" spans="1:8">
      <c r="A289" s="295"/>
      <c r="B289" s="295"/>
      <c r="C289" s="295"/>
      <c r="D289" s="295"/>
      <c r="E289" s="295"/>
      <c r="F289" s="295"/>
      <c r="G289" s="295"/>
      <c r="H289" s="295"/>
    </row>
    <row r="290" spans="1:8">
      <c r="A290" s="352" t="s">
        <v>304</v>
      </c>
      <c r="B290" s="352"/>
      <c r="C290" s="352"/>
      <c r="D290" s="352"/>
      <c r="E290" s="352"/>
      <c r="F290" s="352"/>
      <c r="G290" s="352"/>
      <c r="H290" s="352"/>
    </row>
    <row r="291" ht="15.15" spans="1:8">
      <c r="A291" s="353"/>
      <c r="B291" s="353"/>
      <c r="C291" s="353"/>
      <c r="D291" s="353"/>
      <c r="E291" s="353"/>
      <c r="F291" s="353"/>
      <c r="G291" s="353"/>
      <c r="H291" s="353"/>
    </row>
    <row r="292" spans="1:8">
      <c r="A292" s="354" t="s">
        <v>305</v>
      </c>
      <c r="B292" s="354"/>
      <c r="C292" s="354"/>
      <c r="D292" s="354"/>
      <c r="E292" s="355" t="s">
        <v>306</v>
      </c>
      <c r="F292" s="355"/>
      <c r="G292" s="355"/>
      <c r="H292" s="356"/>
    </row>
    <row r="293" spans="1:8">
      <c r="A293" s="354"/>
      <c r="B293" s="354"/>
      <c r="C293" s="354"/>
      <c r="D293" s="354"/>
      <c r="E293" s="357"/>
      <c r="F293" s="357"/>
      <c r="G293" s="357"/>
      <c r="H293" s="356"/>
    </row>
    <row r="294" spans="1:8">
      <c r="A294" s="358">
        <f>+[2]BS!A272</f>
        <v>0</v>
      </c>
      <c r="B294" s="358"/>
      <c r="C294" s="358"/>
      <c r="D294" s="358"/>
      <c r="E294" s="359">
        <f>+[2]BS!B266</f>
        <v>0</v>
      </c>
      <c r="F294" s="359"/>
      <c r="G294" s="359"/>
      <c r="H294" s="359"/>
    </row>
    <row r="295" spans="1:8">
      <c r="A295" s="358" t="s">
        <v>307</v>
      </c>
      <c r="B295" s="358"/>
      <c r="C295" s="358"/>
      <c r="D295" s="358"/>
      <c r="E295" s="360"/>
      <c r="F295" s="361"/>
      <c r="G295" s="362"/>
      <c r="H295" s="363"/>
    </row>
    <row r="296" spans="1:8">
      <c r="A296" s="358" t="s">
        <v>308</v>
      </c>
      <c r="B296" s="358"/>
      <c r="C296" s="358"/>
      <c r="D296" s="358"/>
      <c r="E296" s="360"/>
      <c r="F296" s="361"/>
      <c r="G296" s="362"/>
      <c r="H296" s="363"/>
    </row>
    <row r="297" spans="1:8">
      <c r="A297" s="364"/>
      <c r="B297" s="364"/>
      <c r="C297" s="364"/>
      <c r="D297" s="364"/>
      <c r="E297" s="365"/>
      <c r="F297" s="366"/>
      <c r="G297" s="362"/>
      <c r="H297" s="363"/>
    </row>
    <row r="298" spans="1:8">
      <c r="A298" s="358"/>
      <c r="B298" s="358"/>
      <c r="C298" s="358"/>
      <c r="D298" s="358"/>
      <c r="E298" s="366"/>
      <c r="F298" s="366"/>
      <c r="G298" s="362"/>
      <c r="H298" s="367"/>
    </row>
    <row r="299" spans="1:8">
      <c r="A299" s="368"/>
      <c r="B299" s="368"/>
      <c r="C299" s="368"/>
      <c r="D299" s="368"/>
      <c r="E299" s="369"/>
      <c r="F299" s="366"/>
      <c r="G299" s="370"/>
      <c r="H299" s="367"/>
    </row>
    <row r="300" spans="1:8">
      <c r="A300" s="358">
        <f>+[2]BS!A272</f>
        <v>0</v>
      </c>
      <c r="B300" s="358"/>
      <c r="C300" s="358"/>
      <c r="D300" s="358">
        <f>+[2]BS!B272</f>
        <v>0</v>
      </c>
      <c r="E300" s="360"/>
      <c r="F300" s="371"/>
      <c r="G300" s="372">
        <f>+[2]BS!D272</f>
        <v>0</v>
      </c>
      <c r="H300" s="373"/>
    </row>
    <row r="301" spans="1:8">
      <c r="A301" s="368" t="s">
        <v>309</v>
      </c>
      <c r="B301" s="368"/>
      <c r="C301" s="368"/>
      <c r="D301" s="374" t="s">
        <v>271</v>
      </c>
      <c r="E301" s="360"/>
      <c r="F301" s="375"/>
      <c r="G301" s="376" t="s">
        <v>271</v>
      </c>
      <c r="H301" s="377"/>
    </row>
    <row r="302" spans="1:8">
      <c r="A302" s="368" t="s">
        <v>310</v>
      </c>
      <c r="B302" s="368"/>
      <c r="C302" s="368"/>
      <c r="D302" s="378">
        <f>+[2]BS!B274</f>
        <v>0</v>
      </c>
      <c r="E302" s="360"/>
      <c r="F302" s="375"/>
      <c r="G302" s="379">
        <f>+[2]BS!D274</f>
        <v>0</v>
      </c>
      <c r="H302" s="380"/>
    </row>
    <row r="303" spans="1:8">
      <c r="A303" s="368"/>
      <c r="B303" s="368"/>
      <c r="C303" s="368"/>
      <c r="D303" s="378"/>
      <c r="E303" s="360"/>
      <c r="F303" s="375"/>
      <c r="G303" s="379"/>
      <c r="H303" s="380"/>
    </row>
    <row r="304" spans="1:8">
      <c r="A304" s="368"/>
      <c r="B304" s="368"/>
      <c r="C304" s="368"/>
      <c r="D304" s="378"/>
      <c r="E304" s="360"/>
      <c r="F304" s="375"/>
      <c r="G304" s="379"/>
      <c r="H304" s="380"/>
    </row>
    <row r="305" spans="1:8">
      <c r="A305" s="375">
        <f>[2]BS!A276</f>
        <v>0</v>
      </c>
      <c r="B305" s="375"/>
      <c r="C305" s="375"/>
      <c r="D305" s="375"/>
      <c r="E305" s="354"/>
      <c r="F305" s="366"/>
      <c r="G305" s="354"/>
      <c r="H305" s="380"/>
    </row>
    <row r="306" spans="1:8">
      <c r="A306" s="375">
        <f>[2]BS!A277</f>
        <v>0</v>
      </c>
      <c r="B306" s="375"/>
      <c r="C306" s="375"/>
      <c r="D306" s="375"/>
      <c r="E306" s="354"/>
      <c r="F306" s="366"/>
      <c r="G306" s="354"/>
      <c r="H306" s="380"/>
    </row>
    <row r="307" spans="1:8">
      <c r="A307" s="375">
        <f>[2]BS!A278</f>
        <v>0</v>
      </c>
      <c r="B307" s="354"/>
      <c r="C307" s="366"/>
      <c r="D307" s="354"/>
      <c r="E307" s="380"/>
      <c r="F307" s="354"/>
      <c r="G307" s="354"/>
      <c r="H307" s="354"/>
    </row>
  </sheetData>
  <mergeCells count="51">
    <mergeCell ref="B15:C15"/>
    <mergeCell ref="D15:E15"/>
    <mergeCell ref="A22:E22"/>
    <mergeCell ref="B25:C25"/>
    <mergeCell ref="D25:E25"/>
    <mergeCell ref="B32:C32"/>
    <mergeCell ref="D32:E32"/>
    <mergeCell ref="B50:C50"/>
    <mergeCell ref="D50:E50"/>
    <mergeCell ref="B64:F64"/>
    <mergeCell ref="B76:F76"/>
    <mergeCell ref="B104:C104"/>
    <mergeCell ref="A105:L105"/>
    <mergeCell ref="C106:F106"/>
    <mergeCell ref="G106:J106"/>
    <mergeCell ref="K106:L106"/>
    <mergeCell ref="G226:H226"/>
    <mergeCell ref="F243:G243"/>
    <mergeCell ref="F244:G244"/>
    <mergeCell ref="F245:G245"/>
    <mergeCell ref="F246:G246"/>
    <mergeCell ref="F247:G247"/>
    <mergeCell ref="A267:C267"/>
    <mergeCell ref="A268:C268"/>
    <mergeCell ref="A269:C269"/>
    <mergeCell ref="A270:C270"/>
    <mergeCell ref="A271:C271"/>
    <mergeCell ref="A272:C272"/>
    <mergeCell ref="A273:C273"/>
    <mergeCell ref="A274:C274"/>
    <mergeCell ref="A275:C275"/>
    <mergeCell ref="A276:C276"/>
    <mergeCell ref="A277:C277"/>
    <mergeCell ref="A285:E285"/>
    <mergeCell ref="A290:H290"/>
    <mergeCell ref="A291:H291"/>
    <mergeCell ref="E292:G292"/>
    <mergeCell ref="E294:H294"/>
    <mergeCell ref="A15:A16"/>
    <mergeCell ref="A25:A26"/>
    <mergeCell ref="A32:A33"/>
    <mergeCell ref="A64:A65"/>
    <mergeCell ref="A76:A77"/>
    <mergeCell ref="G64:G65"/>
    <mergeCell ref="G76:G77"/>
    <mergeCell ref="A29:E30"/>
    <mergeCell ref="A106:B107"/>
    <mergeCell ref="A144:C148"/>
    <mergeCell ref="A237:H238"/>
    <mergeCell ref="A263:H264"/>
    <mergeCell ref="A280:H28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KIIT0001</dc:creator>
  <cp:lastModifiedBy>KIIT0001</cp:lastModifiedBy>
  <dcterms:created xsi:type="dcterms:W3CDTF">2025-08-01T06:20:34Z</dcterms:created>
  <dcterms:modified xsi:type="dcterms:W3CDTF">2025-08-01T06:23:54Z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5397AD532660495C913703B6C3C3B313_11</vt:lpwstr>
  </property>
  <property fmtid="{D5CDD505-2E9C-101B-9397-08002B2CF9AE}" pid="3" name="KSOProductBuildVer">
    <vt:lpwstr>1033-12.2.0.21931</vt:lpwstr>
  </property>
</Properties>
</file>