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3A58B326-4912-4087-9D1B-39ABFA0DEB73}" xr6:coauthVersionLast="47" xr6:coauthVersionMax="47" xr10:uidLastSave="{00000000-0000-0000-0000-000000000000}"/>
  <bookViews>
    <workbookView xWindow="-120" yWindow="-120" windowWidth="24240" windowHeight="13020" activeTab="1" xr2:uid="{56BE3B28-F577-4129-B535-897700AC8116}"/>
  </bookViews>
  <sheets>
    <sheet name="0 REFENCEING" sheetId="7" r:id="rId1"/>
    <sheet name="01 FUNCTION" sheetId="1" r:id="rId2"/>
    <sheet name="02 EMI" sheetId="2" r:id="rId3"/>
    <sheet name="03 EMI 02" sheetId="3" r:id="rId4"/>
    <sheet name="04 PV" sheetId="5" r:id="rId5"/>
    <sheet name="05 LOGIC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" i="1"/>
  <c r="D61" i="1"/>
  <c r="D62" i="1"/>
  <c r="D63" i="1"/>
  <c r="D57" i="1"/>
  <c r="G5" i="4"/>
  <c r="G6" i="4"/>
  <c r="G7" i="4"/>
  <c r="G8" i="4"/>
  <c r="G9" i="4"/>
  <c r="G10" i="4"/>
  <c r="G11" i="4"/>
  <c r="G12" i="4"/>
  <c r="G13" i="4"/>
  <c r="G4" i="4"/>
  <c r="F5" i="4" l="1"/>
  <c r="F6" i="4"/>
  <c r="F7" i="4"/>
  <c r="F8" i="4"/>
  <c r="F9" i="4"/>
  <c r="F10" i="4"/>
  <c r="F11" i="4"/>
  <c r="F12" i="4"/>
  <c r="F13" i="4"/>
  <c r="F4" i="4"/>
  <c r="D5" i="5" l="1"/>
  <c r="D6" i="5"/>
  <c r="D7" i="5"/>
  <c r="D8" i="5"/>
  <c r="H9" i="3"/>
  <c r="G9" i="3"/>
  <c r="C7" i="3"/>
  <c r="B7" i="3"/>
  <c r="D9" i="1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F16" i="7"/>
  <c r="G16" i="7"/>
  <c r="H16" i="7"/>
  <c r="I16" i="7"/>
  <c r="E16" i="7"/>
  <c r="E5" i="4"/>
  <c r="E6" i="4"/>
  <c r="E7" i="4"/>
  <c r="E8" i="4"/>
  <c r="E9" i="4"/>
  <c r="E10" i="4"/>
  <c r="E11" i="4"/>
  <c r="E12" i="4"/>
  <c r="E13" i="4"/>
  <c r="D4" i="5"/>
  <c r="B9" i="5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K39" i="2"/>
  <c r="L3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" i="2"/>
  <c r="M3" i="2" s="1"/>
  <c r="H8" i="2"/>
  <c r="B6" i="2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76" i="1"/>
  <c r="D70" i="1"/>
  <c r="D69" i="1"/>
  <c r="D68" i="1"/>
  <c r="D67" i="1"/>
  <c r="D60" i="1"/>
  <c r="D59" i="1"/>
  <c r="D58" i="1"/>
  <c r="D46" i="1"/>
  <c r="D45" i="1"/>
  <c r="D44" i="1"/>
  <c r="D43" i="1"/>
  <c r="D42" i="1"/>
  <c r="D41" i="1"/>
  <c r="D40" i="1"/>
  <c r="D39" i="1"/>
  <c r="D37" i="1"/>
  <c r="D38" i="1" s="1"/>
  <c r="D36" i="1"/>
  <c r="D35" i="1"/>
  <c r="D34" i="1"/>
  <c r="D33" i="1"/>
  <c r="D32" i="1"/>
  <c r="D26" i="1"/>
  <c r="D25" i="1"/>
  <c r="D24" i="1"/>
  <c r="D23" i="1"/>
  <c r="D22" i="1"/>
  <c r="D21" i="1"/>
  <c r="D20" i="1"/>
  <c r="D19" i="1"/>
  <c r="D18" i="1"/>
  <c r="D17" i="1"/>
  <c r="D11" i="1"/>
  <c r="D10" i="1"/>
  <c r="D7" i="1"/>
  <c r="D5" i="1"/>
  <c r="D3" i="1"/>
  <c r="D4" i="1" s="1"/>
  <c r="D2" i="1"/>
  <c r="I6" i="7" l="1"/>
  <c r="I4" i="7"/>
  <c r="I5" i="7"/>
  <c r="I3" i="7"/>
  <c r="H5" i="7"/>
  <c r="H4" i="7"/>
  <c r="H3" i="7"/>
  <c r="H6" i="7"/>
  <c r="C6" i="7"/>
  <c r="C5" i="7"/>
  <c r="C4" i="7"/>
</calcChain>
</file>

<file path=xl/sharedStrings.xml><?xml version="1.0" encoding="utf-8"?>
<sst xmlns="http://schemas.openxmlformats.org/spreadsheetml/2006/main" count="181" uniqueCount="168">
  <si>
    <t>Sr. no</t>
  </si>
  <si>
    <t>Formula Name</t>
  </si>
  <si>
    <t>SYNTAX</t>
  </si>
  <si>
    <t>Now: Current date and time.</t>
  </si>
  <si>
    <t>NOW()</t>
  </si>
  <si>
    <t>Today: Current date.</t>
  </si>
  <si>
    <t>TODAY()</t>
  </si>
  <si>
    <t>Weekday: Day of the week.</t>
  </si>
  <si>
    <t>WEEKDAY(DATE)</t>
  </si>
  <si>
    <t>Time: Current time.</t>
  </si>
  <si>
    <t>TIME(HOUR,MINUTE,SECOND)</t>
  </si>
  <si>
    <t>Key: Ctrl + Shift + ;: Shortcut key Of current time.</t>
  </si>
  <si>
    <t>CTRL+SHIFT+;</t>
  </si>
  <si>
    <t>Date: Current date.</t>
  </si>
  <si>
    <t>DATE(YEAR,MONTH,DAY)</t>
  </si>
  <si>
    <t>Key: Ctrl + ;: Shortcut key of current date.</t>
  </si>
  <si>
    <t>CTRL+;</t>
  </si>
  <si>
    <t>Power: Exponential function.</t>
  </si>
  <si>
    <t>POWER(NUMBER,VALUE)</t>
  </si>
  <si>
    <t>Square root: Square root function.</t>
  </si>
  <si>
    <t>SQRT(NUMBER)</t>
  </si>
  <si>
    <t>Length: Measure of size or duration.</t>
  </si>
  <si>
    <t>IITM COMPUTER CENTER</t>
  </si>
  <si>
    <t>LEN(TEXT)</t>
  </si>
  <si>
    <t>Left: Left-align text.</t>
  </si>
  <si>
    <t>LEFT(TEXT,NUM_CHAR)</t>
  </si>
  <si>
    <t>Right: Right-align text.</t>
  </si>
  <si>
    <t>RIGHT(TEXT,NUM_CHAR)</t>
  </si>
  <si>
    <t>Middle: Center-align text.</t>
  </si>
  <si>
    <t>MID(TEXT,START_NUM,END)</t>
  </si>
  <si>
    <t>ABS: Absolute value of a number.</t>
  </si>
  <si>
    <t>ABS(NUMBER)</t>
  </si>
  <si>
    <t>Roman Number: Number convert in Roman numerals.</t>
  </si>
  <si>
    <t>ROMAN(NUMBER)</t>
  </si>
  <si>
    <t>DAY: Day of the month.</t>
  </si>
  <si>
    <t>DAY(DATE)</t>
  </si>
  <si>
    <t>MONTH: Month of the year.</t>
  </si>
  <si>
    <t>MONTH(DATE)</t>
  </si>
  <si>
    <t>YEAR: Year.</t>
  </si>
  <si>
    <t>YEAR(DATE)</t>
  </si>
  <si>
    <t>END DAY OF THE MONTH: Last day of the month.</t>
  </si>
  <si>
    <t>EOMONTH(DATE,0)</t>
  </si>
  <si>
    <t>FIRST DAY OF NEXT MONTH: First day of the next month.</t>
  </si>
  <si>
    <t>EOMONTH(DATE,0)+1</t>
  </si>
  <si>
    <t>TEXT DAY: Text representation of the day.</t>
  </si>
  <si>
    <t>TEXT(DATE,"DDDD")</t>
  </si>
  <si>
    <t>TEXT MONTH: Text representation of the month.</t>
  </si>
  <si>
    <t>TEXT(DATE,"MMMM")</t>
  </si>
  <si>
    <t>TEXT YEAR: Text representation of the year.</t>
  </si>
  <si>
    <t>TEXT(DATE,"YYYY")</t>
  </si>
  <si>
    <t>EXPIRY DATE: Expiration date.</t>
  </si>
  <si>
    <t>EDATE(DATE,MONTH)</t>
  </si>
  <si>
    <t>EXPIRY YEAR: Expiration year.</t>
  </si>
  <si>
    <t>EDATE(DATE,MONTH*12)</t>
  </si>
  <si>
    <t>UPPER: Convert text to uppercase.</t>
  </si>
  <si>
    <t>UPPER(TEXT)</t>
  </si>
  <si>
    <t>LOWER: Convert text to lowercase.</t>
  </si>
  <si>
    <t>LOWER(TEXT)</t>
  </si>
  <si>
    <t>PROPER: Convert text to proper case.</t>
  </si>
  <si>
    <t>PROPER(TEXT)</t>
  </si>
  <si>
    <t>FIND: Search for a specific text in a string.</t>
  </si>
  <si>
    <t>T</t>
  </si>
  <si>
    <t>FIND(findtext, text)</t>
  </si>
  <si>
    <t>HOUR: Extracts the hour from a time value.</t>
  </si>
  <si>
    <t>HOUR(serial_number)</t>
  </si>
  <si>
    <t>MIN(range)</t>
  </si>
  <si>
    <t>SEC: Extracts the seconds from a time value.</t>
  </si>
  <si>
    <t>SECOND(serial_number)</t>
  </si>
  <si>
    <t>MEDIAN: Returns the middle value in a range of numbers.</t>
  </si>
  <si>
    <t>MEDIAN(number1, [number2], .)</t>
  </si>
  <si>
    <t>MODE: Returns the most frequently occurring value in a range.</t>
  </si>
  <si>
    <t>MODE(number1, [number2], ...)</t>
  </si>
  <si>
    <t>TRIM: Removes extra spaces from text, leaving single spaces.</t>
  </si>
  <si>
    <t>TRIM(text)</t>
  </si>
  <si>
    <t>LARGE: Returns the k-th largest value in a range.</t>
  </si>
  <si>
    <t>LARGE(array, k)</t>
  </si>
  <si>
    <t>SMALL: Returns the k-th smallest value in a range.</t>
  </si>
  <si>
    <t>SMALL(array, k)</t>
  </si>
  <si>
    <t>LCM: Returns the least common multiple of numbers.</t>
  </si>
  <si>
    <t>LCM(number1, [number2], ...)</t>
  </si>
  <si>
    <t>MOD: Returns the remainder after division.</t>
  </si>
  <si>
    <t>MOD(number, divisor)</t>
  </si>
  <si>
    <t>EVEN: Rounds a number up to the nearest even integer.</t>
  </si>
  <si>
    <t>EVEN(number)</t>
  </si>
  <si>
    <t>ODD: Rounds a number up to the nearest odd integer.</t>
  </si>
  <si>
    <t>ODD(number)</t>
  </si>
  <si>
    <t>ROUND: Rounds a number to a specified number of digits.</t>
  </si>
  <si>
    <t>ROUND(number, num_digits)</t>
  </si>
  <si>
    <t>ROUNDDOWN: Rounds a number down to a specified number of digits.</t>
  </si>
  <si>
    <t>ROUNDDOWN(number, digits)</t>
  </si>
  <si>
    <t>ROUNDUP: Rounds a number up to a specified number of digits.</t>
  </si>
  <si>
    <t>ROUNDUP(number,digits)</t>
  </si>
  <si>
    <t>TRANSPOSE: Converts rows to columns or columns to rows.</t>
  </si>
  <si>
    <t>TRANSPOSE(array)</t>
  </si>
  <si>
    <t>BIN2DEC: Converts a binary number to a decimal number.</t>
  </si>
  <si>
    <t>BIN2DEC(number)</t>
  </si>
  <si>
    <t>DEC2HEX: Converts a decimal number to a hexadecimal number.</t>
  </si>
  <si>
    <t>DEC2HEX(number)</t>
  </si>
  <si>
    <t>DEC2BIN: Converts a decimal number to a binary number.</t>
  </si>
  <si>
    <t>DEC2BIN(number)</t>
  </si>
  <si>
    <t>HEX2DEC: Converts a hexadecimal number to a decimal number.</t>
  </si>
  <si>
    <t>HEX2DEC(number)</t>
  </si>
  <si>
    <t>CHARACTER: Code of symbols</t>
  </si>
  <si>
    <t>HOME LOAN EMI</t>
  </si>
  <si>
    <t>KEY POINT</t>
  </si>
  <si>
    <t>EMI WITH DOWNPAYMENT</t>
  </si>
  <si>
    <t>BIKE EMI CALCULATION CHART</t>
  </si>
  <si>
    <t>Month</t>
  </si>
  <si>
    <t>Interest (IPMT)</t>
  </si>
  <si>
    <t>Principle (PPMT)</t>
  </si>
  <si>
    <t>Total</t>
  </si>
  <si>
    <t>LOAN AMT.</t>
  </si>
  <si>
    <t>INTEREST RATE</t>
  </si>
  <si>
    <t>Rate/12</t>
  </si>
  <si>
    <t>Vehicle</t>
  </si>
  <si>
    <t>BIKE</t>
  </si>
  <si>
    <t>MONTHS</t>
  </si>
  <si>
    <t>NPER</t>
  </si>
  <si>
    <t>year*12</t>
  </si>
  <si>
    <t>Price</t>
  </si>
  <si>
    <t>PV</t>
  </si>
  <si>
    <t>Price down payment</t>
  </si>
  <si>
    <t>Down Payment</t>
  </si>
  <si>
    <t>EMI</t>
  </si>
  <si>
    <t>No. years</t>
  </si>
  <si>
    <t>Interest Rate</t>
  </si>
  <si>
    <t>HOME LOAN EMI 02</t>
  </si>
  <si>
    <t>SMART PHONE</t>
  </si>
  <si>
    <t>AIR CONDITIONER</t>
  </si>
  <si>
    <t>MONTH</t>
  </si>
  <si>
    <t>RATE</t>
  </si>
  <si>
    <t>EMI 02</t>
  </si>
  <si>
    <t>LOGICAL FUNCTION</t>
  </si>
  <si>
    <t>ROLL NO.</t>
  </si>
  <si>
    <t>NAME</t>
  </si>
  <si>
    <t>(OUT OF 20) TEST</t>
  </si>
  <si>
    <t>(OUT OF 100) PAPER</t>
  </si>
  <si>
    <t>OR</t>
  </si>
  <si>
    <t>AND</t>
  </si>
  <si>
    <t>NOT</t>
  </si>
  <si>
    <t>PV FUNCTION</t>
  </si>
  <si>
    <t>EMI INSTALLMENT</t>
  </si>
  <si>
    <t>PERIOD</t>
  </si>
  <si>
    <t>value 01</t>
  </si>
  <si>
    <t>value 02</t>
  </si>
  <si>
    <t>sum</t>
  </si>
  <si>
    <t>relative</t>
  </si>
  <si>
    <t>A</t>
  </si>
  <si>
    <t>B</t>
  </si>
  <si>
    <t>C</t>
  </si>
  <si>
    <t>D</t>
  </si>
  <si>
    <t>PERCENTAGE</t>
  </si>
  <si>
    <t>%</t>
  </si>
  <si>
    <t>X</t>
  </si>
  <si>
    <t xml:space="preserve">Sonu </t>
  </si>
  <si>
    <t xml:space="preserve">Varun </t>
  </si>
  <si>
    <t>Akash</t>
  </si>
  <si>
    <t>Mohit</t>
  </si>
  <si>
    <t>Satish</t>
  </si>
  <si>
    <t>Kiran</t>
  </si>
  <si>
    <t>Komal</t>
  </si>
  <si>
    <t>Raju</t>
  </si>
  <si>
    <t>Jai</t>
  </si>
  <si>
    <t>Abhi</t>
  </si>
  <si>
    <t xml:space="preserve">IITM   COMPUTER   CENTER  </t>
  </si>
  <si>
    <t>ashish sir</t>
  </si>
  <si>
    <t>MINute: Returns the smallest value in a range.</t>
  </si>
  <si>
    <t>=IF(OR(C4&gt;=$C$14,D4&gt;=$D$14),"PRIZE","NON PRIZE")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</si>
</sst>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;[Red]\-&quot;$&quot;#,##0.00"/>
    <numFmt numFmtId="165" formatCode="_-* #,##0.00_-;\-* #,##0.00_-;_-* &quot;-&quot;??_-;_-@_-"/>
    <numFmt numFmtId="166" formatCode="[$-F400]h:mm:ss\ AM/PM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Bahnschrift SemiBold"/>
      <family val="2"/>
    </font>
    <font>
      <b/>
      <sz val="12"/>
      <color theme="1"/>
      <name val="Aptos Display"/>
      <family val="2"/>
    </font>
    <font>
      <b/>
      <sz val="11"/>
      <color theme="1"/>
      <name val="Aptos Display"/>
      <family val="2"/>
    </font>
    <font>
      <sz val="16"/>
      <color theme="1"/>
      <name val="Baskerville Old Face"/>
      <family val="1"/>
    </font>
    <font>
      <b/>
      <sz val="18"/>
      <color theme="1"/>
      <name val="Abad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2" fontId="4" fillId="0" borderId="8" xfId="0" applyNumberFormat="1" applyFont="1" applyBorder="1" applyAlignment="1">
      <alignment horizontal="left"/>
    </xf>
    <xf numFmtId="22" fontId="4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8" fontId="4" fillId="0" borderId="10" xfId="0" applyNumberFormat="1" applyFont="1" applyBorder="1" applyAlignment="1">
      <alignment horizontal="left"/>
    </xf>
    <xf numFmtId="18" fontId="4" fillId="0" borderId="12" xfId="0" applyNumberFormat="1" applyFont="1" applyBorder="1" applyAlignment="1">
      <alignment horizontal="left"/>
    </xf>
    <xf numFmtId="0" fontId="5" fillId="2" borderId="14" xfId="0" applyFont="1" applyFill="1" applyBorder="1" applyAlignment="1">
      <alignment horizontal="center" vertical="center"/>
    </xf>
    <xf numFmtId="0" fontId="4" fillId="0" borderId="11" xfId="0" applyFont="1" applyBorder="1"/>
    <xf numFmtId="0" fontId="5" fillId="3" borderId="14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1" xfId="0" applyFont="1" applyBorder="1" applyAlignment="1">
      <alignment vertical="center"/>
    </xf>
    <xf numFmtId="166" fontId="5" fillId="3" borderId="14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2" fillId="2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1" fillId="0" borderId="18" xfId="1" applyFont="1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165" fontId="2" fillId="0" borderId="18" xfId="1" applyFont="1" applyBorder="1"/>
    <xf numFmtId="0" fontId="2" fillId="0" borderId="0" xfId="0" applyFont="1"/>
    <xf numFmtId="0" fontId="2" fillId="3" borderId="34" xfId="0" applyFont="1" applyFill="1" applyBorder="1" applyAlignment="1">
      <alignment horizontal="center" vertical="center"/>
    </xf>
    <xf numFmtId="1" fontId="2" fillId="3" borderId="35" xfId="0" applyNumberFormat="1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9" fontId="2" fillId="3" borderId="40" xfId="0" applyNumberFormat="1" applyFont="1" applyFill="1" applyBorder="1" applyAlignment="1">
      <alignment horizontal="center" vertical="center"/>
    </xf>
    <xf numFmtId="9" fontId="2" fillId="3" borderId="41" xfId="0" applyNumberFormat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9" fontId="2" fillId="3" borderId="44" xfId="2" applyFont="1" applyFill="1" applyBorder="1" applyAlignment="1">
      <alignment horizontal="center" vertical="center"/>
    </xf>
    <xf numFmtId="9" fontId="2" fillId="3" borderId="45" xfId="2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5" borderId="1" xfId="1" applyFont="1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14" fontId="4" fillId="0" borderId="17" xfId="0" applyNumberFormat="1" applyFont="1" applyBorder="1" applyAlignment="1">
      <alignment horizontal="left"/>
    </xf>
    <xf numFmtId="0" fontId="4" fillId="0" borderId="16" xfId="0" applyFont="1" applyBorder="1" applyAlignment="1">
      <alignment vertical="center"/>
    </xf>
    <xf numFmtId="0" fontId="4" fillId="0" borderId="17" xfId="0" applyFont="1" applyBorder="1"/>
    <xf numFmtId="0" fontId="4" fillId="0" borderId="50" xfId="0" applyFont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18" xfId="1" applyNumberFormat="1" applyFont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165" fontId="1" fillId="0" borderId="52" xfId="1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8" fontId="2" fillId="0" borderId="43" xfId="0" applyNumberFormat="1" applyFont="1" applyBorder="1" applyAlignment="1">
      <alignment horizontal="center" vertical="center"/>
    </xf>
    <xf numFmtId="8" fontId="2" fillId="0" borderId="42" xfId="0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9" xfId="0" applyFont="1" applyBorder="1" applyAlignment="1">
      <alignment horizontal="left"/>
    </xf>
    <xf numFmtId="0" fontId="4" fillId="0" borderId="49" xfId="0" applyFont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6" fillId="4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2BDF-69D6-4B35-B8B7-1056E84270C5}">
  <dimension ref="A1:I25"/>
  <sheetViews>
    <sheetView showGridLines="0" topLeftCell="C1" zoomScale="108" workbookViewId="0">
      <selection activeCell="H9" sqref="H9"/>
    </sheetView>
  </sheetViews>
  <sheetFormatPr defaultRowHeight="15" x14ac:dyDescent="0.25"/>
  <cols>
    <col min="4" max="9" width="13.140625" customWidth="1"/>
    <col min="10" max="10" width="19.28515625" customWidth="1"/>
  </cols>
  <sheetData>
    <row r="1" spans="1:9" x14ac:dyDescent="0.25">
      <c r="A1" s="102" t="s">
        <v>146</v>
      </c>
      <c r="B1" s="102"/>
      <c r="C1" s="102"/>
    </row>
    <row r="2" spans="1:9" x14ac:dyDescent="0.25">
      <c r="A2" s="103"/>
      <c r="B2" s="103"/>
      <c r="C2" s="103"/>
      <c r="F2" s="90" t="s">
        <v>151</v>
      </c>
      <c r="G2" s="90">
        <v>500</v>
      </c>
      <c r="H2" s="90" t="s">
        <v>152</v>
      </c>
      <c r="I2" s="90" t="s">
        <v>152</v>
      </c>
    </row>
    <row r="3" spans="1:9" x14ac:dyDescent="0.25">
      <c r="A3" s="89" t="s">
        <v>143</v>
      </c>
      <c r="B3" s="89" t="s">
        <v>144</v>
      </c>
      <c r="C3" s="89" t="s">
        <v>145</v>
      </c>
      <c r="F3" s="23" t="s">
        <v>147</v>
      </c>
      <c r="G3" s="23">
        <v>250</v>
      </c>
      <c r="H3" s="23">
        <f>G3/500%</f>
        <v>50</v>
      </c>
      <c r="I3" s="90">
        <f>G3/$G$2%</f>
        <v>50</v>
      </c>
    </row>
    <row r="4" spans="1:9" x14ac:dyDescent="0.25">
      <c r="A4" s="23">
        <v>10</v>
      </c>
      <c r="B4" s="23">
        <v>25</v>
      </c>
      <c r="C4" s="89">
        <f>A4+B4</f>
        <v>35</v>
      </c>
      <c r="F4" s="23" t="s">
        <v>148</v>
      </c>
      <c r="G4" s="23">
        <v>230</v>
      </c>
      <c r="H4" s="23">
        <f>G4/500%</f>
        <v>46</v>
      </c>
      <c r="I4" s="90">
        <f>G4/$G$2%</f>
        <v>46</v>
      </c>
    </row>
    <row r="5" spans="1:9" x14ac:dyDescent="0.25">
      <c r="A5" s="23">
        <v>100</v>
      </c>
      <c r="B5" s="23">
        <v>250</v>
      </c>
      <c r="C5" s="89">
        <f>A5+B5</f>
        <v>350</v>
      </c>
      <c r="F5" s="80" t="s">
        <v>149</v>
      </c>
      <c r="G5" s="23">
        <v>360</v>
      </c>
      <c r="H5" s="23">
        <f>G5/500%</f>
        <v>72</v>
      </c>
      <c r="I5" s="90">
        <f t="shared" ref="I5" si="0">G5/$G$2%</f>
        <v>72</v>
      </c>
    </row>
    <row r="6" spans="1:9" x14ac:dyDescent="0.25">
      <c r="A6" s="23">
        <v>581</v>
      </c>
      <c r="B6" s="23">
        <v>215</v>
      </c>
      <c r="C6" s="89">
        <f>A6+B6</f>
        <v>796</v>
      </c>
      <c r="F6" s="23" t="s">
        <v>150</v>
      </c>
      <c r="G6" s="23">
        <v>450</v>
      </c>
      <c r="H6" s="23">
        <f t="shared" ref="H6" si="1">G6/500%</f>
        <v>90</v>
      </c>
      <c r="I6" s="90">
        <f>G6/$G$2%</f>
        <v>90</v>
      </c>
    </row>
    <row r="14" spans="1:9" ht="15.75" thickBot="1" x14ac:dyDescent="0.3"/>
    <row r="15" spans="1:9" ht="15.75" thickBot="1" x14ac:dyDescent="0.3">
      <c r="D15" s="91" t="s">
        <v>153</v>
      </c>
      <c r="E15" s="81">
        <v>1</v>
      </c>
      <c r="F15" s="41">
        <v>2</v>
      </c>
      <c r="G15" s="41">
        <v>3</v>
      </c>
      <c r="H15" s="41">
        <v>4</v>
      </c>
      <c r="I15" s="42">
        <v>5</v>
      </c>
    </row>
    <row r="16" spans="1:9" x14ac:dyDescent="0.25">
      <c r="D16" s="92">
        <v>1</v>
      </c>
      <c r="E16" s="82">
        <f>E$15*$D16</f>
        <v>1</v>
      </c>
      <c r="F16" s="82">
        <f t="shared" ref="F16:I25" si="2">F$15*$D16</f>
        <v>2</v>
      </c>
      <c r="G16" s="82">
        <f t="shared" si="2"/>
        <v>3</v>
      </c>
      <c r="H16" s="82">
        <f t="shared" si="2"/>
        <v>4</v>
      </c>
      <c r="I16" s="82">
        <f t="shared" si="2"/>
        <v>5</v>
      </c>
    </row>
    <row r="17" spans="4:9" x14ac:dyDescent="0.25">
      <c r="D17" s="93">
        <v>2</v>
      </c>
      <c r="E17" s="82">
        <f t="shared" ref="E17:E25" si="3">E$15*$D17</f>
        <v>2</v>
      </c>
      <c r="F17" s="82">
        <f t="shared" si="2"/>
        <v>4</v>
      </c>
      <c r="G17" s="82">
        <f t="shared" si="2"/>
        <v>6</v>
      </c>
      <c r="H17" s="82">
        <f t="shared" si="2"/>
        <v>8</v>
      </c>
      <c r="I17" s="82">
        <f t="shared" si="2"/>
        <v>10</v>
      </c>
    </row>
    <row r="18" spans="4:9" x14ac:dyDescent="0.25">
      <c r="D18" s="93">
        <v>3</v>
      </c>
      <c r="E18" s="82">
        <f t="shared" si="3"/>
        <v>3</v>
      </c>
      <c r="F18" s="82">
        <f t="shared" si="2"/>
        <v>6</v>
      </c>
      <c r="G18" s="82">
        <f t="shared" si="2"/>
        <v>9</v>
      </c>
      <c r="H18" s="82">
        <f t="shared" si="2"/>
        <v>12</v>
      </c>
      <c r="I18" s="82">
        <f t="shared" si="2"/>
        <v>15</v>
      </c>
    </row>
    <row r="19" spans="4:9" x14ac:dyDescent="0.25">
      <c r="D19" s="93">
        <v>4</v>
      </c>
      <c r="E19" s="82">
        <f t="shared" si="3"/>
        <v>4</v>
      </c>
      <c r="F19" s="82">
        <f t="shared" si="2"/>
        <v>8</v>
      </c>
      <c r="G19" s="82">
        <f t="shared" si="2"/>
        <v>12</v>
      </c>
      <c r="H19" s="82">
        <f t="shared" si="2"/>
        <v>16</v>
      </c>
      <c r="I19" s="82">
        <f t="shared" si="2"/>
        <v>20</v>
      </c>
    </row>
    <row r="20" spans="4:9" x14ac:dyDescent="0.25">
      <c r="D20" s="93">
        <v>5</v>
      </c>
      <c r="E20" s="82">
        <f t="shared" si="3"/>
        <v>5</v>
      </c>
      <c r="F20" s="82">
        <f t="shared" si="2"/>
        <v>10</v>
      </c>
      <c r="G20" s="82">
        <f t="shared" si="2"/>
        <v>15</v>
      </c>
      <c r="H20" s="82">
        <f t="shared" si="2"/>
        <v>20</v>
      </c>
      <c r="I20" s="82">
        <f t="shared" si="2"/>
        <v>25</v>
      </c>
    </row>
    <row r="21" spans="4:9" x14ac:dyDescent="0.25">
      <c r="D21" s="93">
        <v>6</v>
      </c>
      <c r="E21" s="82">
        <f t="shared" si="3"/>
        <v>6</v>
      </c>
      <c r="F21" s="82">
        <f t="shared" si="2"/>
        <v>12</v>
      </c>
      <c r="G21" s="82">
        <f t="shared" si="2"/>
        <v>18</v>
      </c>
      <c r="H21" s="82">
        <f t="shared" si="2"/>
        <v>24</v>
      </c>
      <c r="I21" s="82">
        <f t="shared" si="2"/>
        <v>30</v>
      </c>
    </row>
    <row r="22" spans="4:9" x14ac:dyDescent="0.25">
      <c r="D22" s="93">
        <v>7</v>
      </c>
      <c r="E22" s="82">
        <f t="shared" si="3"/>
        <v>7</v>
      </c>
      <c r="F22" s="82">
        <f t="shared" si="2"/>
        <v>14</v>
      </c>
      <c r="G22" s="82">
        <f t="shared" si="2"/>
        <v>21</v>
      </c>
      <c r="H22" s="82">
        <f t="shared" si="2"/>
        <v>28</v>
      </c>
      <c r="I22" s="82">
        <f t="shared" si="2"/>
        <v>35</v>
      </c>
    </row>
    <row r="23" spans="4:9" x14ac:dyDescent="0.25">
      <c r="D23" s="93">
        <v>8</v>
      </c>
      <c r="E23" s="82">
        <f t="shared" si="3"/>
        <v>8</v>
      </c>
      <c r="F23" s="82">
        <f t="shared" si="2"/>
        <v>16</v>
      </c>
      <c r="G23" s="82">
        <f t="shared" si="2"/>
        <v>24</v>
      </c>
      <c r="H23" s="82">
        <f t="shared" si="2"/>
        <v>32</v>
      </c>
      <c r="I23" s="82">
        <f t="shared" si="2"/>
        <v>40</v>
      </c>
    </row>
    <row r="24" spans="4:9" x14ac:dyDescent="0.25">
      <c r="D24" s="93">
        <v>9</v>
      </c>
      <c r="E24" s="82">
        <f t="shared" si="3"/>
        <v>9</v>
      </c>
      <c r="F24" s="82">
        <f t="shared" si="2"/>
        <v>18</v>
      </c>
      <c r="G24" s="82">
        <f t="shared" si="2"/>
        <v>27</v>
      </c>
      <c r="H24" s="82">
        <f t="shared" si="2"/>
        <v>36</v>
      </c>
      <c r="I24" s="82">
        <f t="shared" si="2"/>
        <v>45</v>
      </c>
    </row>
    <row r="25" spans="4:9" ht="15.75" thickBot="1" x14ac:dyDescent="0.3">
      <c r="D25" s="94">
        <v>10</v>
      </c>
      <c r="E25" s="82">
        <f t="shared" si="3"/>
        <v>10</v>
      </c>
      <c r="F25" s="82">
        <f t="shared" si="2"/>
        <v>20</v>
      </c>
      <c r="G25" s="82">
        <f t="shared" si="2"/>
        <v>30</v>
      </c>
      <c r="H25" s="82">
        <f t="shared" si="2"/>
        <v>40</v>
      </c>
      <c r="I25" s="82">
        <f t="shared" si="2"/>
        <v>50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4320-5706-4639-A40C-915995C0E3E8}">
  <dimension ref="A1:G330"/>
  <sheetViews>
    <sheetView tabSelected="1" topLeftCell="A93" zoomScale="93" workbookViewId="0">
      <selection activeCell="E104" sqref="E104"/>
    </sheetView>
  </sheetViews>
  <sheetFormatPr defaultRowHeight="15" x14ac:dyDescent="0.25"/>
  <cols>
    <col min="2" max="2" width="57.28515625" bestFit="1" customWidth="1"/>
    <col min="3" max="3" width="23.140625" bestFit="1" customWidth="1"/>
    <col min="4" max="4" width="26.42578125" customWidth="1"/>
    <col min="5" max="5" width="32.5703125" bestFit="1" customWidth="1"/>
    <col min="6" max="6" width="15.7109375" bestFit="1" customWidth="1"/>
  </cols>
  <sheetData>
    <row r="1" spans="1:6" ht="15.75" thickBot="1" x14ac:dyDescent="0.3">
      <c r="A1" s="1" t="s">
        <v>0</v>
      </c>
      <c r="B1" s="105" t="s">
        <v>1</v>
      </c>
      <c r="C1" s="106"/>
      <c r="D1" s="107" t="s">
        <v>2</v>
      </c>
      <c r="E1" s="108"/>
    </row>
    <row r="2" spans="1:6" ht="15.75" x14ac:dyDescent="0.25">
      <c r="A2" s="2">
        <v>1</v>
      </c>
      <c r="B2" s="109" t="s">
        <v>3</v>
      </c>
      <c r="C2" s="109"/>
      <c r="D2" s="3">
        <f ca="1">NOW()</f>
        <v>45807.45248310185</v>
      </c>
      <c r="E2" s="4" t="s">
        <v>4</v>
      </c>
      <c r="F2" s="101">
        <f ca="1">NOW()</f>
        <v>45807.452482986111</v>
      </c>
    </row>
    <row r="3" spans="1:6" ht="15.75" x14ac:dyDescent="0.25">
      <c r="A3" s="5">
        <v>2</v>
      </c>
      <c r="B3" s="104" t="s">
        <v>5</v>
      </c>
      <c r="C3" s="104"/>
      <c r="D3" s="6">
        <f ca="1">TODAY()</f>
        <v>45807</v>
      </c>
      <c r="E3" s="7" t="s">
        <v>6</v>
      </c>
    </row>
    <row r="4" spans="1:6" ht="15.75" x14ac:dyDescent="0.25">
      <c r="A4" s="5">
        <v>3</v>
      </c>
      <c r="B4" s="104" t="s">
        <v>7</v>
      </c>
      <c r="C4" s="104"/>
      <c r="D4" s="8">
        <f ca="1">WEEKDAY(D3)</f>
        <v>6</v>
      </c>
      <c r="E4" s="9" t="s">
        <v>8</v>
      </c>
    </row>
    <row r="5" spans="1:6" ht="15.75" x14ac:dyDescent="0.25">
      <c r="A5" s="5">
        <v>4</v>
      </c>
      <c r="B5" s="104" t="s">
        <v>9</v>
      </c>
      <c r="C5" s="104"/>
      <c r="D5" s="10">
        <f>TIME(17,40,40)</f>
        <v>0.73657407407407405</v>
      </c>
      <c r="E5" s="11" t="s">
        <v>10</v>
      </c>
    </row>
    <row r="6" spans="1:6" ht="15.75" x14ac:dyDescent="0.25">
      <c r="A6" s="5">
        <v>5</v>
      </c>
      <c r="B6" s="104" t="s">
        <v>11</v>
      </c>
      <c r="C6" s="104"/>
      <c r="D6" s="10">
        <v>0.41736111111111113</v>
      </c>
      <c r="E6" s="11" t="s">
        <v>12</v>
      </c>
    </row>
    <row r="7" spans="1:6" ht="15.75" x14ac:dyDescent="0.25">
      <c r="A7" s="5">
        <v>6</v>
      </c>
      <c r="B7" s="104" t="s">
        <v>13</v>
      </c>
      <c r="C7" s="104"/>
      <c r="D7" s="6">
        <f>DATE(2020,5,25)</f>
        <v>43976</v>
      </c>
      <c r="E7" s="7" t="s">
        <v>14</v>
      </c>
    </row>
    <row r="8" spans="1:6" ht="15.75" x14ac:dyDescent="0.25">
      <c r="A8" s="5">
        <v>7</v>
      </c>
      <c r="B8" s="104" t="s">
        <v>15</v>
      </c>
      <c r="C8" s="104"/>
      <c r="D8" s="6">
        <v>45703</v>
      </c>
      <c r="E8" s="7" t="s">
        <v>16</v>
      </c>
    </row>
    <row r="9" spans="1:6" ht="15.75" x14ac:dyDescent="0.25">
      <c r="A9" s="5">
        <v>8</v>
      </c>
      <c r="B9" s="104" t="s">
        <v>17</v>
      </c>
      <c r="C9" s="104"/>
      <c r="D9" s="8">
        <f>POWER(4,5)</f>
        <v>1024</v>
      </c>
      <c r="E9" s="9" t="s">
        <v>18</v>
      </c>
    </row>
    <row r="10" spans="1:6" ht="16.5" thickBot="1" x14ac:dyDescent="0.3">
      <c r="A10" s="5">
        <v>9</v>
      </c>
      <c r="B10" s="104" t="s">
        <v>19</v>
      </c>
      <c r="C10" s="110"/>
      <c r="D10" s="8">
        <f>SQRT(256)</f>
        <v>16</v>
      </c>
      <c r="E10" s="9" t="s">
        <v>20</v>
      </c>
    </row>
    <row r="11" spans="1:6" ht="16.5" thickBot="1" x14ac:dyDescent="0.3">
      <c r="A11" s="19">
        <v>10</v>
      </c>
      <c r="B11" s="67" t="s">
        <v>21</v>
      </c>
      <c r="C11" s="12" t="s">
        <v>22</v>
      </c>
      <c r="D11" s="68">
        <f>LEN(C11)</f>
        <v>20</v>
      </c>
      <c r="E11" s="69" t="s">
        <v>23</v>
      </c>
    </row>
    <row r="14" spans="1:6" x14ac:dyDescent="0.25">
      <c r="D14" s="78">
        <v>45731</v>
      </c>
    </row>
    <row r="16" spans="1:6" ht="15.75" thickBot="1" x14ac:dyDescent="0.3">
      <c r="D16">
        <v>-500</v>
      </c>
    </row>
    <row r="17" spans="1:7" ht="15.75" x14ac:dyDescent="0.25">
      <c r="A17" s="70">
        <v>11</v>
      </c>
      <c r="B17" s="111" t="s">
        <v>24</v>
      </c>
      <c r="C17" s="111"/>
      <c r="D17" s="71" t="str">
        <f>LEFT(C11,4)</f>
        <v>IITM</v>
      </c>
      <c r="E17" s="72" t="s">
        <v>25</v>
      </c>
    </row>
    <row r="18" spans="1:7" ht="15.75" x14ac:dyDescent="0.25">
      <c r="A18" s="5">
        <v>12</v>
      </c>
      <c r="B18" s="104" t="s">
        <v>26</v>
      </c>
      <c r="C18" s="104"/>
      <c r="D18" s="8" t="str">
        <f>RIGHT(C11,6)</f>
        <v>CENTER</v>
      </c>
      <c r="E18" s="9" t="s">
        <v>27</v>
      </c>
    </row>
    <row r="19" spans="1:7" ht="15.75" x14ac:dyDescent="0.25">
      <c r="A19" s="5">
        <v>13</v>
      </c>
      <c r="B19" s="104" t="s">
        <v>28</v>
      </c>
      <c r="C19" s="104"/>
      <c r="D19" s="8" t="str">
        <f>MID(C11,6,8)</f>
        <v>COMPUTER</v>
      </c>
      <c r="E19" s="9" t="s">
        <v>29</v>
      </c>
    </row>
    <row r="20" spans="1:7" ht="15.75" x14ac:dyDescent="0.25">
      <c r="A20" s="5">
        <v>14</v>
      </c>
      <c r="B20" s="104" t="s">
        <v>30</v>
      </c>
      <c r="C20" s="104"/>
      <c r="D20" s="8">
        <f>ABS(D16)</f>
        <v>500</v>
      </c>
      <c r="E20" s="9" t="s">
        <v>31</v>
      </c>
    </row>
    <row r="21" spans="1:7" ht="15.75" x14ac:dyDescent="0.25">
      <c r="A21" s="5">
        <v>15</v>
      </c>
      <c r="B21" s="104" t="s">
        <v>32</v>
      </c>
      <c r="C21" s="104"/>
      <c r="D21" s="8" t="str">
        <f>ROMAN(3999)</f>
        <v>MMMCMXCIX</v>
      </c>
      <c r="E21" s="9" t="s">
        <v>33</v>
      </c>
      <c r="G21" t="str">
        <f>ROMAN(12)</f>
        <v>XII</v>
      </c>
    </row>
    <row r="22" spans="1:7" ht="15.75" x14ac:dyDescent="0.25">
      <c r="A22" s="5">
        <v>16</v>
      </c>
      <c r="B22" s="104" t="s">
        <v>34</v>
      </c>
      <c r="C22" s="104"/>
      <c r="D22" s="8">
        <f>DAY(D8)</f>
        <v>15</v>
      </c>
      <c r="E22" s="9" t="s">
        <v>35</v>
      </c>
    </row>
    <row r="23" spans="1:7" ht="15.75" x14ac:dyDescent="0.25">
      <c r="A23" s="5">
        <v>17</v>
      </c>
      <c r="B23" s="104" t="s">
        <v>36</v>
      </c>
      <c r="C23" s="104"/>
      <c r="D23" s="8">
        <f>MONTH(D8)</f>
        <v>2</v>
      </c>
      <c r="E23" s="9" t="s">
        <v>37</v>
      </c>
    </row>
    <row r="24" spans="1:7" ht="15.75" x14ac:dyDescent="0.25">
      <c r="A24" s="5">
        <v>18</v>
      </c>
      <c r="B24" s="104" t="s">
        <v>38</v>
      </c>
      <c r="C24" s="104"/>
      <c r="D24" s="8">
        <f>YEAR(D8)</f>
        <v>2025</v>
      </c>
      <c r="E24" s="9" t="s">
        <v>39</v>
      </c>
    </row>
    <row r="25" spans="1:7" ht="15.75" x14ac:dyDescent="0.25">
      <c r="A25" s="5">
        <v>19</v>
      </c>
      <c r="B25" s="104" t="s">
        <v>40</v>
      </c>
      <c r="C25" s="104"/>
      <c r="D25" s="6">
        <f>EOMONTH(D14,3)</f>
        <v>45838</v>
      </c>
      <c r="E25" s="7" t="s">
        <v>41</v>
      </c>
    </row>
    <row r="26" spans="1:7" ht="16.5" thickBot="1" x14ac:dyDescent="0.3">
      <c r="A26" s="19">
        <v>20</v>
      </c>
      <c r="B26" s="113" t="s">
        <v>42</v>
      </c>
      <c r="C26" s="113"/>
      <c r="D26" s="73">
        <f>EOMONTH(D14,2)+5</f>
        <v>45813</v>
      </c>
      <c r="E26" s="74" t="s">
        <v>43</v>
      </c>
    </row>
    <row r="30" spans="1:7" x14ac:dyDescent="0.25">
      <c r="D30" s="78">
        <v>45703</v>
      </c>
    </row>
    <row r="31" spans="1:7" ht="15.75" thickBot="1" x14ac:dyDescent="0.3">
      <c r="D31" t="s">
        <v>165</v>
      </c>
    </row>
    <row r="32" spans="1:7" ht="15.75" x14ac:dyDescent="0.25">
      <c r="A32" s="70">
        <v>21</v>
      </c>
      <c r="B32" s="111" t="s">
        <v>44</v>
      </c>
      <c r="C32" s="111"/>
      <c r="D32" s="71" t="str">
        <f>TEXT(D30,"DDDD")</f>
        <v>Saturday</v>
      </c>
      <c r="E32" s="72" t="s">
        <v>45</v>
      </c>
    </row>
    <row r="33" spans="1:5" ht="15.75" x14ac:dyDescent="0.25">
      <c r="A33" s="5">
        <v>22</v>
      </c>
      <c r="B33" s="104" t="s">
        <v>46</v>
      </c>
      <c r="C33" s="104"/>
      <c r="D33" s="8" t="str">
        <f>TEXT(D30,"MMMMMM")</f>
        <v>February</v>
      </c>
      <c r="E33" s="9" t="s">
        <v>47</v>
      </c>
    </row>
    <row r="34" spans="1:5" ht="15.75" x14ac:dyDescent="0.25">
      <c r="A34" s="5">
        <v>23</v>
      </c>
      <c r="B34" s="104" t="s">
        <v>48</v>
      </c>
      <c r="C34" s="104"/>
      <c r="D34" s="8" t="str">
        <f>TEXT(D30,"YYYY")</f>
        <v>2025</v>
      </c>
      <c r="E34" s="9" t="s">
        <v>49</v>
      </c>
    </row>
    <row r="35" spans="1:5" ht="15.75" x14ac:dyDescent="0.25">
      <c r="A35" s="5">
        <v>24</v>
      </c>
      <c r="B35" s="110" t="s">
        <v>50</v>
      </c>
      <c r="C35" s="110"/>
      <c r="D35" s="6">
        <f>EDATE(D30,1)+15</f>
        <v>45746</v>
      </c>
      <c r="E35" s="7" t="s">
        <v>51</v>
      </c>
    </row>
    <row r="36" spans="1:5" ht="15.75" x14ac:dyDescent="0.25">
      <c r="A36" s="5">
        <v>25</v>
      </c>
      <c r="B36" s="109" t="s">
        <v>52</v>
      </c>
      <c r="C36" s="109"/>
      <c r="D36" s="6">
        <f>EDATE(D30,18)</f>
        <v>46249</v>
      </c>
      <c r="E36" s="7" t="s">
        <v>53</v>
      </c>
    </row>
    <row r="37" spans="1:5" ht="15.75" x14ac:dyDescent="0.25">
      <c r="A37" s="5">
        <v>26</v>
      </c>
      <c r="B37" s="104" t="s">
        <v>54</v>
      </c>
      <c r="C37" s="104"/>
      <c r="D37" s="8" t="str">
        <f>UPPER(D31)</f>
        <v>ASHISH SIR</v>
      </c>
      <c r="E37" s="9" t="s">
        <v>55</v>
      </c>
    </row>
    <row r="38" spans="1:5" ht="15.75" x14ac:dyDescent="0.25">
      <c r="A38" s="5">
        <v>27</v>
      </c>
      <c r="B38" s="104" t="s">
        <v>56</v>
      </c>
      <c r="C38" s="104"/>
      <c r="D38" s="8" t="str">
        <f>LOWER(D37)</f>
        <v>ashish sir</v>
      </c>
      <c r="E38" s="9" t="s">
        <v>57</v>
      </c>
    </row>
    <row r="39" spans="1:5" ht="16.5" thickBot="1" x14ac:dyDescent="0.3">
      <c r="A39" s="5">
        <v>28</v>
      </c>
      <c r="B39" s="104" t="s">
        <v>58</v>
      </c>
      <c r="C39" s="110"/>
      <c r="D39" s="8" t="str">
        <f>PROPER(D31)</f>
        <v>Ashish Sir</v>
      </c>
      <c r="E39" s="9" t="s">
        <v>59</v>
      </c>
    </row>
    <row r="40" spans="1:5" ht="16.5" thickBot="1" x14ac:dyDescent="0.3">
      <c r="A40" s="5">
        <v>29</v>
      </c>
      <c r="B40" s="13" t="s">
        <v>60</v>
      </c>
      <c r="C40" s="14" t="s">
        <v>61</v>
      </c>
      <c r="D40" s="8">
        <f>FIND("r",D31,9)</f>
        <v>10</v>
      </c>
      <c r="E40" s="15" t="s">
        <v>62</v>
      </c>
    </row>
    <row r="41" spans="1:5" ht="16.5" thickBot="1" x14ac:dyDescent="0.3">
      <c r="A41" s="19">
        <v>30</v>
      </c>
      <c r="B41" s="75" t="s">
        <v>63</v>
      </c>
      <c r="C41" s="17">
        <v>0.64635416666666667</v>
      </c>
      <c r="D41" s="68">
        <f>HOUR(C41)</f>
        <v>15</v>
      </c>
      <c r="E41" s="76" t="s">
        <v>64</v>
      </c>
    </row>
    <row r="42" spans="1:5" ht="15.75" x14ac:dyDescent="0.25">
      <c r="A42" s="70">
        <v>31</v>
      </c>
      <c r="B42" s="112" t="s">
        <v>166</v>
      </c>
      <c r="C42" s="112"/>
      <c r="D42" s="71">
        <f>MINUTE(C41)</f>
        <v>30</v>
      </c>
      <c r="E42" s="77" t="s">
        <v>65</v>
      </c>
    </row>
    <row r="43" spans="1:5" ht="16.5" thickBot="1" x14ac:dyDescent="0.3">
      <c r="A43" s="5">
        <v>32</v>
      </c>
      <c r="B43" s="115" t="s">
        <v>66</v>
      </c>
      <c r="C43" s="116"/>
      <c r="D43" s="8">
        <f>SECOND(C41)</f>
        <v>45</v>
      </c>
      <c r="E43" s="15" t="s">
        <v>67</v>
      </c>
    </row>
    <row r="44" spans="1:5" ht="16.5" thickBot="1" x14ac:dyDescent="0.3">
      <c r="A44" s="5">
        <v>33</v>
      </c>
      <c r="B44" s="18" t="s">
        <v>68</v>
      </c>
      <c r="C44" s="14">
        <v>2</v>
      </c>
      <c r="D44" s="8">
        <f>MEDIAN(C44:C46)</f>
        <v>2</v>
      </c>
      <c r="E44" s="15" t="s">
        <v>69</v>
      </c>
    </row>
    <row r="45" spans="1:5" ht="16.5" thickBot="1" x14ac:dyDescent="0.3">
      <c r="A45" s="5">
        <v>34</v>
      </c>
      <c r="B45" s="18" t="s">
        <v>70</v>
      </c>
      <c r="C45" s="14">
        <v>2</v>
      </c>
      <c r="D45" s="8">
        <f>MODE(C44:C46)</f>
        <v>2</v>
      </c>
      <c r="E45" s="15" t="s">
        <v>71</v>
      </c>
    </row>
    <row r="46" spans="1:5" ht="16.5" thickBot="1" x14ac:dyDescent="0.3">
      <c r="A46" s="5">
        <v>35</v>
      </c>
      <c r="B46" s="18" t="s">
        <v>72</v>
      </c>
      <c r="C46" s="14">
        <v>6</v>
      </c>
      <c r="D46" s="8" t="str">
        <f>TRIM(B47)</f>
        <v>IITM COMPUTER CENTER</v>
      </c>
      <c r="E46" s="15" t="s">
        <v>73</v>
      </c>
    </row>
    <row r="47" spans="1:5" x14ac:dyDescent="0.25">
      <c r="B47" s="83" t="s">
        <v>164</v>
      </c>
    </row>
    <row r="48" spans="1:5" x14ac:dyDescent="0.25">
      <c r="C48" s="100">
        <v>2</v>
      </c>
    </row>
    <row r="49" spans="1:5" x14ac:dyDescent="0.25">
      <c r="C49" s="100">
        <v>4</v>
      </c>
    </row>
    <row r="50" spans="1:5" x14ac:dyDescent="0.25">
      <c r="C50" s="100">
        <v>8</v>
      </c>
    </row>
    <row r="51" spans="1:5" x14ac:dyDescent="0.25">
      <c r="C51" s="100">
        <v>9</v>
      </c>
    </row>
    <row r="52" spans="1:5" x14ac:dyDescent="0.25">
      <c r="C52" s="100">
        <v>15</v>
      </c>
    </row>
    <row r="54" spans="1:5" x14ac:dyDescent="0.25">
      <c r="D54">
        <v>15.22</v>
      </c>
    </row>
    <row r="56" spans="1:5" ht="15.75" thickBot="1" x14ac:dyDescent="0.3">
      <c r="C56">
        <v>5</v>
      </c>
      <c r="D56">
        <v>7</v>
      </c>
      <c r="E56">
        <v>9</v>
      </c>
    </row>
    <row r="57" spans="1:5" ht="16.5" thickBot="1" x14ac:dyDescent="0.3">
      <c r="A57" s="5">
        <v>36</v>
      </c>
      <c r="B57" s="18" t="s">
        <v>74</v>
      </c>
      <c r="C57" s="14">
        <v>4</v>
      </c>
      <c r="D57" s="8">
        <f>LARGE(C48:C52,2)</f>
        <v>9</v>
      </c>
      <c r="E57" s="15" t="s">
        <v>75</v>
      </c>
    </row>
    <row r="58" spans="1:5" ht="16.5" thickBot="1" x14ac:dyDescent="0.3">
      <c r="A58" s="5">
        <v>37</v>
      </c>
      <c r="B58" s="18" t="s">
        <v>76</v>
      </c>
      <c r="C58" s="14">
        <v>5</v>
      </c>
      <c r="D58" s="8">
        <f>SMALL(C48:C52,2)</f>
        <v>4</v>
      </c>
      <c r="E58" s="15" t="s">
        <v>77</v>
      </c>
    </row>
    <row r="59" spans="1:5" ht="15.75" x14ac:dyDescent="0.25">
      <c r="A59" s="5">
        <v>38</v>
      </c>
      <c r="B59" s="115" t="s">
        <v>78</v>
      </c>
      <c r="C59" s="117"/>
      <c r="D59" s="8">
        <f>LCM(C56:E56)</f>
        <v>315</v>
      </c>
      <c r="E59" s="15" t="s">
        <v>79</v>
      </c>
    </row>
    <row r="60" spans="1:5" ht="15.75" x14ac:dyDescent="0.25">
      <c r="A60" s="5">
        <v>39</v>
      </c>
      <c r="B60" s="115" t="s">
        <v>80</v>
      </c>
      <c r="C60" s="115"/>
      <c r="D60" s="8">
        <f>MOD(D56,C56)</f>
        <v>2</v>
      </c>
      <c r="E60" s="15" t="s">
        <v>81</v>
      </c>
    </row>
    <row r="61" spans="1:5" ht="16.5" thickBot="1" x14ac:dyDescent="0.3">
      <c r="A61" s="19">
        <v>40</v>
      </c>
      <c r="B61" s="114" t="s">
        <v>82</v>
      </c>
      <c r="C61" s="114"/>
      <c r="D61" s="68">
        <f>EVEN(C52)</f>
        <v>16</v>
      </c>
      <c r="E61" s="76" t="s">
        <v>83</v>
      </c>
    </row>
    <row r="62" spans="1:5" ht="16.5" thickBot="1" x14ac:dyDescent="0.3">
      <c r="A62" s="70">
        <v>41</v>
      </c>
      <c r="B62" s="112" t="s">
        <v>84</v>
      </c>
      <c r="C62" s="118"/>
      <c r="D62" s="71">
        <f>ODD(C49)</f>
        <v>5</v>
      </c>
      <c r="E62" s="77" t="s">
        <v>85</v>
      </c>
    </row>
    <row r="63" spans="1:5" ht="16.5" thickBot="1" x14ac:dyDescent="0.3">
      <c r="A63" s="5">
        <v>42</v>
      </c>
      <c r="B63" s="16" t="s">
        <v>86</v>
      </c>
      <c r="C63" s="14">
        <v>345.84723000000002</v>
      </c>
      <c r="D63" s="8">
        <f>ROUND(D54,1)</f>
        <v>15.2</v>
      </c>
      <c r="E63" s="15" t="s">
        <v>87</v>
      </c>
    </row>
    <row r="64" spans="1:5" ht="15.75" x14ac:dyDescent="0.25">
      <c r="A64" s="5">
        <v>43</v>
      </c>
      <c r="B64" s="115" t="s">
        <v>88</v>
      </c>
      <c r="C64" s="117"/>
      <c r="D64" s="8"/>
      <c r="E64" s="15" t="s">
        <v>89</v>
      </c>
    </row>
    <row r="65" spans="1:5" ht="15.75" x14ac:dyDescent="0.25">
      <c r="A65" s="5">
        <v>44</v>
      </c>
      <c r="B65" s="115" t="s">
        <v>90</v>
      </c>
      <c r="C65" s="115"/>
      <c r="D65" s="8"/>
      <c r="E65" s="15" t="s">
        <v>91</v>
      </c>
    </row>
    <row r="66" spans="1:5" ht="16.5" thickBot="1" x14ac:dyDescent="0.3">
      <c r="A66" s="5">
        <v>45</v>
      </c>
      <c r="B66" s="115" t="s">
        <v>92</v>
      </c>
      <c r="C66" s="116"/>
      <c r="D66" s="8"/>
      <c r="E66" s="15" t="s">
        <v>93</v>
      </c>
    </row>
    <row r="67" spans="1:5" ht="16.5" thickBot="1" x14ac:dyDescent="0.3">
      <c r="A67" s="5">
        <v>46</v>
      </c>
      <c r="B67" s="16" t="s">
        <v>94</v>
      </c>
      <c r="C67" s="14">
        <v>100</v>
      </c>
      <c r="D67" s="8">
        <f>BIN2DEC(C67)</f>
        <v>4</v>
      </c>
      <c r="E67" s="15" t="s">
        <v>95</v>
      </c>
    </row>
    <row r="68" spans="1:5" ht="15.75" x14ac:dyDescent="0.25">
      <c r="A68" s="5">
        <v>47</v>
      </c>
      <c r="B68" s="115" t="s">
        <v>96</v>
      </c>
      <c r="C68" s="117"/>
      <c r="D68" s="8" t="str">
        <f>DEC2BIN(C67)</f>
        <v>1100100</v>
      </c>
      <c r="E68" s="15" t="s">
        <v>97</v>
      </c>
    </row>
    <row r="69" spans="1:5" ht="15.75" x14ac:dyDescent="0.25">
      <c r="A69" s="5">
        <v>48</v>
      </c>
      <c r="B69" s="115" t="s">
        <v>98</v>
      </c>
      <c r="C69" s="115"/>
      <c r="D69" s="8" t="str">
        <f>DEC2HEX(C67)</f>
        <v>64</v>
      </c>
      <c r="E69" s="15" t="s">
        <v>99</v>
      </c>
    </row>
    <row r="70" spans="1:5" ht="15.75" x14ac:dyDescent="0.25">
      <c r="A70" s="5">
        <v>49</v>
      </c>
      <c r="B70" s="115" t="s">
        <v>100</v>
      </c>
      <c r="C70" s="115"/>
      <c r="D70" s="8">
        <f>HEX2DEC(C67)</f>
        <v>256</v>
      </c>
      <c r="E70" s="15" t="s">
        <v>101</v>
      </c>
    </row>
    <row r="71" spans="1:5" ht="16.5" thickBot="1" x14ac:dyDescent="0.3">
      <c r="A71" s="19">
        <v>50</v>
      </c>
      <c r="B71" s="114" t="s">
        <v>102</v>
      </c>
      <c r="C71" s="114"/>
      <c r="D71" s="20"/>
      <c r="E71" s="21"/>
    </row>
    <row r="76" spans="1:5" x14ac:dyDescent="0.25">
      <c r="A76">
        <v>1</v>
      </c>
      <c r="B76" t="str">
        <f>CHAR(A76)</f>
        <v>_x0001_</v>
      </c>
    </row>
    <row r="77" spans="1:5" x14ac:dyDescent="0.25">
      <c r="A77">
        <v>2</v>
      </c>
      <c r="B77" t="str">
        <f t="shared" ref="B77:B140" si="0">CHAR(A77)</f>
        <v>_x0002_</v>
      </c>
    </row>
    <row r="78" spans="1:5" x14ac:dyDescent="0.25">
      <c r="A78">
        <v>3</v>
      </c>
      <c r="B78" t="str">
        <f t="shared" si="0"/>
        <v>_x0003_</v>
      </c>
    </row>
    <row r="79" spans="1:5" x14ac:dyDescent="0.25">
      <c r="A79">
        <v>4</v>
      </c>
      <c r="B79" t="str">
        <f t="shared" si="0"/>
        <v>_x0004_</v>
      </c>
    </row>
    <row r="80" spans="1:5" x14ac:dyDescent="0.25">
      <c r="A80">
        <v>5</v>
      </c>
      <c r="B80" t="str">
        <f t="shared" si="0"/>
        <v>_x0005_</v>
      </c>
    </row>
    <row r="81" spans="1:2" x14ac:dyDescent="0.25">
      <c r="A81">
        <v>6</v>
      </c>
      <c r="B81" t="str">
        <f t="shared" si="0"/>
        <v>_x0006_</v>
      </c>
    </row>
    <row r="82" spans="1:2" x14ac:dyDescent="0.25">
      <c r="A82">
        <v>7</v>
      </c>
      <c r="B82" t="str">
        <f t="shared" si="0"/>
        <v>_x0007_</v>
      </c>
    </row>
    <row r="83" spans="1:2" x14ac:dyDescent="0.25">
      <c r="A83">
        <v>8</v>
      </c>
      <c r="B83" t="str">
        <f t="shared" si="0"/>
        <v>_x0008_</v>
      </c>
    </row>
    <row r="84" spans="1:2" x14ac:dyDescent="0.25">
      <c r="A84">
        <v>9</v>
      </c>
      <c r="B84" t="str">
        <f t="shared" si="0"/>
        <v xml:space="preserve">	</v>
      </c>
    </row>
    <row r="85" spans="1:2" x14ac:dyDescent="0.25">
      <c r="A85">
        <v>10</v>
      </c>
      <c r="B85" t="str">
        <f t="shared" si="0"/>
        <v xml:space="preserve">
</v>
      </c>
    </row>
    <row r="86" spans="1:2" x14ac:dyDescent="0.25">
      <c r="A86">
        <v>11</v>
      </c>
      <c r="B86" t="str">
        <f t="shared" si="0"/>
        <v>_x000B_</v>
      </c>
    </row>
    <row r="87" spans="1:2" x14ac:dyDescent="0.25">
      <c r="A87">
        <v>12</v>
      </c>
      <c r="B87" t="str">
        <f t="shared" si="0"/>
        <v>_x000C_</v>
      </c>
    </row>
    <row r="88" spans="1:2" x14ac:dyDescent="0.25">
      <c r="A88">
        <v>13</v>
      </c>
      <c r="B88" t="str">
        <f t="shared" si="0"/>
        <v>_x000D_</v>
      </c>
    </row>
    <row r="89" spans="1:2" x14ac:dyDescent="0.25">
      <c r="A89">
        <v>14</v>
      </c>
      <c r="B89" t="str">
        <f t="shared" si="0"/>
        <v>_x000E_</v>
      </c>
    </row>
    <row r="90" spans="1:2" x14ac:dyDescent="0.25">
      <c r="A90">
        <v>15</v>
      </c>
      <c r="B90" t="str">
        <f t="shared" si="0"/>
        <v>_x000F_</v>
      </c>
    </row>
    <row r="91" spans="1:2" x14ac:dyDescent="0.25">
      <c r="A91">
        <v>16</v>
      </c>
      <c r="B91" t="str">
        <f t="shared" si="0"/>
        <v>_x0010_</v>
      </c>
    </row>
    <row r="92" spans="1:2" x14ac:dyDescent="0.25">
      <c r="A92">
        <v>17</v>
      </c>
      <c r="B92" t="str">
        <f t="shared" si="0"/>
        <v>_x0011_</v>
      </c>
    </row>
    <row r="93" spans="1:2" x14ac:dyDescent="0.25">
      <c r="A93">
        <v>18</v>
      </c>
      <c r="B93" t="str">
        <f t="shared" si="0"/>
        <v>_x0012_</v>
      </c>
    </row>
    <row r="94" spans="1:2" x14ac:dyDescent="0.25">
      <c r="A94">
        <v>19</v>
      </c>
      <c r="B94" t="str">
        <f t="shared" si="0"/>
        <v>_x0013_</v>
      </c>
    </row>
    <row r="95" spans="1:2" x14ac:dyDescent="0.25">
      <c r="A95">
        <v>20</v>
      </c>
      <c r="B95" t="str">
        <f t="shared" si="0"/>
        <v>_x0014_</v>
      </c>
    </row>
    <row r="96" spans="1:2" x14ac:dyDescent="0.25">
      <c r="A96">
        <v>21</v>
      </c>
      <c r="B96" t="str">
        <f t="shared" si="0"/>
        <v>_x0015_</v>
      </c>
    </row>
    <row r="97" spans="1:2" x14ac:dyDescent="0.25">
      <c r="A97">
        <v>22</v>
      </c>
      <c r="B97" t="str">
        <f t="shared" si="0"/>
        <v>_x0016_</v>
      </c>
    </row>
    <row r="98" spans="1:2" x14ac:dyDescent="0.25">
      <c r="A98">
        <v>23</v>
      </c>
      <c r="B98" t="str">
        <f t="shared" si="0"/>
        <v>_x0017_</v>
      </c>
    </row>
    <row r="99" spans="1:2" x14ac:dyDescent="0.25">
      <c r="A99">
        <v>24</v>
      </c>
      <c r="B99" t="str">
        <f t="shared" si="0"/>
        <v>_x0018_</v>
      </c>
    </row>
    <row r="100" spans="1:2" x14ac:dyDescent="0.25">
      <c r="A100">
        <v>25</v>
      </c>
      <c r="B100" t="str">
        <f t="shared" si="0"/>
        <v>_x0019_</v>
      </c>
    </row>
    <row r="101" spans="1:2" x14ac:dyDescent="0.25">
      <c r="A101">
        <v>26</v>
      </c>
      <c r="B101" t="str">
        <f t="shared" si="0"/>
        <v>_x001A_</v>
      </c>
    </row>
    <row r="102" spans="1:2" x14ac:dyDescent="0.25">
      <c r="A102">
        <v>27</v>
      </c>
      <c r="B102" t="str">
        <f t="shared" si="0"/>
        <v>_x001B_</v>
      </c>
    </row>
    <row r="103" spans="1:2" x14ac:dyDescent="0.25">
      <c r="A103">
        <v>28</v>
      </c>
      <c r="B103" t="str">
        <f t="shared" si="0"/>
        <v>_x001C_</v>
      </c>
    </row>
    <row r="104" spans="1:2" x14ac:dyDescent="0.25">
      <c r="A104">
        <v>29</v>
      </c>
      <c r="B104" t="str">
        <f t="shared" si="0"/>
        <v>_x001D_</v>
      </c>
    </row>
    <row r="105" spans="1:2" x14ac:dyDescent="0.25">
      <c r="A105">
        <v>30</v>
      </c>
      <c r="B105" t="str">
        <f t="shared" si="0"/>
        <v>_x001E_</v>
      </c>
    </row>
    <row r="106" spans="1:2" x14ac:dyDescent="0.25">
      <c r="A106">
        <v>31</v>
      </c>
      <c r="B106" t="str">
        <f t="shared" si="0"/>
        <v>_x001F_</v>
      </c>
    </row>
    <row r="107" spans="1:2" x14ac:dyDescent="0.25">
      <c r="A107">
        <v>32</v>
      </c>
      <c r="B107" t="str">
        <f t="shared" si="0"/>
        <v xml:space="preserve"> </v>
      </c>
    </row>
    <row r="108" spans="1:2" x14ac:dyDescent="0.25">
      <c r="A108">
        <v>33</v>
      </c>
      <c r="B108" t="str">
        <f t="shared" si="0"/>
        <v>!</v>
      </c>
    </row>
    <row r="109" spans="1:2" x14ac:dyDescent="0.25">
      <c r="A109">
        <v>34</v>
      </c>
      <c r="B109" t="str">
        <f t="shared" si="0"/>
        <v>"</v>
      </c>
    </row>
    <row r="110" spans="1:2" x14ac:dyDescent="0.25">
      <c r="A110">
        <v>35</v>
      </c>
      <c r="B110" t="str">
        <f t="shared" si="0"/>
        <v>#</v>
      </c>
    </row>
    <row r="111" spans="1:2" x14ac:dyDescent="0.25">
      <c r="A111">
        <v>36</v>
      </c>
      <c r="B111" t="str">
        <f t="shared" si="0"/>
        <v>$</v>
      </c>
    </row>
    <row r="112" spans="1:2" x14ac:dyDescent="0.25">
      <c r="A112">
        <v>37</v>
      </c>
      <c r="B112" t="str">
        <f t="shared" si="0"/>
        <v>%</v>
      </c>
    </row>
    <row r="113" spans="1:2" x14ac:dyDescent="0.25">
      <c r="A113">
        <v>38</v>
      </c>
      <c r="B113" t="str">
        <f t="shared" si="0"/>
        <v>&amp;</v>
      </c>
    </row>
    <row r="114" spans="1:2" x14ac:dyDescent="0.25">
      <c r="A114">
        <v>39</v>
      </c>
      <c r="B114" t="str">
        <f t="shared" si="0"/>
        <v>'</v>
      </c>
    </row>
    <row r="115" spans="1:2" x14ac:dyDescent="0.25">
      <c r="A115">
        <v>40</v>
      </c>
      <c r="B115" t="str">
        <f t="shared" si="0"/>
        <v>(</v>
      </c>
    </row>
    <row r="116" spans="1:2" x14ac:dyDescent="0.25">
      <c r="A116">
        <v>41</v>
      </c>
      <c r="B116" t="str">
        <f t="shared" si="0"/>
        <v>)</v>
      </c>
    </row>
    <row r="117" spans="1:2" x14ac:dyDescent="0.25">
      <c r="A117">
        <v>42</v>
      </c>
      <c r="B117" t="str">
        <f t="shared" si="0"/>
        <v>*</v>
      </c>
    </row>
    <row r="118" spans="1:2" x14ac:dyDescent="0.25">
      <c r="A118">
        <v>43</v>
      </c>
      <c r="B118" t="str">
        <f t="shared" si="0"/>
        <v>+</v>
      </c>
    </row>
    <row r="119" spans="1:2" x14ac:dyDescent="0.25">
      <c r="A119">
        <v>44</v>
      </c>
      <c r="B119" t="str">
        <f t="shared" si="0"/>
        <v>,</v>
      </c>
    </row>
    <row r="120" spans="1:2" x14ac:dyDescent="0.25">
      <c r="A120">
        <v>45</v>
      </c>
      <c r="B120" t="str">
        <f t="shared" si="0"/>
        <v>-</v>
      </c>
    </row>
    <row r="121" spans="1:2" x14ac:dyDescent="0.25">
      <c r="A121">
        <v>46</v>
      </c>
      <c r="B121" t="str">
        <f t="shared" si="0"/>
        <v>.</v>
      </c>
    </row>
    <row r="122" spans="1:2" x14ac:dyDescent="0.25">
      <c r="A122">
        <v>47</v>
      </c>
      <c r="B122" t="str">
        <f t="shared" si="0"/>
        <v>/</v>
      </c>
    </row>
    <row r="123" spans="1:2" x14ac:dyDescent="0.25">
      <c r="A123">
        <v>48</v>
      </c>
      <c r="B123" t="str">
        <f t="shared" si="0"/>
        <v>0</v>
      </c>
    </row>
    <row r="124" spans="1:2" x14ac:dyDescent="0.25">
      <c r="A124">
        <v>49</v>
      </c>
      <c r="B124" t="str">
        <f t="shared" si="0"/>
        <v>1</v>
      </c>
    </row>
    <row r="125" spans="1:2" x14ac:dyDescent="0.25">
      <c r="A125">
        <v>50</v>
      </c>
      <c r="B125" t="str">
        <f t="shared" si="0"/>
        <v>2</v>
      </c>
    </row>
    <row r="126" spans="1:2" x14ac:dyDescent="0.25">
      <c r="A126">
        <v>51</v>
      </c>
      <c r="B126" t="str">
        <f t="shared" si="0"/>
        <v>3</v>
      </c>
    </row>
    <row r="127" spans="1:2" x14ac:dyDescent="0.25">
      <c r="A127">
        <v>52</v>
      </c>
      <c r="B127" t="str">
        <f t="shared" si="0"/>
        <v>4</v>
      </c>
    </row>
    <row r="128" spans="1:2" x14ac:dyDescent="0.25">
      <c r="A128">
        <v>53</v>
      </c>
      <c r="B128" t="str">
        <f t="shared" si="0"/>
        <v>5</v>
      </c>
    </row>
    <row r="129" spans="1:2" x14ac:dyDescent="0.25">
      <c r="A129">
        <v>54</v>
      </c>
      <c r="B129" t="str">
        <f t="shared" si="0"/>
        <v>6</v>
      </c>
    </row>
    <row r="130" spans="1:2" x14ac:dyDescent="0.25">
      <c r="A130">
        <v>55</v>
      </c>
      <c r="B130" t="str">
        <f t="shared" si="0"/>
        <v>7</v>
      </c>
    </row>
    <row r="131" spans="1:2" x14ac:dyDescent="0.25">
      <c r="A131">
        <v>56</v>
      </c>
      <c r="B131" t="str">
        <f t="shared" si="0"/>
        <v>8</v>
      </c>
    </row>
    <row r="132" spans="1:2" x14ac:dyDescent="0.25">
      <c r="A132">
        <v>57</v>
      </c>
      <c r="B132" t="str">
        <f t="shared" si="0"/>
        <v>9</v>
      </c>
    </row>
    <row r="133" spans="1:2" x14ac:dyDescent="0.25">
      <c r="A133">
        <v>58</v>
      </c>
      <c r="B133" t="str">
        <f t="shared" si="0"/>
        <v>:</v>
      </c>
    </row>
    <row r="134" spans="1:2" x14ac:dyDescent="0.25">
      <c r="A134">
        <v>59</v>
      </c>
      <c r="B134" t="str">
        <f t="shared" si="0"/>
        <v>;</v>
      </c>
    </row>
    <row r="135" spans="1:2" x14ac:dyDescent="0.25">
      <c r="A135">
        <v>60</v>
      </c>
      <c r="B135" t="str">
        <f t="shared" si="0"/>
        <v>&lt;</v>
      </c>
    </row>
    <row r="136" spans="1:2" x14ac:dyDescent="0.25">
      <c r="A136">
        <v>61</v>
      </c>
      <c r="B136" t="str">
        <f t="shared" si="0"/>
        <v>=</v>
      </c>
    </row>
    <row r="137" spans="1:2" x14ac:dyDescent="0.25">
      <c r="A137">
        <v>62</v>
      </c>
      <c r="B137" t="str">
        <f t="shared" si="0"/>
        <v>&gt;</v>
      </c>
    </row>
    <row r="138" spans="1:2" x14ac:dyDescent="0.25">
      <c r="A138">
        <v>63</v>
      </c>
      <c r="B138" t="str">
        <f t="shared" si="0"/>
        <v>?</v>
      </c>
    </row>
    <row r="139" spans="1:2" x14ac:dyDescent="0.25">
      <c r="A139">
        <v>64</v>
      </c>
      <c r="B139" t="str">
        <f t="shared" si="0"/>
        <v>@</v>
      </c>
    </row>
    <row r="140" spans="1:2" x14ac:dyDescent="0.25">
      <c r="A140">
        <v>65</v>
      </c>
      <c r="B140" t="str">
        <f t="shared" si="0"/>
        <v>A</v>
      </c>
    </row>
    <row r="141" spans="1:2" x14ac:dyDescent="0.25">
      <c r="A141">
        <v>66</v>
      </c>
      <c r="B141" t="str">
        <f t="shared" ref="B141:B204" si="1">CHAR(A141)</f>
        <v>B</v>
      </c>
    </row>
    <row r="142" spans="1:2" x14ac:dyDescent="0.25">
      <c r="A142">
        <v>67</v>
      </c>
      <c r="B142" t="str">
        <f t="shared" si="1"/>
        <v>C</v>
      </c>
    </row>
    <row r="143" spans="1:2" x14ac:dyDescent="0.25">
      <c r="A143">
        <v>68</v>
      </c>
      <c r="B143" t="str">
        <f t="shared" si="1"/>
        <v>D</v>
      </c>
    </row>
    <row r="144" spans="1:2" x14ac:dyDescent="0.25">
      <c r="A144">
        <v>69</v>
      </c>
      <c r="B144" t="str">
        <f t="shared" si="1"/>
        <v>E</v>
      </c>
    </row>
    <row r="145" spans="1:2" x14ac:dyDescent="0.25">
      <c r="A145">
        <v>70</v>
      </c>
      <c r="B145" t="str">
        <f t="shared" si="1"/>
        <v>F</v>
      </c>
    </row>
    <row r="146" spans="1:2" x14ac:dyDescent="0.25">
      <c r="A146">
        <v>71</v>
      </c>
      <c r="B146" t="str">
        <f t="shared" si="1"/>
        <v>G</v>
      </c>
    </row>
    <row r="147" spans="1:2" x14ac:dyDescent="0.25">
      <c r="A147">
        <v>72</v>
      </c>
      <c r="B147" t="str">
        <f t="shared" si="1"/>
        <v>H</v>
      </c>
    </row>
    <row r="148" spans="1:2" x14ac:dyDescent="0.25">
      <c r="A148">
        <v>73</v>
      </c>
      <c r="B148" t="str">
        <f t="shared" si="1"/>
        <v>I</v>
      </c>
    </row>
    <row r="149" spans="1:2" x14ac:dyDescent="0.25">
      <c r="A149">
        <v>74</v>
      </c>
      <c r="B149" t="str">
        <f t="shared" si="1"/>
        <v>J</v>
      </c>
    </row>
    <row r="150" spans="1:2" x14ac:dyDescent="0.25">
      <c r="A150">
        <v>75</v>
      </c>
      <c r="B150" t="str">
        <f t="shared" si="1"/>
        <v>K</v>
      </c>
    </row>
    <row r="151" spans="1:2" x14ac:dyDescent="0.25">
      <c r="A151">
        <v>76</v>
      </c>
      <c r="B151" t="str">
        <f t="shared" si="1"/>
        <v>L</v>
      </c>
    </row>
    <row r="152" spans="1:2" x14ac:dyDescent="0.25">
      <c r="A152">
        <v>77</v>
      </c>
      <c r="B152" t="str">
        <f t="shared" si="1"/>
        <v>M</v>
      </c>
    </row>
    <row r="153" spans="1:2" x14ac:dyDescent="0.25">
      <c r="A153">
        <v>78</v>
      </c>
      <c r="B153" t="str">
        <f t="shared" si="1"/>
        <v>N</v>
      </c>
    </row>
    <row r="154" spans="1:2" x14ac:dyDescent="0.25">
      <c r="A154">
        <v>79</v>
      </c>
      <c r="B154" t="str">
        <f t="shared" si="1"/>
        <v>O</v>
      </c>
    </row>
    <row r="155" spans="1:2" x14ac:dyDescent="0.25">
      <c r="A155">
        <v>80</v>
      </c>
      <c r="B155" t="str">
        <f t="shared" si="1"/>
        <v>P</v>
      </c>
    </row>
    <row r="156" spans="1:2" x14ac:dyDescent="0.25">
      <c r="A156">
        <v>81</v>
      </c>
      <c r="B156" t="str">
        <f t="shared" si="1"/>
        <v>Q</v>
      </c>
    </row>
    <row r="157" spans="1:2" x14ac:dyDescent="0.25">
      <c r="A157">
        <v>82</v>
      </c>
      <c r="B157" t="str">
        <f t="shared" si="1"/>
        <v>R</v>
      </c>
    </row>
    <row r="158" spans="1:2" x14ac:dyDescent="0.25">
      <c r="A158">
        <v>83</v>
      </c>
      <c r="B158" t="str">
        <f t="shared" si="1"/>
        <v>S</v>
      </c>
    </row>
    <row r="159" spans="1:2" x14ac:dyDescent="0.25">
      <c r="A159">
        <v>84</v>
      </c>
      <c r="B159" t="str">
        <f t="shared" si="1"/>
        <v>T</v>
      </c>
    </row>
    <row r="160" spans="1:2" x14ac:dyDescent="0.25">
      <c r="A160">
        <v>85</v>
      </c>
      <c r="B160" t="str">
        <f t="shared" si="1"/>
        <v>U</v>
      </c>
    </row>
    <row r="161" spans="1:2" x14ac:dyDescent="0.25">
      <c r="A161">
        <v>86</v>
      </c>
      <c r="B161" t="str">
        <f t="shared" si="1"/>
        <v>V</v>
      </c>
    </row>
    <row r="162" spans="1:2" x14ac:dyDescent="0.25">
      <c r="A162">
        <v>87</v>
      </c>
      <c r="B162" t="str">
        <f t="shared" si="1"/>
        <v>W</v>
      </c>
    </row>
    <row r="163" spans="1:2" x14ac:dyDescent="0.25">
      <c r="A163">
        <v>88</v>
      </c>
      <c r="B163" t="str">
        <f t="shared" si="1"/>
        <v>X</v>
      </c>
    </row>
    <row r="164" spans="1:2" x14ac:dyDescent="0.25">
      <c r="A164">
        <v>89</v>
      </c>
      <c r="B164" t="str">
        <f t="shared" si="1"/>
        <v>Y</v>
      </c>
    </row>
    <row r="165" spans="1:2" x14ac:dyDescent="0.25">
      <c r="A165">
        <v>90</v>
      </c>
      <c r="B165" t="str">
        <f t="shared" si="1"/>
        <v>Z</v>
      </c>
    </row>
    <row r="166" spans="1:2" x14ac:dyDescent="0.25">
      <c r="A166">
        <v>91</v>
      </c>
      <c r="B166" t="str">
        <f t="shared" si="1"/>
        <v>[</v>
      </c>
    </row>
    <row r="167" spans="1:2" x14ac:dyDescent="0.25">
      <c r="A167">
        <v>92</v>
      </c>
      <c r="B167" t="str">
        <f t="shared" si="1"/>
        <v>\</v>
      </c>
    </row>
    <row r="168" spans="1:2" x14ac:dyDescent="0.25">
      <c r="A168">
        <v>93</v>
      </c>
      <c r="B168" t="str">
        <f t="shared" si="1"/>
        <v>]</v>
      </c>
    </row>
    <row r="169" spans="1:2" x14ac:dyDescent="0.25">
      <c r="A169">
        <v>94</v>
      </c>
      <c r="B169" t="str">
        <f t="shared" si="1"/>
        <v>^</v>
      </c>
    </row>
    <row r="170" spans="1:2" x14ac:dyDescent="0.25">
      <c r="A170">
        <v>95</v>
      </c>
      <c r="B170" t="str">
        <f t="shared" si="1"/>
        <v>_</v>
      </c>
    </row>
    <row r="171" spans="1:2" x14ac:dyDescent="0.25">
      <c r="A171">
        <v>96</v>
      </c>
      <c r="B171" t="str">
        <f t="shared" si="1"/>
        <v>`</v>
      </c>
    </row>
    <row r="172" spans="1:2" x14ac:dyDescent="0.25">
      <c r="A172">
        <v>97</v>
      </c>
      <c r="B172" t="str">
        <f t="shared" si="1"/>
        <v>a</v>
      </c>
    </row>
    <row r="173" spans="1:2" x14ac:dyDescent="0.25">
      <c r="A173">
        <v>98</v>
      </c>
      <c r="B173" t="str">
        <f t="shared" si="1"/>
        <v>b</v>
      </c>
    </row>
    <row r="174" spans="1:2" x14ac:dyDescent="0.25">
      <c r="A174">
        <v>99</v>
      </c>
      <c r="B174" t="str">
        <f t="shared" si="1"/>
        <v>c</v>
      </c>
    </row>
    <row r="175" spans="1:2" x14ac:dyDescent="0.25">
      <c r="A175">
        <v>100</v>
      </c>
      <c r="B175" t="str">
        <f t="shared" si="1"/>
        <v>d</v>
      </c>
    </row>
    <row r="176" spans="1:2" x14ac:dyDescent="0.25">
      <c r="A176">
        <v>101</v>
      </c>
      <c r="B176" t="str">
        <f t="shared" si="1"/>
        <v>e</v>
      </c>
    </row>
    <row r="177" spans="1:2" x14ac:dyDescent="0.25">
      <c r="A177">
        <v>102</v>
      </c>
      <c r="B177" t="str">
        <f t="shared" si="1"/>
        <v>f</v>
      </c>
    </row>
    <row r="178" spans="1:2" x14ac:dyDescent="0.25">
      <c r="A178">
        <v>103</v>
      </c>
      <c r="B178" t="str">
        <f t="shared" si="1"/>
        <v>g</v>
      </c>
    </row>
    <row r="179" spans="1:2" x14ac:dyDescent="0.25">
      <c r="A179">
        <v>104</v>
      </c>
      <c r="B179" t="str">
        <f t="shared" si="1"/>
        <v>h</v>
      </c>
    </row>
    <row r="180" spans="1:2" x14ac:dyDescent="0.25">
      <c r="A180">
        <v>105</v>
      </c>
      <c r="B180" t="str">
        <f t="shared" si="1"/>
        <v>i</v>
      </c>
    </row>
    <row r="181" spans="1:2" x14ac:dyDescent="0.25">
      <c r="A181">
        <v>106</v>
      </c>
      <c r="B181" t="str">
        <f t="shared" si="1"/>
        <v>j</v>
      </c>
    </row>
    <row r="182" spans="1:2" x14ac:dyDescent="0.25">
      <c r="A182">
        <v>107</v>
      </c>
      <c r="B182" t="str">
        <f t="shared" si="1"/>
        <v>k</v>
      </c>
    </row>
    <row r="183" spans="1:2" x14ac:dyDescent="0.25">
      <c r="A183">
        <v>108</v>
      </c>
      <c r="B183" t="str">
        <f t="shared" si="1"/>
        <v>l</v>
      </c>
    </row>
    <row r="184" spans="1:2" x14ac:dyDescent="0.25">
      <c r="A184">
        <v>109</v>
      </c>
      <c r="B184" t="str">
        <f t="shared" si="1"/>
        <v>m</v>
      </c>
    </row>
    <row r="185" spans="1:2" x14ac:dyDescent="0.25">
      <c r="A185">
        <v>110</v>
      </c>
      <c r="B185" t="str">
        <f t="shared" si="1"/>
        <v>n</v>
      </c>
    </row>
    <row r="186" spans="1:2" x14ac:dyDescent="0.25">
      <c r="A186">
        <v>111</v>
      </c>
      <c r="B186" t="str">
        <f t="shared" si="1"/>
        <v>o</v>
      </c>
    </row>
    <row r="187" spans="1:2" x14ac:dyDescent="0.25">
      <c r="A187">
        <v>112</v>
      </c>
      <c r="B187" t="str">
        <f t="shared" si="1"/>
        <v>p</v>
      </c>
    </row>
    <row r="188" spans="1:2" x14ac:dyDescent="0.25">
      <c r="A188">
        <v>113</v>
      </c>
      <c r="B188" t="str">
        <f t="shared" si="1"/>
        <v>q</v>
      </c>
    </row>
    <row r="189" spans="1:2" x14ac:dyDescent="0.25">
      <c r="A189">
        <v>114</v>
      </c>
      <c r="B189" t="str">
        <f t="shared" si="1"/>
        <v>r</v>
      </c>
    </row>
    <row r="190" spans="1:2" x14ac:dyDescent="0.25">
      <c r="A190">
        <v>115</v>
      </c>
      <c r="B190" t="str">
        <f t="shared" si="1"/>
        <v>s</v>
      </c>
    </row>
    <row r="191" spans="1:2" x14ac:dyDescent="0.25">
      <c r="A191">
        <v>116</v>
      </c>
      <c r="B191" t="str">
        <f t="shared" si="1"/>
        <v>t</v>
      </c>
    </row>
    <row r="192" spans="1:2" x14ac:dyDescent="0.25">
      <c r="A192">
        <v>117</v>
      </c>
      <c r="B192" t="str">
        <f t="shared" si="1"/>
        <v>u</v>
      </c>
    </row>
    <row r="193" spans="1:2" x14ac:dyDescent="0.25">
      <c r="A193">
        <v>118</v>
      </c>
      <c r="B193" t="str">
        <f t="shared" si="1"/>
        <v>v</v>
      </c>
    </row>
    <row r="194" spans="1:2" x14ac:dyDescent="0.25">
      <c r="A194">
        <v>119</v>
      </c>
      <c r="B194" t="str">
        <f t="shared" si="1"/>
        <v>w</v>
      </c>
    </row>
    <row r="195" spans="1:2" x14ac:dyDescent="0.25">
      <c r="A195">
        <v>120</v>
      </c>
      <c r="B195" t="str">
        <f t="shared" si="1"/>
        <v>x</v>
      </c>
    </row>
    <row r="196" spans="1:2" x14ac:dyDescent="0.25">
      <c r="A196">
        <v>121</v>
      </c>
      <c r="B196" t="str">
        <f t="shared" si="1"/>
        <v>y</v>
      </c>
    </row>
    <row r="197" spans="1:2" x14ac:dyDescent="0.25">
      <c r="A197">
        <v>122</v>
      </c>
      <c r="B197" t="str">
        <f t="shared" si="1"/>
        <v>z</v>
      </c>
    </row>
    <row r="198" spans="1:2" x14ac:dyDescent="0.25">
      <c r="A198">
        <v>123</v>
      </c>
      <c r="B198" t="str">
        <f t="shared" si="1"/>
        <v>{</v>
      </c>
    </row>
    <row r="199" spans="1:2" x14ac:dyDescent="0.25">
      <c r="A199">
        <v>124</v>
      </c>
      <c r="B199" t="str">
        <f t="shared" si="1"/>
        <v>|</v>
      </c>
    </row>
    <row r="200" spans="1:2" x14ac:dyDescent="0.25">
      <c r="A200">
        <v>125</v>
      </c>
      <c r="B200" t="str">
        <f t="shared" si="1"/>
        <v>}</v>
      </c>
    </row>
    <row r="201" spans="1:2" x14ac:dyDescent="0.25">
      <c r="A201">
        <v>126</v>
      </c>
      <c r="B201" t="str">
        <f t="shared" si="1"/>
        <v>~</v>
      </c>
    </row>
    <row r="202" spans="1:2" x14ac:dyDescent="0.25">
      <c r="A202">
        <v>127</v>
      </c>
      <c r="B202" t="str">
        <f t="shared" si="1"/>
        <v></v>
      </c>
    </row>
    <row r="203" spans="1:2" x14ac:dyDescent="0.25">
      <c r="A203">
        <v>128</v>
      </c>
      <c r="B203" t="str">
        <f t="shared" si="1"/>
        <v>€</v>
      </c>
    </row>
    <row r="204" spans="1:2" x14ac:dyDescent="0.25">
      <c r="A204">
        <v>129</v>
      </c>
      <c r="B204" t="str">
        <f t="shared" si="1"/>
        <v></v>
      </c>
    </row>
    <row r="205" spans="1:2" x14ac:dyDescent="0.25">
      <c r="A205">
        <v>130</v>
      </c>
      <c r="B205" t="str">
        <f t="shared" ref="B205:B268" si="2">CHAR(A205)</f>
        <v>‚</v>
      </c>
    </row>
    <row r="206" spans="1:2" x14ac:dyDescent="0.25">
      <c r="A206">
        <v>131</v>
      </c>
      <c r="B206" t="str">
        <f t="shared" si="2"/>
        <v>ƒ</v>
      </c>
    </row>
    <row r="207" spans="1:2" x14ac:dyDescent="0.25">
      <c r="A207">
        <v>132</v>
      </c>
      <c r="B207" t="str">
        <f t="shared" si="2"/>
        <v>„</v>
      </c>
    </row>
    <row r="208" spans="1:2" x14ac:dyDescent="0.25">
      <c r="A208">
        <v>133</v>
      </c>
      <c r="B208" t="str">
        <f t="shared" si="2"/>
        <v>…</v>
      </c>
    </row>
    <row r="209" spans="1:2" x14ac:dyDescent="0.25">
      <c r="A209">
        <v>134</v>
      </c>
      <c r="B209" t="str">
        <f t="shared" si="2"/>
        <v>†</v>
      </c>
    </row>
    <row r="210" spans="1:2" x14ac:dyDescent="0.25">
      <c r="A210">
        <v>135</v>
      </c>
      <c r="B210" t="str">
        <f t="shared" si="2"/>
        <v>‡</v>
      </c>
    </row>
    <row r="211" spans="1:2" x14ac:dyDescent="0.25">
      <c r="A211">
        <v>136</v>
      </c>
      <c r="B211" t="str">
        <f t="shared" si="2"/>
        <v>ˆ</v>
      </c>
    </row>
    <row r="212" spans="1:2" x14ac:dyDescent="0.25">
      <c r="A212">
        <v>137</v>
      </c>
      <c r="B212" t="str">
        <f t="shared" si="2"/>
        <v>‰</v>
      </c>
    </row>
    <row r="213" spans="1:2" x14ac:dyDescent="0.25">
      <c r="A213">
        <v>138</v>
      </c>
      <c r="B213" t="str">
        <f t="shared" si="2"/>
        <v>Š</v>
      </c>
    </row>
    <row r="214" spans="1:2" x14ac:dyDescent="0.25">
      <c r="A214">
        <v>139</v>
      </c>
      <c r="B214" t="str">
        <f t="shared" si="2"/>
        <v>‹</v>
      </c>
    </row>
    <row r="215" spans="1:2" x14ac:dyDescent="0.25">
      <c r="A215">
        <v>140</v>
      </c>
      <c r="B215" t="str">
        <f t="shared" si="2"/>
        <v>Œ</v>
      </c>
    </row>
    <row r="216" spans="1:2" x14ac:dyDescent="0.25">
      <c r="A216">
        <v>141</v>
      </c>
      <c r="B216" t="str">
        <f t="shared" si="2"/>
        <v></v>
      </c>
    </row>
    <row r="217" spans="1:2" x14ac:dyDescent="0.25">
      <c r="A217">
        <v>142</v>
      </c>
      <c r="B217" t="str">
        <f t="shared" si="2"/>
        <v>Ž</v>
      </c>
    </row>
    <row r="218" spans="1:2" x14ac:dyDescent="0.25">
      <c r="A218">
        <v>143</v>
      </c>
      <c r="B218" t="str">
        <f t="shared" si="2"/>
        <v></v>
      </c>
    </row>
    <row r="219" spans="1:2" x14ac:dyDescent="0.25">
      <c r="A219">
        <v>144</v>
      </c>
      <c r="B219" t="str">
        <f t="shared" si="2"/>
        <v></v>
      </c>
    </row>
    <row r="220" spans="1:2" x14ac:dyDescent="0.25">
      <c r="A220">
        <v>145</v>
      </c>
      <c r="B220" t="str">
        <f t="shared" si="2"/>
        <v>‘</v>
      </c>
    </row>
    <row r="221" spans="1:2" x14ac:dyDescent="0.25">
      <c r="A221">
        <v>146</v>
      </c>
      <c r="B221" t="str">
        <f t="shared" si="2"/>
        <v>’</v>
      </c>
    </row>
    <row r="222" spans="1:2" x14ac:dyDescent="0.25">
      <c r="A222">
        <v>147</v>
      </c>
      <c r="B222" t="str">
        <f t="shared" si="2"/>
        <v>“</v>
      </c>
    </row>
    <row r="223" spans="1:2" x14ac:dyDescent="0.25">
      <c r="A223">
        <v>148</v>
      </c>
      <c r="B223" t="str">
        <f t="shared" si="2"/>
        <v>”</v>
      </c>
    </row>
    <row r="224" spans="1:2" x14ac:dyDescent="0.25">
      <c r="A224">
        <v>149</v>
      </c>
      <c r="B224" t="str">
        <f t="shared" si="2"/>
        <v>•</v>
      </c>
    </row>
    <row r="225" spans="1:2" x14ac:dyDescent="0.25">
      <c r="A225">
        <v>150</v>
      </c>
      <c r="B225" t="str">
        <f t="shared" si="2"/>
        <v>–</v>
      </c>
    </row>
    <row r="226" spans="1:2" x14ac:dyDescent="0.25">
      <c r="A226">
        <v>151</v>
      </c>
      <c r="B226" t="str">
        <f t="shared" si="2"/>
        <v>—</v>
      </c>
    </row>
    <row r="227" spans="1:2" x14ac:dyDescent="0.25">
      <c r="A227">
        <v>152</v>
      </c>
      <c r="B227" t="str">
        <f t="shared" si="2"/>
        <v>˜</v>
      </c>
    </row>
    <row r="228" spans="1:2" x14ac:dyDescent="0.25">
      <c r="A228">
        <v>153</v>
      </c>
      <c r="B228" t="str">
        <f t="shared" si="2"/>
        <v>™</v>
      </c>
    </row>
    <row r="229" spans="1:2" x14ac:dyDescent="0.25">
      <c r="A229">
        <v>154</v>
      </c>
      <c r="B229" t="str">
        <f t="shared" si="2"/>
        <v>š</v>
      </c>
    </row>
    <row r="230" spans="1:2" x14ac:dyDescent="0.25">
      <c r="A230">
        <v>155</v>
      </c>
      <c r="B230" t="str">
        <f t="shared" si="2"/>
        <v>›</v>
      </c>
    </row>
    <row r="231" spans="1:2" x14ac:dyDescent="0.25">
      <c r="A231">
        <v>156</v>
      </c>
      <c r="B231" t="str">
        <f t="shared" si="2"/>
        <v>œ</v>
      </c>
    </row>
    <row r="232" spans="1:2" x14ac:dyDescent="0.25">
      <c r="A232">
        <v>157</v>
      </c>
      <c r="B232" t="str">
        <f t="shared" si="2"/>
        <v></v>
      </c>
    </row>
    <row r="233" spans="1:2" x14ac:dyDescent="0.25">
      <c r="A233">
        <v>158</v>
      </c>
      <c r="B233" t="str">
        <f t="shared" si="2"/>
        <v>ž</v>
      </c>
    </row>
    <row r="234" spans="1:2" x14ac:dyDescent="0.25">
      <c r="A234">
        <v>159</v>
      </c>
      <c r="B234" t="str">
        <f t="shared" si="2"/>
        <v>Ÿ</v>
      </c>
    </row>
    <row r="235" spans="1:2" x14ac:dyDescent="0.25">
      <c r="A235">
        <v>160</v>
      </c>
      <c r="B235" t="str">
        <f t="shared" si="2"/>
        <v> </v>
      </c>
    </row>
    <row r="236" spans="1:2" x14ac:dyDescent="0.25">
      <c r="A236">
        <v>161</v>
      </c>
      <c r="B236" t="str">
        <f t="shared" si="2"/>
        <v>¡</v>
      </c>
    </row>
    <row r="237" spans="1:2" x14ac:dyDescent="0.25">
      <c r="A237">
        <v>162</v>
      </c>
      <c r="B237" t="str">
        <f t="shared" si="2"/>
        <v>¢</v>
      </c>
    </row>
    <row r="238" spans="1:2" x14ac:dyDescent="0.25">
      <c r="A238">
        <v>163</v>
      </c>
      <c r="B238" t="str">
        <f t="shared" si="2"/>
        <v>£</v>
      </c>
    </row>
    <row r="239" spans="1:2" x14ac:dyDescent="0.25">
      <c r="A239">
        <v>164</v>
      </c>
      <c r="B239" t="str">
        <f t="shared" si="2"/>
        <v>¤</v>
      </c>
    </row>
    <row r="240" spans="1:2" x14ac:dyDescent="0.25">
      <c r="A240">
        <v>165</v>
      </c>
      <c r="B240" t="str">
        <f t="shared" si="2"/>
        <v>¥</v>
      </c>
    </row>
    <row r="241" spans="1:2" x14ac:dyDescent="0.25">
      <c r="A241">
        <v>166</v>
      </c>
      <c r="B241" t="str">
        <f t="shared" si="2"/>
        <v>¦</v>
      </c>
    </row>
    <row r="242" spans="1:2" x14ac:dyDescent="0.25">
      <c r="A242">
        <v>167</v>
      </c>
      <c r="B242" t="str">
        <f t="shared" si="2"/>
        <v>§</v>
      </c>
    </row>
    <row r="243" spans="1:2" x14ac:dyDescent="0.25">
      <c r="A243">
        <v>168</v>
      </c>
      <c r="B243" t="str">
        <f t="shared" si="2"/>
        <v>¨</v>
      </c>
    </row>
    <row r="244" spans="1:2" x14ac:dyDescent="0.25">
      <c r="A244">
        <v>169</v>
      </c>
      <c r="B244" t="str">
        <f t="shared" si="2"/>
        <v>©</v>
      </c>
    </row>
    <row r="245" spans="1:2" x14ac:dyDescent="0.25">
      <c r="A245">
        <v>170</v>
      </c>
      <c r="B245" t="str">
        <f t="shared" si="2"/>
        <v>ª</v>
      </c>
    </row>
    <row r="246" spans="1:2" x14ac:dyDescent="0.25">
      <c r="A246">
        <v>171</v>
      </c>
      <c r="B246" t="str">
        <f t="shared" si="2"/>
        <v>«</v>
      </c>
    </row>
    <row r="247" spans="1:2" x14ac:dyDescent="0.25">
      <c r="A247">
        <v>172</v>
      </c>
      <c r="B247" t="str">
        <f t="shared" si="2"/>
        <v>¬</v>
      </c>
    </row>
    <row r="248" spans="1:2" x14ac:dyDescent="0.25">
      <c r="A248">
        <v>173</v>
      </c>
      <c r="B248" t="str">
        <f t="shared" si="2"/>
        <v>­</v>
      </c>
    </row>
    <row r="249" spans="1:2" x14ac:dyDescent="0.25">
      <c r="A249">
        <v>174</v>
      </c>
      <c r="B249" t="str">
        <f t="shared" si="2"/>
        <v>®</v>
      </c>
    </row>
    <row r="250" spans="1:2" x14ac:dyDescent="0.25">
      <c r="A250">
        <v>175</v>
      </c>
      <c r="B250" t="str">
        <f t="shared" si="2"/>
        <v>¯</v>
      </c>
    </row>
    <row r="251" spans="1:2" x14ac:dyDescent="0.25">
      <c r="A251">
        <v>176</v>
      </c>
      <c r="B251" t="str">
        <f t="shared" si="2"/>
        <v>°</v>
      </c>
    </row>
    <row r="252" spans="1:2" x14ac:dyDescent="0.25">
      <c r="A252">
        <v>177</v>
      </c>
      <c r="B252" t="str">
        <f t="shared" si="2"/>
        <v>±</v>
      </c>
    </row>
    <row r="253" spans="1:2" x14ac:dyDescent="0.25">
      <c r="A253">
        <v>178</v>
      </c>
      <c r="B253" t="str">
        <f t="shared" si="2"/>
        <v>²</v>
      </c>
    </row>
    <row r="254" spans="1:2" x14ac:dyDescent="0.25">
      <c r="A254">
        <v>179</v>
      </c>
      <c r="B254" t="str">
        <f t="shared" si="2"/>
        <v>³</v>
      </c>
    </row>
    <row r="255" spans="1:2" x14ac:dyDescent="0.25">
      <c r="A255">
        <v>180</v>
      </c>
      <c r="B255" t="str">
        <f t="shared" si="2"/>
        <v>´</v>
      </c>
    </row>
    <row r="256" spans="1:2" x14ac:dyDescent="0.25">
      <c r="A256">
        <v>181</v>
      </c>
      <c r="B256" t="str">
        <f t="shared" si="2"/>
        <v>µ</v>
      </c>
    </row>
    <row r="257" spans="1:2" x14ac:dyDescent="0.25">
      <c r="A257">
        <v>182</v>
      </c>
      <c r="B257" t="str">
        <f t="shared" si="2"/>
        <v>¶</v>
      </c>
    </row>
    <row r="258" spans="1:2" x14ac:dyDescent="0.25">
      <c r="A258">
        <v>183</v>
      </c>
      <c r="B258" t="str">
        <f t="shared" si="2"/>
        <v>·</v>
      </c>
    </row>
    <row r="259" spans="1:2" x14ac:dyDescent="0.25">
      <c r="A259">
        <v>184</v>
      </c>
      <c r="B259" t="str">
        <f t="shared" si="2"/>
        <v>¸</v>
      </c>
    </row>
    <row r="260" spans="1:2" x14ac:dyDescent="0.25">
      <c r="A260">
        <v>185</v>
      </c>
      <c r="B260" t="str">
        <f t="shared" si="2"/>
        <v>¹</v>
      </c>
    </row>
    <row r="261" spans="1:2" x14ac:dyDescent="0.25">
      <c r="A261">
        <v>186</v>
      </c>
      <c r="B261" t="str">
        <f t="shared" si="2"/>
        <v>º</v>
      </c>
    </row>
    <row r="262" spans="1:2" x14ac:dyDescent="0.25">
      <c r="A262">
        <v>187</v>
      </c>
      <c r="B262" t="str">
        <f t="shared" si="2"/>
        <v>»</v>
      </c>
    </row>
    <row r="263" spans="1:2" x14ac:dyDescent="0.25">
      <c r="A263">
        <v>188</v>
      </c>
      <c r="B263" t="str">
        <f t="shared" si="2"/>
        <v>¼</v>
      </c>
    </row>
    <row r="264" spans="1:2" x14ac:dyDescent="0.25">
      <c r="A264">
        <v>189</v>
      </c>
      <c r="B264" t="str">
        <f t="shared" si="2"/>
        <v>½</v>
      </c>
    </row>
    <row r="265" spans="1:2" x14ac:dyDescent="0.25">
      <c r="A265">
        <v>190</v>
      </c>
      <c r="B265" t="str">
        <f t="shared" si="2"/>
        <v>¾</v>
      </c>
    </row>
    <row r="266" spans="1:2" x14ac:dyDescent="0.25">
      <c r="A266">
        <v>191</v>
      </c>
      <c r="B266" t="str">
        <f t="shared" si="2"/>
        <v>¿</v>
      </c>
    </row>
    <row r="267" spans="1:2" x14ac:dyDescent="0.25">
      <c r="A267">
        <v>192</v>
      </c>
      <c r="B267" t="str">
        <f t="shared" si="2"/>
        <v>À</v>
      </c>
    </row>
    <row r="268" spans="1:2" x14ac:dyDescent="0.25">
      <c r="A268">
        <v>193</v>
      </c>
      <c r="B268" t="str">
        <f t="shared" si="2"/>
        <v>Á</v>
      </c>
    </row>
    <row r="269" spans="1:2" x14ac:dyDescent="0.25">
      <c r="A269">
        <v>194</v>
      </c>
      <c r="B269" t="str">
        <f t="shared" ref="B269:B330" si="3">CHAR(A269)</f>
        <v>Â</v>
      </c>
    </row>
    <row r="270" spans="1:2" x14ac:dyDescent="0.25">
      <c r="A270">
        <v>195</v>
      </c>
      <c r="B270" t="str">
        <f t="shared" si="3"/>
        <v>Ã</v>
      </c>
    </row>
    <row r="271" spans="1:2" x14ac:dyDescent="0.25">
      <c r="A271">
        <v>196</v>
      </c>
      <c r="B271" t="str">
        <f t="shared" si="3"/>
        <v>Ä</v>
      </c>
    </row>
    <row r="272" spans="1:2" x14ac:dyDescent="0.25">
      <c r="A272">
        <v>197</v>
      </c>
      <c r="B272" t="str">
        <f t="shared" si="3"/>
        <v>Å</v>
      </c>
    </row>
    <row r="273" spans="1:2" x14ac:dyDescent="0.25">
      <c r="A273">
        <v>198</v>
      </c>
      <c r="B273" t="str">
        <f t="shared" si="3"/>
        <v>Æ</v>
      </c>
    </row>
    <row r="274" spans="1:2" x14ac:dyDescent="0.25">
      <c r="A274">
        <v>199</v>
      </c>
      <c r="B274" t="str">
        <f t="shared" si="3"/>
        <v>Ç</v>
      </c>
    </row>
    <row r="275" spans="1:2" x14ac:dyDescent="0.25">
      <c r="A275">
        <v>200</v>
      </c>
      <c r="B275" t="str">
        <f t="shared" si="3"/>
        <v>È</v>
      </c>
    </row>
    <row r="276" spans="1:2" x14ac:dyDescent="0.25">
      <c r="A276">
        <v>201</v>
      </c>
      <c r="B276" t="str">
        <f t="shared" si="3"/>
        <v>É</v>
      </c>
    </row>
    <row r="277" spans="1:2" x14ac:dyDescent="0.25">
      <c r="A277">
        <v>202</v>
      </c>
      <c r="B277" t="str">
        <f t="shared" si="3"/>
        <v>Ê</v>
      </c>
    </row>
    <row r="278" spans="1:2" x14ac:dyDescent="0.25">
      <c r="A278">
        <v>203</v>
      </c>
      <c r="B278" t="str">
        <f t="shared" si="3"/>
        <v>Ë</v>
      </c>
    </row>
    <row r="279" spans="1:2" x14ac:dyDescent="0.25">
      <c r="A279">
        <v>204</v>
      </c>
      <c r="B279" t="str">
        <f t="shared" si="3"/>
        <v>Ì</v>
      </c>
    </row>
    <row r="280" spans="1:2" x14ac:dyDescent="0.25">
      <c r="A280">
        <v>205</v>
      </c>
      <c r="B280" t="str">
        <f t="shared" si="3"/>
        <v>Í</v>
      </c>
    </row>
    <row r="281" spans="1:2" x14ac:dyDescent="0.25">
      <c r="A281">
        <v>206</v>
      </c>
      <c r="B281" t="str">
        <f t="shared" si="3"/>
        <v>Î</v>
      </c>
    </row>
    <row r="282" spans="1:2" x14ac:dyDescent="0.25">
      <c r="A282">
        <v>207</v>
      </c>
      <c r="B282" t="str">
        <f t="shared" si="3"/>
        <v>Ï</v>
      </c>
    </row>
    <row r="283" spans="1:2" x14ac:dyDescent="0.25">
      <c r="A283">
        <v>208</v>
      </c>
      <c r="B283" t="str">
        <f t="shared" si="3"/>
        <v>Ð</v>
      </c>
    </row>
    <row r="284" spans="1:2" x14ac:dyDescent="0.25">
      <c r="A284">
        <v>209</v>
      </c>
      <c r="B284" t="str">
        <f t="shared" si="3"/>
        <v>Ñ</v>
      </c>
    </row>
    <row r="285" spans="1:2" x14ac:dyDescent="0.25">
      <c r="A285">
        <v>210</v>
      </c>
      <c r="B285" t="str">
        <f t="shared" si="3"/>
        <v>Ò</v>
      </c>
    </row>
    <row r="286" spans="1:2" x14ac:dyDescent="0.25">
      <c r="A286">
        <v>211</v>
      </c>
      <c r="B286" t="str">
        <f t="shared" si="3"/>
        <v>Ó</v>
      </c>
    </row>
    <row r="287" spans="1:2" x14ac:dyDescent="0.25">
      <c r="A287">
        <v>212</v>
      </c>
      <c r="B287" t="str">
        <f t="shared" si="3"/>
        <v>Ô</v>
      </c>
    </row>
    <row r="288" spans="1:2" x14ac:dyDescent="0.25">
      <c r="A288">
        <v>213</v>
      </c>
      <c r="B288" t="str">
        <f t="shared" si="3"/>
        <v>Õ</v>
      </c>
    </row>
    <row r="289" spans="1:2" x14ac:dyDescent="0.25">
      <c r="A289">
        <v>214</v>
      </c>
      <c r="B289" t="str">
        <f t="shared" si="3"/>
        <v>Ö</v>
      </c>
    </row>
    <row r="290" spans="1:2" x14ac:dyDescent="0.25">
      <c r="A290">
        <v>215</v>
      </c>
      <c r="B290" t="str">
        <f t="shared" si="3"/>
        <v>×</v>
      </c>
    </row>
    <row r="291" spans="1:2" x14ac:dyDescent="0.25">
      <c r="A291">
        <v>216</v>
      </c>
      <c r="B291" t="str">
        <f t="shared" si="3"/>
        <v>Ø</v>
      </c>
    </row>
    <row r="292" spans="1:2" x14ac:dyDescent="0.25">
      <c r="A292">
        <v>217</v>
      </c>
      <c r="B292" t="str">
        <f t="shared" si="3"/>
        <v>Ù</v>
      </c>
    </row>
    <row r="293" spans="1:2" x14ac:dyDescent="0.25">
      <c r="A293">
        <v>218</v>
      </c>
      <c r="B293" t="str">
        <f t="shared" si="3"/>
        <v>Ú</v>
      </c>
    </row>
    <row r="294" spans="1:2" x14ac:dyDescent="0.25">
      <c r="A294">
        <v>219</v>
      </c>
      <c r="B294" t="str">
        <f t="shared" si="3"/>
        <v>Û</v>
      </c>
    </row>
    <row r="295" spans="1:2" x14ac:dyDescent="0.25">
      <c r="A295">
        <v>220</v>
      </c>
      <c r="B295" t="str">
        <f t="shared" si="3"/>
        <v>Ü</v>
      </c>
    </row>
    <row r="296" spans="1:2" x14ac:dyDescent="0.25">
      <c r="A296">
        <v>221</v>
      </c>
      <c r="B296" t="str">
        <f t="shared" si="3"/>
        <v>Ý</v>
      </c>
    </row>
    <row r="297" spans="1:2" x14ac:dyDescent="0.25">
      <c r="A297">
        <v>222</v>
      </c>
      <c r="B297" t="str">
        <f t="shared" si="3"/>
        <v>Þ</v>
      </c>
    </row>
    <row r="298" spans="1:2" x14ac:dyDescent="0.25">
      <c r="A298">
        <v>223</v>
      </c>
      <c r="B298" t="str">
        <f t="shared" si="3"/>
        <v>ß</v>
      </c>
    </row>
    <row r="299" spans="1:2" x14ac:dyDescent="0.25">
      <c r="A299">
        <v>224</v>
      </c>
      <c r="B299" t="str">
        <f t="shared" si="3"/>
        <v>à</v>
      </c>
    </row>
    <row r="300" spans="1:2" x14ac:dyDescent="0.25">
      <c r="A300">
        <v>225</v>
      </c>
      <c r="B300" t="str">
        <f t="shared" si="3"/>
        <v>á</v>
      </c>
    </row>
    <row r="301" spans="1:2" x14ac:dyDescent="0.25">
      <c r="A301">
        <v>226</v>
      </c>
      <c r="B301" t="str">
        <f t="shared" si="3"/>
        <v>â</v>
      </c>
    </row>
    <row r="302" spans="1:2" x14ac:dyDescent="0.25">
      <c r="A302">
        <v>227</v>
      </c>
      <c r="B302" t="str">
        <f t="shared" si="3"/>
        <v>ã</v>
      </c>
    </row>
    <row r="303" spans="1:2" x14ac:dyDescent="0.25">
      <c r="A303">
        <v>228</v>
      </c>
      <c r="B303" t="str">
        <f t="shared" si="3"/>
        <v>ä</v>
      </c>
    </row>
    <row r="304" spans="1:2" x14ac:dyDescent="0.25">
      <c r="A304">
        <v>229</v>
      </c>
      <c r="B304" t="str">
        <f t="shared" si="3"/>
        <v>å</v>
      </c>
    </row>
    <row r="305" spans="1:2" x14ac:dyDescent="0.25">
      <c r="A305">
        <v>230</v>
      </c>
      <c r="B305" t="str">
        <f t="shared" si="3"/>
        <v>æ</v>
      </c>
    </row>
    <row r="306" spans="1:2" x14ac:dyDescent="0.25">
      <c r="A306">
        <v>231</v>
      </c>
      <c r="B306" t="str">
        <f t="shared" si="3"/>
        <v>ç</v>
      </c>
    </row>
    <row r="307" spans="1:2" x14ac:dyDescent="0.25">
      <c r="A307">
        <v>232</v>
      </c>
      <c r="B307" t="str">
        <f t="shared" si="3"/>
        <v>è</v>
      </c>
    </row>
    <row r="308" spans="1:2" x14ac:dyDescent="0.25">
      <c r="A308">
        <v>233</v>
      </c>
      <c r="B308" t="str">
        <f t="shared" si="3"/>
        <v>é</v>
      </c>
    </row>
    <row r="309" spans="1:2" x14ac:dyDescent="0.25">
      <c r="A309">
        <v>234</v>
      </c>
      <c r="B309" t="str">
        <f t="shared" si="3"/>
        <v>ê</v>
      </c>
    </row>
    <row r="310" spans="1:2" x14ac:dyDescent="0.25">
      <c r="A310">
        <v>235</v>
      </c>
      <c r="B310" t="str">
        <f t="shared" si="3"/>
        <v>ë</v>
      </c>
    </row>
    <row r="311" spans="1:2" x14ac:dyDescent="0.25">
      <c r="A311">
        <v>236</v>
      </c>
      <c r="B311" t="str">
        <f t="shared" si="3"/>
        <v>ì</v>
      </c>
    </row>
    <row r="312" spans="1:2" x14ac:dyDescent="0.25">
      <c r="A312">
        <v>237</v>
      </c>
      <c r="B312" t="str">
        <f t="shared" si="3"/>
        <v>í</v>
      </c>
    </row>
    <row r="313" spans="1:2" x14ac:dyDescent="0.25">
      <c r="A313">
        <v>238</v>
      </c>
      <c r="B313" t="str">
        <f t="shared" si="3"/>
        <v>î</v>
      </c>
    </row>
    <row r="314" spans="1:2" x14ac:dyDescent="0.25">
      <c r="A314">
        <v>239</v>
      </c>
      <c r="B314" t="str">
        <f t="shared" si="3"/>
        <v>ï</v>
      </c>
    </row>
    <row r="315" spans="1:2" x14ac:dyDescent="0.25">
      <c r="A315">
        <v>240</v>
      </c>
      <c r="B315" t="str">
        <f t="shared" si="3"/>
        <v>ð</v>
      </c>
    </row>
    <row r="316" spans="1:2" x14ac:dyDescent="0.25">
      <c r="A316">
        <v>241</v>
      </c>
      <c r="B316" t="str">
        <f t="shared" si="3"/>
        <v>ñ</v>
      </c>
    </row>
    <row r="317" spans="1:2" x14ac:dyDescent="0.25">
      <c r="A317">
        <v>242</v>
      </c>
      <c r="B317" t="str">
        <f t="shared" si="3"/>
        <v>ò</v>
      </c>
    </row>
    <row r="318" spans="1:2" x14ac:dyDescent="0.25">
      <c r="A318">
        <v>243</v>
      </c>
      <c r="B318" t="str">
        <f t="shared" si="3"/>
        <v>ó</v>
      </c>
    </row>
    <row r="319" spans="1:2" x14ac:dyDescent="0.25">
      <c r="A319">
        <v>244</v>
      </c>
      <c r="B319" t="str">
        <f t="shared" si="3"/>
        <v>ô</v>
      </c>
    </row>
    <row r="320" spans="1:2" x14ac:dyDescent="0.25">
      <c r="A320">
        <v>245</v>
      </c>
      <c r="B320" t="str">
        <f t="shared" si="3"/>
        <v>õ</v>
      </c>
    </row>
    <row r="321" spans="1:2" x14ac:dyDescent="0.25">
      <c r="A321">
        <v>246</v>
      </c>
      <c r="B321" t="str">
        <f t="shared" si="3"/>
        <v>ö</v>
      </c>
    </row>
    <row r="322" spans="1:2" x14ac:dyDescent="0.25">
      <c r="A322">
        <v>247</v>
      </c>
      <c r="B322" t="str">
        <f t="shared" si="3"/>
        <v>÷</v>
      </c>
    </row>
    <row r="323" spans="1:2" x14ac:dyDescent="0.25">
      <c r="A323">
        <v>248</v>
      </c>
      <c r="B323" t="str">
        <f t="shared" si="3"/>
        <v>ø</v>
      </c>
    </row>
    <row r="324" spans="1:2" x14ac:dyDescent="0.25">
      <c r="A324">
        <v>249</v>
      </c>
      <c r="B324" t="str">
        <f t="shared" si="3"/>
        <v>ù</v>
      </c>
    </row>
    <row r="325" spans="1:2" x14ac:dyDescent="0.25">
      <c r="A325">
        <v>250</v>
      </c>
      <c r="B325" t="str">
        <f t="shared" si="3"/>
        <v>ú</v>
      </c>
    </row>
    <row r="326" spans="1:2" x14ac:dyDescent="0.25">
      <c r="A326">
        <v>251</v>
      </c>
      <c r="B326" t="str">
        <f t="shared" si="3"/>
        <v>û</v>
      </c>
    </row>
    <row r="327" spans="1:2" x14ac:dyDescent="0.25">
      <c r="A327">
        <v>252</v>
      </c>
      <c r="B327" t="str">
        <f t="shared" si="3"/>
        <v>ü</v>
      </c>
    </row>
    <row r="328" spans="1:2" x14ac:dyDescent="0.25">
      <c r="A328">
        <v>253</v>
      </c>
      <c r="B328" t="str">
        <f t="shared" si="3"/>
        <v>ý</v>
      </c>
    </row>
    <row r="329" spans="1:2" x14ac:dyDescent="0.25">
      <c r="A329">
        <v>254</v>
      </c>
      <c r="B329" t="str">
        <f t="shared" si="3"/>
        <v>þ</v>
      </c>
    </row>
    <row r="330" spans="1:2" x14ac:dyDescent="0.25">
      <c r="A330">
        <v>255</v>
      </c>
      <c r="B330" t="str">
        <f t="shared" si="3"/>
        <v>ÿ</v>
      </c>
    </row>
  </sheetData>
  <mergeCells count="42">
    <mergeCell ref="B71:C71"/>
    <mergeCell ref="B43:C43"/>
    <mergeCell ref="B59:C59"/>
    <mergeCell ref="B60:C60"/>
    <mergeCell ref="B61:C61"/>
    <mergeCell ref="B62:C62"/>
    <mergeCell ref="B64:C64"/>
    <mergeCell ref="B65:C65"/>
    <mergeCell ref="B66:C66"/>
    <mergeCell ref="B68:C68"/>
    <mergeCell ref="B69:C69"/>
    <mergeCell ref="B70:C70"/>
    <mergeCell ref="B42:C42"/>
    <mergeCell ref="B24:C24"/>
    <mergeCell ref="B25:C25"/>
    <mergeCell ref="B26:C26"/>
    <mergeCell ref="B32:C32"/>
    <mergeCell ref="B33:C33"/>
    <mergeCell ref="B34:C34"/>
    <mergeCell ref="B35:C35"/>
    <mergeCell ref="B36:C36"/>
    <mergeCell ref="B37:C37"/>
    <mergeCell ref="B38:C38"/>
    <mergeCell ref="B39:C39"/>
    <mergeCell ref="B23:C23"/>
    <mergeCell ref="B6:C6"/>
    <mergeCell ref="B7:C7"/>
    <mergeCell ref="B8:C8"/>
    <mergeCell ref="B9:C9"/>
    <mergeCell ref="B10:C10"/>
    <mergeCell ref="B17:C17"/>
    <mergeCell ref="B18:C18"/>
    <mergeCell ref="B19:C19"/>
    <mergeCell ref="B20:C20"/>
    <mergeCell ref="B21:C21"/>
    <mergeCell ref="B22:C22"/>
    <mergeCell ref="B5:C5"/>
    <mergeCell ref="B1:C1"/>
    <mergeCell ref="D1:E1"/>
    <mergeCell ref="B2:C2"/>
    <mergeCell ref="B3:C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7975-B95A-45DB-9E31-B41C10FD85C8}">
  <dimension ref="A1:M39"/>
  <sheetViews>
    <sheetView topLeftCell="F1" zoomScale="107" workbookViewId="0">
      <selection activeCell="M3" sqref="M3"/>
    </sheetView>
  </sheetViews>
  <sheetFormatPr defaultRowHeight="15" x14ac:dyDescent="0.25"/>
  <cols>
    <col min="1" max="1" width="20.42578125" customWidth="1"/>
    <col min="2" max="2" width="19.5703125" customWidth="1"/>
    <col min="4" max="4" width="17.5703125" bestFit="1" customWidth="1"/>
    <col min="5" max="5" width="21.5703125" customWidth="1"/>
    <col min="7" max="8" width="21.7109375" customWidth="1"/>
    <col min="10" max="13" width="19.140625" customWidth="1"/>
  </cols>
  <sheetData>
    <row r="1" spans="1:13" ht="20.45" customHeight="1" x14ac:dyDescent="0.25">
      <c r="A1" s="119" t="s">
        <v>103</v>
      </c>
      <c r="B1" s="119"/>
      <c r="D1" s="119" t="s">
        <v>104</v>
      </c>
      <c r="E1" s="119"/>
      <c r="G1" s="119" t="s">
        <v>105</v>
      </c>
      <c r="H1" s="119"/>
      <c r="J1" s="120" t="s">
        <v>106</v>
      </c>
      <c r="K1" s="121"/>
      <c r="L1" s="121"/>
      <c r="M1" s="122"/>
    </row>
    <row r="2" spans="1:13" ht="19.149999999999999" customHeight="1" x14ac:dyDescent="0.25">
      <c r="A2" s="119"/>
      <c r="B2" s="119"/>
      <c r="D2" s="119"/>
      <c r="E2" s="119"/>
      <c r="G2" s="119"/>
      <c r="H2" s="119"/>
      <c r="J2" s="22" t="s">
        <v>107</v>
      </c>
      <c r="K2" s="22" t="s">
        <v>108</v>
      </c>
      <c r="L2" s="22" t="s">
        <v>109</v>
      </c>
      <c r="M2" s="22" t="s">
        <v>110</v>
      </c>
    </row>
    <row r="3" spans="1:13" ht="14.45" customHeight="1" x14ac:dyDescent="0.25">
      <c r="A3" s="22" t="s">
        <v>111</v>
      </c>
      <c r="B3" s="23">
        <v>400000</v>
      </c>
      <c r="D3" s="22" t="s">
        <v>112</v>
      </c>
      <c r="E3" s="23" t="s">
        <v>113</v>
      </c>
      <c r="G3" s="22" t="s">
        <v>114</v>
      </c>
      <c r="H3" s="22" t="s">
        <v>115</v>
      </c>
      <c r="J3" s="22">
        <v>1</v>
      </c>
      <c r="K3" s="24">
        <f>IPMT($H$7/12,J3,$H$6*12,$H$4-$H$5)</f>
        <v>-700</v>
      </c>
      <c r="L3" s="24">
        <f>PPMT($H$7/12,J3,$H$6*12,$H$4-$H$5)</f>
        <v>-1625.0016868995831</v>
      </c>
      <c r="M3" s="24">
        <f>SUM(K3:L3)</f>
        <v>-2325.0016868995831</v>
      </c>
    </row>
    <row r="4" spans="1:13" ht="14.45" customHeight="1" x14ac:dyDescent="0.25">
      <c r="A4" s="22" t="s">
        <v>116</v>
      </c>
      <c r="B4" s="23">
        <v>30</v>
      </c>
      <c r="D4" s="22" t="s">
        <v>117</v>
      </c>
      <c r="E4" s="23" t="s">
        <v>118</v>
      </c>
      <c r="G4" s="22" t="s">
        <v>119</v>
      </c>
      <c r="H4" s="23">
        <v>120000</v>
      </c>
      <c r="J4" s="22">
        <v>2</v>
      </c>
      <c r="K4" s="24">
        <f t="shared" ref="K4:K39" si="0">IPMT($H$7/12,J4,$H$6*12,$H$4-$H$5)</f>
        <v>-683.74998313100411</v>
      </c>
      <c r="L4" s="24">
        <f t="shared" ref="L4:L39" si="1">PPMT($H$7/12,J4,$H$6*12,$H$4-$H$5)</f>
        <v>-1641.2517037685789</v>
      </c>
      <c r="M4" s="24">
        <f t="shared" ref="M4:M39" si="2">SUM(K4:L4)</f>
        <v>-2325.0016868995831</v>
      </c>
    </row>
    <row r="5" spans="1:13" ht="14.45" customHeight="1" x14ac:dyDescent="0.25">
      <c r="A5" s="22" t="s">
        <v>112</v>
      </c>
      <c r="B5" s="25">
        <v>0.09</v>
      </c>
      <c r="D5" s="22" t="s">
        <v>120</v>
      </c>
      <c r="E5" s="23" t="s">
        <v>121</v>
      </c>
      <c r="G5" s="22" t="s">
        <v>122</v>
      </c>
      <c r="H5" s="23">
        <v>50000</v>
      </c>
      <c r="J5" s="22">
        <v>3</v>
      </c>
      <c r="K5" s="24">
        <f t="shared" si="0"/>
        <v>-667.33746609331854</v>
      </c>
      <c r="L5" s="24">
        <f t="shared" si="1"/>
        <v>-1657.6642208062649</v>
      </c>
      <c r="M5" s="24">
        <f t="shared" si="2"/>
        <v>-2325.0016868995835</v>
      </c>
    </row>
    <row r="6" spans="1:13" ht="14.45" customHeight="1" x14ac:dyDescent="0.25">
      <c r="A6" s="22" t="s">
        <v>123</v>
      </c>
      <c r="B6" s="26">
        <f>ABS(PMT(B5/12,B4,B3))</f>
        <v>14939.264302332136</v>
      </c>
      <c r="G6" s="22" t="s">
        <v>124</v>
      </c>
      <c r="H6" s="23">
        <v>3</v>
      </c>
      <c r="J6" s="22">
        <v>4</v>
      </c>
      <c r="K6" s="24">
        <f t="shared" si="0"/>
        <v>-650.76082388525572</v>
      </c>
      <c r="L6" s="24">
        <f t="shared" si="1"/>
        <v>-1674.2408630143275</v>
      </c>
      <c r="M6" s="24">
        <f t="shared" si="2"/>
        <v>-2325.0016868995831</v>
      </c>
    </row>
    <row r="7" spans="1:13" ht="14.45" customHeight="1" x14ac:dyDescent="0.25">
      <c r="G7" s="22" t="s">
        <v>125</v>
      </c>
      <c r="H7" s="25">
        <v>0.12</v>
      </c>
      <c r="J7" s="22">
        <v>5</v>
      </c>
      <c r="K7" s="24">
        <f t="shared" si="0"/>
        <v>-634.01841525511236</v>
      </c>
      <c r="L7" s="24">
        <f t="shared" si="1"/>
        <v>-1690.9832716444707</v>
      </c>
      <c r="M7" s="24">
        <f t="shared" si="2"/>
        <v>-2325.0016868995831</v>
      </c>
    </row>
    <row r="8" spans="1:13" ht="14.45" customHeight="1" x14ac:dyDescent="0.25">
      <c r="G8" s="22" t="s">
        <v>123</v>
      </c>
      <c r="H8" s="84">
        <f>PMT(H7/12,H6*12,H4-H5)</f>
        <v>-2325.0016868995831</v>
      </c>
      <c r="J8" s="22">
        <v>6</v>
      </c>
      <c r="K8" s="24">
        <f t="shared" si="0"/>
        <v>-617.10858253866775</v>
      </c>
      <c r="L8" s="24">
        <f t="shared" si="1"/>
        <v>-1707.8931043609155</v>
      </c>
      <c r="M8" s="24">
        <f t="shared" si="2"/>
        <v>-2325.0016868995831</v>
      </c>
    </row>
    <row r="9" spans="1:13" ht="14.45" customHeight="1" x14ac:dyDescent="0.25">
      <c r="G9" s="27"/>
      <c r="J9" s="22">
        <v>7</v>
      </c>
      <c r="K9" s="24">
        <f t="shared" si="0"/>
        <v>-600.02965149505849</v>
      </c>
      <c r="L9" s="24">
        <f t="shared" si="1"/>
        <v>-1724.9720354045246</v>
      </c>
      <c r="M9" s="24">
        <f t="shared" si="2"/>
        <v>-2325.0016868995831</v>
      </c>
    </row>
    <row r="10" spans="1:13" ht="14.45" customHeight="1" x14ac:dyDescent="0.25">
      <c r="J10" s="22">
        <v>8</v>
      </c>
      <c r="K10" s="24">
        <f t="shared" si="0"/>
        <v>-582.77993114101344</v>
      </c>
      <c r="L10" s="24">
        <f t="shared" si="1"/>
        <v>-1742.22175575857</v>
      </c>
      <c r="M10" s="24">
        <f t="shared" si="2"/>
        <v>-2325.0016868995835</v>
      </c>
    </row>
    <row r="11" spans="1:13" ht="14.45" customHeight="1" x14ac:dyDescent="0.25">
      <c r="J11" s="22">
        <v>9</v>
      </c>
      <c r="K11" s="24">
        <f t="shared" si="0"/>
        <v>-565.35771358342765</v>
      </c>
      <c r="L11" s="24">
        <f t="shared" si="1"/>
        <v>-1759.6439733161553</v>
      </c>
      <c r="M11" s="24">
        <f t="shared" si="2"/>
        <v>-2325.0016868995831</v>
      </c>
    </row>
    <row r="12" spans="1:13" ht="14.45" customHeight="1" x14ac:dyDescent="0.25">
      <c r="J12" s="22">
        <v>10</v>
      </c>
      <c r="K12" s="24">
        <f t="shared" si="0"/>
        <v>-547.76127385026598</v>
      </c>
      <c r="L12" s="24">
        <f t="shared" si="1"/>
        <v>-1777.2404130493171</v>
      </c>
      <c r="M12" s="24">
        <f t="shared" si="2"/>
        <v>-2325.0016868995831</v>
      </c>
    </row>
    <row r="13" spans="1:13" ht="14.45" customHeight="1" x14ac:dyDescent="0.25">
      <c r="J13" s="22">
        <v>11</v>
      </c>
      <c r="K13" s="24">
        <f t="shared" si="0"/>
        <v>-529.98886971977288</v>
      </c>
      <c r="L13" s="24">
        <f t="shared" si="1"/>
        <v>-1795.0128171798101</v>
      </c>
      <c r="M13" s="24">
        <f t="shared" si="2"/>
        <v>-2325.0016868995831</v>
      </c>
    </row>
    <row r="14" spans="1:13" ht="14.45" customHeight="1" x14ac:dyDescent="0.25">
      <c r="J14" s="22">
        <v>12</v>
      </c>
      <c r="K14" s="24">
        <f t="shared" si="0"/>
        <v>-512.03874154797484</v>
      </c>
      <c r="L14" s="24">
        <f t="shared" si="1"/>
        <v>-1812.9629453516086</v>
      </c>
      <c r="M14" s="24">
        <f t="shared" si="2"/>
        <v>-2325.0016868995835</v>
      </c>
    </row>
    <row r="15" spans="1:13" ht="14.45" customHeight="1" x14ac:dyDescent="0.25">
      <c r="J15" s="22">
        <v>13</v>
      </c>
      <c r="K15" s="24">
        <f t="shared" si="0"/>
        <v>-493.90911209445869</v>
      </c>
      <c r="L15" s="24">
        <f t="shared" si="1"/>
        <v>-1831.0925748051243</v>
      </c>
      <c r="M15" s="24">
        <f t="shared" si="2"/>
        <v>-2325.0016868995831</v>
      </c>
    </row>
    <row r="16" spans="1:13" ht="14.45" customHeight="1" x14ac:dyDescent="0.25">
      <c r="J16" s="22">
        <v>14</v>
      </c>
      <c r="K16" s="24">
        <f t="shared" si="0"/>
        <v>-475.59818634640737</v>
      </c>
      <c r="L16" s="24">
        <f t="shared" si="1"/>
        <v>-1849.4035005531757</v>
      </c>
      <c r="M16" s="24">
        <f t="shared" si="2"/>
        <v>-2325.0016868995831</v>
      </c>
    </row>
    <row r="17" spans="10:13" ht="14.45" customHeight="1" x14ac:dyDescent="0.25">
      <c r="J17" s="22">
        <v>15</v>
      </c>
      <c r="K17" s="24">
        <f t="shared" si="0"/>
        <v>-457.10415134087577</v>
      </c>
      <c r="L17" s="24">
        <f t="shared" si="1"/>
        <v>-1867.8975355587074</v>
      </c>
      <c r="M17" s="24">
        <f t="shared" si="2"/>
        <v>-2325.0016868995831</v>
      </c>
    </row>
    <row r="18" spans="10:13" ht="14.45" customHeight="1" x14ac:dyDescent="0.25">
      <c r="J18" s="22">
        <v>16</v>
      </c>
      <c r="K18" s="24">
        <f t="shared" si="0"/>
        <v>-438.4251759852886</v>
      </c>
      <c r="L18" s="24">
        <f t="shared" si="1"/>
        <v>-1886.5765109142947</v>
      </c>
      <c r="M18" s="24">
        <f t="shared" si="2"/>
        <v>-2325.0016868995831</v>
      </c>
    </row>
    <row r="19" spans="10:13" ht="14.45" customHeight="1" x14ac:dyDescent="0.25">
      <c r="J19" s="22">
        <v>17</v>
      </c>
      <c r="K19" s="24">
        <f t="shared" si="0"/>
        <v>-419.55941087614571</v>
      </c>
      <c r="L19" s="24">
        <f t="shared" si="1"/>
        <v>-1905.4422760234374</v>
      </c>
      <c r="M19" s="24">
        <f t="shared" si="2"/>
        <v>-2325.0016868995831</v>
      </c>
    </row>
    <row r="20" spans="10:13" ht="14.45" customHeight="1" x14ac:dyDescent="0.25">
      <c r="J20" s="22">
        <v>18</v>
      </c>
      <c r="K20" s="24">
        <f t="shared" si="0"/>
        <v>-400.50498811591126</v>
      </c>
      <c r="L20" s="24">
        <f t="shared" si="1"/>
        <v>-1924.4966987836719</v>
      </c>
      <c r="M20" s="24">
        <f t="shared" si="2"/>
        <v>-2325.0016868995831</v>
      </c>
    </row>
    <row r="21" spans="10:13" ht="14.45" customHeight="1" x14ac:dyDescent="0.25">
      <c r="J21" s="22">
        <v>19</v>
      </c>
      <c r="K21" s="24">
        <f t="shared" si="0"/>
        <v>-381.26002112807453</v>
      </c>
      <c r="L21" s="24">
        <f t="shared" si="1"/>
        <v>-1943.7416657715087</v>
      </c>
      <c r="M21" s="24">
        <f t="shared" si="2"/>
        <v>-2325.0016868995831</v>
      </c>
    </row>
    <row r="22" spans="10:13" ht="14.45" customHeight="1" x14ac:dyDescent="0.25">
      <c r="J22" s="22">
        <v>20</v>
      </c>
      <c r="K22" s="24">
        <f t="shared" si="0"/>
        <v>-361.82260447035947</v>
      </c>
      <c r="L22" s="24">
        <f t="shared" si="1"/>
        <v>-1963.1790824292236</v>
      </c>
      <c r="M22" s="24">
        <f t="shared" si="2"/>
        <v>-2325.0016868995831</v>
      </c>
    </row>
    <row r="23" spans="10:13" ht="14.45" customHeight="1" x14ac:dyDescent="0.25">
      <c r="J23" s="22">
        <v>21</v>
      </c>
      <c r="K23" s="24">
        <f t="shared" si="0"/>
        <v>-342.19081364606717</v>
      </c>
      <c r="L23" s="24">
        <f t="shared" si="1"/>
        <v>-1982.8108732535161</v>
      </c>
      <c r="M23" s="24">
        <f t="shared" si="2"/>
        <v>-2325.0016868995831</v>
      </c>
    </row>
    <row r="24" spans="10:13" ht="14.45" customHeight="1" x14ac:dyDescent="0.25">
      <c r="J24" s="22">
        <v>22</v>
      </c>
      <c r="K24" s="24">
        <f t="shared" si="0"/>
        <v>-322.36270491353201</v>
      </c>
      <c r="L24" s="24">
        <f t="shared" si="1"/>
        <v>-2002.638981986051</v>
      </c>
      <c r="M24" s="24">
        <f t="shared" si="2"/>
        <v>-2325.0016868995831</v>
      </c>
    </row>
    <row r="25" spans="10:13" ht="14.45" customHeight="1" x14ac:dyDescent="0.25">
      <c r="J25" s="22">
        <v>23</v>
      </c>
      <c r="K25" s="24">
        <f t="shared" si="0"/>
        <v>-302.33631509367154</v>
      </c>
      <c r="L25" s="24">
        <f t="shared" si="1"/>
        <v>-2022.6653718059117</v>
      </c>
      <c r="M25" s="24">
        <f t="shared" si="2"/>
        <v>-2325.0016868995831</v>
      </c>
    </row>
    <row r="26" spans="10:13" ht="14.45" customHeight="1" x14ac:dyDescent="0.25">
      <c r="J26" s="22">
        <v>24</v>
      </c>
      <c r="K26" s="24">
        <f t="shared" si="0"/>
        <v>-282.1096613756124</v>
      </c>
      <c r="L26" s="24">
        <f t="shared" si="1"/>
        <v>-2042.8920255239707</v>
      </c>
      <c r="M26" s="24">
        <f t="shared" si="2"/>
        <v>-2325.0016868995831</v>
      </c>
    </row>
    <row r="27" spans="10:13" ht="14.45" customHeight="1" x14ac:dyDescent="0.25">
      <c r="J27" s="22">
        <v>25</v>
      </c>
      <c r="K27" s="24">
        <f t="shared" si="0"/>
        <v>-261.68074112037272</v>
      </c>
      <c r="L27" s="24">
        <f t="shared" si="1"/>
        <v>-2063.3209457792104</v>
      </c>
      <c r="M27" s="24">
        <f t="shared" si="2"/>
        <v>-2325.0016868995831</v>
      </c>
    </row>
    <row r="28" spans="10:13" ht="14.45" customHeight="1" x14ac:dyDescent="0.25">
      <c r="J28" s="22">
        <v>26</v>
      </c>
      <c r="K28" s="24">
        <f t="shared" si="0"/>
        <v>-241.04753166258058</v>
      </c>
      <c r="L28" s="24">
        <f t="shared" si="1"/>
        <v>-2083.9541552370029</v>
      </c>
      <c r="M28" s="24">
        <f t="shared" si="2"/>
        <v>-2325.0016868995835</v>
      </c>
    </row>
    <row r="29" spans="10:13" ht="14.45" customHeight="1" x14ac:dyDescent="0.25">
      <c r="J29" s="22">
        <v>27</v>
      </c>
      <c r="K29" s="24">
        <f t="shared" si="0"/>
        <v>-220.20799011021052</v>
      </c>
      <c r="L29" s="24">
        <f t="shared" si="1"/>
        <v>-2104.7936967893725</v>
      </c>
      <c r="M29" s="24">
        <f t="shared" si="2"/>
        <v>-2325.0016868995831</v>
      </c>
    </row>
    <row r="30" spans="10:13" ht="14.45" customHeight="1" x14ac:dyDescent="0.25">
      <c r="J30" s="22">
        <v>28</v>
      </c>
      <c r="K30" s="24">
        <f t="shared" si="0"/>
        <v>-199.16005314231683</v>
      </c>
      <c r="L30" s="24">
        <f t="shared" si="1"/>
        <v>-2125.8416337572662</v>
      </c>
      <c r="M30" s="24">
        <f t="shared" si="2"/>
        <v>-2325.0016868995831</v>
      </c>
    </row>
    <row r="31" spans="10:13" ht="14.45" customHeight="1" x14ac:dyDescent="0.25">
      <c r="J31" s="22">
        <v>29</v>
      </c>
      <c r="K31" s="24">
        <f t="shared" si="0"/>
        <v>-177.90163680474416</v>
      </c>
      <c r="L31" s="24">
        <f t="shared" si="1"/>
        <v>-2147.1000500948389</v>
      </c>
      <c r="M31" s="24">
        <f t="shared" si="2"/>
        <v>-2325.0016868995831</v>
      </c>
    </row>
    <row r="32" spans="10:13" ht="14.45" customHeight="1" x14ac:dyDescent="0.25">
      <c r="J32" s="22">
        <v>30</v>
      </c>
      <c r="K32" s="24">
        <f t="shared" si="0"/>
        <v>-156.43063630379572</v>
      </c>
      <c r="L32" s="24">
        <f t="shared" si="1"/>
        <v>-2168.5710505957873</v>
      </c>
      <c r="M32" s="24">
        <f t="shared" si="2"/>
        <v>-2325.0016868995831</v>
      </c>
    </row>
    <row r="33" spans="10:13" ht="14.45" customHeight="1" x14ac:dyDescent="0.25">
      <c r="J33" s="22">
        <v>31</v>
      </c>
      <c r="K33" s="24">
        <f t="shared" si="0"/>
        <v>-134.74492579783785</v>
      </c>
      <c r="L33" s="24">
        <f t="shared" si="1"/>
        <v>-2190.2567611017453</v>
      </c>
      <c r="M33" s="24">
        <f t="shared" si="2"/>
        <v>-2325.0016868995831</v>
      </c>
    </row>
    <row r="34" spans="10:13" ht="14.45" customHeight="1" x14ac:dyDescent="0.25">
      <c r="J34" s="22">
        <v>32</v>
      </c>
      <c r="K34" s="24">
        <f t="shared" si="0"/>
        <v>-112.84235818682042</v>
      </c>
      <c r="L34" s="24">
        <f t="shared" si="1"/>
        <v>-2212.159328712763</v>
      </c>
      <c r="M34" s="24">
        <f t="shared" si="2"/>
        <v>-2325.0016868995835</v>
      </c>
    </row>
    <row r="35" spans="10:13" ht="14.45" customHeight="1" x14ac:dyDescent="0.25">
      <c r="J35" s="22">
        <v>33</v>
      </c>
      <c r="K35" s="24">
        <f t="shared" si="0"/>
        <v>-90.720764899692767</v>
      </c>
      <c r="L35" s="24">
        <f t="shared" si="1"/>
        <v>-2234.2809219998903</v>
      </c>
      <c r="M35" s="24">
        <f t="shared" si="2"/>
        <v>-2325.0016868995831</v>
      </c>
    </row>
    <row r="36" spans="10:13" ht="14.45" customHeight="1" x14ac:dyDescent="0.25">
      <c r="J36" s="22">
        <v>34</v>
      </c>
      <c r="K36" s="24">
        <f t="shared" si="0"/>
        <v>-68.377955679693883</v>
      </c>
      <c r="L36" s="24">
        <f t="shared" si="1"/>
        <v>-2256.6237312198896</v>
      </c>
      <c r="M36" s="24">
        <f t="shared" si="2"/>
        <v>-2325.0016868995835</v>
      </c>
    </row>
    <row r="37" spans="10:13" ht="14.45" customHeight="1" x14ac:dyDescent="0.25">
      <c r="J37" s="22">
        <v>35</v>
      </c>
      <c r="K37" s="24">
        <f t="shared" si="0"/>
        <v>-45.81171836749499</v>
      </c>
      <c r="L37" s="24">
        <f t="shared" si="1"/>
        <v>-2279.1899685320882</v>
      </c>
      <c r="M37" s="24">
        <f t="shared" si="2"/>
        <v>-2325.0016868995831</v>
      </c>
    </row>
    <row r="38" spans="10:13" ht="14.45" customHeight="1" x14ac:dyDescent="0.25">
      <c r="J38" s="22">
        <v>36</v>
      </c>
      <c r="K38" s="24">
        <f t="shared" si="0"/>
        <v>-23.019818682174098</v>
      </c>
      <c r="L38" s="24">
        <f t="shared" si="1"/>
        <v>-2301.9818682174091</v>
      </c>
      <c r="M38" s="24">
        <f t="shared" si="2"/>
        <v>-2325.0016868995831</v>
      </c>
    </row>
    <row r="39" spans="10:13" x14ac:dyDescent="0.25">
      <c r="J39" s="85">
        <v>37</v>
      </c>
      <c r="K39" s="86" t="e">
        <f t="shared" si="0"/>
        <v>#NUM!</v>
      </c>
      <c r="L39" s="86" t="e">
        <f t="shared" si="1"/>
        <v>#NUM!</v>
      </c>
      <c r="M39" s="24" t="e">
        <f t="shared" si="2"/>
        <v>#NUM!</v>
      </c>
    </row>
  </sheetData>
  <mergeCells count="4">
    <mergeCell ref="A1:B2"/>
    <mergeCell ref="D1:E2"/>
    <mergeCell ref="G1:H2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C6C7-68B1-4B74-A8E0-63D325980B0D}">
  <dimension ref="A1:H9"/>
  <sheetViews>
    <sheetView workbookViewId="0">
      <selection activeCell="H10" sqref="H10"/>
    </sheetView>
  </sheetViews>
  <sheetFormatPr defaultRowHeight="15" x14ac:dyDescent="0.25"/>
  <cols>
    <col min="1" max="9" width="16.5703125" customWidth="1"/>
  </cols>
  <sheetData>
    <row r="1" spans="1:8" x14ac:dyDescent="0.25">
      <c r="A1" s="123" t="s">
        <v>126</v>
      </c>
      <c r="B1" s="124"/>
      <c r="C1" s="125"/>
      <c r="F1" s="129" t="s">
        <v>131</v>
      </c>
      <c r="G1" s="130"/>
      <c r="H1" s="131"/>
    </row>
    <row r="2" spans="1:8" ht="15.75" thickBot="1" x14ac:dyDescent="0.3">
      <c r="A2" s="126"/>
      <c r="B2" s="127"/>
      <c r="C2" s="128"/>
      <c r="F2" s="132"/>
      <c r="G2" s="133"/>
      <c r="H2" s="134"/>
    </row>
    <row r="3" spans="1:8" ht="15.75" thickBot="1" x14ac:dyDescent="0.3">
      <c r="A3" s="135"/>
      <c r="B3" s="136"/>
      <c r="C3" s="137"/>
      <c r="F3" s="138"/>
      <c r="G3" s="139"/>
      <c r="H3" s="140"/>
    </row>
    <row r="4" spans="1:8" x14ac:dyDescent="0.25">
      <c r="A4" s="28" t="s">
        <v>111</v>
      </c>
      <c r="B4" s="29">
        <v>1000000</v>
      </c>
      <c r="C4" s="30">
        <v>850000</v>
      </c>
      <c r="F4" s="31" t="s">
        <v>114</v>
      </c>
      <c r="G4" s="31" t="s">
        <v>127</v>
      </c>
      <c r="H4" s="32" t="s">
        <v>128</v>
      </c>
    </row>
    <row r="5" spans="1:8" x14ac:dyDescent="0.25">
      <c r="A5" s="33" t="s">
        <v>129</v>
      </c>
      <c r="B5" s="34">
        <v>50</v>
      </c>
      <c r="C5" s="35">
        <v>120</v>
      </c>
      <c r="F5" s="28" t="s">
        <v>119</v>
      </c>
      <c r="G5" s="28">
        <v>150000</v>
      </c>
      <c r="H5" s="36">
        <v>75000</v>
      </c>
    </row>
    <row r="6" spans="1:8" ht="15.75" thickBot="1" x14ac:dyDescent="0.3">
      <c r="A6" s="37" t="s">
        <v>130</v>
      </c>
      <c r="B6" s="38">
        <v>0.12</v>
      </c>
      <c r="C6" s="39">
        <v>0.15</v>
      </c>
      <c r="F6" s="28" t="s">
        <v>122</v>
      </c>
      <c r="G6" s="28">
        <v>60000</v>
      </c>
      <c r="H6" s="36">
        <v>30000</v>
      </c>
    </row>
    <row r="7" spans="1:8" ht="15.75" thickBot="1" x14ac:dyDescent="0.3">
      <c r="A7" s="40" t="s">
        <v>123</v>
      </c>
      <c r="B7" s="95">
        <f>PMT(B6/12,B5,B4)</f>
        <v>-25512.730928169745</v>
      </c>
      <c r="C7" s="96">
        <f>PMT(C6/12,C5,C4)</f>
        <v>-13713.471351316823</v>
      </c>
      <c r="F7" s="28" t="s">
        <v>124</v>
      </c>
      <c r="G7" s="28">
        <v>5</v>
      </c>
      <c r="H7" s="36">
        <v>1.5</v>
      </c>
    </row>
    <row r="8" spans="1:8" ht="15.75" thickBot="1" x14ac:dyDescent="0.3">
      <c r="F8" s="43" t="s">
        <v>125</v>
      </c>
      <c r="G8" s="44">
        <v>0.09</v>
      </c>
      <c r="H8" s="45">
        <v>0.12</v>
      </c>
    </row>
    <row r="9" spans="1:8" ht="15.75" thickBot="1" x14ac:dyDescent="0.3">
      <c r="F9" s="40" t="s">
        <v>123</v>
      </c>
      <c r="G9" s="97">
        <f>PMT(G8/12,G7*12,G5-G6)</f>
        <v>-1868.2519703718608</v>
      </c>
      <c r="H9" s="98">
        <f>PMT(H8/12,H7*12,H5-H6)</f>
        <v>-2744.1921552885592</v>
      </c>
    </row>
  </sheetData>
  <mergeCells count="4">
    <mergeCell ref="A1:C2"/>
    <mergeCell ref="F1:H2"/>
    <mergeCell ref="A3:C3"/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DE72-6B37-4CB8-95F5-E2A3D5664CC3}">
  <dimension ref="A1:D9"/>
  <sheetViews>
    <sheetView zoomScale="190" workbookViewId="0">
      <selection activeCell="D6" sqref="D6"/>
    </sheetView>
  </sheetViews>
  <sheetFormatPr defaultRowHeight="15" x14ac:dyDescent="0.25"/>
  <cols>
    <col min="1" max="1" width="20.5703125" customWidth="1"/>
    <col min="2" max="2" width="15.85546875" customWidth="1"/>
    <col min="3" max="3" width="19.28515625" customWidth="1"/>
    <col min="4" max="4" width="13.42578125" customWidth="1"/>
  </cols>
  <sheetData>
    <row r="1" spans="1:4" ht="14.45" customHeight="1" x14ac:dyDescent="0.25">
      <c r="A1" s="129" t="s">
        <v>140</v>
      </c>
      <c r="B1" s="130"/>
      <c r="C1" s="130"/>
      <c r="D1" s="131"/>
    </row>
    <row r="2" spans="1:4" ht="15.75" thickBot="1" x14ac:dyDescent="0.3">
      <c r="A2" s="132"/>
      <c r="B2" s="133"/>
      <c r="C2" s="133"/>
      <c r="D2" s="134"/>
    </row>
    <row r="3" spans="1:4" ht="15.75" thickBot="1" x14ac:dyDescent="0.3">
      <c r="A3" s="61" t="s">
        <v>141</v>
      </c>
      <c r="B3" s="62" t="s">
        <v>142</v>
      </c>
      <c r="C3" s="62" t="s">
        <v>112</v>
      </c>
      <c r="D3" s="63" t="s">
        <v>120</v>
      </c>
    </row>
    <row r="4" spans="1:4" x14ac:dyDescent="0.25">
      <c r="A4" s="52">
        <v>500</v>
      </c>
      <c r="B4" s="53">
        <v>3</v>
      </c>
      <c r="C4" s="64">
        <v>0.09</v>
      </c>
      <c r="D4" s="87">
        <f>PV(C4/12,B4*12,A4)</f>
        <v>-15723.402625641364</v>
      </c>
    </row>
    <row r="5" spans="1:4" x14ac:dyDescent="0.25">
      <c r="A5" s="55">
        <v>700</v>
      </c>
      <c r="B5" s="56">
        <v>5</v>
      </c>
      <c r="C5" s="65">
        <v>0.08</v>
      </c>
      <c r="D5" s="87">
        <f>PV(C5/12,B5*12,A5)</f>
        <v>-34522.903334938033</v>
      </c>
    </row>
    <row r="6" spans="1:4" x14ac:dyDescent="0.25">
      <c r="A6" s="55">
        <v>1000</v>
      </c>
      <c r="B6" s="56">
        <v>4</v>
      </c>
      <c r="C6" s="65">
        <v>0.11</v>
      </c>
      <c r="D6" s="87">
        <f t="shared" ref="D6:D8" si="0">PV(C6/12,B6*12,A6)</f>
        <v>-38691.421142201332</v>
      </c>
    </row>
    <row r="7" spans="1:4" x14ac:dyDescent="0.25">
      <c r="A7" s="55">
        <v>1200</v>
      </c>
      <c r="B7" s="56">
        <v>2</v>
      </c>
      <c r="C7" s="65">
        <v>0.09</v>
      </c>
      <c r="D7" s="87">
        <f t="shared" si="0"/>
        <v>-26266.975364925547</v>
      </c>
    </row>
    <row r="8" spans="1:4" ht="15.75" thickBot="1" x14ac:dyDescent="0.3">
      <c r="A8" s="58">
        <v>1500</v>
      </c>
      <c r="B8" s="59">
        <v>5</v>
      </c>
      <c r="C8" s="66">
        <v>0.08</v>
      </c>
      <c r="D8" s="87">
        <f t="shared" si="0"/>
        <v>-73977.650003438655</v>
      </c>
    </row>
    <row r="9" spans="1:4" x14ac:dyDescent="0.25">
      <c r="B9">
        <f>A4*36</f>
        <v>18000</v>
      </c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ED26-54AF-4E28-9B9A-FFF263B6D2AD}">
  <dimension ref="A1:G14"/>
  <sheetViews>
    <sheetView topLeftCell="A5" zoomScale="162" workbookViewId="0">
      <selection activeCell="G5" sqref="G5"/>
    </sheetView>
  </sheetViews>
  <sheetFormatPr defaultRowHeight="15" x14ac:dyDescent="0.25"/>
  <cols>
    <col min="1" max="2" width="11" customWidth="1"/>
    <col min="3" max="3" width="13.7109375" customWidth="1"/>
    <col min="4" max="4" width="15.42578125" customWidth="1"/>
    <col min="5" max="6" width="12.7109375" customWidth="1"/>
    <col min="7" max="7" width="30" customWidth="1"/>
  </cols>
  <sheetData>
    <row r="1" spans="1:7" x14ac:dyDescent="0.25">
      <c r="A1" s="141" t="s">
        <v>132</v>
      </c>
      <c r="B1" s="142"/>
      <c r="C1" s="142"/>
      <c r="D1" s="142"/>
      <c r="E1" s="142"/>
      <c r="F1" s="142"/>
      <c r="G1" s="143"/>
    </row>
    <row r="2" spans="1:7" ht="15.75" thickBot="1" x14ac:dyDescent="0.3">
      <c r="A2" s="144"/>
      <c r="B2" s="145"/>
      <c r="C2" s="145"/>
      <c r="D2" s="145"/>
      <c r="E2" s="145"/>
      <c r="F2" s="145"/>
      <c r="G2" s="146"/>
    </row>
    <row r="3" spans="1:7" ht="30.75" thickBot="1" x14ac:dyDescent="0.3">
      <c r="A3" s="46" t="s">
        <v>133</v>
      </c>
      <c r="B3" s="47" t="s">
        <v>134</v>
      </c>
      <c r="C3" s="48" t="s">
        <v>135</v>
      </c>
      <c r="D3" s="49" t="s">
        <v>136</v>
      </c>
      <c r="E3" s="50" t="s">
        <v>137</v>
      </c>
      <c r="F3" s="47" t="s">
        <v>138</v>
      </c>
      <c r="G3" s="51" t="s">
        <v>139</v>
      </c>
    </row>
    <row r="4" spans="1:7" x14ac:dyDescent="0.25">
      <c r="A4" s="52">
        <v>101</v>
      </c>
      <c r="B4" s="53" t="s">
        <v>154</v>
      </c>
      <c r="C4" s="54">
        <v>16</v>
      </c>
      <c r="D4" s="53">
        <v>80</v>
      </c>
      <c r="E4" s="99" t="s">
        <v>167</v>
      </c>
      <c r="F4" s="53" t="str">
        <f>IF(AND(C4&gt;=$C$14,D4&gt;=$D$14),"PRIZE","NON PRIZE")</f>
        <v>PRIZE</v>
      </c>
      <c r="G4" s="53" t="str">
        <f>IF(NOT(AND(C4&gt;=$C$14,D4&gt;=$D$14)),"prize","nonprize")</f>
        <v>nonprize</v>
      </c>
    </row>
    <row r="5" spans="1:7" x14ac:dyDescent="0.25">
      <c r="A5" s="55">
        <v>102</v>
      </c>
      <c r="B5" s="56" t="s">
        <v>155</v>
      </c>
      <c r="C5" s="57">
        <v>18</v>
      </c>
      <c r="D5" s="56">
        <v>77</v>
      </c>
      <c r="E5" s="54" t="str">
        <f t="shared" ref="E5:E13" si="0">IF(OR(C5&gt;=$C$14,D5&gt;=$D$14),"PRIZE","NON PRIZE")</f>
        <v>PRIZE</v>
      </c>
      <c r="F5" s="53" t="str">
        <f t="shared" ref="F5:F13" si="1">IF(AND(C5&gt;=$C$14,D5&gt;=$D$14),"PRIZE","NON PRIZE")</f>
        <v>PRIZE</v>
      </c>
      <c r="G5" s="53" t="str">
        <f t="shared" ref="G5:G13" si="2">IF(NOT(AND(C5&gt;=$C$14,D5&gt;=$D$14)),"prize","nonprize")</f>
        <v>nonprize</v>
      </c>
    </row>
    <row r="6" spans="1:7" x14ac:dyDescent="0.25">
      <c r="A6" s="55">
        <v>103</v>
      </c>
      <c r="B6" s="56" t="s">
        <v>156</v>
      </c>
      <c r="C6" s="57">
        <v>15</v>
      </c>
      <c r="D6" s="56">
        <v>56</v>
      </c>
      <c r="E6" s="54" t="str">
        <f t="shared" si="0"/>
        <v>PRIZE</v>
      </c>
      <c r="F6" s="53" t="str">
        <f t="shared" si="1"/>
        <v>NON PRIZE</v>
      </c>
      <c r="G6" s="53" t="str">
        <f t="shared" si="2"/>
        <v>prize</v>
      </c>
    </row>
    <row r="7" spans="1:7" x14ac:dyDescent="0.25">
      <c r="A7" s="55">
        <v>104</v>
      </c>
      <c r="B7" s="56" t="s">
        <v>157</v>
      </c>
      <c r="C7" s="57">
        <v>12</v>
      </c>
      <c r="D7" s="56">
        <v>65</v>
      </c>
      <c r="E7" s="54" t="str">
        <f t="shared" si="0"/>
        <v>NON PRIZE</v>
      </c>
      <c r="F7" s="53" t="str">
        <f t="shared" si="1"/>
        <v>NON PRIZE</v>
      </c>
      <c r="G7" s="53" t="str">
        <f t="shared" si="2"/>
        <v>prize</v>
      </c>
    </row>
    <row r="8" spans="1:7" x14ac:dyDescent="0.25">
      <c r="A8" s="55">
        <v>105</v>
      </c>
      <c r="B8" s="56" t="s">
        <v>158</v>
      </c>
      <c r="C8" s="57">
        <v>10</v>
      </c>
      <c r="D8" s="56">
        <v>58</v>
      </c>
      <c r="E8" s="54" t="str">
        <f t="shared" si="0"/>
        <v>NON PRIZE</v>
      </c>
      <c r="F8" s="53" t="str">
        <f t="shared" si="1"/>
        <v>NON PRIZE</v>
      </c>
      <c r="G8" s="53" t="str">
        <f t="shared" si="2"/>
        <v>prize</v>
      </c>
    </row>
    <row r="9" spans="1:7" x14ac:dyDescent="0.25">
      <c r="A9" s="55">
        <v>106</v>
      </c>
      <c r="B9" s="56" t="s">
        <v>159</v>
      </c>
      <c r="C9" s="57">
        <v>11</v>
      </c>
      <c r="D9" s="56">
        <v>78</v>
      </c>
      <c r="E9" s="54" t="str">
        <f t="shared" si="0"/>
        <v>PRIZE</v>
      </c>
      <c r="F9" s="53" t="str">
        <f t="shared" si="1"/>
        <v>NON PRIZE</v>
      </c>
      <c r="G9" s="53" t="str">
        <f t="shared" si="2"/>
        <v>prize</v>
      </c>
    </row>
    <row r="10" spans="1:7" x14ac:dyDescent="0.25">
      <c r="A10" s="55">
        <v>107</v>
      </c>
      <c r="B10" s="56" t="s">
        <v>160</v>
      </c>
      <c r="C10" s="57">
        <v>16</v>
      </c>
      <c r="D10" s="56">
        <v>84</v>
      </c>
      <c r="E10" s="54" t="str">
        <f t="shared" si="0"/>
        <v>PRIZE</v>
      </c>
      <c r="F10" s="53" t="str">
        <f t="shared" si="1"/>
        <v>PRIZE</v>
      </c>
      <c r="G10" s="53" t="str">
        <f t="shared" si="2"/>
        <v>nonprize</v>
      </c>
    </row>
    <row r="11" spans="1:7" x14ac:dyDescent="0.25">
      <c r="A11" s="55">
        <v>108</v>
      </c>
      <c r="B11" s="56" t="s">
        <v>161</v>
      </c>
      <c r="C11" s="57">
        <v>14</v>
      </c>
      <c r="D11" s="56">
        <v>89</v>
      </c>
      <c r="E11" s="54" t="str">
        <f t="shared" si="0"/>
        <v>PRIZE</v>
      </c>
      <c r="F11" s="53" t="str">
        <f t="shared" si="1"/>
        <v>NON PRIZE</v>
      </c>
      <c r="G11" s="53" t="str">
        <f t="shared" si="2"/>
        <v>prize</v>
      </c>
    </row>
    <row r="12" spans="1:7" x14ac:dyDescent="0.25">
      <c r="A12" s="55">
        <v>109</v>
      </c>
      <c r="B12" s="56" t="s">
        <v>162</v>
      </c>
      <c r="C12" s="57">
        <v>18</v>
      </c>
      <c r="D12" s="56">
        <v>55</v>
      </c>
      <c r="E12" s="54" t="str">
        <f t="shared" si="0"/>
        <v>PRIZE</v>
      </c>
      <c r="F12" s="53" t="str">
        <f t="shared" si="1"/>
        <v>NON PRIZE</v>
      </c>
      <c r="G12" s="53" t="str">
        <f t="shared" si="2"/>
        <v>prize</v>
      </c>
    </row>
    <row r="13" spans="1:7" ht="15.75" thickBot="1" x14ac:dyDescent="0.3">
      <c r="A13" s="58">
        <v>110</v>
      </c>
      <c r="B13" s="59" t="s">
        <v>163</v>
      </c>
      <c r="C13" s="60">
        <v>19</v>
      </c>
      <c r="D13" s="59">
        <v>72</v>
      </c>
      <c r="E13" s="54" t="str">
        <f t="shared" si="0"/>
        <v>PRIZE</v>
      </c>
      <c r="F13" s="53" t="str">
        <f t="shared" si="1"/>
        <v>NON PRIZE</v>
      </c>
      <c r="G13" s="53" t="str">
        <f t="shared" si="2"/>
        <v>prize</v>
      </c>
    </row>
    <row r="14" spans="1:7" x14ac:dyDescent="0.25">
      <c r="C14" s="79">
        <v>15</v>
      </c>
      <c r="D14" s="88">
        <v>75</v>
      </c>
      <c r="E14" s="54"/>
      <c r="F14" s="53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 REFENCEING</vt:lpstr>
      <vt:lpstr>01 FUNCTION</vt:lpstr>
      <vt:lpstr>02 EMI</vt:lpstr>
      <vt:lpstr>03 EMI 02</vt:lpstr>
      <vt:lpstr>04 PV</vt:lpstr>
      <vt:lpstr>05 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Thakur</dc:creator>
  <cp:lastModifiedBy>Dipanshu Gupta</cp:lastModifiedBy>
  <dcterms:created xsi:type="dcterms:W3CDTF">2025-02-14T12:34:09Z</dcterms:created>
  <dcterms:modified xsi:type="dcterms:W3CDTF">2025-05-30T05:21:37Z</dcterms:modified>
</cp:coreProperties>
</file>