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age Calculator" sheetId="1" r:id="rId4"/>
    <sheet state="visible" name="Enchant" sheetId="2" r:id="rId5"/>
    <sheet state="visible" name="Class Skill Damage" sheetId="3" r:id="rId6"/>
    <sheet state="visible" name="Class Hits" sheetId="4" r:id="rId7"/>
    <sheet state="visible" name="Class Branch Info" sheetId="5" r:id="rId8"/>
    <sheet state="visible" name="Zones" sheetId="6" r:id="rId9"/>
    <sheet state="visible" name="ReadMe" sheetId="7" r:id="rId10"/>
  </sheets>
  <definedNames>
    <definedName name="ArchMageSkillName">'Class Skill Damage'!$A$109:$A$119</definedName>
    <definedName name="APBuff">'Damage Calculator'!$D$3</definedName>
    <definedName localSheetId="1" name="MaxAtk">Enchant!$B$9</definedName>
    <definedName name="HuntressSkillName">'Class Skill Damage'!$A$121:$A$130</definedName>
    <definedName name="CritRate">'Damage Calculator'!$D$1</definedName>
    <definedName name="ArchMageBranchSkills">'Class Branch Info'!$A$51:$C$57</definedName>
    <definedName name="HuntressSkillHits">'Class Hits'!$A$241:$B$250</definedName>
    <definedName name="WarriorSkillHitsExtra">'Class Hits'!$A$54:$AT$71</definedName>
    <definedName name="MyClass">'Damage Calculator'!$B$1</definedName>
    <definedName name="GiantSkillName">'Class Skill Damage'!$A$37:$A$54</definedName>
    <definedName localSheetId="1" name="ZoneSelect">Enchant!$B$6</definedName>
    <definedName name="ZoneName">Zones!$A$2:$A$21</definedName>
    <definedName localSheetId="1" name="MyAP">Enchant!$B$2</definedName>
    <definedName name="SorceressSkillHits">'Class Hits'!$A$73:$B$89</definedName>
    <definedName name="WitchSkillHitsExtra">'Class Hits'!$A$18:$AT$33</definedName>
    <definedName name="RangerSkillDamage">'Class Skill Damage'!$A$56:$AV$72</definedName>
    <definedName name="GiantBranchSkills">'Class Branch Info'!$A$35:$C$41</definedName>
    <definedName localSheetId="1" name="MaxCritChance">Enchant!$B$11</definedName>
    <definedName name="APBase">'Damage Calculator'!$B$10</definedName>
    <definedName name="SkillLevel">'Damage Calculator'!$B$4</definedName>
    <definedName name="WarriorBranchName">'Class Branch Info'!$A$10:$A$16</definedName>
    <definedName name="LevelModifier">'Damage Calculator'!$D$10</definedName>
    <definedName name="SorceressBranchSkills">'Class Branch Info'!$A$18:$C$24</definedName>
    <definedName name="ScaledAP">'Damage Calculator'!$B$11</definedName>
    <definedName localSheetId="1" name="MaxAtkSpd">Enchant!$B$12</definedName>
    <definedName name="SorceressBranchName">'Class Branch Info'!$A$18:$A$24</definedName>
    <definedName name="ArchMageSkillHits">'Class Hits'!$A$217:$B$227</definedName>
    <definedName name="RangerSkillName">'Class Skill Damage'!$A$56:$A$72</definedName>
    <definedName name="DmgPenalty">'Damage Calculator'!$D$11</definedName>
    <definedName name="RangerSkillHits">'Class Hits'!$A$181:$B$197</definedName>
    <definedName name="HuntressBranchName">'Class Branch Info'!$A$59:$A$65</definedName>
    <definedName name="ClassList">'Class Branch Info'!$F$2:$F$13</definedName>
    <definedName name="GiantSkillDamage">'Class Skill Damage'!$A$37:$AV$54</definedName>
    <definedName name="ValkBranchSkills">'Class Branch Info'!$A$43:$C$49</definedName>
    <definedName name="WarriorSkillDamage">'Class Skill Damage'!$A$18:$AV$35</definedName>
    <definedName name="HuntressSkillHitsExtra">'Class Hits'!$A$252:$K$261</definedName>
    <definedName name="ArchMageSkillDamage">'Class Skill Damage'!$A$109:$M$119</definedName>
    <definedName name="ValkSkillDamage">'Class Skill Damage'!$A$92:$AV$107</definedName>
    <definedName name="RangerSkillHitsExtra">'Class Hits'!$A$199:$AT$215</definedName>
    <definedName name="WarriorSkillName">'Class Skill Damage'!$A$18:$A$35</definedName>
    <definedName name="EnemyCP">'Damage Calculator'!$B$6</definedName>
    <definedName localSheetId="1" name="MyAtkSpd">Enchant!$B$5</definedName>
    <definedName name="MyAP">'Damage Calculator'!$B$3</definedName>
    <definedName name="GiantBranchName">'Class Branch Info'!$A$35:$A$41</definedName>
    <definedName name="HuntressBranchSkills">'Class Branch Info'!$A$59:$C$65</definedName>
    <definedName name="RangerBranchName">'Class Branch Info'!$A$26:$A$33</definedName>
    <definedName name="CritDamage">'Damage Calculator'!$D$2</definedName>
    <definedName name="GiantSkillHitsExtra">'Class Hits'!$A$128:$AT$145</definedName>
    <definedName name="SorceressSkillHitsExtra">'Class Hits'!$A$91:$AT$107</definedName>
    <definedName name="WarriorBranchSkills">'Class Branch Info'!$A$10:$D$16</definedName>
    <definedName name="ArchMageSkillHitsExtra">'Class Hits'!$A$229:$K$239</definedName>
    <definedName name="GiantSkillHits">'Class Hits'!$A$109:$B$126</definedName>
    <definedName name="WitchSkillName">'Class Skill Damage'!$A$1:$A$16</definedName>
    <definedName name="DamageTable">'Damage Calculator'!$A$12:$G$29</definedName>
    <definedName name="ZoneSelect">'Damage Calculator'!$B$5</definedName>
    <definedName name="BranchMult">'Damage Calculator'!$I$1:$I$4</definedName>
    <definedName name="ValkSkillName">'Class Skill Damage'!$A$92:$A$107</definedName>
    <definedName name="WitchBranchName">'Class Branch Info'!$A$1:$A$8</definedName>
    <definedName name="WitchBranchSkills">'Class Branch Info'!$A$1:$C$8</definedName>
    <definedName name="ArchMageBranchName">'Class Branch Info'!$A$51:$A$57</definedName>
    <definedName name="WitchSkillDamage">'Class Skill Damage'!$A$1:$AV$16</definedName>
    <definedName name="SorceressSkillName">'Class Skill Damage'!$A$74:$A$90</definedName>
    <definedName name="WitchSkillHits">'Class Hits'!$A$1:$B$16</definedName>
    <definedName name="EnemyDPScaler">'Damage Calculator'!$G$9</definedName>
    <definedName name="BranchName">'Damage Calculator'!$F$2:$F$5</definedName>
    <definedName name="SorceressSkillDamage">'Class Skill Damage'!$A$74:$AV$90</definedName>
    <definedName name="WarriorSkillHits">'Class Hits'!$A$35:$B$52</definedName>
    <definedName name="LevelDifference">'Damage Calculator'!$D$9</definedName>
    <definedName name="EnemyLevel">'Damage Calculator'!$B$7</definedName>
    <definedName name="ValkSkillHitsExtra">'Class Hits'!$A$164:$AT$179</definedName>
    <definedName name="RangerBranchSkills">'Class Branch Info'!$A$26:$C$33</definedName>
    <definedName name="ZoneDataAll">Zones!$F$1:$L$97</definedName>
    <definedName name="ZoneData">Zones!$A$2:$D$21</definedName>
    <definedName localSheetId="1" name="MyCritRate">Enchant!$B$3</definedName>
    <definedName name="ValkBranchName">'Class Branch Info'!$A$43:$A$49</definedName>
    <definedName name="EnemyDP">'Damage Calculator'!$B$9</definedName>
    <definedName localSheetId="1" name="MaxCritDamage">Enchant!$B$10</definedName>
    <definedName name="ValkSkillHits">'Class Hits'!$A$147:$B$162</definedName>
    <definedName localSheetId="1" name="MyCritDamage">Enchant!$B$4</definedName>
    <definedName name="TotalBranchBonus">'Damage Calculator'!$I$8:$I$11</definedName>
    <definedName name="MyLevel">'Damage Calculator'!$B$2</definedName>
    <definedName name="HuntressSkillDamage">'Class Skill Damage'!$A$121:$M$130</definedName>
    <definedName hidden="1" localSheetId="4" name="Z_8D187DE0_4649_4A79_88B5_74B8EA997134_.wvu.FilterData">'Class Branch Info'!$F$1:$F$13</definedName>
    <definedName hidden="1" localSheetId="5" name="Z_9844870F_B39D_4E89_B52F_180C72B5BD4A_.wvu.FilterData">Zones!$A$1:$D$21</definedName>
  </definedNames>
  <calcPr/>
  <customWorkbookViews>
    <customWorkbookView activeSheetId="0" maximized="1" tabRatio="600" windowHeight="0" windowWidth="0" guid="{9844870F-B39D-4E89-B52F-180C72B5BD4A}" name="ZoneSelect"/>
    <customWorkbookView activeSheetId="0" maximized="1" tabRatio="600" windowHeight="0" windowWidth="0" guid="{8D187DE0-4649-4A79-88B5-74B8EA997134}" name="Filter 1"/>
  </customWorkbookViews>
</workbook>
</file>

<file path=xl/sharedStrings.xml><?xml version="1.0" encoding="utf-8"?>
<sst xmlns="http://schemas.openxmlformats.org/spreadsheetml/2006/main" count="1511" uniqueCount="400">
  <si>
    <t>My Class</t>
  </si>
  <si>
    <t>Which enchantment is right for me?</t>
  </si>
  <si>
    <t>Witch</t>
  </si>
  <si>
    <t>My AP is</t>
  </si>
  <si>
    <t>Scaling</t>
  </si>
  <si>
    <t>Base</t>
  </si>
  <si>
    <t>Level 1</t>
  </si>
  <si>
    <t>Huntress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</si>
  <si>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</si>
  <si>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</si>
  <si>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</si>
  <si>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</si>
  <si>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</si>
  <si>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</si>
  <si>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</si>
  <si>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</si>
  <si>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</si>
  <si>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</si>
  <si>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</si>
  <si>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</si>
  <si>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</si>
  <si>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</si>
  <si>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My Crit Rate is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</si>
  <si>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</si>
  <si>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</si>
  <si>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</si>
  <si>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</si>
  <si>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</si>
  <si>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</si>
  <si>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</si>
  <si>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</si>
  <si>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</si>
  <si>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</si>
  <si>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</si>
  <si>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</si>
  <si>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</si>
  <si>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</si>
  <si>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</si>
  <si>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</si>
  <si>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</si>
  <si>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</si>
  <si>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</si>
  <si>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</si>
  <si>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</si>
  <si>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</si>
  <si>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</si>
  <si>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</si>
  <si>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</si>
  <si>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</si>
  <si>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</si>
  <si>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</si>
  <si>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</si>
  <si>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</si>
  <si>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Arcane Bolts</t>
  </si>
  <si>
    <t>Crit Rate</t>
  </si>
  <si>
    <t>My Crit Dmg is</t>
  </si>
  <si>
    <t>Branch Name</t>
  </si>
  <si>
    <t>My Attack Speed is</t>
  </si>
  <si>
    <t>I am farming in</t>
  </si>
  <si>
    <t>Sausan</t>
  </si>
  <si>
    <t>Enchant Type</t>
  </si>
  <si>
    <t>Damage %</t>
  </si>
  <si>
    <t>Aal Multiplier</t>
  </si>
  <si>
    <t>Max Roll</t>
  </si>
  <si>
    <t>Attack</t>
  </si>
  <si>
    <t>Crit Damage</t>
  </si>
  <si>
    <t>Crit Chance</t>
  </si>
  <si>
    <t>Attack Speed</t>
  </si>
  <si>
    <t>Branch Priority</t>
  </si>
  <si>
    <t>Enchant</t>
  </si>
  <si>
    <t>Level</t>
  </si>
  <si>
    <t>% Damage Gain Each</t>
  </si>
  <si>
    <t>Dagger Stab</t>
  </si>
  <si>
    <t>Aal</t>
  </si>
  <si>
    <t>Serrett Multiplier</t>
  </si>
  <si>
    <t>1.</t>
  </si>
  <si>
    <t>Entangle</t>
  </si>
  <si>
    <t>My AP</t>
  </si>
  <si>
    <t>Active AP Buffs</t>
  </si>
  <si>
    <t>Serrett</t>
  </si>
  <si>
    <t>Labreve Multiplier</t>
  </si>
  <si>
    <t>2.</t>
  </si>
  <si>
    <t>Set all Skill Lv</t>
  </si>
  <si>
    <t>Labreve</t>
  </si>
  <si>
    <t>Ahib Multiplier</t>
  </si>
  <si>
    <t>Fireball</t>
  </si>
  <si>
    <t>3.</t>
  </si>
  <si>
    <t>Zone Select</t>
  </si>
  <si>
    <t>Ahib</t>
  </si>
  <si>
    <t>4.</t>
  </si>
  <si>
    <t>Enemy CP</t>
  </si>
  <si>
    <t>Enemy Level</t>
  </si>
  <si>
    <t>Total Bonus:</t>
  </si>
  <si>
    <t>Frigid Fog</t>
  </si>
  <si>
    <t>damage per cast assuming attack speed 20</t>
  </si>
  <si>
    <t>Enemy DP</t>
  </si>
  <si>
    <t>Level Difference</t>
  </si>
  <si>
    <t>True DP Scaler</t>
  </si>
  <si>
    <t>Witch only!!!!</t>
  </si>
  <si>
    <t>AP Base</t>
  </si>
  <si>
    <t>Level Modifier</t>
  </si>
  <si>
    <t>True Enemy DP</t>
  </si>
  <si>
    <t>Total Damage table includes Crit Rate</t>
  </si>
  <si>
    <t>Skill</t>
  </si>
  <si>
    <t>Cast Time</t>
  </si>
  <si>
    <t>deeps</t>
  </si>
  <si>
    <t>Scaled</t>
  </si>
  <si>
    <t>Frozen Orb</t>
  </si>
  <si>
    <t>AP Penalty Mod</t>
  </si>
  <si>
    <t>Effective AP %</t>
  </si>
  <si>
    <t>Skill Name</t>
  </si>
  <si>
    <t>Witch Skill Hits</t>
  </si>
  <si>
    <t>SLv Override</t>
  </si>
  <si>
    <t>Lightning Chain</t>
  </si>
  <si>
    <t>Dmg Mult</t>
  </si>
  <si>
    <t>Branch</t>
  </si>
  <si>
    <t>Dmg/Hit</t>
  </si>
  <si>
    <t>Damage Range</t>
  </si>
  <si>
    <t>Total Skill Dmg</t>
  </si>
  <si>
    <t># Hits</t>
  </si>
  <si>
    <t># Extra Hits</t>
  </si>
  <si>
    <t>Total Damage (No Skill Add-ons)</t>
  </si>
  <si>
    <t>Total w/ Extra Hits</t>
  </si>
  <si>
    <t>Lightning Storm</t>
  </si>
  <si>
    <t>Storm of Magic</t>
  </si>
  <si>
    <t>Whirlwind</t>
  </si>
  <si>
    <t>Thunderbolt</t>
  </si>
  <si>
    <t>Magical Embrace</t>
  </si>
  <si>
    <t>Meteor Shower</t>
  </si>
  <si>
    <t>Meteor AoE</t>
  </si>
  <si>
    <t>Staff Mastery</t>
  </si>
  <si>
    <t>Witch Skill Extra Hits</t>
  </si>
  <si>
    <t>Warrior Skill Hits</t>
  </si>
  <si>
    <t>Heavy Strike</t>
  </si>
  <si>
    <t>Forward Slash</t>
  </si>
  <si>
    <t>Chopping Kick</t>
  </si>
  <si>
    <t>Spinning Slash</t>
  </si>
  <si>
    <t>Blade Strike</t>
  </si>
  <si>
    <t>Ground Smash</t>
  </si>
  <si>
    <t>Deep Thrust</t>
  </si>
  <si>
    <t>Shield Charge</t>
  </si>
  <si>
    <t>Take Down</t>
  </si>
  <si>
    <t>Battle Cry</t>
  </si>
  <si>
    <t>Charging Thrust</t>
  </si>
  <si>
    <t>Warrior</t>
  </si>
  <si>
    <t>Piercing Spear</t>
  </si>
  <si>
    <t>Apprehend</t>
  </si>
  <si>
    <t>Frenzied Dash</t>
  </si>
  <si>
    <t>Scars of Dusk</t>
  </si>
  <si>
    <t>Sword Mastery</t>
  </si>
  <si>
    <t>Shield Counter</t>
  </si>
  <si>
    <t>Warrior Skill Extra Hits</t>
  </si>
  <si>
    <t>Sorceress Skill Hits</t>
  </si>
  <si>
    <t>Shadow Kick</t>
  </si>
  <si>
    <t>Midnight Stinger</t>
  </si>
  <si>
    <t>Eviscerate</t>
  </si>
  <si>
    <t>Unholy Smite</t>
  </si>
  <si>
    <t>Miasma</t>
  </si>
  <si>
    <t>Dark Pulse</t>
  </si>
  <si>
    <t>Implosion</t>
  </si>
  <si>
    <t>Dark Shift</t>
  </si>
  <si>
    <t>Shadow Eruption</t>
  </si>
  <si>
    <t>Phantom Crash</t>
  </si>
  <si>
    <t>Doom Vortex</t>
  </si>
  <si>
    <t>Flashbang</t>
  </si>
  <si>
    <t>Soul Siphon</t>
  </si>
  <si>
    <t>Singularity</t>
  </si>
  <si>
    <t>Wrath of Chaos</t>
  </si>
  <si>
    <t>Dark Split</t>
  </si>
  <si>
    <t>Sorceress Skill Extra Hits</t>
  </si>
  <si>
    <t>Entangle Actual DPS</t>
  </si>
  <si>
    <t>Giant</t>
  </si>
  <si>
    <t>Storming Beast</t>
  </si>
  <si>
    <t>Headbutt</t>
  </si>
  <si>
    <t>Weakling Hunt</t>
  </si>
  <si>
    <t>Fierce Strike</t>
  </si>
  <si>
    <t>Frenzied Destroyer</t>
  </si>
  <si>
    <t>Frenzied Destroyer Last</t>
  </si>
  <si>
    <t>Falling Rock</t>
  </si>
  <si>
    <t>Raging Thunder</t>
  </si>
  <si>
    <t>Predatory Hunt</t>
  </si>
  <si>
    <t>Beastly Wind Slash</t>
  </si>
  <si>
    <t>Earthshatter</t>
  </si>
  <si>
    <t>Lava Piercer</t>
  </si>
  <si>
    <t>Smack Down</t>
  </si>
  <si>
    <t>Giant's Roar</t>
  </si>
  <si>
    <t>Fury of the Beast</t>
  </si>
  <si>
    <t>Fearsome Tyrant</t>
  </si>
  <si>
    <t>Axe Mastery</t>
  </si>
  <si>
    <t>Fireball 2 hits</t>
  </si>
  <si>
    <t>Ranger</t>
  </si>
  <si>
    <t>Spin Kick</t>
  </si>
  <si>
    <t>True Shot</t>
  </si>
  <si>
    <t>Evasive Maneuver</t>
  </si>
  <si>
    <t>Tearing Arrow</t>
  </si>
  <si>
    <t>Blasting Gust</t>
  </si>
  <si>
    <t>Will of The Wind</t>
  </si>
  <si>
    <t>Evasive Explosion</t>
  </si>
  <si>
    <t>Valkyrie</t>
  </si>
  <si>
    <t>Flurry of Kicks</t>
  </si>
  <si>
    <t>Severing Light</t>
  </si>
  <si>
    <t>Shield Throw</t>
  </si>
  <si>
    <t>Dagger of Protection</t>
  </si>
  <si>
    <t>Sword of Judgment</t>
  </si>
  <si>
    <t>Sword of Judgment Last</t>
  </si>
  <si>
    <t>Shield Chase</t>
  </si>
  <si>
    <t>Sharp Light</t>
  </si>
  <si>
    <t>Glaring Slash</t>
  </si>
  <si>
    <t>Punishment</t>
  </si>
  <si>
    <t>Celestial Spear</t>
  </si>
  <si>
    <t>Radiant Charge</t>
  </si>
  <si>
    <t>Divine Wrath</t>
  </si>
  <si>
    <t>Radiant Smite</t>
  </si>
  <si>
    <t>Judgment of Light</t>
  </si>
  <si>
    <t>Swords of Revealing Light</t>
  </si>
  <si>
    <t>Razor Wind</t>
  </si>
  <si>
    <t>Spin Blade</t>
  </si>
  <si>
    <t>Spinning Shot</t>
  </si>
  <si>
    <t>Piercing Arrow</t>
  </si>
  <si>
    <t>Fireball 4 hits</t>
  </si>
  <si>
    <t>Flurry of Arrows Large</t>
  </si>
  <si>
    <t>Flurry of Arrows Small</t>
  </si>
  <si>
    <t>Descending Current</t>
  </si>
  <si>
    <t>Bow Mastery</t>
  </si>
  <si>
    <t>Sorceress</t>
  </si>
  <si>
    <t>ArchMage</t>
  </si>
  <si>
    <t>Arcane Bolts Hold</t>
  </si>
  <si>
    <t>Frost Pillars</t>
  </si>
  <si>
    <t>Firestorm</t>
  </si>
  <si>
    <t>Ignite</t>
  </si>
  <si>
    <t>Arcane Burst</t>
  </si>
  <si>
    <t>Tornado</t>
  </si>
  <si>
    <t>Will of the Wind</t>
  </si>
  <si>
    <t>Flurry of Arrows</t>
  </si>
  <si>
    <t>Evasive Explosion Shot</t>
  </si>
  <si>
    <t>Witch Branch Skills</t>
  </si>
  <si>
    <t>Branch 1</t>
  </si>
  <si>
    <t>Branch 2</t>
  </si>
  <si>
    <t>Classes</t>
  </si>
  <si>
    <t>Gladiator</t>
  </si>
  <si>
    <t>Paladin</t>
  </si>
  <si>
    <t>Raven</t>
  </si>
  <si>
    <t>Titan</t>
  </si>
  <si>
    <t>Warrior Branch Skills</t>
  </si>
  <si>
    <t>Branch 3</t>
  </si>
  <si>
    <t>Sorceress Branch Skills</t>
  </si>
  <si>
    <t>Ranger Brach Skills</t>
  </si>
  <si>
    <t>Brach 2</t>
  </si>
  <si>
    <t>Giant Branch Skills</t>
  </si>
  <si>
    <t>Valk Branch Skills</t>
  </si>
  <si>
    <t>ArchMage Branch Skills</t>
  </si>
  <si>
    <t>Zone Name</t>
  </si>
  <si>
    <t>Violent CP</t>
  </si>
  <si>
    <t>Drop 1</t>
  </si>
  <si>
    <t>Rarity</t>
  </si>
  <si>
    <t>Drop 2</t>
  </si>
  <si>
    <t>Abandoned Iron Mine</t>
  </si>
  <si>
    <t>Velia Farmlands</t>
  </si>
  <si>
    <t>Abandoned Iron Mine Supply Route</t>
  </si>
  <si>
    <t>Plains of Agris</t>
  </si>
  <si>
    <t>Abandoned Iron Mine Work Site</t>
  </si>
  <si>
    <t>Altar of Agris</t>
  </si>
  <si>
    <t>Cron Castle</t>
  </si>
  <si>
    <t>Forest of Seclusion</t>
  </si>
  <si>
    <t>Cron Castle Entrance</t>
  </si>
  <si>
    <t>Ehwaz Hill</t>
  </si>
  <si>
    <t>Cron Castle Patrol</t>
  </si>
  <si>
    <t>Forest of Plunder</t>
  </si>
  <si>
    <t>Cron Castle Underwater Cave</t>
  </si>
  <si>
    <t>Northern Quarry</t>
  </si>
  <si>
    <t>Hasrah Ancient Ruins</t>
  </si>
  <si>
    <t>Alejandro Farm</t>
  </si>
  <si>
    <t>Hasrah Ruins Entrance</t>
  </si>
  <si>
    <t>Heidel Pass Gateway</t>
  </si>
  <si>
    <t>Manes Cave</t>
  </si>
  <si>
    <t>Altar of Mages</t>
  </si>
  <si>
    <t>Manes' Hideout</t>
  </si>
  <si>
    <t>Lynch Farm Ruins</t>
  </si>
  <si>
    <t>Marni's Second Lab</t>
  </si>
  <si>
    <t>Northern Plains of Serendia</t>
  </si>
  <si>
    <t>Marni's Underground</t>
  </si>
  <si>
    <t>Moretti Farm</t>
  </si>
  <si>
    <t>Omar Lava Cave</t>
  </si>
  <si>
    <t>Castle Ruins Entrance</t>
  </si>
  <si>
    <t>Omar Lava Fields</t>
  </si>
  <si>
    <t>Inner Castle Ruins</t>
  </si>
  <si>
    <t>Outer Castle Ruins</t>
  </si>
  <si>
    <t>Soldier's Grave</t>
  </si>
  <si>
    <t>Central Guard Camp</t>
  </si>
  <si>
    <t>Soldier's Grave Depths</t>
  </si>
  <si>
    <t>Extraction Mill Ruins</t>
  </si>
  <si>
    <t>Wandering Rogues' Camp</t>
  </si>
  <si>
    <t>Naga Extraction Mill</t>
  </si>
  <si>
    <t>Wandering Rogues' Den</t>
  </si>
  <si>
    <t>Naga Swamplands</t>
  </si>
  <si>
    <t>Northwestern Gate</t>
  </si>
  <si>
    <t>Fogan Swamplands</t>
  </si>
  <si>
    <t>Southern Guard Camp</t>
  </si>
  <si>
    <t>Old Glish Ruins</t>
  </si>
  <si>
    <t>Bloody Monastery</t>
  </si>
  <si>
    <t>Dernyl Farm</t>
  </si>
  <si>
    <t>Watchtower Basement</t>
  </si>
  <si>
    <t>Bradie Fortress</t>
  </si>
  <si>
    <t>Orc Camp</t>
  </si>
  <si>
    <t>Southwestern Gate</t>
  </si>
  <si>
    <t>Watchtower</t>
  </si>
  <si>
    <t>Delphe Knights' Castle</t>
  </si>
  <si>
    <t>Harpy Cliff</t>
  </si>
  <si>
    <t>Karanda Ridge</t>
  </si>
  <si>
    <t>Khuruto Cave</t>
  </si>
  <si>
    <t>Old Dandelion</t>
  </si>
  <si>
    <t>Northern Plantation</t>
  </si>
  <si>
    <t>Caphras Cave</t>
  </si>
  <si>
    <t>Waragon Cave</t>
  </si>
  <si>
    <t>Bree Tree Forest Cave</t>
  </si>
  <si>
    <t>Dias Farmlands</t>
  </si>
  <si>
    <t>Gabino, Cohen Farm</t>
  </si>
  <si>
    <t>Cursed Lands</t>
  </si>
  <si>
    <t>Forsaken Lands</t>
  </si>
  <si>
    <t>Bree Tree Forest</t>
  </si>
  <si>
    <t>Bree Tree Ruins</t>
  </si>
  <si>
    <t>Troll Defense Outpost</t>
  </si>
  <si>
    <t>Quint Hill</t>
  </si>
  <si>
    <t>Saunil Battlefield</t>
  </si>
  <si>
    <t>Saunil Camp</t>
  </si>
  <si>
    <t>Trina Fort</t>
  </si>
  <si>
    <t>Marni's Lab</t>
  </si>
  <si>
    <t>Keplan Crossroads</t>
  </si>
  <si>
    <t>Oze Pass</t>
  </si>
  <si>
    <t>Quarry Cave</t>
  </si>
  <si>
    <t>Oze's Cabin</t>
  </si>
  <si>
    <t>Glutoni Cave</t>
  </si>
  <si>
    <t>Catfishman Camp</t>
  </si>
  <si>
    <t>Weapon</t>
  </si>
  <si>
    <t>Yellow</t>
  </si>
  <si>
    <t>Kaia Pier</t>
  </si>
  <si>
    <t>Lake Kaia</t>
  </si>
  <si>
    <t>Inner Mansha Forest</t>
  </si>
  <si>
    <t>Boots</t>
  </si>
  <si>
    <t>Mansha Forest</t>
  </si>
  <si>
    <t>Rhutum Outstation</t>
  </si>
  <si>
    <t>Rhutum Sentry Outpost</t>
  </si>
  <si>
    <t>Behr River Downstream</t>
  </si>
  <si>
    <t>Abandoned Monastery</t>
  </si>
  <si>
    <t>Glove</t>
  </si>
  <si>
    <t>Ring</t>
  </si>
  <si>
    <t>Orange</t>
  </si>
  <si>
    <t>Hidden Monastery</t>
  </si>
  <si>
    <t>Calpheon Shrine</t>
  </si>
  <si>
    <t>Calpheon Shrine Site</t>
  </si>
  <si>
    <t>Treant Forest</t>
  </si>
  <si>
    <t>Subweapon</t>
  </si>
  <si>
    <t>Trent Crossroads</t>
  </si>
  <si>
    <t>Longleaf Tree Forest</t>
  </si>
  <si>
    <t>Helmet</t>
  </si>
  <si>
    <t>Main Weapon</t>
  </si>
  <si>
    <t>Crioville</t>
  </si>
  <si>
    <t>Cyclopes' Territory</t>
  </si>
  <si>
    <t>Gloves</t>
  </si>
  <si>
    <t>Red</t>
  </si>
  <si>
    <t>Hexe Sanctuary</t>
  </si>
  <si>
    <t>Chest</t>
  </si>
  <si>
    <t>Witch's Chapel</t>
  </si>
  <si>
    <t>Phoniel's Cabin</t>
  </si>
  <si>
    <t>Helm</t>
  </si>
  <si>
    <t>Sub Weapon</t>
  </si>
  <si>
    <t>Nightmare Witch's Chapel</t>
  </si>
  <si>
    <t>Earring</t>
  </si>
  <si>
    <t>How to setup for your character:</t>
  </si>
  <si>
    <t>Other Sheets:</t>
  </si>
  <si>
    <t>Description</t>
  </si>
  <si>
    <t>Date</t>
  </si>
  <si>
    <t>Changes</t>
  </si>
  <si>
    <t>Created by Aftermath</t>
  </si>
  <si>
    <t>1. Create a copy by selecting File and Make a Copy...</t>
  </si>
  <si>
    <t>See which rolls have the best damage increase.</t>
  </si>
  <si>
    <t>Created changelog. Added Ranger skill hits. Edited required AP formula from EnemyDP/3 to EnemyDP/2.5.Changed level scaling back to 5% reduction per 10 levels.</t>
  </si>
  <si>
    <t>Moved to v0.3. Updated Branch formulas for priority recommendations. Added Witch Meteor Shower AoE skill damage/dps.</t>
  </si>
  <si>
    <t>Added Witch Ascension class. Changed layout for skill damage range and totals.</t>
  </si>
  <si>
    <t>Added Ranger Ascension class, aside from damage scaling. Will probably need to split calculator into two sheets in order to reduce formula lag.</t>
  </si>
  <si>
    <t>Updated Archmage skill damage</t>
  </si>
  <si>
    <t>2. On the Damage Calculator, fill in your character stat info from the My Info screen</t>
  </si>
  <si>
    <t>pets</t>
  </si>
  <si>
    <t>pickup cd</t>
  </si>
  <si>
    <t>pickups 1hr</t>
  </si>
  <si>
    <t>pickups 2hr</t>
  </si>
  <si>
    <t>t1</t>
  </si>
  <si>
    <t>t2</t>
  </si>
  <si>
    <t>t3</t>
  </si>
  <si>
    <t>t4</t>
  </si>
  <si>
    <t>Stamina lv10</t>
  </si>
  <si>
    <t>pickup cost</t>
  </si>
  <si>
    <t>Minutes alive</t>
  </si>
  <si>
    <t>3. Assign the Branch Damage to your skills using the dropdown menu</t>
  </si>
  <si>
    <t>Incinerate</t>
  </si>
  <si>
    <t>None</t>
  </si>
  <si>
    <t>Lightning Storm Combo</t>
  </si>
  <si>
    <t>Meteor Total</t>
  </si>
  <si>
    <t>Storm of Magic Combo</t>
  </si>
  <si>
    <t>Thunderbolt Combo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</si>
</sst>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13">
    <font>
      <sz val="11.0"/>
      <color theme="1"/>
      <name val="Arial"/>
    </font>
    <font>
      <color theme="1"/>
      <name val="Calibri"/>
    </font>
    <font>
      <b/>
      <sz val="18.0"/>
      <color theme="1"/>
      <name val="Arial"/>
    </font>
    <font>
      <b/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color theme="1"/>
      <name val="Calibri"/>
    </font>
    <font>
      <b/>
      <color theme="1"/>
      <name val="Calibri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Roboto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bottom" wrapText="1"/>
    </xf>
    <xf borderId="0" fillId="2" fontId="3" numFmtId="0" xfId="0" applyFill="1" applyFont="1"/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right" vertical="bottom"/>
    </xf>
    <xf borderId="1" fillId="4" fontId="1" numFmtId="0" xfId="0" applyAlignment="1" applyBorder="1" applyFill="1" applyFont="1">
      <alignment readingOrder="0"/>
    </xf>
    <xf borderId="0" fillId="2" fontId="6" numFmtId="0" xfId="0" applyFont="1"/>
    <xf borderId="0" fillId="3" fontId="4" numFmtId="0" xfId="0" applyAlignment="1" applyFont="1">
      <alignment horizontal="right" vertical="bottom"/>
    </xf>
    <xf borderId="0" fillId="2" fontId="6" numFmtId="164" xfId="0" applyFont="1" applyNumberFormat="1"/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7" numFmtId="0" xfId="0" applyAlignment="1" applyBorder="1" applyFont="1">
      <alignment readingOrder="0"/>
    </xf>
    <xf borderId="0" fillId="2" fontId="6" numFmtId="2" xfId="0" applyFont="1" applyNumberFormat="1"/>
    <xf borderId="0" fillId="0" fontId="1" numFmtId="0" xfId="0" applyFont="1"/>
    <xf borderId="0" fillId="0" fontId="8" numFmtId="0" xfId="0" applyAlignment="1" applyFont="1">
      <alignment horizontal="center" vertical="bottom"/>
    </xf>
    <xf borderId="0" fillId="3" fontId="4" numFmtId="4" xfId="0" applyAlignment="1" applyFont="1" applyNumberFormat="1">
      <alignment horizontal="right" vertical="bottom"/>
    </xf>
    <xf borderId="0" fillId="3" fontId="4" numFmtId="4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5" fontId="4" numFmtId="10" xfId="0" applyAlignment="1" applyBorder="1" applyFill="1" applyFont="1" applyNumberFormat="1">
      <alignment vertical="bottom"/>
    </xf>
    <xf borderId="1" fillId="0" fontId="1" numFmtId="0" xfId="0" applyBorder="1" applyFont="1"/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  <xf borderId="1" fillId="0" fontId="6" numFmtId="0" xfId="0" applyBorder="1" applyFont="1"/>
    <xf borderId="1" fillId="0" fontId="4" numFmtId="0" xfId="0" applyAlignment="1" applyBorder="1" applyFont="1">
      <alignment vertical="bottom"/>
    </xf>
    <xf borderId="1" fillId="6" fontId="9" numFmtId="0" xfId="0" applyAlignment="1" applyBorder="1" applyFill="1" applyFont="1">
      <alignment horizontal="right" readingOrder="0" shrinkToFit="0" vertical="bottom" wrapText="0"/>
    </xf>
    <xf borderId="1" fillId="0" fontId="9" numFmtId="0" xfId="0" applyAlignment="1" applyBorder="1" applyFont="1">
      <alignment readingOrder="0"/>
    </xf>
    <xf quotePrefix="1" borderId="1" fillId="0" fontId="7" numFmtId="0" xfId="0" applyAlignment="1" applyBorder="1" applyFont="1">
      <alignment readingOrder="0"/>
    </xf>
    <xf borderId="1" fillId="0" fontId="1" numFmtId="164" xfId="0" applyBorder="1" applyFont="1" applyNumberFormat="1"/>
    <xf borderId="1" fillId="4" fontId="9" numFmtId="0" xfId="0" applyAlignment="1" applyBorder="1" applyFont="1">
      <alignment readingOrder="0"/>
    </xf>
    <xf borderId="1" fillId="0" fontId="4" numFmtId="10" xfId="0" applyAlignment="1" applyBorder="1" applyFont="1" applyNumberFormat="1">
      <alignment horizontal="center" vertical="bottom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0" xfId="0" applyAlignment="1" applyFont="1" applyNumberFormat="1">
      <alignment horizontal="center"/>
    </xf>
    <xf borderId="0" fillId="0" fontId="9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7" numFmtId="0" xfId="0" applyAlignment="1" applyFont="1">
      <alignment horizontal="center" readingOrder="0"/>
    </xf>
    <xf borderId="0" fillId="0" fontId="1" numFmtId="10" xfId="0" applyFont="1" applyNumberFormat="1"/>
    <xf borderId="0" fillId="2" fontId="1" numFmtId="0" xfId="0" applyAlignment="1" applyFont="1">
      <alignment readingOrder="0"/>
    </xf>
    <xf borderId="0" fillId="2" fontId="1" numFmtId="1" xfId="0" applyFont="1" applyNumberFormat="1"/>
    <xf borderId="1" fillId="2" fontId="3" numFmtId="0" xfId="0" applyBorder="1" applyFont="1"/>
    <xf borderId="2" fillId="0" fontId="6" numFmtId="0" xfId="0" applyBorder="1" applyFont="1"/>
    <xf borderId="1" fillId="2" fontId="10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0" fillId="0" fontId="3" numFmtId="0" xfId="0" applyAlignment="1" applyFont="1">
      <alignment horizontal="center" vertical="bottom"/>
    </xf>
    <xf borderId="4" fillId="2" fontId="6" numFmtId="0" xfId="0" applyBorder="1" applyFont="1"/>
    <xf borderId="0" fillId="2" fontId="6" numFmtId="0" xfId="0" applyAlignment="1" applyFont="1">
      <alignment readingOrder="0"/>
    </xf>
    <xf borderId="5" fillId="2" fontId="6" numFmtId="0" xfId="0" applyBorder="1" applyFont="1"/>
    <xf borderId="0" fillId="2" fontId="1" numFmtId="0" xfId="0" applyFont="1"/>
    <xf borderId="1" fillId="2" fontId="6" numFmtId="0" xfId="0" applyBorder="1" applyFont="1"/>
    <xf borderId="1" fillId="2" fontId="9" numFmtId="0" xfId="0" applyAlignment="1" applyBorder="1" applyFont="1">
      <alignment readingOrder="0"/>
    </xf>
    <xf borderId="5" fillId="2" fontId="9" numFmtId="0" xfId="0" applyAlignment="1" applyBorder="1" applyFont="1">
      <alignment readingOrder="0"/>
    </xf>
    <xf borderId="6" fillId="2" fontId="9" numFmtId="0" xfId="0" applyAlignment="1" applyBorder="1" applyFont="1">
      <alignment readingOrder="0"/>
    </xf>
    <xf borderId="7" fillId="2" fontId="9" numFmtId="0" xfId="0" applyAlignment="1" applyBorder="1" applyFont="1">
      <alignment readingOrder="0"/>
    </xf>
    <xf borderId="6" fillId="2" fontId="6" numFmtId="0" xfId="0" applyBorder="1" applyFont="1"/>
    <xf borderId="7" fillId="2" fontId="6" numFmtId="0" xfId="0" applyBorder="1" applyFont="1"/>
    <xf borderId="0" fillId="0" fontId="1" numFmtId="0" xfId="0" applyFont="1"/>
    <xf borderId="1" fillId="2" fontId="6" numFmtId="2" xfId="0" applyBorder="1" applyFont="1" applyNumberFormat="1"/>
    <xf borderId="1" fillId="2" fontId="9" numFmtId="2" xfId="0" applyAlignment="1" applyBorder="1" applyFont="1" applyNumberFormat="1">
      <alignment readingOrder="0"/>
    </xf>
    <xf borderId="1" fillId="2" fontId="6" numFmtId="1" xfId="0" applyAlignment="1" applyBorder="1" applyFont="1" applyNumberFormat="1">
      <alignment horizontal="center"/>
    </xf>
    <xf borderId="0" fillId="2" fontId="9" numFmtId="0" xfId="0" applyAlignment="1" applyFont="1">
      <alignment readingOrder="0"/>
    </xf>
    <xf borderId="0" fillId="2" fontId="9" numFmtId="164" xfId="0" applyAlignment="1" applyFont="1" applyNumberFormat="1">
      <alignment readingOrder="0"/>
    </xf>
    <xf borderId="2" fillId="2" fontId="6" numFmtId="0" xfId="0" applyBorder="1" applyFont="1"/>
    <xf borderId="3" fillId="2" fontId="6" numFmtId="0" xfId="0" applyBorder="1" applyFont="1"/>
    <xf borderId="0" fillId="0" fontId="7" numFmtId="0" xfId="0" applyFon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2" fontId="1" numFmtId="1" xfId="0" applyAlignment="1" applyFont="1" applyNumberFormat="1">
      <alignment horizontal="center"/>
    </xf>
    <xf borderId="0" fillId="2" fontId="1" numFmtId="0" xfId="0" applyAlignment="1" applyFont="1">
      <alignment readingOrder="0"/>
    </xf>
    <xf borderId="0" fillId="0" fontId="7" numFmtId="0" xfId="0" applyFont="1"/>
    <xf borderId="0" fillId="0" fontId="1" numFmtId="2" xfId="0" applyFont="1" applyNumberFormat="1"/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7" numFmtId="0" xfId="0" applyBorder="1" applyFont="1"/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5" fontId="11" numFmtId="0" xfId="0" applyAlignment="1" applyFont="1">
      <alignment readingOrder="0"/>
    </xf>
    <xf borderId="0" fillId="0" fontId="12" numFmtId="0" xfId="0" applyFont="1"/>
    <xf borderId="0" fillId="0" fontId="1" numFmtId="14" xfId="0" applyAlignment="1" applyFont="1" applyNumberFormat="1">
      <alignment readingOrder="0"/>
    </xf>
    <xf borderId="0" fillId="2" fontId="1" numFmtId="10" xfId="0" applyAlignment="1" applyFont="1" applyNumberFormat="1">
      <alignment horizontal="center"/>
    </xf>
    <xf borderId="0" fillId="2" fontId="1" numFmtId="10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7E7E"/>
          <bgColor rgb="FFFF7E7E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color theme="0"/>
      </font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19">
    <tableStyle count="3" pivot="0" name="Class Hits-style">
      <tableStyleElement dxfId="1" type="headerRow"/>
      <tableStyleElement dxfId="2" type="firstRowStripe"/>
      <tableStyleElement dxfId="3" type="secondRowStripe"/>
    </tableStyle>
    <tableStyle count="3" pivot="0" name="Class Hits-style 2">
      <tableStyleElement dxfId="1" type="headerRow"/>
      <tableStyleElement dxfId="2" type="firstRowStripe"/>
      <tableStyleElement dxfId="3" type="secondRowStripe"/>
    </tableStyle>
    <tableStyle count="3" pivot="0" name="Class Hits-style 3">
      <tableStyleElement dxfId="1" type="headerRow"/>
      <tableStyleElement dxfId="2" type="firstRowStripe"/>
      <tableStyleElement dxfId="3" type="secondRowStripe"/>
    </tableStyle>
    <tableStyle count="3" pivot="0" name="Class Hits-style 4">
      <tableStyleElement dxfId="1" type="headerRow"/>
      <tableStyleElement dxfId="2" type="firstRowStripe"/>
      <tableStyleElement dxfId="3" type="secondRowStripe"/>
    </tableStyle>
    <tableStyle count="3" pivot="0" name="Class Hits-style 5">
      <tableStyleElement dxfId="1" type="headerRow"/>
      <tableStyleElement dxfId="2" type="firstRowStripe"/>
      <tableStyleElement dxfId="3" type="secondRowStripe"/>
    </tableStyle>
    <tableStyle count="3" pivot="0" name="Class Hits-style 6">
      <tableStyleElement dxfId="1" type="headerRow"/>
      <tableStyleElement dxfId="2" type="firstRowStripe"/>
      <tableStyleElement dxfId="3" type="secondRowStripe"/>
    </tableStyle>
    <tableStyle count="3" pivot="0" name="Class Branch Info-style">
      <tableStyleElement dxfId="1" type="headerRow"/>
      <tableStyleElement dxfId="2" type="firstRowStripe"/>
      <tableStyleElement dxfId="3" type="secondRowStripe"/>
    </tableStyle>
    <tableStyle count="3" pivot="0" name="Class Branch Info-style 2">
      <tableStyleElement dxfId="1" type="headerRow"/>
      <tableStyleElement dxfId="2" type="firstRowStripe"/>
      <tableStyleElement dxfId="3" type="secondRowStripe"/>
    </tableStyle>
    <tableStyle count="3" pivot="0" name="Class Branch Info-style 3">
      <tableStyleElement dxfId="1" type="headerRow"/>
      <tableStyleElement dxfId="2" type="firstRowStripe"/>
      <tableStyleElement dxfId="3" type="secondRowStripe"/>
    </tableStyle>
    <tableStyle count="3" pivot="0" name="Class Branch Info-style 4">
      <tableStyleElement dxfId="1" type="headerRow"/>
      <tableStyleElement dxfId="2" type="firstRowStripe"/>
      <tableStyleElement dxfId="3" type="secondRowStripe"/>
    </tableStyle>
    <tableStyle count="3" pivot="0" name="Class Branch Info-style 5">
      <tableStyleElement dxfId="1" type="headerRow"/>
      <tableStyleElement dxfId="2" type="firstRowStripe"/>
      <tableStyleElement dxfId="3" type="secondRowStripe"/>
    </tableStyle>
    <tableStyle count="3" pivot="0" name="Class Branch Info-style 6">
      <tableStyleElement dxfId="1" type="headerRow"/>
      <tableStyleElement dxfId="2" type="firstRowStripe"/>
      <tableStyleElement dxfId="3" type="secondRowStripe"/>
    </tableStyle>
    <tableStyle count="3" pivot="0" name="Class Branch Info-style 7">
      <tableStyleElement dxfId="1" type="headerRow"/>
      <tableStyleElement dxfId="2" type="firstRowStripe"/>
      <tableStyleElement dxfId="3" type="secondRowStripe"/>
    </tableStyle>
    <tableStyle count="3" pivot="0" name="Class Branch Info-style 8">
      <tableStyleElement dxfId="1" type="headerRow"/>
      <tableStyleElement dxfId="2" type="firstRowStripe"/>
      <tableStyleElement dxfId="3" type="secondRowStripe"/>
    </tableStyle>
    <tableStyle count="3" pivot="0" name="Class Skill Damage-style">
      <tableStyleElement dxfId="1" type="headerRow"/>
      <tableStyleElement dxfId="2" type="firstRowStripe"/>
      <tableStyleElement dxfId="3" type="secondRowStripe"/>
    </tableStyle>
    <tableStyle count="3" pivot="0" name="Class Skill Damage-style 2">
      <tableStyleElement dxfId="1" type="headerRow"/>
      <tableStyleElement dxfId="2" type="firstRowStripe"/>
      <tableStyleElement dxfId="3" type="secondRowStripe"/>
    </tableStyle>
    <tableStyle count="3" pivot="0" name="Damage Calculator-style">
      <tableStyleElement dxfId="10" type="headerRow"/>
      <tableStyleElement dxfId="2" type="firstRowStripe"/>
      <tableStyleElement dxfId="3" type="secondRowStripe"/>
    </tableStyle>
    <tableStyle count="2" pivot="0" name="Damage Calculator-style 2">
      <tableStyleElement dxfId="2" type="firstRowStripe"/>
      <tableStyleElement dxfId="3" type="secondRowStripe"/>
    </tableStyle>
    <tableStyle count="2" pivot="0" name="Damage Calculator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28575</xdr:rowOff>
    </xdr:from>
    <xdr:ext cx="2076450" cy="2305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23</xdr:row>
      <xdr:rowOff>142875</xdr:rowOff>
    </xdr:from>
    <xdr:ext cx="3048000" cy="6096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19050</xdr:rowOff>
    </xdr:from>
    <xdr:ext cx="4781550" cy="13430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</xdr:colOff>
      <xdr:row>26</xdr:row>
      <xdr:rowOff>180975</xdr:rowOff>
    </xdr:from>
    <xdr:ext cx="3505200" cy="220027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</xdr:colOff>
      <xdr:row>38</xdr:row>
      <xdr:rowOff>95250</xdr:rowOff>
    </xdr:from>
    <xdr:ext cx="3505200" cy="82867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45</xdr:row>
      <xdr:rowOff>0</xdr:rowOff>
    </xdr:from>
    <xdr:ext cx="4076700" cy="146685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2:G26" displayName="Table_17" id="17">
  <tableColumns count="7">
    <tableColumn name="Skill Name" id="1"/>
    <tableColumn name="SLv Override" id="2"/>
    <tableColumn name="Dmg Mult" id="3"/>
    <tableColumn name="Branch" id="4"/>
    <tableColumn name="Dmg/Hit" id="5"/>
    <tableColumn name="Damage Range" id="6"/>
    <tableColumn name="Total Skill Dmg" id="7"/>
  </tableColumns>
  <tableStyleInfo name="Damage Calculator-style" showColumnStripes="0" showFirstColumn="1" showLastColumn="1" showRowStripes="1"/>
</table>
</file>

<file path=xl/tables/table2.xml><?xml version="1.0" encoding="utf-8"?>
<table xmlns="http://schemas.openxmlformats.org/spreadsheetml/2006/main" headerRowCount="0" ref="Q35:R39" displayName="Table_18" id="18">
  <tableColumns count="2">
    <tableColumn name="Column1" id="1"/>
    <tableColumn name="Column2" id="2"/>
  </tableColumns>
  <tableStyleInfo name="Damage Calculator-style 2" showColumnStripes="0" showFirstColumn="1" showLastColumn="1" showRowStripes="1"/>
</table>
</file>

<file path=xl/tables/table3.xml><?xml version="1.0" encoding="utf-8"?>
<table xmlns="http://schemas.openxmlformats.org/spreadsheetml/2006/main" headerRowCount="0" ref="R13:U17" displayName="Table_19" id="19">
  <tableColumns count="4">
    <tableColumn name="Column1" id="1"/>
    <tableColumn name="Column2" id="2"/>
    <tableColumn name="Column3" id="3"/>
    <tableColumn name="Column4" id="4"/>
  </tableColumns>
  <tableStyleInfo name="Damage Calculator-style 3" showColumnStripes="0" showFirstColumn="1" showLastColumn="1" showRowStripes="1"/>
</table>
</file>

<file path=xl/tables/table4.xml><?xml version="1.0" encoding="utf-8"?>
<table xmlns="http://schemas.openxmlformats.org/spreadsheetml/2006/main" ref="A18:AV35" displayName="Table_15" id="15">
  <tableColumns count="48">
    <tableColumn name="Warrior" id="1"/>
    <tableColumn name="Scaling" id="2"/>
    <tableColumn name="Base" id="3"/>
    <tableColumn name="Level 1" id="4"/>
    <tableColumn name="Level 2" id="5"/>
    <tableColumn name="Level 3" id="6"/>
    <tableColumn name="Level 4" id="7"/>
    <tableColumn name="Level 5" id="8"/>
    <tableColumn name="Level 6" id="9"/>
    <tableColumn name="Level 7" id="10"/>
    <tableColumn name="Level 8" id="11"/>
    <tableColumn name="Level 9" id="12"/>
    <tableColumn name="Level 10" id="13"/>
    <tableColumn name="Level 11" id="14"/>
    <tableColumn name="Level 12" id="15"/>
    <tableColumn name="Level 13" id="16"/>
    <tableColumn name="Level 14" id="17"/>
    <tableColumn name="Level 15" id="18"/>
    <tableColumn name="Level 16" id="19"/>
    <tableColumn name="Level 17" id="20"/>
    <tableColumn name="Level 18" id="21"/>
    <tableColumn name="Level 19" id="22"/>
    <tableColumn name="Level 20" id="23"/>
    <tableColumn name="Level 21" id="24"/>
    <tableColumn name="Level 22" id="25"/>
    <tableColumn name="Level 23" id="26"/>
    <tableColumn name="Level 24" id="27"/>
    <tableColumn name="Level 25" id="28"/>
    <tableColumn name="Level 26" id="29"/>
    <tableColumn name="Level 27" id="30"/>
    <tableColumn name="Level 28" id="31"/>
    <tableColumn name="Level 29" id="32"/>
    <tableColumn name="Level 30" id="33"/>
    <tableColumn name="Level 31" id="34"/>
    <tableColumn name="Level 32" id="35"/>
    <tableColumn name="Level 33" id="36"/>
    <tableColumn name="Level 34" id="37"/>
    <tableColumn name="Level 35" id="38"/>
    <tableColumn name="Level 36" id="39"/>
    <tableColumn name="Level 37" id="40"/>
    <tableColumn name="Level 38" id="41"/>
    <tableColumn name="Level 39" id="42"/>
    <tableColumn name="Level 40" id="43"/>
    <tableColumn name="Level 41" id="44"/>
    <tableColumn name="Level 42" id="45"/>
    <tableColumn name="Level 43" id="46"/>
    <tableColumn name="Level 44" id="47"/>
    <tableColumn name="Level 45" id="48"/>
  </tableColumns>
  <tableStyleInfo name="Class Skill Damage-style" showColumnStripes="0" showFirstColumn="1" showLastColumn="1" showRowStripes="1"/>
</table>
</file>

<file path=xl/tables/table5.xml><?xml version="1.0" encoding="utf-8"?>
<table xmlns="http://schemas.openxmlformats.org/spreadsheetml/2006/main" ref="A1:AV16" displayName="Table_16" id="16">
  <tableColumns count="48">
    <tableColumn name="Witch" id="1"/>
    <tableColumn name="Scaling" id="2"/>
    <tableColumn name="Base" id="3"/>
    <tableColumn name="Level 1" id="4"/>
    <tableColumn name="Level 2" id="5"/>
    <tableColumn name="Level 3" id="6"/>
    <tableColumn name="Level 4" id="7"/>
    <tableColumn name="Level 5" id="8"/>
    <tableColumn name="Level 6" id="9"/>
    <tableColumn name="Level 7" id="10"/>
    <tableColumn name="Level 8" id="11"/>
    <tableColumn name="Level 9" id="12"/>
    <tableColumn name="Level 10" id="13"/>
    <tableColumn name="Level 11" id="14"/>
    <tableColumn name="Level 12" id="15"/>
    <tableColumn name="Level 13" id="16"/>
    <tableColumn name="Level 14" id="17"/>
    <tableColumn name="Level 15" id="18"/>
    <tableColumn name="Level 16" id="19"/>
    <tableColumn name="Level 17" id="20"/>
    <tableColumn name="Level 18" id="21"/>
    <tableColumn name="Level 19" id="22"/>
    <tableColumn name="Level 20" id="23"/>
    <tableColumn name="Level 21" id="24"/>
    <tableColumn name="Level 22" id="25"/>
    <tableColumn name="Level 23" id="26"/>
    <tableColumn name="Level 24" id="27"/>
    <tableColumn name="Level 25" id="28"/>
    <tableColumn name="Level 26" id="29"/>
    <tableColumn name="Level 27" id="30"/>
    <tableColumn name="Level 28" id="31"/>
    <tableColumn name="Level 29" id="32"/>
    <tableColumn name="Level 30" id="33"/>
    <tableColumn name="Level 31" id="34"/>
    <tableColumn name="Level 32" id="35"/>
    <tableColumn name="Level 33" id="36"/>
    <tableColumn name="Level 34" id="37"/>
    <tableColumn name="Level 35" id="38"/>
    <tableColumn name="Level 36" id="39"/>
    <tableColumn name="Level 37" id="40"/>
    <tableColumn name="Level 38" id="41"/>
    <tableColumn name="Level 39" id="42"/>
    <tableColumn name="Level 40" id="43"/>
    <tableColumn name="Level 41" id="44"/>
    <tableColumn name="Level 42" id="45"/>
    <tableColumn name="Level 43" id="46"/>
    <tableColumn name="Level 44" id="47"/>
    <tableColumn name="Level 45" id="48"/>
  </tableColumns>
  <tableStyleInfo name="Class Skill Damage-style 2" showColumnStripes="0" showFirstColumn="1" showLastColumn="1" showRowStripes="1"/>
</table>
</file>

<file path=xl/tables/table6.xml><?xml version="1.0" encoding="utf-8"?>
<table xmlns="http://schemas.openxmlformats.org/spreadsheetml/2006/main" ref="B91:AT125" displayName="Table_1" id="1">
  <tableColumns count="45">
    <tableColumn name="Level 1" id="1"/>
    <tableColumn name="Level 2" id="2"/>
    <tableColumn name="Level 3" id="3"/>
    <tableColumn name="Level 4" id="4"/>
    <tableColumn name="Level 5" id="5"/>
    <tableColumn name="Level 6" id="6"/>
    <tableColumn name="Level 7" id="7"/>
    <tableColumn name="Level 8" id="8"/>
    <tableColumn name="Level 9" id="9"/>
    <tableColumn name="Level 10" id="10"/>
    <tableColumn name="Level 11" id="11"/>
    <tableColumn name="Level 12" id="12"/>
    <tableColumn name="Level 13" id="13"/>
    <tableColumn name="Level 14" id="14"/>
    <tableColumn name="Level 15" id="15"/>
    <tableColumn name="Level 16" id="16"/>
    <tableColumn name="Level 17" id="17"/>
    <tableColumn name="Level 18" id="18"/>
    <tableColumn name="Level 19" id="19"/>
    <tableColumn name="Level 20" id="20"/>
    <tableColumn name="Level 21" id="21"/>
    <tableColumn name="Level 22" id="22"/>
    <tableColumn name="Level 23" id="23"/>
    <tableColumn name="Level 24" id="24"/>
    <tableColumn name="Level 25" id="25"/>
    <tableColumn name="Level 26" id="26"/>
    <tableColumn name="Level 27" id="27"/>
    <tableColumn name="Level 28" id="28"/>
    <tableColumn name="Level 29" id="29"/>
    <tableColumn name="Level 30" id="30"/>
    <tableColumn name="Level 31" id="31"/>
    <tableColumn name="Level 32" id="32"/>
    <tableColumn name="Level 33" id="33"/>
    <tableColumn name="Level 34" id="34"/>
    <tableColumn name="Level 35" id="35"/>
    <tableColumn name="Level 36" id="36"/>
    <tableColumn name="Level 37" id="37"/>
    <tableColumn name="Level 38" id="38"/>
    <tableColumn name="Level 39" id="39"/>
    <tableColumn name="Level 40" id="40"/>
    <tableColumn name="Level 41" id="41"/>
    <tableColumn name="Level 42" id="42"/>
    <tableColumn name="Level 43" id="43"/>
    <tableColumn name="Level 44" id="44"/>
    <tableColumn name="Level 45" id="45"/>
  </tableColumns>
  <tableStyleInfo name="Class Hits-style" showColumnStripes="0" showFirstColumn="1" showLastColumn="1" showRowStripes="1"/>
</table>
</file>

<file path=xl/tables/table7.xml><?xml version="1.0" encoding="utf-8"?>
<table xmlns="http://schemas.openxmlformats.org/spreadsheetml/2006/main" ref="A35:B52" displayName="Table_2" id="2">
  <tableColumns count="2">
    <tableColumn name="Warrior Skill Hits" id="1"/>
    <tableColumn name="Base" id="2"/>
  </tableColumns>
  <tableStyleInfo name="Class Hits-style 2" showColumnStripes="0" showFirstColumn="1" showLastColumn="1" showRowStripes="1"/>
</table>
</file>

<file path=xl/tables/table8.xml><?xml version="1.0" encoding="utf-8"?>
<table xmlns="http://schemas.openxmlformats.org/spreadsheetml/2006/main" ref="A1:B16" displayName="Table_3" id="3">
  <tableColumns count="2">
    <tableColumn name="Witch Skill Hits" id="1"/>
    <tableColumn name="Base" id="2"/>
  </tableColumns>
  <tableStyleInfo name="Class Hits-style 3" showColumnStripes="0" showFirstColumn="1" showLastColumn="1" showRowStripes="1"/>
</table>
</file>

<file path=xl/tables/table9.xml><?xml version="1.0" encoding="utf-8"?>
<table xmlns="http://schemas.openxmlformats.org/spreadsheetml/2006/main" ref="B128:AT145" displayName="Table_4" id="4">
  <tableColumns count="45">
    <tableColumn name="Level 1" id="1"/>
    <tableColumn name="Level 2" id="2"/>
    <tableColumn name="Level 3" id="3"/>
    <tableColumn name="Level 4" id="4"/>
    <tableColumn name="Level 5" id="5"/>
    <tableColumn name="Level 6" id="6"/>
    <tableColumn name="Level 7" id="7"/>
    <tableColumn name="Level 8" id="8"/>
    <tableColumn name="Level 9" id="9"/>
    <tableColumn name="Level 10" id="10"/>
    <tableColumn name="Level 11" id="11"/>
    <tableColumn name="Level 12" id="12"/>
    <tableColumn name="Level 13" id="13"/>
    <tableColumn name="Level 14" id="14"/>
    <tableColumn name="Level 15" id="15"/>
    <tableColumn name="Level 16" id="16"/>
    <tableColumn name="Level 17" id="17"/>
    <tableColumn name="Level 18" id="18"/>
    <tableColumn name="Level 19" id="19"/>
    <tableColumn name="Level 20" id="20"/>
    <tableColumn name="Level 21" id="21"/>
    <tableColumn name="Level 22" id="22"/>
    <tableColumn name="Level 23" id="23"/>
    <tableColumn name="Level 24" id="24"/>
    <tableColumn name="Level 25" id="25"/>
    <tableColumn name="Level 26" id="26"/>
    <tableColumn name="Level 27" id="27"/>
    <tableColumn name="Level 28" id="28"/>
    <tableColumn name="Level 29" id="29"/>
    <tableColumn name="Level 30" id="30"/>
    <tableColumn name="Level 31" id="31"/>
    <tableColumn name="Level 32" id="32"/>
    <tableColumn name="Level 33" id="33"/>
    <tableColumn name="Level 34" id="34"/>
    <tableColumn name="Level 35" id="35"/>
    <tableColumn name="Level 36" id="36"/>
    <tableColumn name="Level 37" id="37"/>
    <tableColumn name="Level 38" id="38"/>
    <tableColumn name="Level 39" id="39"/>
    <tableColumn name="Level 40" id="40"/>
    <tableColumn name="Level 41" id="41"/>
    <tableColumn name="Level 42" id="42"/>
    <tableColumn name="Level 43" id="43"/>
    <tableColumn name="Level 44" id="44"/>
    <tableColumn name="Level 45" id="45"/>
  </tableColumns>
  <tableStyleInfo name="Class Hits-style 4" showColumnStripes="0" showFirstColumn="1" showLastColumn="1" showRowStripes="1"/>
</table>
</file>

<file path=xl/tables/table10.xml><?xml version="1.0" encoding="utf-8"?>
<table xmlns="http://schemas.openxmlformats.org/spreadsheetml/2006/main" ref="A54:AT71" displayName="Table_5" id="5">
  <tableColumns count="46">
    <tableColumn name="Warrior Skill Extra Hits" id="1"/>
    <tableColumn name="Level 1" id="2"/>
    <tableColumn name="Level 2" id="3"/>
    <tableColumn name="Level 3" id="4"/>
    <tableColumn name="Level 4" id="5"/>
    <tableColumn name="Level 5" id="6"/>
    <tableColumn name="Level 6" id="7"/>
    <tableColumn name="Level 7" id="8"/>
    <tableColumn name="Level 8" id="9"/>
    <tableColumn name="Level 9" id="10"/>
    <tableColumn name="Level 10" id="11"/>
    <tableColumn name="Level 11" id="12"/>
    <tableColumn name="Level 12" id="13"/>
    <tableColumn name="Level 13" id="14"/>
    <tableColumn name="Level 14" id="15"/>
    <tableColumn name="Level 15" id="16"/>
    <tableColumn name="Level 16" id="17"/>
    <tableColumn name="Level 17" id="18"/>
    <tableColumn name="Level 18" id="19"/>
    <tableColumn name="Level 19" id="20"/>
    <tableColumn name="Level 20" id="21"/>
    <tableColumn name="Level 21" id="22"/>
    <tableColumn name="Level 22" id="23"/>
    <tableColumn name="Level 23" id="24"/>
    <tableColumn name="Level 24" id="25"/>
    <tableColumn name="Level 25" id="26"/>
    <tableColumn name="Level 26" id="27"/>
    <tableColumn name="Level 27" id="28"/>
    <tableColumn name="Level 28" id="29"/>
    <tableColumn name="Level 29" id="30"/>
    <tableColumn name="Level 30" id="31"/>
    <tableColumn name="Level 31" id="32"/>
    <tableColumn name="Level 32" id="33"/>
    <tableColumn name="Level 33" id="34"/>
    <tableColumn name="Level 34" id="35"/>
    <tableColumn name="Level 35" id="36"/>
    <tableColumn name="Level 36" id="37"/>
    <tableColumn name="Level 37" id="38"/>
    <tableColumn name="Level 38" id="39"/>
    <tableColumn name="Level 39" id="40"/>
    <tableColumn name="Level 40" id="41"/>
    <tableColumn name="Level 41" id="42"/>
    <tableColumn name="Level 42" id="43"/>
    <tableColumn name="Level 43" id="44"/>
    <tableColumn name="Level 44" id="45"/>
    <tableColumn name="Level 45" id="46"/>
  </tableColumns>
  <tableStyleInfo name="Class Hits-style 5" showColumnStripes="0" showFirstColumn="1" showLastColumn="1" showRowStripes="1"/>
</table>
</file>

<file path=xl/tables/table11.xml><?xml version="1.0" encoding="utf-8"?>
<table xmlns="http://schemas.openxmlformats.org/spreadsheetml/2006/main" ref="A18:AT33" displayName="Table_6" id="6">
  <tableColumns count="46">
    <tableColumn name="Witch Skill Extra Hits" id="1"/>
    <tableColumn name="Level 1" id="2"/>
    <tableColumn name="Level 2" id="3"/>
    <tableColumn name="Level 3" id="4"/>
    <tableColumn name="Level 4" id="5"/>
    <tableColumn name="Level 5" id="6"/>
    <tableColumn name="Level 6" id="7"/>
    <tableColumn name="Level 7" id="8"/>
    <tableColumn name="Level 8" id="9"/>
    <tableColumn name="Level 9" id="10"/>
    <tableColumn name="Level 10" id="11"/>
    <tableColumn name="Level 11" id="12"/>
    <tableColumn name="Level 12" id="13"/>
    <tableColumn name="Level 13" id="14"/>
    <tableColumn name="Level 14" id="15"/>
    <tableColumn name="Level 15" id="16"/>
    <tableColumn name="Level 16" id="17"/>
    <tableColumn name="Level 17" id="18"/>
    <tableColumn name="Level 18" id="19"/>
    <tableColumn name="Level 19" id="20"/>
    <tableColumn name="Level 20" id="21"/>
    <tableColumn name="Level 21" id="22"/>
    <tableColumn name="Level 22" id="23"/>
    <tableColumn name="Level 23" id="24"/>
    <tableColumn name="Level 24" id="25"/>
    <tableColumn name="Level 25" id="26"/>
    <tableColumn name="Level 26" id="27"/>
    <tableColumn name="Level 27" id="28"/>
    <tableColumn name="Level 28" id="29"/>
    <tableColumn name="Level 29" id="30"/>
    <tableColumn name="Level 30" id="31"/>
    <tableColumn name="Level 31" id="32"/>
    <tableColumn name="Level 32" id="33"/>
    <tableColumn name="Level 33" id="34"/>
    <tableColumn name="Level 34" id="35"/>
    <tableColumn name="Level 35" id="36"/>
    <tableColumn name="Level 36" id="37"/>
    <tableColumn name="Level 37" id="38"/>
    <tableColumn name="Level 38" id="39"/>
    <tableColumn name="Level 39" id="40"/>
    <tableColumn name="Level 40" id="41"/>
    <tableColumn name="Level 41" id="42"/>
    <tableColumn name="Level 42" id="43"/>
    <tableColumn name="Level 43" id="44"/>
    <tableColumn name="Level 44" id="45"/>
    <tableColumn name="Level 45" id="46"/>
  </tableColumns>
  <tableStyleInfo name="Class Hits-style 6" showColumnStripes="0" showFirstColumn="1" showLastColumn="1" showRowStripes="1"/>
</table>
</file>

<file path=xl/tables/table12.xml><?xml version="1.0" encoding="utf-8"?>
<table xmlns="http://schemas.openxmlformats.org/spreadsheetml/2006/main" ref="A18:C24" displayName="Table_7" id="7">
  <tableColumns count="3">
    <tableColumn name="Sorceress Branch Skills" id="1"/>
    <tableColumn name="Branch 1" id="2"/>
    <tableColumn name="Branch 2" id="3"/>
  </tableColumns>
  <tableStyleInfo name="Class Branch Info-style" showColumnStripes="0" showFirstColumn="1" showLastColumn="1" showRowStripes="1"/>
</table>
</file>

<file path=xl/tables/table13.xml><?xml version="1.0" encoding="utf-8"?>
<table xmlns="http://schemas.openxmlformats.org/spreadsheetml/2006/main" ref="A35:C41" displayName="Table_8" id="8">
  <tableColumns count="3">
    <tableColumn name="Giant Branch Skills" id="1"/>
    <tableColumn name="Branch 1" id="2"/>
    <tableColumn name="Branch 2" id="3"/>
  </tableColumns>
  <tableStyleInfo name="Class Branch Info-style 2" showColumnStripes="0" showFirstColumn="1" showLastColumn="1" showRowStripes="1"/>
</table>
</file>

<file path=xl/tables/table14.xml><?xml version="1.0" encoding="utf-8"?>
<table xmlns="http://schemas.openxmlformats.org/spreadsheetml/2006/main" ref="A1:C8" displayName="Table_9" id="9">
  <tableColumns count="3">
    <tableColumn name="Witch Branch Skills" id="1"/>
    <tableColumn name="Branch 1" id="2"/>
    <tableColumn name="Branch 2" id="3"/>
  </tableColumns>
  <tableStyleInfo name="Class Branch Info-style 3" showColumnStripes="0" showFirstColumn="1" showLastColumn="1" showRowStripes="1"/>
</table>
</file>

<file path=xl/tables/table15.xml><?xml version="1.0" encoding="utf-8"?>
<table xmlns="http://schemas.openxmlformats.org/spreadsheetml/2006/main" ref="A43:C49" displayName="Table_10" id="10">
  <tableColumns count="3">
    <tableColumn name="Valk Branch Skills" id="1"/>
    <tableColumn name="Branch 1" id="2"/>
    <tableColumn name="Branch 2" id="3"/>
  </tableColumns>
  <tableStyleInfo name="Class Branch Info-style 4" showColumnStripes="0" showFirstColumn="1" showLastColumn="1" showRowStripes="1"/>
</table>
</file>

<file path=xl/tables/table16.xml><?xml version="1.0" encoding="utf-8"?>
<table xmlns="http://schemas.openxmlformats.org/spreadsheetml/2006/main" ref="A26:C33" displayName="Table_11" id="11">
  <tableColumns count="3">
    <tableColumn name="Ranger Brach Skills" id="1"/>
    <tableColumn name="Branch 1" id="2"/>
    <tableColumn name="Brach 2" id="3"/>
  </tableColumns>
  <tableStyleInfo name="Class Branch Info-style 5" showColumnStripes="0" showFirstColumn="1" showLastColumn="1" showRowStripes="1"/>
</table>
</file>

<file path=xl/tables/table17.xml><?xml version="1.0" encoding="utf-8"?>
<table xmlns="http://schemas.openxmlformats.org/spreadsheetml/2006/main" ref="A59:C65" displayName="Table_12" id="12">
  <tableColumns count="3">
    <tableColumn name="Huntress" id="1"/>
    <tableColumn name="Branch 1" id="2"/>
    <tableColumn name="Branch 2" id="3"/>
  </tableColumns>
  <tableStyleInfo name="Class Branch Info-style 6" showColumnStripes="0" showFirstColumn="1" showLastColumn="1" showRowStripes="1"/>
</table>
</file>

<file path=xl/tables/table18.xml><?xml version="1.0" encoding="utf-8"?>
<table xmlns="http://schemas.openxmlformats.org/spreadsheetml/2006/main" ref="A51:C57" displayName="Table_13" id="13">
  <tableColumns count="3">
    <tableColumn name="ArchMage Branch Skills" id="1"/>
    <tableColumn name="Branch 1" id="2"/>
    <tableColumn name="Branch 2" id="3"/>
  </tableColumns>
  <tableStyleInfo name="Class Branch Info-style 7" showColumnStripes="0" showFirstColumn="1" showLastColumn="1" showRowStripes="1"/>
</table>
</file>

<file path=xl/tables/table19.xml><?xml version="1.0" encoding="utf-8"?>
<table xmlns="http://schemas.openxmlformats.org/spreadsheetml/2006/main" ref="A10:D16" displayName="Table_14" id="14">
  <tableColumns count="4">
    <tableColumn name="Warrior Branch Skills" id="1"/>
    <tableColumn name="Branch 1" id="2"/>
    <tableColumn name="Branch 2" id="3"/>
    <tableColumn name="Branch 3" id="4"/>
  </tableColumns>
  <tableStyleInfo name="Class Branch Info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9.xml"/><Relationship Id="rId10" Type="http://schemas.openxmlformats.org/officeDocument/2006/relationships/table" Target="../tables/table8.xml"/><Relationship Id="rId13" Type="http://schemas.openxmlformats.org/officeDocument/2006/relationships/table" Target="../tables/table11.xml"/><Relationship Id="rId12" Type="http://schemas.openxmlformats.org/officeDocument/2006/relationships/table" Target="../tables/table10.xml"/><Relationship Id="rId9" Type="http://schemas.openxmlformats.org/officeDocument/2006/relationships/table" Target="../tables/table7.xml"/><Relationship Id="rId8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13" Type="http://schemas.openxmlformats.org/officeDocument/2006/relationships/table" Target="../tables/table15.xml"/><Relationship Id="rId12" Type="http://schemas.openxmlformats.org/officeDocument/2006/relationships/table" Target="../tables/table14.xml"/><Relationship Id="rId15" Type="http://schemas.openxmlformats.org/officeDocument/2006/relationships/table" Target="../tables/table17.xml"/><Relationship Id="rId14" Type="http://schemas.openxmlformats.org/officeDocument/2006/relationships/table" Target="../tables/table16.xml"/><Relationship Id="rId17" Type="http://schemas.openxmlformats.org/officeDocument/2006/relationships/table" Target="../tables/table19.xml"/><Relationship Id="rId16" Type="http://schemas.openxmlformats.org/officeDocument/2006/relationships/table" Target="../tables/table1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0.5"/>
    <col customWidth="1" min="3" max="3" width="12.63"/>
    <col customWidth="1" min="4" max="4" width="11.88"/>
    <col customWidth="1" min="5" max="5" width="9.13"/>
    <col customWidth="1" min="6" max="6" width="12.0"/>
    <col customWidth="1" min="7" max="7" width="11.88"/>
    <col customWidth="1" hidden="1" min="8" max="8" width="15.38"/>
    <col customWidth="1" hidden="1" min="9" max="9" width="7.38"/>
    <col customWidth="1" hidden="1" min="10" max="11" width="7.63"/>
    <col customWidth="1" min="12" max="12" width="3.13"/>
    <col customWidth="1" min="13" max="13" width="8.75"/>
    <col customWidth="1" hidden="1" min="14" max="15" width="9.38"/>
    <col customWidth="1" hidden="1" min="16" max="16" width="24.75"/>
    <col customWidth="1" hidden="1" min="17" max="17" width="7.63"/>
    <col customWidth="1" min="18" max="19" width="7.63"/>
    <col customWidth="1" hidden="1" min="20" max="20" width="18.75"/>
    <col customWidth="1" hidden="1" min="21" max="22" width="7.63"/>
    <col customWidth="1" min="23" max="23" width="7.63"/>
  </cols>
  <sheetData>
    <row r="1">
      <c r="A1" s="1" t="s">
        <v>0</v>
      </c>
      <c r="B1" s="6" t="s">
        <v>7</v>
      </c>
      <c r="C1" s="1" t="s">
        <v>54</v>
      </c>
      <c r="D1" s="6">
        <v>30.0</v>
      </c>
      <c r="F1" s="12" t="s">
        <v>56</v>
      </c>
      <c r="G1" s="12" t="s">
        <v>61</v>
      </c>
      <c r="H1" s="14" t="s">
        <v>62</v>
      </c>
      <c r="I1" s="14">
        <f>(1+G2/100)*1.1</f>
        <v>1.606</v>
      </c>
      <c r="L1" s="12" t="s">
        <v>68</v>
      </c>
      <c r="M1" s="20"/>
    </row>
    <row r="2">
      <c r="A2" s="1" t="s">
        <v>70</v>
      </c>
      <c r="B2" s="6">
        <v>70.0</v>
      </c>
      <c r="C2" s="23" t="s">
        <v>65</v>
      </c>
      <c r="D2" s="25">
        <v>170.0</v>
      </c>
      <c r="F2" s="26" t="s">
        <v>73</v>
      </c>
      <c r="G2" s="25">
        <v>46.0</v>
      </c>
      <c r="H2" s="14" t="s">
        <v>74</v>
      </c>
      <c r="I2" s="14">
        <f t="shared" ref="I2:I4" si="1">1+G3/100</f>
        <v>1.05</v>
      </c>
      <c r="L2" s="27" t="s">
        <v>75</v>
      </c>
      <c r="M2" s="28" t="str">
        <f t="array" ref="M2">INDEX($H$8:$H$11,MATCH(LARGE(TotalBranchBonus,ROW()-1),TotalBranchBonus,0))</f>
        <v>Aal</v>
      </c>
    </row>
    <row r="3">
      <c r="A3" s="23" t="s">
        <v>77</v>
      </c>
      <c r="B3" s="29">
        <v>2531.0</v>
      </c>
      <c r="C3" s="1" t="s">
        <v>78</v>
      </c>
      <c r="D3" s="6">
        <v>40.0</v>
      </c>
      <c r="F3" s="23" t="s">
        <v>79</v>
      </c>
      <c r="G3" s="25">
        <v>5.0</v>
      </c>
      <c r="H3" s="14" t="s">
        <v>80</v>
      </c>
      <c r="I3" s="14">
        <f t="shared" si="1"/>
        <v>1.21</v>
      </c>
      <c r="L3" s="27" t="s">
        <v>81</v>
      </c>
      <c r="M3" s="28" t="str">
        <f t="array" ref="M3">INDEX($H$8:$H$11,MATCH(LARGE(TotalBranchBonus,ROW()-1),TotalBranchBonus,0))</f>
        <v>Labreve</v>
      </c>
    </row>
    <row r="4">
      <c r="A4" s="23" t="s">
        <v>82</v>
      </c>
      <c r="B4" s="29">
        <v>3.0</v>
      </c>
      <c r="F4" s="23" t="s">
        <v>83</v>
      </c>
      <c r="G4" s="25">
        <v>21.0</v>
      </c>
      <c r="H4" s="14" t="s">
        <v>84</v>
      </c>
      <c r="I4" s="14">
        <f t="shared" si="1"/>
        <v>1.13</v>
      </c>
      <c r="L4" s="27" t="s">
        <v>86</v>
      </c>
      <c r="M4" s="28" t="str">
        <f t="array" ref="M4">INDEX($H$8:$H$11,MATCH(LARGE(TotalBranchBonus,ROW()-1),TotalBranchBonus,0))</f>
        <v>Ahib</v>
      </c>
    </row>
    <row r="5">
      <c r="A5" s="31" t="s">
        <v>87</v>
      </c>
      <c r="B5" s="31" t="s">
        <v>59</v>
      </c>
      <c r="F5" s="23" t="s">
        <v>88</v>
      </c>
      <c r="G5" s="25">
        <v>13.0</v>
      </c>
      <c r="L5" s="27" t="s">
        <v>89</v>
      </c>
      <c r="M5" s="28" t="str">
        <f t="array" ref="M5">INDEX($H$8:$H$11,MATCH(LARGE(TotalBranchBonus,ROW()-1),TotalBranchBonus,0))</f>
        <v>Serrett</v>
      </c>
    </row>
    <row r="6">
      <c r="A6" s="23" t="s">
        <v>90</v>
      </c>
      <c r="B6" s="29">
        <f>VLOOKUP($B$5, ZoneData, 3, false)</f>
        <v>4660</v>
      </c>
    </row>
    <row r="7">
      <c r="A7" s="23" t="s">
        <v>91</v>
      </c>
      <c r="B7" s="29">
        <f>VLOOKUP($B$5, ZoneData, 2, false)</f>
        <v>74</v>
      </c>
      <c r="H7" s="31" t="s">
        <v>92</v>
      </c>
    </row>
    <row r="8">
      <c r="H8" s="31" t="s">
        <v>73</v>
      </c>
      <c r="I8" s="32">
        <f>I1*(1+CritRate/100*(CritDamage/100-1))</f>
        <v>1.94326</v>
      </c>
      <c r="T8" s="31" t="s">
        <v>94</v>
      </c>
    </row>
    <row r="9">
      <c r="A9" s="14" t="s">
        <v>95</v>
      </c>
      <c r="B9" s="14">
        <f>IF(ZoneSelect="", EnemyCP/2.5, VLOOKUP(ZoneSelect, ZoneData, 3, false)/2.5)</f>
        <v>1864</v>
      </c>
      <c r="C9" s="14" t="s">
        <v>96</v>
      </c>
      <c r="D9" s="14">
        <f>IF(ZoneSelect="", EnemyLevel-MyLevel, VLOOKUP(ZoneSelect, ZoneData, 2, false)-MyLevel)</f>
        <v>4</v>
      </c>
      <c r="F9" s="31" t="s">
        <v>97</v>
      </c>
      <c r="G9" s="31">
        <v>2.5</v>
      </c>
      <c r="H9" s="31" t="s">
        <v>79</v>
      </c>
      <c r="I9" s="32">
        <f>I2*(1+CritRate/100*(CritDamage/100-1))</f>
        <v>1.2705</v>
      </c>
      <c r="T9" s="31" t="s">
        <v>98</v>
      </c>
    </row>
    <row r="10">
      <c r="A10" s="14" t="s">
        <v>99</v>
      </c>
      <c r="B10" s="14">
        <f>MAX(MyAP-EnemyDP, 0)</f>
        <v>667</v>
      </c>
      <c r="C10" s="14" t="s">
        <v>100</v>
      </c>
      <c r="D10" s="34">
        <f>IF(LevelDifference&lt;=-5, 1.15, IF(AND(LevelDifference&gt;-5, LevelDifference&lt;4), 1.1, IF(AND(LevelDifference&gt;=4, LevelDifference&lt;10), 1, 0.9-QUOTIENT(LevelDifference, 10)*0.05)))</f>
        <v>1</v>
      </c>
      <c r="F10" s="31" t="s">
        <v>101</v>
      </c>
      <c r="G10" s="35">
        <f>B9/G9</f>
        <v>745.6</v>
      </c>
      <c r="H10" s="31" t="s">
        <v>83</v>
      </c>
      <c r="I10" s="32">
        <f>I3*(1+CritRate/100*(CritDamage/100-1)+0.1*(CritDamage/100-1))</f>
        <v>1.5488</v>
      </c>
      <c r="N10" s="36" t="s">
        <v>102</v>
      </c>
      <c r="T10" s="31" t="s">
        <v>103</v>
      </c>
      <c r="U10" s="31" t="s">
        <v>104</v>
      </c>
      <c r="V10" s="31" t="s">
        <v>105</v>
      </c>
    </row>
    <row r="11">
      <c r="A11" s="14" t="s">
        <v>106</v>
      </c>
      <c r="B11" s="14">
        <f>APBase*LevelModifier</f>
        <v>667</v>
      </c>
      <c r="C11" s="31" t="s">
        <v>108</v>
      </c>
      <c r="D11" s="14">
        <f>QUOTIENT(MATCH(MyClass, ClassList, 0), 7)+1</f>
        <v>1</v>
      </c>
      <c r="F11" s="31" t="s">
        <v>109</v>
      </c>
      <c r="G11" s="37">
        <f>(APBase/EnemyDP*EnemyDPScaler)</f>
        <v>0.8945815451</v>
      </c>
      <c r="H11" s="31" t="s">
        <v>88</v>
      </c>
      <c r="I11" s="32">
        <f>I4*(1.07+CritRate/100*(CritDamage/100-1))</f>
        <v>1.4464</v>
      </c>
      <c r="T11" s="38" t="s">
        <v>53</v>
      </c>
      <c r="U11" s="38">
        <v>1.0</v>
      </c>
      <c r="V11" s="39" t="str">
        <f t="shared" ref="V11:V13" si="2">IFERROR(INDEX($Q$23:$Q$27,MATCH($T11,$A$13:$A$29,0))/$U11,"")</f>
        <v/>
      </c>
    </row>
    <row r="12">
      <c r="A12" s="40" t="s">
        <v>110</v>
      </c>
      <c r="B12" s="42" t="s">
        <v>112</v>
      </c>
      <c r="C12" s="40" t="s">
        <v>114</v>
      </c>
      <c r="D12" s="40" t="s">
        <v>115</v>
      </c>
      <c r="E12" s="42" t="s">
        <v>116</v>
      </c>
      <c r="F12" s="42" t="s">
        <v>117</v>
      </c>
      <c r="G12" s="42" t="s">
        <v>118</v>
      </c>
      <c r="N12" s="36" t="s">
        <v>119</v>
      </c>
      <c r="O12" s="36" t="s">
        <v>120</v>
      </c>
      <c r="P12" s="46" t="s">
        <v>121</v>
      </c>
      <c r="Q12" s="46" t="s">
        <v>122</v>
      </c>
      <c r="T12" s="48" t="s">
        <v>72</v>
      </c>
      <c r="U12" s="48">
        <v>0.9</v>
      </c>
      <c r="V12" s="39" t="str">
        <f t="shared" si="2"/>
        <v/>
      </c>
    </row>
    <row r="13">
      <c r="A13" s="51" t="str">
        <f t="array" ref="A13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True Shot</v>
      </c>
      <c r="B13" s="52"/>
      <c r="C13" s="59">
        <f>SWITCH(MyClass, "Witch", IFERROR(VLOOKUP($A13, WitchSkillDamage, if($B13&gt;0, $B13+3, SkillLevel+3), False), ""), "ArchMage", IFERROR(VLOOKUP($A13, ArchMageSkillDamage, if($B13&gt;0, $B13+3, SkillLevel+3), False), ""), "Warrior", IFERROR(Vlookup($A13, WarriorSkillDamage, if($B13&gt;0, $B13+3, SkillLevel+3), false), ""), "Gladiator", IFERROR(VLOOKUP($A13, GladiatorSkillDamage, if($B13&gt;0, $B13+3, SkillLevel+3), False), ""), "Ranger", IFERROR(VLOOKUP($A13, RangerSkillDamage, if($B13&gt;0, $B13+3, SkillLevel+3), False), ""), "Huntress", IFERROR(VLOOKUP($A13, HuntressSkillDamage, if($B13&gt;0, $B13+3, SkillLevel+3), False), ""), "Giant", IFERROR(VLOOKUP($A13, GiantSkillDamage, if($B13&gt;0, $B13+3, SkillLevel+3), False), ""), "Titan", IFERROR(VLOOKUP($A13, TitanSkillDamage, if($B13&gt;0, $B13+3, SkillLevel+3), False), ""), "Valkyrie", IFERROR(VLOOKUP($A13, ValkSkillDamage, if($B13&gt;0, $B13+3, SkillLevel+3), False), ""), "Paladin", IFERROR(VLOOKUP($A13, PaladinSkillDamage, if($B13&gt;0, $B13+3, SkillLevel+3), False), ""), "Sorceress", IFERROR(VLOOKUP($A13, SorceressSkillDamage, if($B13&gt;0, $B13+3, SkillLevel+3), False), ""), "Raven", IFERROR(VLOOKUP($A13, RavenSkillDamage, if($B13&gt;0, $B13+3, SkillLevel+3), False), ""), "")</f>
        <v>560</v>
      </c>
      <c r="D13" s="60"/>
      <c r="E13" s="61">
        <f t="array" ref="E13">MyLevel/4 + IF(APBase&lt;EnemyDP/EnemyDPScaler, 'Damage Calculator'!$C13/100*(ScaledAP*(APBase/EnemyDP*EnemyDPScaler)^DmgPenalty+APBuff)*IFNA(INDEX(BranchMult,MATCH('Damage Calculator'!$D13,BranchName,0)),1),'Damage Calculator'!$C13/100*(ScaledAP+APBuff)*IFNA(INDEX(BranchMult,MATCH('Damage Calculator'!$D13,BranchName,0)),1))</f>
        <v>3582.940987</v>
      </c>
      <c r="F13" s="61" t="str">
        <f t="shared" ref="F13:F29" si="3">Round(E13*0.95, 0) &amp; " - " &amp; Round(E13*1.05, 0)</f>
        <v>3404 - 3762</v>
      </c>
      <c r="G13" s="61">
        <f>$E13*($N13+$O13)*SWITCH($D13, "Labreve", (1+0.1*(CritDamage-100)/100), "Ahib", 1.07, 1)+$E13*($N13+$O13)*(CritDamage/100-1)*CritRate/100</f>
        <v>8670.717189</v>
      </c>
      <c r="H13" s="14" t="str">
        <f t="array" ref="H13">SWITCH(MyClass, "Witch", IFERROR(INDEX(WitchBranchSkills, MATCH($A13, WitchBranchName, 0), COLUMN()-6), "None"), "Archmage", IFERROR(INDEX(ArchMageBranchSkills, MATCH($A13, ArchMageBranchName, 0), COLUMN()-6), "None"), "Warrior", IFERROR(INDEX(WarriorBranchSkills, MATCH($A13, WarriorBranchName, 0), COLUMN()-6), "None"), "Gladiator", IFERROR(INDEX(GladiatorBranchSkills, MATCH($A13, GladiatorBranchName, 0), COLUMN()-6), "None"), "Ranger", IFERROR(INDEX(RangerBranchSkills, MATCH($A13, RangerBranchName, 0), COLUMN()-6), "None"), "Huntress", IFERROR(INDEX(HuntressBranchSkills, MATCH($A13, HuntressBranchName, 0), COLUMN()-6), "None"), "Giant", IFERROR(INDEX(GiantBranchSkills, MATCH($A13, GiantBranchName, 0), COLUMN()-6), "None"), "Titan", IFERROR(INDEX(TitanBranchSkills, MATCH($A13, TitanBranchName, 0), COLUMN()-6), "None"), "Valkyrie", IFERROR(INDEX(ValkBranchSkills, MATCH($A13, ValkBranchName, 0), COLUMN()-6), "None"), "Paladin", IFERROR(INDEX(PaladinBranchSkills, MATCH($A13, PaladinBranchName, 0), COLUMN()-6), "None"), "Sorceress", IFERROR(INDEX(SorceressBranchSkills,MATCH($A13, SorceressBranchName,0), COLUMN()-6), "None"), "Raven", IFERROR(INDEX(RavenBranchSkills, MATCH($A13, RavenBranchName, 0), COLUMN()-6), "None"), "None")</f>
        <v>None</v>
      </c>
      <c r="I13" s="14" t="str">
        <f t="array" ref="I13">SWITCH(MyClass, "Witch", IFERROR(INDEX(WitchBranchSkills, MATCH($A13, WitchBranchName, 0), COLUMN()-6), "None"), "Archmage", IFERROR(INDEX(ArchMageBranchSkills, MATCH($A13, ArchMageBranchName, 0), COLUMN()-6), "None"), "Warrior", IFERROR(INDEX(WarriorBranchSkills, MATCH($A13, WarriorBranchName, 0), COLUMN()-6), "None"), "Gladiator", IFERROR(INDEX(GladiatorBranchSkills, MATCH($A13, GladiatorBranchName, 0), COLUMN()-6), "None"), "Ranger", IFERROR(INDEX(RangerBranchSkills, MATCH($A13, RangerBranchName, 0), COLUMN()-6), "None"), "Huntress", IFERROR(INDEX(HuntressBranchSkills, MATCH($A13, HuntressBranchName, 0), COLUMN()-6), "None"), "Giant", IFERROR(INDEX(GiantBranchSkills, MATCH($A13, GiantBranchName, 0), COLUMN()-6), "None"), "Titan", IFERROR(INDEX(TitanBranchSkills, MATCH($A13, TitanBranchName, 0), COLUMN()-6), "None"), "Valkyrie", IFERROR(INDEX(ValkBranchSkills, MATCH($A13, ValkBranchName, 0), COLUMN()-6), "None"), "Paladin", IFERROR(INDEX(PaladinBranchSkills, MATCH($A13, PaladinBranchName, 0), COLUMN()-6), "None"), "Sorceress", IFERROR(INDEX(SorceressBranchSkills,MATCH($A13, SorceressBranchName,0), COLUMN()-6), "None"), "Raven", IFERROR(INDEX(RavenBranchSkills, MATCH($A13, RavenBranchName, 0), COLUMN()-6), "None"), "None")</f>
        <v>None</v>
      </c>
      <c r="J13" s="14" t="str">
        <f t="array" ref="J13">SWITCH(MyClass, "Witch", IFERROR(INDEX(WitchBranchSkills, MATCH($A13, WitchBranchName, 0), COLUMN()-6), "None"), "Archmage", IFERROR(INDEX(ArchMageBranchSkills, MATCH($A13, ArchMageBranchName, 0), COLUMN()-6), "None"), "Warrior", IFERROR(INDEX(WarriorBranchSkills, MATCH($A13, WarriorBranchName, 0), COLUMN()-6), "None"), "Gladiator", IFERROR(INDEX(GladiatorBranchSkills, MATCH($A13, GladiatorBranchName, 0), COLUMN()-6), "None"), "Ranger", IFERROR(INDEX(RangerBranchSkills, MATCH($A13, RangerBranchName, 0), COLUMN()-6), "None"), "Huntress", IFERROR(INDEX(HuntressBranchSkills, MATCH($A13, HuntressBranchName, 0), COLUMN()-6), "None"), "Giant", IFERROR(INDEX(GiantBranchSkills, MATCH($A13, GiantBranchName, 0), COLUMN()-6), "None"), "Titan", IFERROR(INDEX(TitanBranchSkills, MATCH($A13, TitanBranchName, 0), COLUMN()-6), "None"), "Valkyrie", IFERROR(INDEX(ValkBranchSkills, MATCH($A13, ValkBranchName, 0), COLUMN()-6), "None"), "Paladin", IFERROR(INDEX(PaladinBranchSkills, MATCH($A13, PaladinBranchName, 0), COLUMN()-6), "None"), "Sorceress", IFERROR(INDEX(SorceressBranchSkills,MATCH($A13, SorceressBranchName,0), COLUMN()-6), "None"), "Raven", IFERROR(INDEX(RavenBranchSkills, MATCH($A13, RavenBranchName, 0), COLUMN()-6), "None"), "None")</f>
        <v>None</v>
      </c>
      <c r="K13" s="14" t="str">
        <f t="array" ref="K13">SWITCH(MyClass, "Witch", IFERROR(INDEX(WitchBranchSkills, MATCH($A13, WitchBranchName, 0), COLUMN()-6), "None"), "Archmage", IFERROR(INDEX(ArchMageBranchSkills, MATCH($A13, ArchMageBranchName, 0), COLUMN()-6), "None"), "Warrior", IFERROR(INDEX(WarriorBranchSkills, MATCH($A13, WarriorBranchName, 0), COLUMN()-6), "None"), "Gladiator", IFERROR(INDEX(GladiatorBranchSkills, MATCH($A13, GladiatorBranchName, 0), COLUMN()-6), "None"), "Ranger", IFERROR(INDEX(RangerBranchSkills, MATCH($A13, RangerBranchName, 0), COLUMN()-6), "None"), "Huntress", IFERROR(INDEX(HuntressBranchSkills, MATCH($A13, HuntressBranchName, 0), COLUMN()-6), "None"), "Giant", IFERROR(INDEX(GiantBranchSkills, MATCH($A13, GiantBranchName, 0), COLUMN()-6), "None"), "Titan", IFERROR(INDEX(TitanBranchSkills, MATCH($A13, TitanBranchName, 0), COLUMN()-6), "None"), "Valkyrie", IFERROR(INDEX(ValkBranchSkills, MATCH($A13, ValkBranchName, 0), COLUMN()-6), "None"), "Paladin", IFERROR(INDEX(PaladinBranchSkills, MATCH($A13, PaladinBranchName, 0), COLUMN()-6), "None"), "Sorceress", IFERROR(INDEX(SorceressBranchSkills,MATCH($A13, SorceressBranchName,0), COLUMN()-6), "None"), "Raven", IFERROR(INDEX(RavenBranchSkills, MATCH($A13, RavenBranchName, 0), COLUMN()-6), "None"), "None")</f>
        <v>None</v>
      </c>
      <c r="N13" s="67">
        <f>ifna(SWITCH(MyClass, "Witch", VLOOKUP($A13, WitchSkillHits, 2, false), "ArchMage", VLOOKUP($A13, ArchMageSkillHits, 2, false), "Warrior", VLOOKUP($A13, WarriorSkillHits, 2, false), "Gladiator", VLOOKUP($A13, GladiatorSkillHits, 2, false), "Ranger", VLOOKUP($A13, RangerSkillHits, 2, false), "Huntress", VLOOKUP($A13, HuntressSkillHits, 2, false), "Giant", VLOOKUP($A13, GiantSkillHits, 2, false), "Titan", VLOOKUP($A13, TitanSkillHits, 2, false), "Valkyrie", VLOOKUP($A13, ValkSkillHits, 2, false), "Paladin", VLOOKUP($A13, PaladinSkillHits, 2, false), "Sorceress", VLOOKUP($A13, SorceressSkillHits, 2, false), "Raven", VLOOKUP($A13, RavenSkillHits, 2, false), ""), "")</f>
        <v>2</v>
      </c>
      <c r="O13" s="13">
        <f>IFNA(SWITCH(MyClass, "Witch", VLOOKUP($A13, WitchSkillHitsExtra, IF($B13="", SkillLevel, $B13)+1, false), "ArchMage", VLOOKUP($A13, ArchMageSkillHitsExtra, IF($B13="", SkillLevel, $B13)+1, false), "Warrior", VLOOKUP($A13, WarriorSkillHitsExtra, IF($B13="", SkillLevel, $B13)+1, false), "Gladiator", VLOOKUP($A13, GladiatorSkillHitsExtra, IF($B13="", SkillLevel, $B13)+1, false), "Ranger", VLOOKUP($A13, RangerSkillHitsExtra, IF($B13="", SkillLevel, $B13)+1, false), "Huntress", VLOOKUP($A13, HuntressSkillHitsExtra, IF($B13="", SkillLevel, $B13)+1, false), "Giant", VLOOKUP($A13, GiantSkillHitsExtra, IF($B13="", SkillLevel, $B13)+1, false), "Titan", VLOOKUP($A13, TitanSkillHitsExtra, IF($B13="", SkillLevel, $B13)+1, false), "Valkyrie", VLOOKUP($A13, ValkSkillHitsExtra, IF($B13="", SkillLevel, $B13)+1, false), "Paladin", VLOOKUP($A13, PaladinSkillHitsExtra, IF($B13="", SkillLevel, $B13)+1, false), "Sorceress", VLOOKUP($A13, SorceressSkillHitsExtra, IF($B13="", SkillLevel, $B13)+1, false), "Raven", VLOOKUP($A13, RavenSkillHitsExtra, IF($B13="", SkillLevel, $B13)+1, false), ""), "")</f>
        <v>0</v>
      </c>
      <c r="P13" s="69">
        <f>$E13*$N13*SWITCH($D13, "Labreve", (1+0.1*(CritDamage-100)/100), "Ahib", 1.07, 1)+$E13*$N13*(CritDamage/100-1)*CritRate/100</f>
        <v>8670.717189</v>
      </c>
      <c r="Q13" s="69">
        <f>$E13*($N13+$O13)*SWITCH($D13, "Labreve", (1+0.1*(CritDamage-100)/100), "Ahib", 1.07, 1)+$E13*($N13+$O13)*(CritDamage/100-1)*CritRate/100</f>
        <v>8670.717189</v>
      </c>
      <c r="R13" s="50"/>
      <c r="S13" s="50"/>
      <c r="T13" s="38" t="s">
        <v>76</v>
      </c>
      <c r="U13" s="38">
        <v>1.1</v>
      </c>
      <c r="V13" s="39" t="str">
        <f t="shared" si="2"/>
        <v/>
      </c>
    </row>
    <row r="14">
      <c r="A14" s="51" t="str">
        <f t="array" ref="A14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Will of the Wind</v>
      </c>
      <c r="B14" s="52"/>
      <c r="C14" s="59">
        <f>SWITCH(MyClass, "Witch", IFERROR(VLOOKUP($A14, WitchSkillDamage, if($B14&gt;0, $B14+3, SkillLevel+3), False), ""), "ArchMage", IFERROR(VLOOKUP($A14, ArchMageSkillDamage, if($B14&gt;0, $B14+3, SkillLevel+3), False), ""), "Warrior", IFERROR(Vlookup($A14, WarriorSkillDamage, if($B14&gt;0, $B14+3, SkillLevel+3), false), ""), "Gladiator", IFERROR(VLOOKUP($A14, GladiatorSkillDamage, if($B14&gt;0, $B14+3, SkillLevel+3), False), ""), "Ranger", IFERROR(VLOOKUP($A14, RangerSkillDamage, if($B14&gt;0, $B14+3, SkillLevel+3), False), ""), "Huntress", IFERROR(VLOOKUP($A14, HuntressSkillDamage, if($B14&gt;0, $B14+3, SkillLevel+3), False), ""), "Giant", IFERROR(VLOOKUP($A14, GiantSkillDamage, if($B14&gt;0, $B14+3, SkillLevel+3), False), ""), "Titan", IFERROR(VLOOKUP($A14, TitanSkillDamage, if($B14&gt;0, $B14+3, SkillLevel+3), False), ""), "Valkyrie", IFERROR(VLOOKUP($A14, ValkSkillDamage, if($B14&gt;0, $B14+3, SkillLevel+3), False), ""), "Paladin", IFERROR(VLOOKUP($A14, PaladinSkillDamage, if($B14&gt;0, $B14+3, SkillLevel+3), False), ""), "Sorceress", IFERROR(VLOOKUP($A14, SorceressSkillDamage, if($B14&gt;0, $B14+3, SkillLevel+3), False), ""), "Raven", IFERROR(VLOOKUP($A14, RavenSkillDamage, if($B14&gt;0, $B14+3, SkillLevel+3), False), ""), "")</f>
        <v>330</v>
      </c>
      <c r="D14" s="60" t="s">
        <v>73</v>
      </c>
      <c r="E14" s="61">
        <f t="array" ref="E14">MyLevel/4 + IF(APBase&lt;EnemyDP/EnemyDPScaler, 'Damage Calculator'!$C14/100*(ScaledAP*(APBase/EnemyDP*EnemyDPScaler)^DmgPenalty+APBuff)*IFNA(INDEX(BranchMult,MATCH('Damage Calculator'!$D14,BranchName,0)),1),'Damage Calculator'!$C14/100*(ScaledAP+APBuff)*IFNA(INDEX(BranchMult,MATCH('Damage Calculator'!$D14,BranchName,0)),1))</f>
        <v>3391.807883</v>
      </c>
      <c r="F14" s="61" t="str">
        <f t="shared" si="3"/>
        <v>3222 - 3561</v>
      </c>
      <c r="G14" s="61">
        <f>$E14*($N14+$O14)*SWITCH($D14, "Labreve", (1+0.1*(CritDamage-100)/100), "Ahib", 1.07, 1)+$E14*($N14+$O14)*(CritDamage/100-1)*CritRate/100</f>
        <v>12312.26261</v>
      </c>
      <c r="H14" s="14" t="str">
        <f t="array" ref="H14">SWITCH(MyClass, "Witch", IFERROR(INDEX(WitchBranchSkills, MATCH($A14, WitchBranchName, 0), COLUMN()-6), "None"), "Archmage", IFERROR(INDEX(ArchMageBranchSkills, MATCH($A14, ArchMageBranchName, 0), COLUMN()-6), "None"), "Warrior", IFERROR(INDEX(WarriorBranchSkills, MATCH($A14, WarriorBranchName, 0), COLUMN()-6), "None"), "Gladiator", IFERROR(INDEX(GladiatorBranchSkills, MATCH($A14, GladiatorBranchName, 0), COLUMN()-6), "None"), "Ranger", IFERROR(INDEX(RangerBranchSkills, MATCH($A14, RangerBranchName, 0), COLUMN()-6), "None"), "Huntress", IFERROR(INDEX(HuntressBranchSkills, MATCH($A14, HuntressBranchName, 0), COLUMN()-6), "None"), "Giant", IFERROR(INDEX(GiantBranchSkills, MATCH($A14, GiantBranchName, 0), COLUMN()-6), "None"), "Titan", IFERROR(INDEX(TitanBranchSkills, MATCH($A14, TitanBranchName, 0), COLUMN()-6), "None"), "Valkyrie", IFERROR(INDEX(ValkBranchSkills, MATCH($A14, ValkBranchName, 0), COLUMN()-6), "None"), "Paladin", IFERROR(INDEX(PaladinBranchSkills, MATCH($A14, PaladinBranchName, 0), COLUMN()-6), "None"), "Sorceress", IFERROR(INDEX(SorceressBranchSkills,MATCH($A14, SorceressBranchName,0), COLUMN()-6), "None"), "Raven", IFERROR(INDEX(RavenBranchSkills, MATCH($A14, RavenBranchName, 0), COLUMN()-6), "None"), "None")</f>
        <v>Aal</v>
      </c>
      <c r="I14" s="14" t="str">
        <f t="array" ref="I14">SWITCH(MyClass, "Witch", IFERROR(INDEX(WitchBranchSkills, MATCH($A14, WitchBranchName, 0), COLUMN()-6), "None"), "Archmage", IFERROR(INDEX(ArchMageBranchSkills, MATCH($A14, ArchMageBranchName, 0), COLUMN()-6), "None"), "Warrior", IFERROR(INDEX(WarriorBranchSkills, MATCH($A14, WarriorBranchName, 0), COLUMN()-6), "None"), "Gladiator", IFERROR(INDEX(GladiatorBranchSkills, MATCH($A14, GladiatorBranchName, 0), COLUMN()-6), "None"), "Ranger", IFERROR(INDEX(RangerBranchSkills, MATCH($A14, RangerBranchName, 0), COLUMN()-6), "None"), "Huntress", IFERROR(INDEX(HuntressBranchSkills, MATCH($A14, HuntressBranchName, 0), COLUMN()-6), "None"), "Giant", IFERROR(INDEX(GiantBranchSkills, MATCH($A14, GiantBranchName, 0), COLUMN()-6), "None"), "Titan", IFERROR(INDEX(TitanBranchSkills, MATCH($A14, TitanBranchName, 0), COLUMN()-6), "None"), "Valkyrie", IFERROR(INDEX(ValkBranchSkills, MATCH($A14, ValkBranchName, 0), COLUMN()-6), "None"), "Paladin", IFERROR(INDEX(PaladinBranchSkills, MATCH($A14, PaladinBranchName, 0), COLUMN()-6), "None"), "Sorceress", IFERROR(INDEX(SorceressBranchSkills,MATCH($A14, SorceressBranchName,0), COLUMN()-6), "None"), "Raven", IFERROR(INDEX(RavenBranchSkills, MATCH($A14, RavenBranchName, 0), COLUMN()-6), "None"), "None")</f>
        <v>Serrett</v>
      </c>
      <c r="J14" s="14" t="str">
        <f t="array" ref="J14">SWITCH(MyClass, "Witch", IFERROR(INDEX(WitchBranchSkills, MATCH($A14, WitchBranchName, 0), COLUMN()-6), "None"), "Archmage", IFERROR(INDEX(ArchMageBranchSkills, MATCH($A14, ArchMageBranchName, 0), COLUMN()-6), "None"), "Warrior", IFERROR(INDEX(WarriorBranchSkills, MATCH($A14, WarriorBranchName, 0), COLUMN()-6), "None"), "Gladiator", IFERROR(INDEX(GladiatorBranchSkills, MATCH($A14, GladiatorBranchName, 0), COLUMN()-6), "None"), "Ranger", IFERROR(INDEX(RangerBranchSkills, MATCH($A14, RangerBranchName, 0), COLUMN()-6), "None"), "Huntress", IFERROR(INDEX(HuntressBranchSkills, MATCH($A14, HuntressBranchName, 0), COLUMN()-6), "None"), "Giant", IFERROR(INDEX(GiantBranchSkills, MATCH($A14, GiantBranchName, 0), COLUMN()-6), "None"), "Titan", IFERROR(INDEX(TitanBranchSkills, MATCH($A14, TitanBranchName, 0), COLUMN()-6), "None"), "Valkyrie", IFERROR(INDEX(ValkBranchSkills, MATCH($A14, ValkBranchName, 0), COLUMN()-6), "None"), "Paladin", IFERROR(INDEX(PaladinBranchSkills, MATCH($A14, PaladinBranchName, 0), COLUMN()-6), "None"), "Sorceress", IFERROR(INDEX(SorceressBranchSkills,MATCH($A14, SorceressBranchName,0), COLUMN()-6), "None"), "Raven", IFERROR(INDEX(RavenBranchSkills, MATCH($A14, RavenBranchName, 0), COLUMN()-6), "None"), "None")</f>
        <v>None</v>
      </c>
      <c r="K14" s="14" t="str">
        <f t="array" ref="K14">SWITCH(MyClass, "Witch", IFERROR(INDEX(WitchBranchSkills, MATCH($A14, WitchBranchName, 0), COLUMN()-6), "None"), "Archmage", IFERROR(INDEX(ArchMageBranchSkills, MATCH($A14, ArchMageBranchName, 0), COLUMN()-6), "None"), "Warrior", IFERROR(INDEX(WarriorBranchSkills, MATCH($A14, WarriorBranchName, 0), COLUMN()-6), "None"), "Gladiator", IFERROR(INDEX(GladiatorBranchSkills, MATCH($A14, GladiatorBranchName, 0), COLUMN()-6), "None"), "Ranger", IFERROR(INDEX(RangerBranchSkills, MATCH($A14, RangerBranchName, 0), COLUMN()-6), "None"), "Huntress", IFERROR(INDEX(HuntressBranchSkills, MATCH($A14, HuntressBranchName, 0), COLUMN()-6), "None"), "Giant", IFERROR(INDEX(GiantBranchSkills, MATCH($A14, GiantBranchName, 0), COLUMN()-6), "None"), "Titan", IFERROR(INDEX(TitanBranchSkills, MATCH($A14, TitanBranchName, 0), COLUMN()-6), "None"), "Valkyrie", IFERROR(INDEX(ValkBranchSkills, MATCH($A14, ValkBranchName, 0), COLUMN()-6), "None"), "Paladin", IFERROR(INDEX(PaladinBranchSkills, MATCH($A14, PaladinBranchName, 0), COLUMN()-6), "None"), "Sorceress", IFERROR(INDEX(SorceressBranchSkills,MATCH($A14, SorceressBranchName,0), COLUMN()-6), "None"), "Raven", IFERROR(INDEX(RavenBranchSkills, MATCH($A14, RavenBranchName, 0), COLUMN()-6), "None"), "None")</f>
        <v>None</v>
      </c>
      <c r="N14" s="67">
        <f>ifna(SWITCH(MyClass, "Witch", VLOOKUP($A14, WitchSkillHits, 2, false), "ArchMage", VLOOKUP($A14, ArchMageSkillHits, 2, false), "Warrior", VLOOKUP($A14, WarriorSkillHits, 2, false), "Gladiator", VLOOKUP($A14, GladiatorSkillHits, 2, false), "Ranger", VLOOKUP($A14, RangerSkillHits, 2, false), "Huntress", VLOOKUP($A14, HuntressSkillHits, 2, false), "Giant", VLOOKUP($A14, GiantSkillHits, 2, false), "Titan", VLOOKUP($A14, TitanSkillHits, 2, false), "Valkyrie", VLOOKUP($A14, ValkSkillHits, 2, false), "Paladin", VLOOKUP($A14, PaladinSkillHits, 2, false), "Sorceress", VLOOKUP($A14, SorceressSkillHits, 2, false), "Raven", VLOOKUP($A14, RavenSkillHits, 2, false), ""), "")</f>
        <v>3</v>
      </c>
      <c r="O14" s="13">
        <f>IFNA(SWITCH(MyClass, "Witch", VLOOKUP($A14, WitchSkillHitsExtra, IF($B14="", SkillLevel, $B14)+1, false), "ArchMage", VLOOKUP($A14, ArchMageSkillHitsExtra, IF($B14="", SkillLevel, $B14)+1, false), "Warrior", VLOOKUP($A14, WarriorSkillHitsExtra, IF($B14="", SkillLevel, $B14)+1, false), "Gladiator", VLOOKUP($A14, GladiatorSkillHitsExtra, IF($B14="", SkillLevel, $B14)+1, false), "Ranger", VLOOKUP($A14, RangerSkillHitsExtra, IF($B14="", SkillLevel, $B14)+1, false), "Huntress", VLOOKUP($A14, HuntressSkillHitsExtra, IF($B14="", SkillLevel, $B14)+1, false), "Giant", VLOOKUP($A14, GiantSkillHitsExtra, IF($B14="", SkillLevel, $B14)+1, false), "Titan", VLOOKUP($A14, TitanSkillHitsExtra, IF($B14="", SkillLevel, $B14)+1, false), "Valkyrie", VLOOKUP($A14, ValkSkillHitsExtra, IF($B14="", SkillLevel, $B14)+1, false), "Paladin", VLOOKUP($A14, PaladinSkillHitsExtra, IF($B14="", SkillLevel, $B14)+1, false), "Sorceress", VLOOKUP($A14, SorceressSkillHitsExtra, IF($B14="", SkillLevel, $B14)+1, false), "Raven", VLOOKUP($A14, RavenSkillHitsExtra, IF($B14="", SkillLevel, $B14)+1, false), ""), "")</f>
        <v>0</v>
      </c>
      <c r="P14" s="69">
        <f>$E14*$N14*SWITCH($D14, "Labreve", (1+0.1*(CritDamage-100)/100), "Ahib", 1.07, 1)+$E14*$N14*(CritDamage/100-1)*CritRate/100</f>
        <v>12312.26261</v>
      </c>
      <c r="Q14" s="69">
        <f>$E14*($N14+$O14)*SWITCH($D14, "Labreve", (1+0.1*(CritDamage-100)/100), "Ahib", 1.07, 1)+$E14*($N14+$O14)*(CritDamage/100-1)*CritRate/100</f>
        <v>12312.26261</v>
      </c>
      <c r="R14" s="50"/>
      <c r="S14" s="50"/>
      <c r="T14" s="38" t="s">
        <v>170</v>
      </c>
      <c r="U14" s="38">
        <v>6.7</v>
      </c>
      <c r="V14" s="39" t="str">
        <f t="array" ref="V14">IFERROR(INDEX($Q$23:$Q$27,MATCH("Entangle",$A$13:$A$29,0))/$U14,"")</f>
        <v/>
      </c>
    </row>
    <row r="15">
      <c r="A15" s="51" t="str">
        <f t="array" ref="A15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Razor Wind</v>
      </c>
      <c r="B15" s="52"/>
      <c r="C15" s="59">
        <f>SWITCH(MyClass, "Witch", IFERROR(VLOOKUP($A15, WitchSkillDamage, if($B15&gt;0, $B15+3, SkillLevel+3), False), ""), "ArchMage", IFERROR(VLOOKUP($A15, ArchMageSkillDamage, if($B15&gt;0, $B15+3, SkillLevel+3), False), ""), "Warrior", IFERROR(Vlookup($A15, WarriorSkillDamage, if($B15&gt;0, $B15+3, SkillLevel+3), false), ""), "Gladiator", IFERROR(VLOOKUP($A15, GladiatorSkillDamage, if($B15&gt;0, $B15+3, SkillLevel+3), False), ""), "Ranger", IFERROR(VLOOKUP($A15, RangerSkillDamage, if($B15&gt;0, $B15+3, SkillLevel+3), False), ""), "Huntress", IFERROR(VLOOKUP($A15, HuntressSkillDamage, if($B15&gt;0, $B15+3, SkillLevel+3), False), ""), "Giant", IFERROR(VLOOKUP($A15, GiantSkillDamage, if($B15&gt;0, $B15+3, SkillLevel+3), False), ""), "Titan", IFERROR(VLOOKUP($A15, TitanSkillDamage, if($B15&gt;0, $B15+3, SkillLevel+3), False), ""), "Valkyrie", IFERROR(VLOOKUP($A15, ValkSkillDamage, if($B15&gt;0, $B15+3, SkillLevel+3), False), ""), "Paladin", IFERROR(VLOOKUP($A15, PaladinSkillDamage, if($B15&gt;0, $B15+3, SkillLevel+3), False), ""), "Sorceress", IFERROR(VLOOKUP($A15, SorceressSkillDamage, if($B15&gt;0, $B15+3, SkillLevel+3), False), ""), "Raven", IFERROR(VLOOKUP($A15, RavenSkillDamage, if($B15&gt;0, $B15+3, SkillLevel+3), False), ""), "")</f>
        <v>355</v>
      </c>
      <c r="D15" s="60" t="s">
        <v>88</v>
      </c>
      <c r="E15" s="61">
        <f t="array" ref="E15">MyLevel/4 + IF(APBase&lt;EnemyDP/EnemyDPScaler, 'Damage Calculator'!$C15/100*(ScaledAP*(APBase/EnemyDP*EnemyDPScaler)^DmgPenalty+APBuff)*IFNA(INDEX(BranchMult,MATCH('Damage Calculator'!$D15,BranchName,0)),1),'Damage Calculator'!$C15/100*(ScaledAP+APBuff)*IFNA(INDEX(BranchMult,MATCH('Damage Calculator'!$D15,BranchName,0)),1))</f>
        <v>2571.56545</v>
      </c>
      <c r="F15" s="61" t="str">
        <f t="shared" si="3"/>
        <v>2443 - 2700</v>
      </c>
      <c r="G15" s="61">
        <f>$E15*($N15+$O15)*SWITCH($D15, "Labreve", (1+0.1*(CritDamage-100)/100), "Ahib", 1.07, 1)+$E15*($N15+$O15)*(CritDamage/100-1)*CritRate/100</f>
        <v>16458.01888</v>
      </c>
      <c r="H15" s="14" t="str">
        <f t="array" ref="H15">SWITCH(MyClass, "Witch", IFERROR(INDEX(WitchBranchSkills, MATCH($A15, WitchBranchName, 0), COLUMN()-6), "None"), "Archmage", IFERROR(INDEX(ArchMageBranchSkills, MATCH($A15, ArchMageBranchName, 0), COLUMN()-6), "None"), "Warrior", IFERROR(INDEX(WarriorBranchSkills, MATCH($A15, WarriorBranchName, 0), COLUMN()-6), "None"), "Gladiator", IFERROR(INDEX(GladiatorBranchSkills, MATCH($A15, GladiatorBranchName, 0), COLUMN()-6), "None"), "Ranger", IFERROR(INDEX(RangerBranchSkills, MATCH($A15, RangerBranchName, 0), COLUMN()-6), "None"), "Huntress", IFERROR(INDEX(HuntressBranchSkills, MATCH($A15, HuntressBranchName, 0), COLUMN()-6), "None"), "Giant", IFERROR(INDEX(GiantBranchSkills, MATCH($A15, GiantBranchName, 0), COLUMN()-6), "None"), "Titan", IFERROR(INDEX(TitanBranchSkills, MATCH($A15, TitanBranchName, 0), COLUMN()-6), "None"), "Valkyrie", IFERROR(INDEX(ValkBranchSkills, MATCH($A15, ValkBranchName, 0), COLUMN()-6), "None"), "Paladin", IFERROR(INDEX(PaladinBranchSkills, MATCH($A15, PaladinBranchName, 0), COLUMN()-6), "None"), "Sorceress", IFERROR(INDEX(SorceressBranchSkills,MATCH($A15, SorceressBranchName,0), COLUMN()-6), "None"), "Raven", IFERROR(INDEX(RavenBranchSkills, MATCH($A15, RavenBranchName, 0), COLUMN()-6), "None"), "None")</f>
        <v>Serrett</v>
      </c>
      <c r="I15" s="14" t="str">
        <f t="array" ref="I15">SWITCH(MyClass, "Witch", IFERROR(INDEX(WitchBranchSkills, MATCH($A15, WitchBranchName, 0), COLUMN()-6), "None"), "Archmage", IFERROR(INDEX(ArchMageBranchSkills, MATCH($A15, ArchMageBranchName, 0), COLUMN()-6), "None"), "Warrior", IFERROR(INDEX(WarriorBranchSkills, MATCH($A15, WarriorBranchName, 0), COLUMN()-6), "None"), "Gladiator", IFERROR(INDEX(GladiatorBranchSkills, MATCH($A15, GladiatorBranchName, 0), COLUMN()-6), "None"), "Ranger", IFERROR(INDEX(RangerBranchSkills, MATCH($A15, RangerBranchName, 0), COLUMN()-6), "None"), "Huntress", IFERROR(INDEX(HuntressBranchSkills, MATCH($A15, HuntressBranchName, 0), COLUMN()-6), "None"), "Giant", IFERROR(INDEX(GiantBranchSkills, MATCH($A15, GiantBranchName, 0), COLUMN()-6), "None"), "Titan", IFERROR(INDEX(TitanBranchSkills, MATCH($A15, TitanBranchName, 0), COLUMN()-6), "None"), "Valkyrie", IFERROR(INDEX(ValkBranchSkills, MATCH($A15, ValkBranchName, 0), COLUMN()-6), "None"), "Paladin", IFERROR(INDEX(PaladinBranchSkills, MATCH($A15, PaladinBranchName, 0), COLUMN()-6), "None"), "Sorceress", IFERROR(INDEX(SorceressBranchSkills,MATCH($A15, SorceressBranchName,0), COLUMN()-6), "None"), "Raven", IFERROR(INDEX(RavenBranchSkills, MATCH($A15, RavenBranchName, 0), COLUMN()-6), "None"), "None")</f>
        <v>Ahib</v>
      </c>
      <c r="J15" s="14" t="str">
        <f t="array" ref="J15">SWITCH(MyClass, "Witch", IFERROR(INDEX(WitchBranchSkills, MATCH($A15, WitchBranchName, 0), COLUMN()-6), "None"), "Archmage", IFERROR(INDEX(ArchMageBranchSkills, MATCH($A15, ArchMageBranchName, 0), COLUMN()-6), "None"), "Warrior", IFERROR(INDEX(WarriorBranchSkills, MATCH($A15, WarriorBranchName, 0), COLUMN()-6), "None"), "Gladiator", IFERROR(INDEX(GladiatorBranchSkills, MATCH($A15, GladiatorBranchName, 0), COLUMN()-6), "None"), "Ranger", IFERROR(INDEX(RangerBranchSkills, MATCH($A15, RangerBranchName, 0), COLUMN()-6), "None"), "Huntress", IFERROR(INDEX(HuntressBranchSkills, MATCH($A15, HuntressBranchName, 0), COLUMN()-6), "None"), "Giant", IFERROR(INDEX(GiantBranchSkills, MATCH($A15, GiantBranchName, 0), COLUMN()-6), "None"), "Titan", IFERROR(INDEX(TitanBranchSkills, MATCH($A15, TitanBranchName, 0), COLUMN()-6), "None"), "Valkyrie", IFERROR(INDEX(ValkBranchSkills, MATCH($A15, ValkBranchName, 0), COLUMN()-6), "None"), "Paladin", IFERROR(INDEX(PaladinBranchSkills, MATCH($A15, PaladinBranchName, 0), COLUMN()-6), "None"), "Sorceress", IFERROR(INDEX(SorceressBranchSkills,MATCH($A15, SorceressBranchName,0), COLUMN()-6), "None"), "Raven", IFERROR(INDEX(RavenBranchSkills, MATCH($A15, RavenBranchName, 0), COLUMN()-6), "None"), "None")</f>
        <v>None</v>
      </c>
      <c r="K15" s="14" t="str">
        <f t="array" ref="K15">SWITCH(MyClass, "Witch", IFERROR(INDEX(WitchBranchSkills, MATCH($A15, WitchBranchName, 0), COLUMN()-6), "None"), "Archmage", IFERROR(INDEX(ArchMageBranchSkills, MATCH($A15, ArchMageBranchName, 0), COLUMN()-6), "None"), "Warrior", IFERROR(INDEX(WarriorBranchSkills, MATCH($A15, WarriorBranchName, 0), COLUMN()-6), "None"), "Gladiator", IFERROR(INDEX(GladiatorBranchSkills, MATCH($A15, GladiatorBranchName, 0), COLUMN()-6), "None"), "Ranger", IFERROR(INDEX(RangerBranchSkills, MATCH($A15, RangerBranchName, 0), COLUMN()-6), "None"), "Huntress", IFERROR(INDEX(HuntressBranchSkills, MATCH($A15, HuntressBranchName, 0), COLUMN()-6), "None"), "Giant", IFERROR(INDEX(GiantBranchSkills, MATCH($A15, GiantBranchName, 0), COLUMN()-6), "None"), "Titan", IFERROR(INDEX(TitanBranchSkills, MATCH($A15, TitanBranchName, 0), COLUMN()-6), "None"), "Valkyrie", IFERROR(INDEX(ValkBranchSkills, MATCH($A15, ValkBranchName, 0), COLUMN()-6), "None"), "Paladin", IFERROR(INDEX(PaladinBranchSkills, MATCH($A15, PaladinBranchName, 0), COLUMN()-6), "None"), "Sorceress", IFERROR(INDEX(SorceressBranchSkills,MATCH($A15, SorceressBranchName,0), COLUMN()-6), "None"), "Raven", IFERROR(INDEX(RavenBranchSkills, MATCH($A15, RavenBranchName, 0), COLUMN()-6), "None"), "None")</f>
        <v>None</v>
      </c>
      <c r="N15" s="67">
        <f>ifna(SWITCH(MyClass, "Witch", VLOOKUP($A15, WitchSkillHits, 2, false), "ArchMage", VLOOKUP($A15, ArchMageSkillHits, 2, false), "Warrior", VLOOKUP($A15, WarriorSkillHits, 2, false), "Gladiator", VLOOKUP($A15, GladiatorSkillHits, 2, false), "Ranger", VLOOKUP($A15, RangerSkillHits, 2, false), "Huntress", VLOOKUP($A15, HuntressSkillHits, 2, false), "Giant", VLOOKUP($A15, GiantSkillHits, 2, false), "Titan", VLOOKUP($A15, TitanSkillHits, 2, false), "Valkyrie", VLOOKUP($A15, ValkSkillHits, 2, false), "Paladin", VLOOKUP($A15, PaladinSkillHits, 2, false), "Sorceress", VLOOKUP($A15, SorceressSkillHits, 2, false), "Raven", VLOOKUP($A15, RavenSkillHits, 2, false), ""), "")</f>
        <v>5</v>
      </c>
      <c r="O15" s="13">
        <f>IFNA(SWITCH(MyClass, "Witch", VLOOKUP($A15, WitchSkillHitsExtra, IF($B15="", SkillLevel, $B15)+1, false), "ArchMage", VLOOKUP($A15, ArchMageSkillHitsExtra, IF($B15="", SkillLevel, $B15)+1, false), "Warrior", VLOOKUP($A15, WarriorSkillHitsExtra, IF($B15="", SkillLevel, $B15)+1, false), "Gladiator", VLOOKUP($A15, GladiatorSkillHitsExtra, IF($B15="", SkillLevel, $B15)+1, false), "Ranger", VLOOKUP($A15, RangerSkillHitsExtra, IF($B15="", SkillLevel, $B15)+1, false), "Huntress", VLOOKUP($A15, HuntressSkillHitsExtra, IF($B15="", SkillLevel, $B15)+1, false), "Giant", VLOOKUP($A15, GiantSkillHitsExtra, IF($B15="", SkillLevel, $B15)+1, false), "Titan", VLOOKUP($A15, TitanSkillHitsExtra, IF($B15="", SkillLevel, $B15)+1, false), "Valkyrie", VLOOKUP($A15, ValkSkillHitsExtra, IF($B15="", SkillLevel, $B15)+1, false), "Paladin", VLOOKUP($A15, PaladinSkillHitsExtra, IF($B15="", SkillLevel, $B15)+1, false), "Sorceress", VLOOKUP($A15, SorceressSkillHitsExtra, IF($B15="", SkillLevel, $B15)+1, false), "Raven", VLOOKUP($A15, RavenSkillHitsExtra, IF($B15="", SkillLevel, $B15)+1, false), ""), "")</f>
        <v>0</v>
      </c>
      <c r="P15" s="69">
        <f>$E15*$N15*SWITCH($D15, "Labreve", (1+0.1*(CritDamage-100)/100), "Ahib", 1.07, 1)+$E15*$N15*(CritDamage/100-1)*CritRate/100</f>
        <v>16458.01888</v>
      </c>
      <c r="Q15" s="69">
        <f>$E15*($N15+$O15)*SWITCH($D15, "Labreve", (1+0.1*(CritDamage-100)/100), "Ahib", 1.07, 1)+$E15*($N15+$O15)*(CritDamage/100-1)*CritRate/100</f>
        <v>16458.01888</v>
      </c>
      <c r="R15" s="50"/>
      <c r="S15" s="50"/>
      <c r="T15" s="38" t="s">
        <v>189</v>
      </c>
      <c r="U15" s="38">
        <v>1.5</v>
      </c>
      <c r="V15" s="39" t="str">
        <f t="array" ref="V15">IFERROR(INDEX($Q$23:$Q$27,MATCH("Fireball",$A$13:$A$29,0))*2/$U15,"")</f>
        <v/>
      </c>
    </row>
    <row r="16">
      <c r="A16" s="51" t="str">
        <f t="array" ref="A16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Flurry of Arrows</v>
      </c>
      <c r="B16" s="52"/>
      <c r="C16" s="59">
        <f>SWITCH(MyClass, "Witch", IFERROR(VLOOKUP($A16, WitchSkillDamage, if($B16&gt;0, $B16+3, SkillLevel+3), False), ""), "ArchMage", IFERROR(VLOOKUP($A16, ArchMageSkillDamage, if($B16&gt;0, $B16+3, SkillLevel+3), False), ""), "Warrior", IFERROR(Vlookup($A16, WarriorSkillDamage, if($B16&gt;0, $B16+3, SkillLevel+3), false), ""), "Gladiator", IFERROR(VLOOKUP($A16, GladiatorSkillDamage, if($B16&gt;0, $B16+3, SkillLevel+3), False), ""), "Ranger", IFERROR(VLOOKUP($A16, RangerSkillDamage, if($B16&gt;0, $B16+3, SkillLevel+3), False), ""), "Huntress", IFERROR(VLOOKUP($A16, HuntressSkillDamage, if($B16&gt;0, $B16+3, SkillLevel+3), False), ""), "Giant", IFERROR(VLOOKUP($A16, GiantSkillDamage, if($B16&gt;0, $B16+3, SkillLevel+3), False), ""), "Titan", IFERROR(VLOOKUP($A16, TitanSkillDamage, if($B16&gt;0, $B16+3, SkillLevel+3), False), ""), "Valkyrie", IFERROR(VLOOKUP($A16, ValkSkillDamage, if($B16&gt;0, $B16+3, SkillLevel+3), False), ""), "Paladin", IFERROR(VLOOKUP($A16, PaladinSkillDamage, if($B16&gt;0, $B16+3, SkillLevel+3), False), ""), "Sorceress", IFERROR(VLOOKUP($A16, SorceressSkillDamage, if($B16&gt;0, $B16+3, SkillLevel+3), False), ""), "Raven", IFERROR(VLOOKUP($A16, RavenSkillDamage, if($B16&gt;0, $B16+3, SkillLevel+3), False), ""), "")</f>
        <v>422.4</v>
      </c>
      <c r="D16" s="60" t="s">
        <v>73</v>
      </c>
      <c r="E16" s="61">
        <f t="array" ref="E16">MyLevel/4 + IF(APBase&lt;EnemyDP/EnemyDPScaler, 'Damage Calculator'!$C16/100*(ScaledAP*(APBase/EnemyDP*EnemyDPScaler)^DmgPenalty+APBuff)*IFNA(INDEX(BranchMult,MATCH('Damage Calculator'!$D16,BranchName,0)),1),'Damage Calculator'!$C16/100*(ScaledAP+APBuff)*IFNA(INDEX(BranchMult,MATCH('Damage Calculator'!$D16,BranchName,0)),1))</f>
        <v>4336.61409</v>
      </c>
      <c r="F16" s="61" t="str">
        <f t="shared" si="3"/>
        <v>4120 - 4553</v>
      </c>
      <c r="G16" s="61">
        <f>$E16*($N16+$O16)*SWITCH($D16, "Labreve", (1+0.1*(CritDamage-100)/100), "Ahib", 1.07, 1)+$E16*($N16+$O16)*(CritDamage/100-1)*CritRate/100</f>
        <v>15741.90915</v>
      </c>
      <c r="H16" s="14" t="str">
        <f t="array" ref="H16">SWITCH(MyClass, "Witch", IFERROR(INDEX(WitchBranchSkills, MATCH($A16, WitchBranchName, 0), COLUMN()-6), "None"), "Archmage", IFERROR(INDEX(ArchMageBranchSkills, MATCH($A16, ArchMageBranchName, 0), COLUMN()-6), "None"), "Warrior", IFERROR(INDEX(WarriorBranchSkills, MATCH($A16, WarriorBranchName, 0), COLUMN()-6), "None"), "Gladiator", IFERROR(INDEX(GladiatorBranchSkills, MATCH($A16, GladiatorBranchName, 0), COLUMN()-6), "None"), "Ranger", IFERROR(INDEX(RangerBranchSkills, MATCH($A16, RangerBranchName, 0), COLUMN()-6), "None"), "Huntress", IFERROR(INDEX(HuntressBranchSkills, MATCH($A16, HuntressBranchName, 0), COLUMN()-6), "None"), "Giant", IFERROR(INDEX(GiantBranchSkills, MATCH($A16, GiantBranchName, 0), COLUMN()-6), "None"), "Titan", IFERROR(INDEX(TitanBranchSkills, MATCH($A16, TitanBranchName, 0), COLUMN()-6), "None"), "Valkyrie", IFERROR(INDEX(ValkBranchSkills, MATCH($A16, ValkBranchName, 0), COLUMN()-6), "None"), "Paladin", IFERROR(INDEX(PaladinBranchSkills, MATCH($A16, PaladinBranchName, 0), COLUMN()-6), "None"), "Sorceress", IFERROR(INDEX(SorceressBranchSkills,MATCH($A16, SorceressBranchName,0), COLUMN()-6), "None"), "Raven", IFERROR(INDEX(RavenBranchSkills, MATCH($A16, RavenBranchName, 0), COLUMN()-6), "None"), "None")</f>
        <v>Aal</v>
      </c>
      <c r="I16" s="14" t="str">
        <f t="array" ref="I16">SWITCH(MyClass, "Witch", IFERROR(INDEX(WitchBranchSkills, MATCH($A16, WitchBranchName, 0), COLUMN()-6), "None"), "Archmage", IFERROR(INDEX(ArchMageBranchSkills, MATCH($A16, ArchMageBranchName, 0), COLUMN()-6), "None"), "Warrior", IFERROR(INDEX(WarriorBranchSkills, MATCH($A16, WarriorBranchName, 0), COLUMN()-6), "None"), "Gladiator", IFERROR(INDEX(GladiatorBranchSkills, MATCH($A16, GladiatorBranchName, 0), COLUMN()-6), "None"), "Ranger", IFERROR(INDEX(RangerBranchSkills, MATCH($A16, RangerBranchName, 0), COLUMN()-6), "None"), "Huntress", IFERROR(INDEX(HuntressBranchSkills, MATCH($A16, HuntressBranchName, 0), COLUMN()-6), "None"), "Giant", IFERROR(INDEX(GiantBranchSkills, MATCH($A16, GiantBranchName, 0), COLUMN()-6), "None"), "Titan", IFERROR(INDEX(TitanBranchSkills, MATCH($A16, TitanBranchName, 0), COLUMN()-6), "None"), "Valkyrie", IFERROR(INDEX(ValkBranchSkills, MATCH($A16, ValkBranchName, 0), COLUMN()-6), "None"), "Paladin", IFERROR(INDEX(PaladinBranchSkills, MATCH($A16, PaladinBranchName, 0), COLUMN()-6), "None"), "Sorceress", IFERROR(INDEX(SorceressBranchSkills,MATCH($A16, SorceressBranchName,0), COLUMN()-6), "None"), "Raven", IFERROR(INDEX(RavenBranchSkills, MATCH($A16, RavenBranchName, 0), COLUMN()-6), "None"), "None")</f>
        <v>Ahib</v>
      </c>
      <c r="J16" s="14" t="str">
        <f t="array" ref="J16">SWITCH(MyClass, "Witch", IFERROR(INDEX(WitchBranchSkills, MATCH($A16, WitchBranchName, 0), COLUMN()-6), "None"), "Archmage", IFERROR(INDEX(ArchMageBranchSkills, MATCH($A16, ArchMageBranchName, 0), COLUMN()-6), "None"), "Warrior", IFERROR(INDEX(WarriorBranchSkills, MATCH($A16, WarriorBranchName, 0), COLUMN()-6), "None"), "Gladiator", IFERROR(INDEX(GladiatorBranchSkills, MATCH($A16, GladiatorBranchName, 0), COLUMN()-6), "None"), "Ranger", IFERROR(INDEX(RangerBranchSkills, MATCH($A16, RangerBranchName, 0), COLUMN()-6), "None"), "Huntress", IFERROR(INDEX(HuntressBranchSkills, MATCH($A16, HuntressBranchName, 0), COLUMN()-6), "None"), "Giant", IFERROR(INDEX(GiantBranchSkills, MATCH($A16, GiantBranchName, 0), COLUMN()-6), "None"), "Titan", IFERROR(INDEX(TitanBranchSkills, MATCH($A16, TitanBranchName, 0), COLUMN()-6), "None"), "Valkyrie", IFERROR(INDEX(ValkBranchSkills, MATCH($A16, ValkBranchName, 0), COLUMN()-6), "None"), "Paladin", IFERROR(INDEX(PaladinBranchSkills, MATCH($A16, PaladinBranchName, 0), COLUMN()-6), "None"), "Sorceress", IFERROR(INDEX(SorceressBranchSkills,MATCH($A16, SorceressBranchName,0), COLUMN()-6), "None"), "Raven", IFERROR(INDEX(RavenBranchSkills, MATCH($A16, RavenBranchName, 0), COLUMN()-6), "None"), "None")</f>
        <v>None</v>
      </c>
      <c r="K16" s="14" t="str">
        <f t="array" ref="K16">SWITCH(MyClass, "Witch", IFERROR(INDEX(WitchBranchSkills, MATCH($A16, WitchBranchName, 0), COLUMN()-6), "None"), "Archmage", IFERROR(INDEX(ArchMageBranchSkills, MATCH($A16, ArchMageBranchName, 0), COLUMN()-6), "None"), "Warrior", IFERROR(INDEX(WarriorBranchSkills, MATCH($A16, WarriorBranchName, 0), COLUMN()-6), "None"), "Gladiator", IFERROR(INDEX(GladiatorBranchSkills, MATCH($A16, GladiatorBranchName, 0), COLUMN()-6), "None"), "Ranger", IFERROR(INDEX(RangerBranchSkills, MATCH($A16, RangerBranchName, 0), COLUMN()-6), "None"), "Huntress", IFERROR(INDEX(HuntressBranchSkills, MATCH($A16, HuntressBranchName, 0), COLUMN()-6), "None"), "Giant", IFERROR(INDEX(GiantBranchSkills, MATCH($A16, GiantBranchName, 0), COLUMN()-6), "None"), "Titan", IFERROR(INDEX(TitanBranchSkills, MATCH($A16, TitanBranchName, 0), COLUMN()-6), "None"), "Valkyrie", IFERROR(INDEX(ValkBranchSkills, MATCH($A16, ValkBranchName, 0), COLUMN()-6), "None"), "Paladin", IFERROR(INDEX(PaladinBranchSkills, MATCH($A16, PaladinBranchName, 0), COLUMN()-6), "None"), "Sorceress", IFERROR(INDEX(SorceressBranchSkills,MATCH($A16, SorceressBranchName,0), COLUMN()-6), "None"), "Raven", IFERROR(INDEX(RavenBranchSkills, MATCH($A16, RavenBranchName, 0), COLUMN()-6), "None"), "None")</f>
        <v>None</v>
      </c>
      <c r="N16" s="67">
        <f>ifna(SWITCH(MyClass, "Witch", VLOOKUP($A16, WitchSkillHits, 2, false), "ArchMage", VLOOKUP($A16, ArchMageSkillHits, 2, false), "Warrior", VLOOKUP($A16, WarriorSkillHits, 2, false), "Gladiator", VLOOKUP($A16, GladiatorSkillHits, 2, false), "Ranger", VLOOKUP($A16, RangerSkillHits, 2, false), "Huntress", VLOOKUP($A16, HuntressSkillHits, 2, false), "Giant", VLOOKUP($A16, GiantSkillHits, 2, false), "Titan", VLOOKUP($A16, TitanSkillHits, 2, false), "Valkyrie", VLOOKUP($A16, ValkSkillHits, 2, false), "Paladin", VLOOKUP($A16, PaladinSkillHits, 2, false), "Sorceress", VLOOKUP($A16, SorceressSkillHits, 2, false), "Raven", VLOOKUP($A16, RavenSkillHits, 2, false), ""), "")</f>
        <v>3</v>
      </c>
      <c r="O16" s="13">
        <f>IFNA(SWITCH(MyClass, "Witch", VLOOKUP($A16, WitchSkillHitsExtra, IF($B16="", SkillLevel, $B16)+1, false), "ArchMage", VLOOKUP($A16, ArchMageSkillHitsExtra, IF($B16="", SkillLevel, $B16)+1, false), "Warrior", VLOOKUP($A16, WarriorSkillHitsExtra, IF($B16="", SkillLevel, $B16)+1, false), "Gladiator", VLOOKUP($A16, GladiatorSkillHitsExtra, IF($B16="", SkillLevel, $B16)+1, false), "Ranger", VLOOKUP($A16, RangerSkillHitsExtra, IF($B16="", SkillLevel, $B16)+1, false), "Huntress", VLOOKUP($A16, HuntressSkillHitsExtra, IF($B16="", SkillLevel, $B16)+1, false), "Giant", VLOOKUP($A16, GiantSkillHitsExtra, IF($B16="", SkillLevel, $B16)+1, false), "Titan", VLOOKUP($A16, TitanSkillHitsExtra, IF($B16="", SkillLevel, $B16)+1, false), "Valkyrie", VLOOKUP($A16, ValkSkillHitsExtra, IF($B16="", SkillLevel, $B16)+1, false), "Paladin", VLOOKUP($A16, PaladinSkillHitsExtra, IF($B16="", SkillLevel, $B16)+1, false), "Sorceress", VLOOKUP($A16, SorceressSkillHitsExtra, IF($B16="", SkillLevel, $B16)+1, false), "Raven", VLOOKUP($A16, RavenSkillHitsExtra, IF($B16="", SkillLevel, $B16)+1, false), ""), "")</f>
        <v>0</v>
      </c>
      <c r="P16" s="69">
        <f>$E16*$N16*SWITCH($D16, "Labreve", (1+0.1*(CritDamage-100)/100), "Ahib", 1.07, 1)+$E16*$N16*(CritDamage/100-1)*CritRate/100</f>
        <v>15741.90915</v>
      </c>
      <c r="Q16" s="69">
        <f>$E16*($N16+$O16)*SWITCH($D16, "Labreve", (1+0.1*(CritDamage-100)/100), "Ahib", 1.07, 1)+$E16*($N16+$O16)*(CritDamage/100-1)*CritRate/100</f>
        <v>15741.90915</v>
      </c>
      <c r="R16" s="50"/>
      <c r="S16" s="50"/>
      <c r="T16" s="38" t="s">
        <v>219</v>
      </c>
      <c r="U16" s="38">
        <v>2.95</v>
      </c>
      <c r="V16" s="39" t="str">
        <f t="array" ref="V16">IFERROR(INDEX($Q$23:$Q$27,MATCH("Fireball",$A$13:$A$29,0))*4/$U16,"")</f>
        <v/>
      </c>
    </row>
    <row r="17">
      <c r="A17" s="51" t="str">
        <f t="array" ref="A17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Descending Current</v>
      </c>
      <c r="B17" s="52"/>
      <c r="C17" s="59">
        <f>SWITCH(MyClass, "Witch", IFERROR(VLOOKUP($A17, WitchSkillDamage, if($B17&gt;0, $B17+3, SkillLevel+3), False), ""), "ArchMage", IFERROR(VLOOKUP($A17, ArchMageSkillDamage, if($B17&gt;0, $B17+3, SkillLevel+3), False), ""), "Warrior", IFERROR(Vlookup($A17, WarriorSkillDamage, if($B17&gt;0, $B17+3, SkillLevel+3), false), ""), "Gladiator", IFERROR(VLOOKUP($A17, GladiatorSkillDamage, if($B17&gt;0, $B17+3, SkillLevel+3), False), ""), "Ranger", IFERROR(VLOOKUP($A17, RangerSkillDamage, if($B17&gt;0, $B17+3, SkillLevel+3), False), ""), "Huntress", IFERROR(VLOOKUP($A17, HuntressSkillDamage, if($B17&gt;0, $B17+3, SkillLevel+3), False), ""), "Giant", IFERROR(VLOOKUP($A17, GiantSkillDamage, if($B17&gt;0, $B17+3, SkillLevel+3), False), ""), "Titan", IFERROR(VLOOKUP($A17, TitanSkillDamage, if($B17&gt;0, $B17+3, SkillLevel+3), False), ""), "Valkyrie", IFERROR(VLOOKUP($A17, ValkSkillDamage, if($B17&gt;0, $B17+3, SkillLevel+3), False), ""), "Paladin", IFERROR(VLOOKUP($A17, PaladinSkillDamage, if($B17&gt;0, $B17+3, SkillLevel+3), False), ""), "Sorceress", IFERROR(VLOOKUP($A17, SorceressSkillDamage, if($B17&gt;0, $B17+3, SkillLevel+3), False), ""), "Raven", IFERROR(VLOOKUP($A17, RavenSkillDamage, if($B17&gt;0, $B17+3, SkillLevel+3), False), ""), "")</f>
        <v>250</v>
      </c>
      <c r="D17" s="60" t="s">
        <v>88</v>
      </c>
      <c r="E17" s="61">
        <f t="array" ref="E17">MyLevel/4 + IF(APBase&lt;EnemyDP/EnemyDPScaler, 'Damage Calculator'!$C17/100*(ScaledAP*(APBase/EnemyDP*EnemyDPScaler)^DmgPenalty+APBuff)*IFNA(INDEX(BranchMult,MATCH('Damage Calculator'!$D17,BranchName,0)),1),'Damage Calculator'!$C17/100*(ScaledAP+APBuff)*IFNA(INDEX(BranchMult,MATCH('Damage Calculator'!$D17,BranchName,0)),1))</f>
        <v>1816.137641</v>
      </c>
      <c r="F17" s="61" t="str">
        <f t="shared" si="3"/>
        <v>1725 - 1907</v>
      </c>
      <c r="G17" s="61">
        <f>$E17*($N17+$O17)*SWITCH($D17, "Labreve", (1+0.1*(CritDamage-100)/100), "Ahib", 1.07, 1)+$E17*($N17+$O17)*(CritDamage/100-1)*CritRate/100</f>
        <v>16272.59326</v>
      </c>
      <c r="H17" s="14" t="str">
        <f t="array" ref="H17">SWITCH(MyClass, "Witch", IFERROR(INDEX(WitchBranchSkills, MATCH($A17, WitchBranchName, 0), COLUMN()-6), "None"), "Archmage", IFERROR(INDEX(ArchMageBranchSkills, MATCH($A17, ArchMageBranchName, 0), COLUMN()-6), "None"), "Warrior", IFERROR(INDEX(WarriorBranchSkills, MATCH($A17, WarriorBranchName, 0), COLUMN()-6), "None"), "Gladiator", IFERROR(INDEX(GladiatorBranchSkills, MATCH($A17, GladiatorBranchName, 0), COLUMN()-6), "None"), "Ranger", IFERROR(INDEX(RangerBranchSkills, MATCH($A17, RangerBranchName, 0), COLUMN()-6), "None"), "Huntress", IFERROR(INDEX(HuntressBranchSkills, MATCH($A17, HuntressBranchName, 0), COLUMN()-6), "None"), "Giant", IFERROR(INDEX(GiantBranchSkills, MATCH($A17, GiantBranchName, 0), COLUMN()-6), "None"), "Titan", IFERROR(INDEX(TitanBranchSkills, MATCH($A17, TitanBranchName, 0), COLUMN()-6), "None"), "Valkyrie", IFERROR(INDEX(ValkBranchSkills, MATCH($A17, ValkBranchName, 0), COLUMN()-6), "None"), "Paladin", IFERROR(INDEX(PaladinBranchSkills, MATCH($A17, PaladinBranchName, 0), COLUMN()-6), "None"), "Sorceress", IFERROR(INDEX(SorceressBranchSkills,MATCH($A17, SorceressBranchName,0), COLUMN()-6), "None"), "Raven", IFERROR(INDEX(RavenBranchSkills, MATCH($A17, RavenBranchName, 0), COLUMN()-6), "None"), "None")</f>
        <v>Labreve</v>
      </c>
      <c r="I17" s="14" t="str">
        <f t="array" ref="I17">SWITCH(MyClass, "Witch", IFERROR(INDEX(WitchBranchSkills, MATCH($A17, WitchBranchName, 0), COLUMN()-6), "None"), "Archmage", IFERROR(INDEX(ArchMageBranchSkills, MATCH($A17, ArchMageBranchName, 0), COLUMN()-6), "None"), "Warrior", IFERROR(INDEX(WarriorBranchSkills, MATCH($A17, WarriorBranchName, 0), COLUMN()-6), "None"), "Gladiator", IFERROR(INDEX(GladiatorBranchSkills, MATCH($A17, GladiatorBranchName, 0), COLUMN()-6), "None"), "Ranger", IFERROR(INDEX(RangerBranchSkills, MATCH($A17, RangerBranchName, 0), COLUMN()-6), "None"), "Huntress", IFERROR(INDEX(HuntressBranchSkills, MATCH($A17, HuntressBranchName, 0), COLUMN()-6), "None"), "Giant", IFERROR(INDEX(GiantBranchSkills, MATCH($A17, GiantBranchName, 0), COLUMN()-6), "None"), "Titan", IFERROR(INDEX(TitanBranchSkills, MATCH($A17, TitanBranchName, 0), COLUMN()-6), "None"), "Valkyrie", IFERROR(INDEX(ValkBranchSkills, MATCH($A17, ValkBranchName, 0), COLUMN()-6), "None"), "Paladin", IFERROR(INDEX(PaladinBranchSkills, MATCH($A17, PaladinBranchName, 0), COLUMN()-6), "None"), "Sorceress", IFERROR(INDEX(SorceressBranchSkills,MATCH($A17, SorceressBranchName,0), COLUMN()-6), "None"), "Raven", IFERROR(INDEX(RavenBranchSkills, MATCH($A17, RavenBranchName, 0), COLUMN()-6), "None"), "None")</f>
        <v>Ahib</v>
      </c>
      <c r="J17" s="14" t="str">
        <f t="array" ref="J17">SWITCH(MyClass, "Witch", IFERROR(INDEX(WitchBranchSkills, MATCH($A17, WitchBranchName, 0), COLUMN()-6), "None"), "Archmage", IFERROR(INDEX(ArchMageBranchSkills, MATCH($A17, ArchMageBranchName, 0), COLUMN()-6), "None"), "Warrior", IFERROR(INDEX(WarriorBranchSkills, MATCH($A17, WarriorBranchName, 0), COLUMN()-6), "None"), "Gladiator", IFERROR(INDEX(GladiatorBranchSkills, MATCH($A17, GladiatorBranchName, 0), COLUMN()-6), "None"), "Ranger", IFERROR(INDEX(RangerBranchSkills, MATCH($A17, RangerBranchName, 0), COLUMN()-6), "None"), "Huntress", IFERROR(INDEX(HuntressBranchSkills, MATCH($A17, HuntressBranchName, 0), COLUMN()-6), "None"), "Giant", IFERROR(INDEX(GiantBranchSkills, MATCH($A17, GiantBranchName, 0), COLUMN()-6), "None"), "Titan", IFERROR(INDEX(TitanBranchSkills, MATCH($A17, TitanBranchName, 0), COLUMN()-6), "None"), "Valkyrie", IFERROR(INDEX(ValkBranchSkills, MATCH($A17, ValkBranchName, 0), COLUMN()-6), "None"), "Paladin", IFERROR(INDEX(PaladinBranchSkills, MATCH($A17, PaladinBranchName, 0), COLUMN()-6), "None"), "Sorceress", IFERROR(INDEX(SorceressBranchSkills,MATCH($A17, SorceressBranchName,0), COLUMN()-6), "None"), "Raven", IFERROR(INDEX(RavenBranchSkills, MATCH($A17, RavenBranchName, 0), COLUMN()-6), "None"), "None")</f>
        <v>None</v>
      </c>
      <c r="K17" s="14" t="str">
        <f t="array" ref="K17">SWITCH(MyClass, "Witch", IFERROR(INDEX(WitchBranchSkills, MATCH($A17, WitchBranchName, 0), COLUMN()-6), "None"), "Archmage", IFERROR(INDEX(ArchMageBranchSkills, MATCH($A17, ArchMageBranchName, 0), COLUMN()-6), "None"), "Warrior", IFERROR(INDEX(WarriorBranchSkills, MATCH($A17, WarriorBranchName, 0), COLUMN()-6), "None"), "Gladiator", IFERROR(INDEX(GladiatorBranchSkills, MATCH($A17, GladiatorBranchName, 0), COLUMN()-6), "None"), "Ranger", IFERROR(INDEX(RangerBranchSkills, MATCH($A17, RangerBranchName, 0), COLUMN()-6), "None"), "Huntress", IFERROR(INDEX(HuntressBranchSkills, MATCH($A17, HuntressBranchName, 0), COLUMN()-6), "None"), "Giant", IFERROR(INDEX(GiantBranchSkills, MATCH($A17, GiantBranchName, 0), COLUMN()-6), "None"), "Titan", IFERROR(INDEX(TitanBranchSkills, MATCH($A17, TitanBranchName, 0), COLUMN()-6), "None"), "Valkyrie", IFERROR(INDEX(ValkBranchSkills, MATCH($A17, ValkBranchName, 0), COLUMN()-6), "None"), "Paladin", IFERROR(INDEX(PaladinBranchSkills, MATCH($A17, PaladinBranchName, 0), COLUMN()-6), "None"), "Sorceress", IFERROR(INDEX(SorceressBranchSkills,MATCH($A17, SorceressBranchName,0), COLUMN()-6), "None"), "Raven", IFERROR(INDEX(RavenBranchSkills, MATCH($A17, RavenBranchName, 0), COLUMN()-6), "None"), "None")</f>
        <v>None</v>
      </c>
      <c r="N17" s="67">
        <f>ifna(SWITCH(MyClass, "Witch", VLOOKUP($A17, WitchSkillHits, 2, false), "ArchMage", VLOOKUP($A17, ArchMageSkillHits, 2, false), "Warrior", VLOOKUP($A17, WarriorSkillHits, 2, false), "Gladiator", VLOOKUP($A17, GladiatorSkillHits, 2, false), "Ranger", VLOOKUP($A17, RangerSkillHits, 2, false), "Huntress", VLOOKUP($A17, HuntressSkillHits, 2, false), "Giant", VLOOKUP($A17, GiantSkillHits, 2, false), "Titan", VLOOKUP($A17, TitanSkillHits, 2, false), "Valkyrie", VLOOKUP($A17, ValkSkillHits, 2, false), "Paladin", VLOOKUP($A17, PaladinSkillHits, 2, false), "Sorceress", VLOOKUP($A17, SorceressSkillHits, 2, false), "Raven", VLOOKUP($A17, RavenSkillHits, 2, false), ""), "")</f>
        <v>6</v>
      </c>
      <c r="O17" s="13">
        <f>IFNA(SWITCH(MyClass, "Witch", VLOOKUP($A17, WitchSkillHitsExtra, IF($B17="", SkillLevel, $B17)+1, false), "ArchMage", VLOOKUP($A17, ArchMageSkillHitsExtra, IF($B17="", SkillLevel, $B17)+1, false), "Warrior", VLOOKUP($A17, WarriorSkillHitsExtra, IF($B17="", SkillLevel, $B17)+1, false), "Gladiator", VLOOKUP($A17, GladiatorSkillHitsExtra, IF($B17="", SkillLevel, $B17)+1, false), "Ranger", VLOOKUP($A17, RangerSkillHitsExtra, IF($B17="", SkillLevel, $B17)+1, false), "Huntress", VLOOKUP($A17, HuntressSkillHitsExtra, IF($B17="", SkillLevel, $B17)+1, false), "Giant", VLOOKUP($A17, GiantSkillHitsExtra, IF($B17="", SkillLevel, $B17)+1, false), "Titan", VLOOKUP($A17, TitanSkillHitsExtra, IF($B17="", SkillLevel, $B17)+1, false), "Valkyrie", VLOOKUP($A17, ValkSkillHitsExtra, IF($B17="", SkillLevel, $B17)+1, false), "Paladin", VLOOKUP($A17, PaladinSkillHitsExtra, IF($B17="", SkillLevel, $B17)+1, false), "Sorceress", VLOOKUP($A17, SorceressSkillHitsExtra, IF($B17="", SkillLevel, $B17)+1, false), "Raven", VLOOKUP($A17, RavenSkillHitsExtra, IF($B17="", SkillLevel, $B17)+1, false), ""), "")</f>
        <v>1</v>
      </c>
      <c r="P17" s="69">
        <f>$E17*$N17*SWITCH($D17, "Labreve", (1+0.1*(CritDamage-100)/100), "Ahib", 1.07, 1)+$E17*$N17*(CritDamage/100-1)*CritRate/100</f>
        <v>13947.93708</v>
      </c>
      <c r="Q17" s="69">
        <f>$E17*($N17+$O17)*SWITCH($D17, "Labreve", (1+0.1*(CritDamage-100)/100), "Ahib", 1.07, 1)+$E17*($N17+$O17)*(CritDamage/100-1)*CritRate/100</f>
        <v>16272.59326</v>
      </c>
      <c r="R17" s="50"/>
      <c r="S17" s="50"/>
      <c r="T17" s="48" t="s">
        <v>93</v>
      </c>
      <c r="U17" s="48">
        <v>1.4</v>
      </c>
      <c r="V17" s="39" t="str">
        <f t="shared" ref="V17:V18" si="4">IFERROR(INDEX($Q$23:$Q$27,MATCH($T17,$A$13:$A$29,0))/$U17,"")</f>
        <v/>
      </c>
    </row>
    <row r="18" ht="15.75" customHeight="1">
      <c r="A18" s="51" t="str">
        <f t="array" ref="A18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Blasting Gust</v>
      </c>
      <c r="B18" s="52"/>
      <c r="C18" s="59">
        <f>SWITCH(MyClass, "Witch", IFERROR(VLOOKUP($A18, WitchSkillDamage, if($B18&gt;0, $B18+3, SkillLevel+3), False), ""), "ArchMage", IFERROR(VLOOKUP($A18, ArchMageSkillDamage, if($B18&gt;0, $B18+3, SkillLevel+3), False), ""), "Warrior", IFERROR(Vlookup($A18, WarriorSkillDamage, if($B18&gt;0, $B18+3, SkillLevel+3), false), ""), "Gladiator", IFERROR(VLOOKUP($A18, GladiatorSkillDamage, if($B18&gt;0, $B18+3, SkillLevel+3), False), ""), "Ranger", IFERROR(VLOOKUP($A18, RangerSkillDamage, if($B18&gt;0, $B18+3, SkillLevel+3), False), ""), "Huntress", IFERROR(VLOOKUP($A18, HuntressSkillDamage, if($B18&gt;0, $B18+3, SkillLevel+3), False), ""), "Giant", IFERROR(VLOOKUP($A18, GiantSkillDamage, if($B18&gt;0, $B18+3, SkillLevel+3), False), ""), "Titan", IFERROR(VLOOKUP($A18, TitanSkillDamage, if($B18&gt;0, $B18+3, SkillLevel+3), False), ""), "Valkyrie", IFERROR(VLOOKUP($A18, ValkSkillDamage, if($B18&gt;0, $B18+3, SkillLevel+3), False), ""), "Paladin", IFERROR(VLOOKUP($A18, PaladinSkillDamage, if($B18&gt;0, $B18+3, SkillLevel+3), False), ""), "Sorceress", IFERROR(VLOOKUP($A18, SorceressSkillDamage, if($B18&gt;0, $B18+3, SkillLevel+3), False), ""), "Raven", IFERROR(VLOOKUP($A18, RavenSkillDamage, if($B18&gt;0, $B18+3, SkillLevel+3), False), ""), "")</f>
        <v>780</v>
      </c>
      <c r="D18" s="60" t="s">
        <v>73</v>
      </c>
      <c r="E18" s="61">
        <f t="array" ref="E18">MyLevel/4 + IF(APBase&lt;EnemyDP/EnemyDPScaler, 'Damage Calculator'!$C18/100*(ScaledAP*(APBase/EnemyDP*EnemyDPScaler)^DmgPenalty+APBuff)*IFNA(INDEX(BranchMult,MATCH('Damage Calculator'!$D18,BranchName,0)),1),'Damage Calculator'!$C18/100*(ScaledAP+APBuff)*IFNA(INDEX(BranchMult,MATCH('Damage Calculator'!$D18,BranchName,0)),1))</f>
        <v>7993.136814</v>
      </c>
      <c r="F18" s="61" t="str">
        <f t="shared" si="3"/>
        <v>7593 - 8393</v>
      </c>
      <c r="G18" s="61">
        <f>$E18*($N18+$O18)*SWITCH($D18, "Labreve", (1+0.1*(CritDamage-100)/100), "Ahib", 1.07, 1)+$E18*($N18+$O18)*(CritDamage/100-1)*CritRate/100</f>
        <v>9671.695545</v>
      </c>
      <c r="H18" s="14" t="str">
        <f t="array" ref="H18">SWITCH(MyClass, "Witch", IFERROR(INDEX(WitchBranchSkills, MATCH($A18, WitchBranchName, 0), COLUMN()-6), "None"), "Archmage", IFERROR(INDEX(ArchMageBranchSkills, MATCH($A18, ArchMageBranchName, 0), COLUMN()-6), "None"), "Warrior", IFERROR(INDEX(WarriorBranchSkills, MATCH($A18, WarriorBranchName, 0), COLUMN()-6), "None"), "Gladiator", IFERROR(INDEX(GladiatorBranchSkills, MATCH($A18, GladiatorBranchName, 0), COLUMN()-6), "None"), "Ranger", IFERROR(INDEX(RangerBranchSkills, MATCH($A18, RangerBranchName, 0), COLUMN()-6), "None"), "Huntress", IFERROR(INDEX(HuntressBranchSkills, MATCH($A18, HuntressBranchName, 0), COLUMN()-6), "None"), "Giant", IFERROR(INDEX(GiantBranchSkills, MATCH($A18, GiantBranchName, 0), COLUMN()-6), "None"), "Titan", IFERROR(INDEX(TitanBranchSkills, MATCH($A18, TitanBranchName, 0), COLUMN()-6), "None"), "Valkyrie", IFERROR(INDEX(ValkBranchSkills, MATCH($A18, ValkBranchName, 0), COLUMN()-6), "None"), "Paladin", IFERROR(INDEX(PaladinBranchSkills, MATCH($A18, PaladinBranchName, 0), COLUMN()-6), "None"), "Sorceress", IFERROR(INDEX(SorceressBranchSkills,MATCH($A18, SorceressBranchName,0), COLUMN()-6), "None"), "Raven", IFERROR(INDEX(RavenBranchSkills, MATCH($A18, RavenBranchName, 0), COLUMN()-6), "None"), "None")</f>
        <v>Aal</v>
      </c>
      <c r="I18" s="14" t="str">
        <f t="array" ref="I18">SWITCH(MyClass, "Witch", IFERROR(INDEX(WitchBranchSkills, MATCH($A18, WitchBranchName, 0), COLUMN()-6), "None"), "Archmage", IFERROR(INDEX(ArchMageBranchSkills, MATCH($A18, ArchMageBranchName, 0), COLUMN()-6), "None"), "Warrior", IFERROR(INDEX(WarriorBranchSkills, MATCH($A18, WarriorBranchName, 0), COLUMN()-6), "None"), "Gladiator", IFERROR(INDEX(GladiatorBranchSkills, MATCH($A18, GladiatorBranchName, 0), COLUMN()-6), "None"), "Ranger", IFERROR(INDEX(RangerBranchSkills, MATCH($A18, RangerBranchName, 0), COLUMN()-6), "None"), "Huntress", IFERROR(INDEX(HuntressBranchSkills, MATCH($A18, HuntressBranchName, 0), COLUMN()-6), "None"), "Giant", IFERROR(INDEX(GiantBranchSkills, MATCH($A18, GiantBranchName, 0), COLUMN()-6), "None"), "Titan", IFERROR(INDEX(TitanBranchSkills, MATCH($A18, TitanBranchName, 0), COLUMN()-6), "None"), "Valkyrie", IFERROR(INDEX(ValkBranchSkills, MATCH($A18, ValkBranchName, 0), COLUMN()-6), "None"), "Paladin", IFERROR(INDEX(PaladinBranchSkills, MATCH($A18, PaladinBranchName, 0), COLUMN()-6), "None"), "Sorceress", IFERROR(INDEX(SorceressBranchSkills,MATCH($A18, SorceressBranchName,0), COLUMN()-6), "None"), "Raven", IFERROR(INDEX(RavenBranchSkills, MATCH($A18, RavenBranchName, 0), COLUMN()-6), "None"), "None")</f>
        <v>Labreve</v>
      </c>
      <c r="J18" s="14" t="str">
        <f t="array" ref="J18">SWITCH(MyClass, "Witch", IFERROR(INDEX(WitchBranchSkills, MATCH($A18, WitchBranchName, 0), COLUMN()-6), "None"), "Archmage", IFERROR(INDEX(ArchMageBranchSkills, MATCH($A18, ArchMageBranchName, 0), COLUMN()-6), "None"), "Warrior", IFERROR(INDEX(WarriorBranchSkills, MATCH($A18, WarriorBranchName, 0), COLUMN()-6), "None"), "Gladiator", IFERROR(INDEX(GladiatorBranchSkills, MATCH($A18, GladiatorBranchName, 0), COLUMN()-6), "None"), "Ranger", IFERROR(INDEX(RangerBranchSkills, MATCH($A18, RangerBranchName, 0), COLUMN()-6), "None"), "Huntress", IFERROR(INDEX(HuntressBranchSkills, MATCH($A18, HuntressBranchName, 0), COLUMN()-6), "None"), "Giant", IFERROR(INDEX(GiantBranchSkills, MATCH($A18, GiantBranchName, 0), COLUMN()-6), "None"), "Titan", IFERROR(INDEX(TitanBranchSkills, MATCH($A18, TitanBranchName, 0), COLUMN()-6), "None"), "Valkyrie", IFERROR(INDEX(ValkBranchSkills, MATCH($A18, ValkBranchName, 0), COLUMN()-6), "None"), "Paladin", IFERROR(INDEX(PaladinBranchSkills, MATCH($A18, PaladinBranchName, 0), COLUMN()-6), "None"), "Sorceress", IFERROR(INDEX(SorceressBranchSkills,MATCH($A18, SorceressBranchName,0), COLUMN()-6), "None"), "Raven", IFERROR(INDEX(RavenBranchSkills, MATCH($A18, RavenBranchName, 0), COLUMN()-6), "None"), "None")</f>
        <v>None</v>
      </c>
      <c r="K18" s="14" t="str">
        <f t="array" ref="K18">SWITCH(MyClass, "Witch", IFERROR(INDEX(WitchBranchSkills, MATCH($A18, WitchBranchName, 0), COLUMN()-6), "None"), "Archmage", IFERROR(INDEX(ArchMageBranchSkills, MATCH($A18, ArchMageBranchName, 0), COLUMN()-6), "None"), "Warrior", IFERROR(INDEX(WarriorBranchSkills, MATCH($A18, WarriorBranchName, 0), COLUMN()-6), "None"), "Gladiator", IFERROR(INDEX(GladiatorBranchSkills, MATCH($A18, GladiatorBranchName, 0), COLUMN()-6), "None"), "Ranger", IFERROR(INDEX(RangerBranchSkills, MATCH($A18, RangerBranchName, 0), COLUMN()-6), "None"), "Huntress", IFERROR(INDEX(HuntressBranchSkills, MATCH($A18, HuntressBranchName, 0), COLUMN()-6), "None"), "Giant", IFERROR(INDEX(GiantBranchSkills, MATCH($A18, GiantBranchName, 0), COLUMN()-6), "None"), "Titan", IFERROR(INDEX(TitanBranchSkills, MATCH($A18, TitanBranchName, 0), COLUMN()-6), "None"), "Valkyrie", IFERROR(INDEX(ValkBranchSkills, MATCH($A18, ValkBranchName, 0), COLUMN()-6), "None"), "Paladin", IFERROR(INDEX(PaladinBranchSkills, MATCH($A18, PaladinBranchName, 0), COLUMN()-6), "None"), "Sorceress", IFERROR(INDEX(SorceressBranchSkills,MATCH($A18, SorceressBranchName,0), COLUMN()-6), "None"), "Raven", IFERROR(INDEX(RavenBranchSkills, MATCH($A18, RavenBranchName, 0), COLUMN()-6), "None"), "None")</f>
        <v>None</v>
      </c>
      <c r="N18" s="67">
        <f>ifna(SWITCH(MyClass, "Witch", VLOOKUP($A18, WitchSkillHits, 2, false), "ArchMage", VLOOKUP($A18, ArchMageSkillHits, 2, false), "Warrior", VLOOKUP($A18, WarriorSkillHits, 2, false), "Gladiator", VLOOKUP($A18, GladiatorSkillHits, 2, false), "Ranger", VLOOKUP($A18, RangerSkillHits, 2, false), "Huntress", VLOOKUP($A18, HuntressSkillHits, 2, false), "Giant", VLOOKUP($A18, GiantSkillHits, 2, false), "Titan", VLOOKUP($A18, TitanSkillHits, 2, false), "Valkyrie", VLOOKUP($A18, ValkSkillHits, 2, false), "Paladin", VLOOKUP($A18, PaladinSkillHits, 2, false), "Sorceress", VLOOKUP($A18, SorceressSkillHits, 2, false), "Raven", VLOOKUP($A18, RavenSkillHits, 2, false), ""), "")</f>
        <v>1</v>
      </c>
      <c r="O18" s="13">
        <f>IFNA(SWITCH(MyClass, "Witch", VLOOKUP($A18, WitchSkillHitsExtra, IF($B18="", SkillLevel, $B18)+1, false), "ArchMage", VLOOKUP($A18, ArchMageSkillHitsExtra, IF($B18="", SkillLevel, $B18)+1, false), "Warrior", VLOOKUP($A18, WarriorSkillHitsExtra, IF($B18="", SkillLevel, $B18)+1, false), "Gladiator", VLOOKUP($A18, GladiatorSkillHitsExtra, IF($B18="", SkillLevel, $B18)+1, false), "Ranger", VLOOKUP($A18, RangerSkillHitsExtra, IF($B18="", SkillLevel, $B18)+1, false), "Huntress", VLOOKUP($A18, HuntressSkillHitsExtra, IF($B18="", SkillLevel, $B18)+1, false), "Giant", VLOOKUP($A18, GiantSkillHitsExtra, IF($B18="", SkillLevel, $B18)+1, false), "Titan", VLOOKUP($A18, TitanSkillHitsExtra, IF($B18="", SkillLevel, $B18)+1, false), "Valkyrie", VLOOKUP($A18, ValkSkillHitsExtra, IF($B18="", SkillLevel, $B18)+1, false), "Paladin", VLOOKUP($A18, PaladinSkillHitsExtra, IF($B18="", SkillLevel, $B18)+1, false), "Sorceress", VLOOKUP($A18, SorceressSkillHitsExtra, IF($B18="", SkillLevel, $B18)+1, false), "Raven", VLOOKUP($A18, RavenSkillHitsExtra, IF($B18="", SkillLevel, $B18)+1, false), ""), "")</f>
        <v>0</v>
      </c>
      <c r="P18" s="69">
        <f>$E18*$N18*SWITCH($D18, "Labreve", (1+0.1*(CritDamage-100)/100), "Ahib", 1.07, 1)+$E18*$N18*(CritDamage/100-1)*CritRate/100</f>
        <v>9671.695545</v>
      </c>
      <c r="Q18" s="69">
        <f>$E18*($N18+$O18)*SWITCH($D18, "Labreve", (1+0.1*(CritDamage-100)/100), "Ahib", 1.07, 1)+$E18*($N18+$O18)*(CritDamage/100-1)*CritRate/100</f>
        <v>9671.695545</v>
      </c>
      <c r="T18" s="38" t="s">
        <v>107</v>
      </c>
      <c r="U18" s="38">
        <v>1.7</v>
      </c>
      <c r="V18" s="39" t="str">
        <f t="shared" si="4"/>
        <v/>
      </c>
    </row>
    <row r="19" ht="15.75" customHeight="1">
      <c r="A19" s="51" t="str">
        <f t="array" ref="A19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Evasive Explosion Shot</v>
      </c>
      <c r="B19" s="52"/>
      <c r="C19" s="59">
        <f>SWITCH(MyClass, "Witch", IFERROR(VLOOKUP($A19, WitchSkillDamage, if($B19&gt;0, $B19+3, SkillLevel+3), False), ""), "ArchMage", IFERROR(VLOOKUP($A19, ArchMageSkillDamage, if($B19&gt;0, $B19+3, SkillLevel+3), False), ""), "Warrior", IFERROR(Vlookup($A19, WarriorSkillDamage, if($B19&gt;0, $B19+3, SkillLevel+3), false), ""), "Gladiator", IFERROR(VLOOKUP($A19, GladiatorSkillDamage, if($B19&gt;0, $B19+3, SkillLevel+3), False), ""), "Ranger", IFERROR(VLOOKUP($A19, RangerSkillDamage, if($B19&gt;0, $B19+3, SkillLevel+3), False), ""), "Huntress", IFERROR(VLOOKUP($A19, HuntressSkillDamage, if($B19&gt;0, $B19+3, SkillLevel+3), False), ""), "Giant", IFERROR(VLOOKUP($A19, GiantSkillDamage, if($B19&gt;0, $B19+3, SkillLevel+3), False), ""), "Titan", IFERROR(VLOOKUP($A19, TitanSkillDamage, if($B19&gt;0, $B19+3, SkillLevel+3), False), ""), "Valkyrie", IFERROR(VLOOKUP($A19, ValkSkillDamage, if($B19&gt;0, $B19+3, SkillLevel+3), False), ""), "Paladin", IFERROR(VLOOKUP($A19, PaladinSkillDamage, if($B19&gt;0, $B19+3, SkillLevel+3), False), ""), "Sorceress", IFERROR(VLOOKUP($A19, SorceressSkillDamage, if($B19&gt;0, $B19+3, SkillLevel+3), False), ""), "Raven", IFERROR(VLOOKUP($A19, RavenSkillDamage, if($B19&gt;0, $B19+3, SkillLevel+3), False), ""), "")</f>
        <v>200</v>
      </c>
      <c r="D19" s="60"/>
      <c r="E19" s="61">
        <f t="array" ref="E19">MyLevel/4 + IF(APBase&lt;EnemyDP/EnemyDPScaler, 'Damage Calculator'!$C19/100*(ScaledAP*(APBase/EnemyDP*EnemyDPScaler)^DmgPenalty+APBuff)*IFNA(INDEX(BranchMult,MATCH('Damage Calculator'!$D19,BranchName,0)),1),'Damage Calculator'!$C19/100*(ScaledAP+APBuff)*IFNA(INDEX(BranchMult,MATCH('Damage Calculator'!$D19,BranchName,0)),1))</f>
        <v>1290.871781</v>
      </c>
      <c r="F19" s="61" t="str">
        <f t="shared" si="3"/>
        <v>1226 - 1355</v>
      </c>
      <c r="G19" s="61">
        <f>$E19*($N19+$O19)*SWITCH($D19, "Labreve", (1+0.1*(CritDamage-100)/100), "Ahib", 1.07, 1)+$E19*($N19+$O19)*(CritDamage/100-1)*CritRate/100</f>
        <v>1561.954855</v>
      </c>
      <c r="H19" s="14" t="str">
        <f t="array" ref="H19">SWITCH(MyClass, "Witch", IFERROR(INDEX(WitchBranchSkills, MATCH($A19, WitchBranchName, 0), COLUMN()-6), "None"), "Archmage", IFERROR(INDEX(ArchMageBranchSkills, MATCH($A19, ArchMageBranchName, 0), COLUMN()-6), "None"), "Warrior", IFERROR(INDEX(WarriorBranchSkills, MATCH($A19, WarriorBranchName, 0), COLUMN()-6), "None"), "Gladiator", IFERROR(INDEX(GladiatorBranchSkills, MATCH($A19, GladiatorBranchName, 0), COLUMN()-6), "None"), "Ranger", IFERROR(INDEX(RangerBranchSkills, MATCH($A19, RangerBranchName, 0), COLUMN()-6), "None"), "Huntress", IFERROR(INDEX(HuntressBranchSkills, MATCH($A19, HuntressBranchName, 0), COLUMN()-6), "None"), "Giant", IFERROR(INDEX(GiantBranchSkills, MATCH($A19, GiantBranchName, 0), COLUMN()-6), "None"), "Titan", IFERROR(INDEX(TitanBranchSkills, MATCH($A19, TitanBranchName, 0), COLUMN()-6), "None"), "Valkyrie", IFERROR(INDEX(ValkBranchSkills, MATCH($A19, ValkBranchName, 0), COLUMN()-6), "None"), "Paladin", IFERROR(INDEX(PaladinBranchSkills, MATCH($A19, PaladinBranchName, 0), COLUMN()-6), "None"), "Sorceress", IFERROR(INDEX(SorceressBranchSkills,MATCH($A19, SorceressBranchName,0), COLUMN()-6), "None"), "Raven", IFERROR(INDEX(RavenBranchSkills, MATCH($A19, RavenBranchName, 0), COLUMN()-6), "None"), "None")</f>
        <v>None</v>
      </c>
      <c r="I19" s="14" t="str">
        <f t="array" ref="I19">SWITCH(MyClass, "Witch", IFERROR(INDEX(WitchBranchSkills, MATCH($A19, WitchBranchName, 0), COLUMN()-6), "None"), "Archmage", IFERROR(INDEX(ArchMageBranchSkills, MATCH($A19, ArchMageBranchName, 0), COLUMN()-6), "None"), "Warrior", IFERROR(INDEX(WarriorBranchSkills, MATCH($A19, WarriorBranchName, 0), COLUMN()-6), "None"), "Gladiator", IFERROR(INDEX(GladiatorBranchSkills, MATCH($A19, GladiatorBranchName, 0), COLUMN()-6), "None"), "Ranger", IFERROR(INDEX(RangerBranchSkills, MATCH($A19, RangerBranchName, 0), COLUMN()-6), "None"), "Huntress", IFERROR(INDEX(HuntressBranchSkills, MATCH($A19, HuntressBranchName, 0), COLUMN()-6), "None"), "Giant", IFERROR(INDEX(GiantBranchSkills, MATCH($A19, GiantBranchName, 0), COLUMN()-6), "None"), "Titan", IFERROR(INDEX(TitanBranchSkills, MATCH($A19, TitanBranchName, 0), COLUMN()-6), "None"), "Valkyrie", IFERROR(INDEX(ValkBranchSkills, MATCH($A19, ValkBranchName, 0), COLUMN()-6), "None"), "Paladin", IFERROR(INDEX(PaladinBranchSkills, MATCH($A19, PaladinBranchName, 0), COLUMN()-6), "None"), "Sorceress", IFERROR(INDEX(SorceressBranchSkills,MATCH($A19, SorceressBranchName,0), COLUMN()-6), "None"), "Raven", IFERROR(INDEX(RavenBranchSkills, MATCH($A19, RavenBranchName, 0), COLUMN()-6), "None"), "None")</f>
        <v>None</v>
      </c>
      <c r="J19" s="14" t="str">
        <f t="array" ref="J19">SWITCH(MyClass, "Witch", IFERROR(INDEX(WitchBranchSkills, MATCH($A19, WitchBranchName, 0), COLUMN()-6), "None"), "Archmage", IFERROR(INDEX(ArchMageBranchSkills, MATCH($A19, ArchMageBranchName, 0), COLUMN()-6), "None"), "Warrior", IFERROR(INDEX(WarriorBranchSkills, MATCH($A19, WarriorBranchName, 0), COLUMN()-6), "None"), "Gladiator", IFERROR(INDEX(GladiatorBranchSkills, MATCH($A19, GladiatorBranchName, 0), COLUMN()-6), "None"), "Ranger", IFERROR(INDEX(RangerBranchSkills, MATCH($A19, RangerBranchName, 0), COLUMN()-6), "None"), "Huntress", IFERROR(INDEX(HuntressBranchSkills, MATCH($A19, HuntressBranchName, 0), COLUMN()-6), "None"), "Giant", IFERROR(INDEX(GiantBranchSkills, MATCH($A19, GiantBranchName, 0), COLUMN()-6), "None"), "Titan", IFERROR(INDEX(TitanBranchSkills, MATCH($A19, TitanBranchName, 0), COLUMN()-6), "None"), "Valkyrie", IFERROR(INDEX(ValkBranchSkills, MATCH($A19, ValkBranchName, 0), COLUMN()-6), "None"), "Paladin", IFERROR(INDEX(PaladinBranchSkills, MATCH($A19, PaladinBranchName, 0), COLUMN()-6), "None"), "Sorceress", IFERROR(INDEX(SorceressBranchSkills,MATCH($A19, SorceressBranchName,0), COLUMN()-6), "None"), "Raven", IFERROR(INDEX(RavenBranchSkills, MATCH($A19, RavenBranchName, 0), COLUMN()-6), "None"), "None")</f>
        <v>None</v>
      </c>
      <c r="K19" s="14" t="str">
        <f t="array" ref="K19">SWITCH(MyClass, "Witch", IFERROR(INDEX(WitchBranchSkills, MATCH($A19, WitchBranchName, 0), COLUMN()-6), "None"), "Archmage", IFERROR(INDEX(ArchMageBranchSkills, MATCH($A19, ArchMageBranchName, 0), COLUMN()-6), "None"), "Warrior", IFERROR(INDEX(WarriorBranchSkills, MATCH($A19, WarriorBranchName, 0), COLUMN()-6), "None"), "Gladiator", IFERROR(INDEX(GladiatorBranchSkills, MATCH($A19, GladiatorBranchName, 0), COLUMN()-6), "None"), "Ranger", IFERROR(INDEX(RangerBranchSkills, MATCH($A19, RangerBranchName, 0), COLUMN()-6), "None"), "Huntress", IFERROR(INDEX(HuntressBranchSkills, MATCH($A19, HuntressBranchName, 0), COLUMN()-6), "None"), "Giant", IFERROR(INDEX(GiantBranchSkills, MATCH($A19, GiantBranchName, 0), COLUMN()-6), "None"), "Titan", IFERROR(INDEX(TitanBranchSkills, MATCH($A19, TitanBranchName, 0), COLUMN()-6), "None"), "Valkyrie", IFERROR(INDEX(ValkBranchSkills, MATCH($A19, ValkBranchName, 0), COLUMN()-6), "None"), "Paladin", IFERROR(INDEX(PaladinBranchSkills, MATCH($A19, PaladinBranchName, 0), COLUMN()-6), "None"), "Sorceress", IFERROR(INDEX(SorceressBranchSkills,MATCH($A19, SorceressBranchName,0), COLUMN()-6), "None"), "Raven", IFERROR(INDEX(RavenBranchSkills, MATCH($A19, RavenBranchName, 0), COLUMN()-6), "None"), "None")</f>
        <v>None</v>
      </c>
      <c r="N19" s="67">
        <f>ifna(SWITCH(MyClass, "Witch", VLOOKUP($A19, WitchSkillHits, 2, false), "ArchMage", VLOOKUP($A19, ArchMageSkillHits, 2, false), "Warrior", VLOOKUP($A19, WarriorSkillHits, 2, false), "Gladiator", VLOOKUP($A19, GladiatorSkillHits, 2, false), "Ranger", VLOOKUP($A19, RangerSkillHits, 2, false), "Huntress", VLOOKUP($A19, HuntressSkillHits, 2, false), "Giant", VLOOKUP($A19, GiantSkillHits, 2, false), "Titan", VLOOKUP($A19, TitanSkillHits, 2, false), "Valkyrie", VLOOKUP($A19, ValkSkillHits, 2, false), "Paladin", VLOOKUP($A19, PaladinSkillHits, 2, false), "Sorceress", VLOOKUP($A19, SorceressSkillHits, 2, false), "Raven", VLOOKUP($A19, RavenSkillHits, 2, false), ""), "")</f>
        <v>1</v>
      </c>
      <c r="O19" s="13">
        <f>IFNA(SWITCH(MyClass, "Witch", VLOOKUP($A19, WitchSkillHitsExtra, IF($B19="", SkillLevel, $B19)+1, false), "ArchMage", VLOOKUP($A19, ArchMageSkillHitsExtra, IF($B19="", SkillLevel, $B19)+1, false), "Warrior", VLOOKUP($A19, WarriorSkillHitsExtra, IF($B19="", SkillLevel, $B19)+1, false), "Gladiator", VLOOKUP($A19, GladiatorSkillHitsExtra, IF($B19="", SkillLevel, $B19)+1, false), "Ranger", VLOOKUP($A19, RangerSkillHitsExtra, IF($B19="", SkillLevel, $B19)+1, false), "Huntress", VLOOKUP($A19, HuntressSkillHitsExtra, IF($B19="", SkillLevel, $B19)+1, false), "Giant", VLOOKUP($A19, GiantSkillHitsExtra, IF($B19="", SkillLevel, $B19)+1, false), "Titan", VLOOKUP($A19, TitanSkillHitsExtra, IF($B19="", SkillLevel, $B19)+1, false), "Valkyrie", VLOOKUP($A19, ValkSkillHitsExtra, IF($B19="", SkillLevel, $B19)+1, false), "Paladin", VLOOKUP($A19, PaladinSkillHitsExtra, IF($B19="", SkillLevel, $B19)+1, false), "Sorceress", VLOOKUP($A19, SorceressSkillHitsExtra, IF($B19="", SkillLevel, $B19)+1, false), "Raven", VLOOKUP($A19, RavenSkillHitsExtra, IF($B19="", SkillLevel, $B19)+1, false), ""), "")</f>
        <v>0</v>
      </c>
      <c r="P19" s="69">
        <f>$E19*$N19*SWITCH($D19, "Labreve", (1+0.1*(CritDamage-100)/100), "Ahib", 1.07, 1)+$E19*$N19*(CritDamage/100-1)*CritRate/100</f>
        <v>1561.954855</v>
      </c>
      <c r="Q19" s="69">
        <f>$E19*($N19+$O19)*SWITCH($D19, "Labreve", (1+0.1*(CritDamage-100)/100), "Ahib", 1.07, 1)+$E19*($N19+$O19)*(CritDamage/100-1)*CritRate/100</f>
        <v>1561.954855</v>
      </c>
      <c r="T19" s="38" t="s">
        <v>394</v>
      </c>
      <c r="U19" s="38">
        <v>1.366</v>
      </c>
      <c r="V19" s="39" t="str">
        <f t="array" ref="V19">IFERROR(INDEX($Q$23:$Q$27,MATCH("Fireball",$A$13:$A$29,0))/$U19,"")</f>
        <v/>
      </c>
    </row>
    <row r="20" ht="15.75" customHeight="1">
      <c r="A20" s="51" t="str">
        <f t="array" ref="A20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Spin Blade</v>
      </c>
      <c r="B20" s="52"/>
      <c r="C20" s="59">
        <f>SWITCH(MyClass, "Witch", IFERROR(VLOOKUP($A20, WitchSkillDamage, if($B20&gt;0, $B20+3, SkillLevel+3), False), ""), "ArchMage", IFERROR(VLOOKUP($A20, ArchMageSkillDamage, if($B20&gt;0, $B20+3, SkillLevel+3), False), ""), "Warrior", IFERROR(Vlookup($A20, WarriorSkillDamage, if($B20&gt;0, $B20+3, SkillLevel+3), false), ""), "Gladiator", IFERROR(VLOOKUP($A20, GladiatorSkillDamage, if($B20&gt;0, $B20+3, SkillLevel+3), False), ""), "Ranger", IFERROR(VLOOKUP($A20, RangerSkillDamage, if($B20&gt;0, $B20+3, SkillLevel+3), False), ""), "Huntress", IFERROR(VLOOKUP($A20, HuntressSkillDamage, if($B20&gt;0, $B20+3, SkillLevel+3), False), ""), "Giant", IFERROR(VLOOKUP($A20, GiantSkillDamage, if($B20&gt;0, $B20+3, SkillLevel+3), False), ""), "Titan", IFERROR(VLOOKUP($A20, TitanSkillDamage, if($B20&gt;0, $B20+3, SkillLevel+3), False), ""), "Valkyrie", IFERROR(VLOOKUP($A20, ValkSkillDamage, if($B20&gt;0, $B20+3, SkillLevel+3), False), ""), "Paladin", IFERROR(VLOOKUP($A20, PaladinSkillDamage, if($B20&gt;0, $B20+3, SkillLevel+3), False), ""), "Sorceress", IFERROR(VLOOKUP($A20, SorceressSkillDamage, if($B20&gt;0, $B20+3, SkillLevel+3), False), ""), "Raven", IFERROR(VLOOKUP($A20, RavenSkillDamage, if($B20&gt;0, $B20+3, SkillLevel+3), False), ""), "")</f>
        <v>270</v>
      </c>
      <c r="D20" s="60"/>
      <c r="E20" s="61">
        <f t="array" ref="E20">MyLevel/4 + IF(APBase&lt;EnemyDP/EnemyDPScaler, 'Damage Calculator'!$C20/100*(ScaledAP*(APBase/EnemyDP*EnemyDPScaler)^DmgPenalty+APBuff)*IFNA(INDEX(BranchMult,MATCH('Damage Calculator'!$D20,BranchName,0)),1),'Damage Calculator'!$C20/100*(ScaledAP+APBuff)*IFNA(INDEX(BranchMult,MATCH('Damage Calculator'!$D20,BranchName,0)),1))</f>
        <v>1736.551905</v>
      </c>
      <c r="F20" s="61" t="str">
        <f t="shared" si="3"/>
        <v>1650 - 1823</v>
      </c>
      <c r="G20" s="61">
        <f>$E20*($N20+$O20)*SWITCH($D20, "Labreve", (1+0.1*(CritDamage-100)/100), "Ahib", 1.07, 1)+$E20*($N20+$O20)*(CritDamage/100-1)*CritRate/100</f>
        <v>6303.683413</v>
      </c>
      <c r="H20" s="14" t="str">
        <f t="array" ref="H20">SWITCH(MyClass, "Witch", IFERROR(INDEX(WitchBranchSkills, MATCH($A20, WitchBranchName, 0), COLUMN()-6), "None"), "Archmage", IFERROR(INDEX(ArchMageBranchSkills, MATCH($A20, ArchMageBranchName, 0), COLUMN()-6), "None"), "Warrior", IFERROR(INDEX(WarriorBranchSkills, MATCH($A20, WarriorBranchName, 0), COLUMN()-6), "None"), "Gladiator", IFERROR(INDEX(GladiatorBranchSkills, MATCH($A20, GladiatorBranchName, 0), COLUMN()-6), "None"), "Ranger", IFERROR(INDEX(RangerBranchSkills, MATCH($A20, RangerBranchName, 0), COLUMN()-6), "None"), "Huntress", IFERROR(INDEX(HuntressBranchSkills, MATCH($A20, HuntressBranchName, 0), COLUMN()-6), "None"), "Giant", IFERROR(INDEX(GiantBranchSkills, MATCH($A20, GiantBranchName, 0), COLUMN()-6), "None"), "Titan", IFERROR(INDEX(TitanBranchSkills, MATCH($A20, TitanBranchName, 0), COLUMN()-6), "None"), "Valkyrie", IFERROR(INDEX(ValkBranchSkills, MATCH($A20, ValkBranchName, 0), COLUMN()-6), "None"), "Paladin", IFERROR(INDEX(PaladinBranchSkills, MATCH($A20, PaladinBranchName, 0), COLUMN()-6), "None"), "Sorceress", IFERROR(INDEX(SorceressBranchSkills,MATCH($A20, SorceressBranchName,0), COLUMN()-6), "None"), "Raven", IFERROR(INDEX(RavenBranchSkills, MATCH($A20, RavenBranchName, 0), COLUMN()-6), "None"), "None")</f>
        <v>None</v>
      </c>
      <c r="I20" s="14" t="str">
        <f t="array" ref="I20">SWITCH(MyClass, "Witch", IFERROR(INDEX(WitchBranchSkills, MATCH($A20, WitchBranchName, 0), COLUMN()-6), "None"), "Archmage", IFERROR(INDEX(ArchMageBranchSkills, MATCH($A20, ArchMageBranchName, 0), COLUMN()-6), "None"), "Warrior", IFERROR(INDEX(WarriorBranchSkills, MATCH($A20, WarriorBranchName, 0), COLUMN()-6), "None"), "Gladiator", IFERROR(INDEX(GladiatorBranchSkills, MATCH($A20, GladiatorBranchName, 0), COLUMN()-6), "None"), "Ranger", IFERROR(INDEX(RangerBranchSkills, MATCH($A20, RangerBranchName, 0), COLUMN()-6), "None"), "Huntress", IFERROR(INDEX(HuntressBranchSkills, MATCH($A20, HuntressBranchName, 0), COLUMN()-6), "None"), "Giant", IFERROR(INDEX(GiantBranchSkills, MATCH($A20, GiantBranchName, 0), COLUMN()-6), "None"), "Titan", IFERROR(INDEX(TitanBranchSkills, MATCH($A20, TitanBranchName, 0), COLUMN()-6), "None"), "Valkyrie", IFERROR(INDEX(ValkBranchSkills, MATCH($A20, ValkBranchName, 0), COLUMN()-6), "None"), "Paladin", IFERROR(INDEX(PaladinBranchSkills, MATCH($A20, PaladinBranchName, 0), COLUMN()-6), "None"), "Sorceress", IFERROR(INDEX(SorceressBranchSkills,MATCH($A20, SorceressBranchName,0), COLUMN()-6), "None"), "Raven", IFERROR(INDEX(RavenBranchSkills, MATCH($A20, RavenBranchName, 0), COLUMN()-6), "None"), "None")</f>
        <v>None</v>
      </c>
      <c r="J20" s="14" t="str">
        <f t="array" ref="J20">SWITCH(MyClass, "Witch", IFERROR(INDEX(WitchBranchSkills, MATCH($A20, WitchBranchName, 0), COLUMN()-6), "None"), "Archmage", IFERROR(INDEX(ArchMageBranchSkills, MATCH($A20, ArchMageBranchName, 0), COLUMN()-6), "None"), "Warrior", IFERROR(INDEX(WarriorBranchSkills, MATCH($A20, WarriorBranchName, 0), COLUMN()-6), "None"), "Gladiator", IFERROR(INDEX(GladiatorBranchSkills, MATCH($A20, GladiatorBranchName, 0), COLUMN()-6), "None"), "Ranger", IFERROR(INDEX(RangerBranchSkills, MATCH($A20, RangerBranchName, 0), COLUMN()-6), "None"), "Huntress", IFERROR(INDEX(HuntressBranchSkills, MATCH($A20, HuntressBranchName, 0), COLUMN()-6), "None"), "Giant", IFERROR(INDEX(GiantBranchSkills, MATCH($A20, GiantBranchName, 0), COLUMN()-6), "None"), "Titan", IFERROR(INDEX(TitanBranchSkills, MATCH($A20, TitanBranchName, 0), COLUMN()-6), "None"), "Valkyrie", IFERROR(INDEX(ValkBranchSkills, MATCH($A20, ValkBranchName, 0), COLUMN()-6), "None"), "Paladin", IFERROR(INDEX(PaladinBranchSkills, MATCH($A20, PaladinBranchName, 0), COLUMN()-6), "None"), "Sorceress", IFERROR(INDEX(SorceressBranchSkills,MATCH($A20, SorceressBranchName,0), COLUMN()-6), "None"), "Raven", IFERROR(INDEX(RavenBranchSkills, MATCH($A20, RavenBranchName, 0), COLUMN()-6), "None"), "None")</f>
        <v>None</v>
      </c>
      <c r="K20" s="14" t="str">
        <f t="array" ref="K20">SWITCH(MyClass, "Witch", IFERROR(INDEX(WitchBranchSkills, MATCH($A20, WitchBranchName, 0), COLUMN()-6), "None"), "Archmage", IFERROR(INDEX(ArchMageBranchSkills, MATCH($A20, ArchMageBranchName, 0), COLUMN()-6), "None"), "Warrior", IFERROR(INDEX(WarriorBranchSkills, MATCH($A20, WarriorBranchName, 0), COLUMN()-6), "None"), "Gladiator", IFERROR(INDEX(GladiatorBranchSkills, MATCH($A20, GladiatorBranchName, 0), COLUMN()-6), "None"), "Ranger", IFERROR(INDEX(RangerBranchSkills, MATCH($A20, RangerBranchName, 0), COLUMN()-6), "None"), "Huntress", IFERROR(INDEX(HuntressBranchSkills, MATCH($A20, HuntressBranchName, 0), COLUMN()-6), "None"), "Giant", IFERROR(INDEX(GiantBranchSkills, MATCH($A20, GiantBranchName, 0), COLUMN()-6), "None"), "Titan", IFERROR(INDEX(TitanBranchSkills, MATCH($A20, TitanBranchName, 0), COLUMN()-6), "None"), "Valkyrie", IFERROR(INDEX(ValkBranchSkills, MATCH($A20, ValkBranchName, 0), COLUMN()-6), "None"), "Paladin", IFERROR(INDEX(PaladinBranchSkills, MATCH($A20, PaladinBranchName, 0), COLUMN()-6), "None"), "Sorceress", IFERROR(INDEX(SorceressBranchSkills,MATCH($A20, SorceressBranchName,0), COLUMN()-6), "None"), "Raven", IFERROR(INDEX(RavenBranchSkills, MATCH($A20, RavenBranchName, 0), COLUMN()-6), "None"), "None")</f>
        <v>None</v>
      </c>
      <c r="N20" s="67">
        <f>ifna(SWITCH(MyClass, "Witch", VLOOKUP($A20, WitchSkillHits, 2, false), "ArchMage", VLOOKUP($A20, ArchMageSkillHits, 2, false), "Warrior", VLOOKUP($A20, WarriorSkillHits, 2, false), "Gladiator", VLOOKUP($A20, GladiatorSkillHits, 2, false), "Ranger", VLOOKUP($A20, RangerSkillHits, 2, false), "Huntress", VLOOKUP($A20, HuntressSkillHits, 2, false), "Giant", VLOOKUP($A20, GiantSkillHits, 2, false), "Titan", VLOOKUP($A20, TitanSkillHits, 2, false), "Valkyrie", VLOOKUP($A20, ValkSkillHits, 2, false), "Paladin", VLOOKUP($A20, PaladinSkillHits, 2, false), "Sorceress", VLOOKUP($A20, SorceressSkillHits, 2, false), "Raven", VLOOKUP($A20, RavenSkillHits, 2, false), ""), "")</f>
        <v>3</v>
      </c>
      <c r="O20" s="13">
        <f>IFNA(SWITCH(MyClass, "Witch", VLOOKUP($A20, WitchSkillHitsExtra, IF($B20="", SkillLevel, $B20)+1, false), "ArchMage", VLOOKUP($A20, ArchMageSkillHitsExtra, IF($B20="", SkillLevel, $B20)+1, false), "Warrior", VLOOKUP($A20, WarriorSkillHitsExtra, IF($B20="", SkillLevel, $B20)+1, false), "Gladiator", VLOOKUP($A20, GladiatorSkillHitsExtra, IF($B20="", SkillLevel, $B20)+1, false), "Ranger", VLOOKUP($A20, RangerSkillHitsExtra, IF($B20="", SkillLevel, $B20)+1, false), "Huntress", VLOOKUP($A20, HuntressSkillHitsExtra, IF($B20="", SkillLevel, $B20)+1, false), "Giant", VLOOKUP($A20, GiantSkillHitsExtra, IF($B20="", SkillLevel, $B20)+1, false), "Titan", VLOOKUP($A20, TitanSkillHitsExtra, IF($B20="", SkillLevel, $B20)+1, false), "Valkyrie", VLOOKUP($A20, ValkSkillHitsExtra, IF($B20="", SkillLevel, $B20)+1, false), "Paladin", VLOOKUP($A20, PaladinSkillHitsExtra, IF($B20="", SkillLevel, $B20)+1, false), "Sorceress", VLOOKUP($A20, SorceressSkillHitsExtra, IF($B20="", SkillLevel, $B20)+1, false), "Raven", VLOOKUP($A20, RavenSkillHitsExtra, IF($B20="", SkillLevel, $B20)+1, false), ""), "")</f>
        <v>0</v>
      </c>
      <c r="P20" s="69">
        <f>$E20*$N20*SWITCH($D20, "Labreve", (1+0.1*(CritDamage-100)/100), "Ahib", 1.07, 1)+$E20*$N20*(CritDamage/100-1)*CritRate/100</f>
        <v>6303.683413</v>
      </c>
      <c r="Q20" s="69">
        <f>$E20*($N20+$O20)*SWITCH($D20, "Labreve", (1+0.1*(CritDamage-100)/100), "Ahib", 1.07, 1)+$E20*($N20+$O20)*(CritDamage/100-1)*CritRate/100</f>
        <v>6303.683413</v>
      </c>
      <c r="T20" s="38" t="s">
        <v>113</v>
      </c>
      <c r="U20" s="38">
        <v>1.667</v>
      </c>
      <c r="V20" s="39" t="str">
        <f t="shared" ref="V20:V21" si="5">IFERROR(INDEX($Q$23:$Q$27,MATCH($T20,$A$13:$A$29,0))/$U20,"")</f>
        <v/>
      </c>
    </row>
    <row r="21" ht="15.75" customHeight="1">
      <c r="A21" s="51" t="str">
        <f t="array" ref="A21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>Spinning Shot</v>
      </c>
      <c r="B21" s="51"/>
      <c r="C21" s="59">
        <f>SWITCH(MyClass, "Witch", IFERROR(VLOOKUP($A21, WitchSkillDamage, if($B21&gt;0, $B21+3, SkillLevel+3), False), ""), "ArchMage", IFERROR(VLOOKUP($A21, ArchMageSkillDamage, if($B21&gt;0, $B21+3, SkillLevel+3), False), ""), "Warrior", IFERROR(Vlookup($A21, WarriorSkillDamage, if($B21&gt;0, $B21+3, SkillLevel+3), false), ""), "Gladiator", IFERROR(VLOOKUP($A21, GladiatorSkillDamage, if($B21&gt;0, $B21+3, SkillLevel+3), False), ""), "Ranger", IFERROR(VLOOKUP($A21, RangerSkillDamage, if($B21&gt;0, $B21+3, SkillLevel+3), False), ""), "Huntress", IFERROR(VLOOKUP($A21, HuntressSkillDamage, if($B21&gt;0, $B21+3, SkillLevel+3), False), ""), "Giant", IFERROR(VLOOKUP($A21, GiantSkillDamage, if($B21&gt;0, $B21+3, SkillLevel+3), False), ""), "Titan", IFERROR(VLOOKUP($A21, TitanSkillDamage, if($B21&gt;0, $B21+3, SkillLevel+3), False), ""), "Valkyrie", IFERROR(VLOOKUP($A21, ValkSkillDamage, if($B21&gt;0, $B21+3, SkillLevel+3), False), ""), "Paladin", IFERROR(VLOOKUP($A21, PaladinSkillDamage, if($B21&gt;0, $B21+3, SkillLevel+3), False), ""), "Sorceress", IFERROR(VLOOKUP($A21, SorceressSkillDamage, if($B21&gt;0, $B21+3, SkillLevel+3), False), ""), "Raven", IFERROR(VLOOKUP($A21, RavenSkillDamage, if($B21&gt;0, $B21+3, SkillLevel+3), False), ""), "")</f>
        <v>450</v>
      </c>
      <c r="D21" s="60" t="s">
        <v>83</v>
      </c>
      <c r="E21" s="61">
        <f t="array" ref="E21">MyLevel/4 + IF(APBase&lt;EnemyDP/EnemyDPScaler, 'Damage Calculator'!$C21/100*(ScaledAP*(APBase/EnemyDP*EnemyDPScaler)^DmgPenalty+APBuff)*IFNA(INDEX(BranchMult,MATCH('Damage Calculator'!$D21,BranchName,0)),1),'Damage Calculator'!$C21/100*(ScaledAP+APBuff)*IFNA(INDEX(BranchMult,MATCH('Damage Calculator'!$D21,BranchName,0)),1))</f>
        <v>3484.254674</v>
      </c>
      <c r="F21" s="61" t="str">
        <f t="shared" si="3"/>
        <v>3310 - 3658</v>
      </c>
      <c r="G21" s="61">
        <f>$E21*($N21+$O21)*SWITCH($D21, "Labreve", (1+0.1*(CritDamage-100)/100), "Ahib", 1.07, 1)+$E21*($N21+$O21)*(CritDamage/100-1)*CritRate/100</f>
        <v>13379.53795</v>
      </c>
      <c r="H21" s="14" t="str">
        <f t="array" ref="H21">SWITCH(MyClass, "Witch", IFERROR(INDEX(WitchBranchSkills, MATCH($A21, WitchBranchName, 0), COLUMN()-6), "None"), "Archmage", IFERROR(INDEX(ArchMageBranchSkills, MATCH($A21, ArchMageBranchName, 0), COLUMN()-6), "None"), "Warrior", IFERROR(INDEX(WarriorBranchSkills, MATCH($A21, WarriorBranchName, 0), COLUMN()-6), "None"), "Gladiator", IFERROR(INDEX(GladiatorBranchSkills, MATCH($A21, GladiatorBranchName, 0), COLUMN()-6), "None"), "Ranger", IFERROR(INDEX(RangerBranchSkills, MATCH($A21, RangerBranchName, 0), COLUMN()-6), "None"), "Huntress", IFERROR(INDEX(HuntressBranchSkills, MATCH($A21, HuntressBranchName, 0), COLUMN()-6), "None"), "Giant", IFERROR(INDEX(GiantBranchSkills, MATCH($A21, GiantBranchName, 0), COLUMN()-6), "None"), "Titan", IFERROR(INDEX(TitanBranchSkills, MATCH($A21, TitanBranchName, 0), COLUMN()-6), "None"), "Valkyrie", IFERROR(INDEX(ValkBranchSkills, MATCH($A21, ValkBranchName, 0), COLUMN()-6), "None"), "Paladin", IFERROR(INDEX(PaladinBranchSkills, MATCH($A21, PaladinBranchName, 0), COLUMN()-6), "None"), "Sorceress", IFERROR(INDEX(SorceressBranchSkills,MATCH($A21, SorceressBranchName,0), COLUMN()-6), "None"), "Raven", IFERROR(INDEX(RavenBranchSkills, MATCH($A21, RavenBranchName, 0), COLUMN()-6), "None"), "None")</f>
        <v>Serrett</v>
      </c>
      <c r="I21" s="14" t="str">
        <f t="array" ref="I21">SWITCH(MyClass, "Witch", IFERROR(INDEX(WitchBranchSkills, MATCH($A21, WitchBranchName, 0), COLUMN()-6), "None"), "Archmage", IFERROR(INDEX(ArchMageBranchSkills, MATCH($A21, ArchMageBranchName, 0), COLUMN()-6), "None"), "Warrior", IFERROR(INDEX(WarriorBranchSkills, MATCH($A21, WarriorBranchName, 0), COLUMN()-6), "None"), "Gladiator", IFERROR(INDEX(GladiatorBranchSkills, MATCH($A21, GladiatorBranchName, 0), COLUMN()-6), "None"), "Ranger", IFERROR(INDEX(RangerBranchSkills, MATCH($A21, RangerBranchName, 0), COLUMN()-6), "None"), "Huntress", IFERROR(INDEX(HuntressBranchSkills, MATCH($A21, HuntressBranchName, 0), COLUMN()-6), "None"), "Giant", IFERROR(INDEX(GiantBranchSkills, MATCH($A21, GiantBranchName, 0), COLUMN()-6), "None"), "Titan", IFERROR(INDEX(TitanBranchSkills, MATCH($A21, TitanBranchName, 0), COLUMN()-6), "None"), "Valkyrie", IFERROR(INDEX(ValkBranchSkills, MATCH($A21, ValkBranchName, 0), COLUMN()-6), "None"), "Paladin", IFERROR(INDEX(PaladinBranchSkills, MATCH($A21, PaladinBranchName, 0), COLUMN()-6), "None"), "Sorceress", IFERROR(INDEX(SorceressBranchSkills,MATCH($A21, SorceressBranchName,0), COLUMN()-6), "None"), "Raven", IFERROR(INDEX(RavenBranchSkills, MATCH($A21, RavenBranchName, 0), COLUMN()-6), "None"), "None")</f>
        <v>Labreve</v>
      </c>
      <c r="J21" s="14" t="str">
        <f t="array" ref="J21">SWITCH(MyClass, "Witch", IFERROR(INDEX(WitchBranchSkills, MATCH($A21, WitchBranchName, 0), COLUMN()-6), "None"), "Archmage", IFERROR(INDEX(ArchMageBranchSkills, MATCH($A21, ArchMageBranchName, 0), COLUMN()-6), "None"), "Warrior", IFERROR(INDEX(WarriorBranchSkills, MATCH($A21, WarriorBranchName, 0), COLUMN()-6), "None"), "Gladiator", IFERROR(INDEX(GladiatorBranchSkills, MATCH($A21, GladiatorBranchName, 0), COLUMN()-6), "None"), "Ranger", IFERROR(INDEX(RangerBranchSkills, MATCH($A21, RangerBranchName, 0), COLUMN()-6), "None"), "Huntress", IFERROR(INDEX(HuntressBranchSkills, MATCH($A21, HuntressBranchName, 0), COLUMN()-6), "None"), "Giant", IFERROR(INDEX(GiantBranchSkills, MATCH($A21, GiantBranchName, 0), COLUMN()-6), "None"), "Titan", IFERROR(INDEX(TitanBranchSkills, MATCH($A21, TitanBranchName, 0), COLUMN()-6), "None"), "Valkyrie", IFERROR(INDEX(ValkBranchSkills, MATCH($A21, ValkBranchName, 0), COLUMN()-6), "None"), "Paladin", IFERROR(INDEX(PaladinBranchSkills, MATCH($A21, PaladinBranchName, 0), COLUMN()-6), "None"), "Sorceress", IFERROR(INDEX(SorceressBranchSkills,MATCH($A21, SorceressBranchName,0), COLUMN()-6), "None"), "Raven", IFERROR(INDEX(RavenBranchSkills, MATCH($A21, RavenBranchName, 0), COLUMN()-6), "None"), "None")</f>
        <v>None</v>
      </c>
      <c r="K21" s="14" t="str">
        <f t="array" ref="K21">SWITCH(MyClass, "Witch", IFERROR(INDEX(WitchBranchSkills, MATCH($A21, WitchBranchName, 0), COLUMN()-6), "None"), "Archmage", IFERROR(INDEX(ArchMageBranchSkills, MATCH($A21, ArchMageBranchName, 0), COLUMN()-6), "None"), "Warrior", IFERROR(INDEX(WarriorBranchSkills, MATCH($A21, WarriorBranchName, 0), COLUMN()-6), "None"), "Gladiator", IFERROR(INDEX(GladiatorBranchSkills, MATCH($A21, GladiatorBranchName, 0), COLUMN()-6), "None"), "Ranger", IFERROR(INDEX(RangerBranchSkills, MATCH($A21, RangerBranchName, 0), COLUMN()-6), "None"), "Huntress", IFERROR(INDEX(HuntressBranchSkills, MATCH($A21, HuntressBranchName, 0), COLUMN()-6), "None"), "Giant", IFERROR(INDEX(GiantBranchSkills, MATCH($A21, GiantBranchName, 0), COLUMN()-6), "None"), "Titan", IFERROR(INDEX(TitanBranchSkills, MATCH($A21, TitanBranchName, 0), COLUMN()-6), "None"), "Valkyrie", IFERROR(INDEX(ValkBranchSkills, MATCH($A21, ValkBranchName, 0), COLUMN()-6), "None"), "Paladin", IFERROR(INDEX(PaladinBranchSkills, MATCH($A21, PaladinBranchName, 0), COLUMN()-6), "None"), "Sorceress", IFERROR(INDEX(SorceressBranchSkills,MATCH($A21, SorceressBranchName,0), COLUMN()-6), "None"), "Raven", IFERROR(INDEX(RavenBranchSkills, MATCH($A21, RavenBranchName, 0), COLUMN()-6), "None"), "None")</f>
        <v>None</v>
      </c>
      <c r="N21" s="67">
        <f>ifna(SWITCH(MyClass, "Witch", VLOOKUP($A21, WitchSkillHits, 2, false), "ArchMage", VLOOKUP($A21, ArchMageSkillHits, 2, false), "Warrior", VLOOKUP($A21, WarriorSkillHits, 2, false), "Gladiator", VLOOKUP($A21, GladiatorSkillHits, 2, false), "Ranger", VLOOKUP($A21, RangerSkillHits, 2, false), "Huntress", VLOOKUP($A21, HuntressSkillHits, 2, false), "Giant", VLOOKUP($A21, GiantSkillHits, 2, false), "Titan", VLOOKUP($A21, TitanSkillHits, 2, false), "Valkyrie", VLOOKUP($A21, ValkSkillHits, 2, false), "Paladin", VLOOKUP($A21, PaladinSkillHits, 2, false), "Sorceress", VLOOKUP($A21, SorceressSkillHits, 2, false), "Raven", VLOOKUP($A21, RavenSkillHits, 2, false), ""), "")</f>
        <v>3</v>
      </c>
      <c r="O21" s="13">
        <f>IFNA(SWITCH(MyClass, "Witch", VLOOKUP($A21, WitchSkillHitsExtra, IF($B21="", SkillLevel, $B21)+1, false), "ArchMage", VLOOKUP($A21, ArchMageSkillHitsExtra, IF($B21="", SkillLevel, $B21)+1, false), "Warrior", VLOOKUP($A21, WarriorSkillHitsExtra, IF($B21="", SkillLevel, $B21)+1, false), "Gladiator", VLOOKUP($A21, GladiatorSkillHitsExtra, IF($B21="", SkillLevel, $B21)+1, false), "Ranger", VLOOKUP($A21, RangerSkillHitsExtra, IF($B21="", SkillLevel, $B21)+1, false), "Huntress", VLOOKUP($A21, HuntressSkillHitsExtra, IF($B21="", SkillLevel, $B21)+1, false), "Giant", VLOOKUP($A21, GiantSkillHitsExtra, IF($B21="", SkillLevel, $B21)+1, false), "Titan", VLOOKUP($A21, TitanSkillHitsExtra, IF($B21="", SkillLevel, $B21)+1, false), "Valkyrie", VLOOKUP($A21, ValkSkillHitsExtra, IF($B21="", SkillLevel, $B21)+1, false), "Paladin", VLOOKUP($A21, PaladinSkillHitsExtra, IF($B21="", SkillLevel, $B21)+1, false), "Sorceress", VLOOKUP($A21, SorceressSkillHitsExtra, IF($B21="", SkillLevel, $B21)+1, false), "Raven", VLOOKUP($A21, RavenSkillHitsExtra, IF($B21="", SkillLevel, $B21)+1, false), ""), "")</f>
        <v>0</v>
      </c>
      <c r="P21" s="69">
        <f>$E21*$N21*SWITCH($D21, "Labreve", (1+0.1*(CritDamage-100)/100), "Ahib", 1.07, 1)+$E21*$N21*(CritDamage/100-1)*CritRate/100</f>
        <v>13379.53795</v>
      </c>
      <c r="Q21" s="69">
        <f>$E21*($N21+$O21)*SWITCH($D21, "Labreve", (1+0.1*(CritDamage-100)/100), "Ahib", 1.07, 1)+$E21*($N21+$O21)*(CritDamage/100-1)*CritRate/100</f>
        <v>13379.53795</v>
      </c>
      <c r="T21" s="38" t="s">
        <v>123</v>
      </c>
      <c r="U21" s="38">
        <v>3.633</v>
      </c>
      <c r="V21" s="39" t="str">
        <f t="shared" si="5"/>
        <v/>
      </c>
    </row>
    <row r="22" ht="15.75" customHeight="1">
      <c r="A22" s="51" t="str">
        <f t="array" ref="A22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2" s="51"/>
      <c r="C22" s="59" t="str">
        <f>SWITCH(MyClass, "Witch", IFERROR(VLOOKUP($A22, WitchSkillDamage, if($B22&gt;0, $B22+3, SkillLevel+3), False), ""), "ArchMage", IFERROR(VLOOKUP($A22, ArchMageSkillDamage, if($B22&gt;0, $B22+3, SkillLevel+3), False), ""), "Warrior", IFERROR(Vlookup($A22, WarriorSkillDamage, if($B22&gt;0, $B22+3, SkillLevel+3), false), ""), "Gladiator", IFERROR(VLOOKUP($A22, GladiatorSkillDamage, if($B22&gt;0, $B22+3, SkillLevel+3), False), ""), "Ranger", IFERROR(VLOOKUP($A22, RangerSkillDamage, if($B22&gt;0, $B22+3, SkillLevel+3), False), ""), "Huntress", IFERROR(VLOOKUP($A22, HuntressSkillDamage, if($B22&gt;0, $B22+3, SkillLevel+3), False), ""), "Giant", IFERROR(VLOOKUP($A22, GiantSkillDamage, if($B22&gt;0, $B22+3, SkillLevel+3), False), ""), "Titan", IFERROR(VLOOKUP($A22, TitanSkillDamage, if($B22&gt;0, $B22+3, SkillLevel+3), False), ""), "Valkyrie", IFERROR(VLOOKUP($A22, ValkSkillDamage, if($B22&gt;0, $B22+3, SkillLevel+3), False), ""), "Paladin", IFERROR(VLOOKUP($A22, PaladinSkillDamage, if($B22&gt;0, $B22+3, SkillLevel+3), False), ""), "Sorceress", IFERROR(VLOOKUP($A22, SorceressSkillDamage, if($B22&gt;0, $B22+3, SkillLevel+3), False), ""), "Raven", IFERROR(VLOOKUP($A22, RavenSkillDamage, if($B22&gt;0, $B22+3, SkillLevel+3), False), ""), "")</f>
        <v/>
      </c>
      <c r="D22" s="60" t="s">
        <v>395</v>
      </c>
      <c r="E22" s="61">
        <f t="array" ref="E22">MyLevel/4 + IF(APBase&lt;EnemyDP/EnemyDPScaler, 'Damage Calculator'!$C22/100*(ScaledAP*(APBase/EnemyDP*EnemyDPScaler)^DmgPenalty+APBuff)*IFNA(INDEX(BranchMult,MATCH('Damage Calculator'!$D22,BranchName,0)),1),'Damage Calculator'!$C22/100*(ScaledAP+APBuff)*IFNA(INDEX(BranchMult,MATCH('Damage Calculator'!$D22,BranchName,0)),1))</f>
        <v>17.5</v>
      </c>
      <c r="F22" s="61" t="str">
        <f t="shared" si="3"/>
        <v>17 - 18</v>
      </c>
      <c r="G22" s="61">
        <f>$E22*($N22+$O22)*SWITCH($D22, "Labreve", (1+0.1*(CritDamage-100)/100), "Ahib", 1.07, 1)+$E22*($N22+$O22)*(CritDamage/100-1)*CritRate/100</f>
        <v>0</v>
      </c>
      <c r="H22" s="14" t="str">
        <f t="array" ref="H22">SWITCH(MyClass, "Witch", IFERROR(INDEX(WitchBranchSkills, MATCH($A22, WitchBranchName, 0), COLUMN()-6), "None"), "Archmage", IFERROR(INDEX(ArchMageBranchSkills, MATCH($A22, ArchMageBranchName, 0), COLUMN()-6), "None"), "Warrior", IFERROR(INDEX(WarriorBranchSkills, MATCH($A22, WarriorBranchName, 0), COLUMN()-6), "None"), "Gladiator", IFERROR(INDEX(GladiatorBranchSkills, MATCH($A22, GladiatorBranchName, 0), COLUMN()-6), "None"), "Ranger", IFERROR(INDEX(RangerBranchSkills, MATCH($A22, RangerBranchName, 0), COLUMN()-6), "None"), "Huntress", IFERROR(INDEX(HuntressBranchSkills, MATCH($A22, HuntressBranchName, 0), COLUMN()-6), "None"), "Giant", IFERROR(INDEX(GiantBranchSkills, MATCH($A22, GiantBranchName, 0), COLUMN()-6), "None"), "Titan", IFERROR(INDEX(TitanBranchSkills, MATCH($A22, TitanBranchName, 0), COLUMN()-6), "None"), "Valkyrie", IFERROR(INDEX(ValkBranchSkills, MATCH($A22, ValkBranchName, 0), COLUMN()-6), "None"), "Paladin", IFERROR(INDEX(PaladinBranchSkills, MATCH($A22, PaladinBranchName, 0), COLUMN()-6), "None"), "Sorceress", IFERROR(INDEX(SorceressBranchSkills,MATCH($A22, SorceressBranchName,0), COLUMN()-6), "None"), "Raven", IFERROR(INDEX(RavenBranchSkills, MATCH($A22, RavenBranchName, 0), COLUMN()-6), "None"), "None")</f>
        <v>None</v>
      </c>
      <c r="I22" s="14" t="str">
        <f t="array" ref="I22">SWITCH(MyClass, "Witch", IFERROR(INDEX(WitchBranchSkills, MATCH($A22, WitchBranchName, 0), COLUMN()-6), "None"), "Archmage", IFERROR(INDEX(ArchMageBranchSkills, MATCH($A22, ArchMageBranchName, 0), COLUMN()-6), "None"), "Warrior", IFERROR(INDEX(WarriorBranchSkills, MATCH($A22, WarriorBranchName, 0), COLUMN()-6), "None"), "Gladiator", IFERROR(INDEX(GladiatorBranchSkills, MATCH($A22, GladiatorBranchName, 0), COLUMN()-6), "None"), "Ranger", IFERROR(INDEX(RangerBranchSkills, MATCH($A22, RangerBranchName, 0), COLUMN()-6), "None"), "Huntress", IFERROR(INDEX(HuntressBranchSkills, MATCH($A22, HuntressBranchName, 0), COLUMN()-6), "None"), "Giant", IFERROR(INDEX(GiantBranchSkills, MATCH($A22, GiantBranchName, 0), COLUMN()-6), "None"), "Titan", IFERROR(INDEX(TitanBranchSkills, MATCH($A22, TitanBranchName, 0), COLUMN()-6), "None"), "Valkyrie", IFERROR(INDEX(ValkBranchSkills, MATCH($A22, ValkBranchName, 0), COLUMN()-6), "None"), "Paladin", IFERROR(INDEX(PaladinBranchSkills, MATCH($A22, PaladinBranchName, 0), COLUMN()-6), "None"), "Sorceress", IFERROR(INDEX(SorceressBranchSkills,MATCH($A22, SorceressBranchName,0), COLUMN()-6), "None"), "Raven", IFERROR(INDEX(RavenBranchSkills, MATCH($A22, RavenBranchName, 0), COLUMN()-6), "None"), "None")</f>
        <v>None</v>
      </c>
      <c r="J22" s="14" t="str">
        <f t="array" ref="J22">SWITCH(MyClass, "Witch", IFERROR(INDEX(WitchBranchSkills, MATCH($A22, WitchBranchName, 0), COLUMN()-6), "None"), "Archmage", IFERROR(INDEX(ArchMageBranchSkills, MATCH($A22, ArchMageBranchName, 0), COLUMN()-6), "None"), "Warrior", IFERROR(INDEX(WarriorBranchSkills, MATCH($A22, WarriorBranchName, 0), COLUMN()-6), "None"), "Gladiator", IFERROR(INDEX(GladiatorBranchSkills, MATCH($A22, GladiatorBranchName, 0), COLUMN()-6), "None"), "Ranger", IFERROR(INDEX(RangerBranchSkills, MATCH($A22, RangerBranchName, 0), COLUMN()-6), "None"), "Huntress", IFERROR(INDEX(HuntressBranchSkills, MATCH($A22, HuntressBranchName, 0), COLUMN()-6), "None"), "Giant", IFERROR(INDEX(GiantBranchSkills, MATCH($A22, GiantBranchName, 0), COLUMN()-6), "None"), "Titan", IFERROR(INDEX(TitanBranchSkills, MATCH($A22, TitanBranchName, 0), COLUMN()-6), "None"), "Valkyrie", IFERROR(INDEX(ValkBranchSkills, MATCH($A22, ValkBranchName, 0), COLUMN()-6), "None"), "Paladin", IFERROR(INDEX(PaladinBranchSkills, MATCH($A22, PaladinBranchName, 0), COLUMN()-6), "None"), "Sorceress", IFERROR(INDEX(SorceressBranchSkills,MATCH($A22, SorceressBranchName,0), COLUMN()-6), "None"), "Raven", IFERROR(INDEX(RavenBranchSkills, MATCH($A22, RavenBranchName, 0), COLUMN()-6), "None"), "None")</f>
        <v>None</v>
      </c>
      <c r="K22" s="14" t="str">
        <f t="array" ref="K22">SWITCH(MyClass, "Witch", IFERROR(INDEX(WitchBranchSkills, MATCH($A22, WitchBranchName, 0), COLUMN()-6), "None"), "Archmage", IFERROR(INDEX(ArchMageBranchSkills, MATCH($A22, ArchMageBranchName, 0), COLUMN()-6), "None"), "Warrior", IFERROR(INDEX(WarriorBranchSkills, MATCH($A22, WarriorBranchName, 0), COLUMN()-6), "None"), "Gladiator", IFERROR(INDEX(GladiatorBranchSkills, MATCH($A22, GladiatorBranchName, 0), COLUMN()-6), "None"), "Ranger", IFERROR(INDEX(RangerBranchSkills, MATCH($A22, RangerBranchName, 0), COLUMN()-6), "None"), "Huntress", IFERROR(INDEX(HuntressBranchSkills, MATCH($A22, HuntressBranchName, 0), COLUMN()-6), "None"), "Giant", IFERROR(INDEX(GiantBranchSkills, MATCH($A22, GiantBranchName, 0), COLUMN()-6), "None"), "Titan", IFERROR(INDEX(TitanBranchSkills, MATCH($A22, TitanBranchName, 0), COLUMN()-6), "None"), "Valkyrie", IFERROR(INDEX(ValkBranchSkills, MATCH($A22, ValkBranchName, 0), COLUMN()-6), "None"), "Paladin", IFERROR(INDEX(PaladinBranchSkills, MATCH($A22, PaladinBranchName, 0), COLUMN()-6), "None"), "Sorceress", IFERROR(INDEX(SorceressBranchSkills,MATCH($A22, SorceressBranchName,0), COLUMN()-6), "None"), "Raven", IFERROR(INDEX(RavenBranchSkills, MATCH($A22, RavenBranchName, 0), COLUMN()-6), "None"), "None")</f>
        <v>None</v>
      </c>
      <c r="N22" s="67" t="str">
        <f>ifna(SWITCH(MyClass, "Witch", VLOOKUP($A22, WitchSkillHits, 2, false), "ArchMage", VLOOKUP($A22, ArchMageSkillHits, 2, false), "Warrior", VLOOKUP($A22, WarriorSkillHits, 2, false), "Gladiator", VLOOKUP($A22, GladiatorSkillHits, 2, false), "Ranger", VLOOKUP($A22, RangerSkillHits, 2, false), "Huntress", VLOOKUP($A22, HuntressSkillHits, 2, false), "Giant", VLOOKUP($A22, GiantSkillHits, 2, false), "Titan", VLOOKUP($A22, TitanSkillHits, 2, false), "Valkyrie", VLOOKUP($A22, ValkSkillHits, 2, false), "Paladin", VLOOKUP($A22, PaladinSkillHits, 2, false), "Sorceress", VLOOKUP($A22, SorceressSkillHits, 2, false), "Raven", VLOOKUP($A22, RavenSkillHits, 2, false), ""), "")</f>
        <v/>
      </c>
      <c r="O22" s="13" t="str">
        <f>IFNA(SWITCH(MyClass, "Witch", VLOOKUP($A22, WitchSkillHitsExtra, IF($B22="", SkillLevel, $B22)+1, false), "ArchMage", VLOOKUP($A22, ArchMageSkillHitsExtra, IF($B22="", SkillLevel, $B22)+1, false), "Warrior", VLOOKUP($A22, WarriorSkillHitsExtra, IF($B22="", SkillLevel, $B22)+1, false), "Gladiator", VLOOKUP($A22, GladiatorSkillHitsExtra, IF($B22="", SkillLevel, $B22)+1, false), "Ranger", VLOOKUP($A22, RangerSkillHitsExtra, IF($B22="", SkillLevel, $B22)+1, false), "Huntress", VLOOKUP($A22, HuntressSkillHitsExtra, IF($B22="", SkillLevel, $B22)+1, false), "Giant", VLOOKUP($A22, GiantSkillHitsExtra, IF($B22="", SkillLevel, $B22)+1, false), "Titan", VLOOKUP($A22, TitanSkillHitsExtra, IF($B22="", SkillLevel, $B22)+1, false), "Valkyrie", VLOOKUP($A22, ValkSkillHitsExtra, IF($B22="", SkillLevel, $B22)+1, false), "Paladin", VLOOKUP($A22, PaladinSkillHitsExtra, IF($B22="", SkillLevel, $B22)+1, false), "Sorceress", VLOOKUP($A22, SorceressSkillHitsExtra, IF($B22="", SkillLevel, $B22)+1, false), "Raven", VLOOKUP($A22, RavenSkillHitsExtra, IF($B22="", SkillLevel, $B22)+1, false), ""), "")</f>
        <v/>
      </c>
      <c r="P22" s="69">
        <f>$E22*$N22*SWITCH($D22, "Labreve", (1+0.1*(CritDamage-100)/100), "Ahib", 1.07, 1)+$E22*$N22*(CritDamage/100-1)*CritRate/100</f>
        <v>0</v>
      </c>
      <c r="Q22" s="69">
        <f>$E22*($N22+$O22)*SWITCH($D22, "Labreve", (1+0.1*(CritDamage-100)/100), "Ahib", 1.07, 1)+$E22*($N22+$O22)*(CritDamage/100-1)*CritRate/100</f>
        <v>0</v>
      </c>
      <c r="T22" s="38" t="s">
        <v>396</v>
      </c>
      <c r="U22" s="38">
        <v>4.734</v>
      </c>
      <c r="V22" s="39" t="str">
        <f t="array" ref="V22">IFERROR(INDEX($Q$23:$Q$27,MATCH("Lightning Storm",$A$13:$A$29,0))*(10/9)/$U22,"")</f>
        <v/>
      </c>
    </row>
    <row r="23" ht="15.75" customHeight="1">
      <c r="A23" s="51" t="str">
        <f t="array" ref="A23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3" s="51"/>
      <c r="C23" s="59" t="str">
        <f>SWITCH(MyClass, "Witch", IFERROR(VLOOKUP($A23, WitchSkillDamage, if($B23&gt;0, $B23+3, SkillLevel+3), False), ""), "ArchMage", IFERROR(VLOOKUP($A23, ArchMageSkillDamage, if($B23&gt;0, $B23+3, SkillLevel+3), False), ""), "Warrior", IFERROR(Vlookup($A23, WarriorSkillDamage, if($B23&gt;0, $B23+3, SkillLevel+3), false), ""), "Gladiator", IFERROR(VLOOKUP($A23, GladiatorSkillDamage, if($B23&gt;0, $B23+3, SkillLevel+3), False), ""), "Ranger", IFERROR(VLOOKUP($A23, RangerSkillDamage, if($B23&gt;0, $B23+3, SkillLevel+3), False), ""), "Huntress", IFERROR(VLOOKUP($A23, HuntressSkillDamage, if($B23&gt;0, $B23+3, SkillLevel+3), False), ""), "Giant", IFERROR(VLOOKUP($A23, GiantSkillDamage, if($B23&gt;0, $B23+3, SkillLevel+3), False), ""), "Titan", IFERROR(VLOOKUP($A23, TitanSkillDamage, if($B23&gt;0, $B23+3, SkillLevel+3), False), ""), "Valkyrie", IFERROR(VLOOKUP($A23, ValkSkillDamage, if($B23&gt;0, $B23+3, SkillLevel+3), False), ""), "Paladin", IFERROR(VLOOKUP($A23, PaladinSkillDamage, if($B23&gt;0, $B23+3, SkillLevel+3), False), ""), "Sorceress", IFERROR(VLOOKUP($A23, SorceressSkillDamage, if($B23&gt;0, $B23+3, SkillLevel+3), False), ""), "Raven", IFERROR(VLOOKUP($A23, RavenSkillDamage, if($B23&gt;0, $B23+3, SkillLevel+3), False), ""), "")</f>
        <v/>
      </c>
      <c r="D23" s="60"/>
      <c r="E23" s="61">
        <f t="array" ref="E23">MyLevel/4 + IF(APBase&lt;EnemyDP/EnemyDPScaler, 'Damage Calculator'!$C23/100*(ScaledAP*(APBase/EnemyDP*EnemyDPScaler)^DmgPenalty+APBuff)*IFNA(INDEX(BranchMult,MATCH('Damage Calculator'!$D23,BranchName,0)),1),'Damage Calculator'!$C23/100*(ScaledAP+APBuff)*IFNA(INDEX(BranchMult,MATCH('Damage Calculator'!$D23,BranchName,0)),1))</f>
        <v>17.5</v>
      </c>
      <c r="F23" s="61" t="str">
        <f t="shared" si="3"/>
        <v>17 - 18</v>
      </c>
      <c r="G23" s="61">
        <f>$E23*($N23+$O23)*SWITCH($D23, "Labreve", (1+0.1*(CritDamage-100)/100), "Ahib", 1.07, 1)+$E23*($N23+$O23)*(CritDamage/100-1)*CritRate/100</f>
        <v>0</v>
      </c>
      <c r="H23" s="14" t="str">
        <f t="array" ref="H23">SWITCH(MyClass, "Witch", IFERROR(INDEX(WitchBranchSkills, MATCH($A23, WitchBranchName, 0), COLUMN()-6), "None"), "Archmage", IFERROR(INDEX(ArchMageBranchSkills, MATCH($A23, ArchMageBranchName, 0), COLUMN()-6), "None"), "Warrior", IFERROR(INDEX(WarriorBranchSkills, MATCH($A23, WarriorBranchName, 0), COLUMN()-6), "None"), "Gladiator", IFERROR(INDEX(GladiatorBranchSkills, MATCH($A23, GladiatorBranchName, 0), COLUMN()-6), "None"), "Ranger", IFERROR(INDEX(RangerBranchSkills, MATCH($A23, RangerBranchName, 0), COLUMN()-6), "None"), "Huntress", IFERROR(INDEX(HuntressBranchSkills, MATCH($A23, HuntressBranchName, 0), COLUMN()-6), "None"), "Giant", IFERROR(INDEX(GiantBranchSkills, MATCH($A23, GiantBranchName, 0), COLUMN()-6), "None"), "Titan", IFERROR(INDEX(TitanBranchSkills, MATCH($A23, TitanBranchName, 0), COLUMN()-6), "None"), "Valkyrie", IFERROR(INDEX(ValkBranchSkills, MATCH($A23, ValkBranchName, 0), COLUMN()-6), "None"), "Paladin", IFERROR(INDEX(PaladinBranchSkills, MATCH($A23, PaladinBranchName, 0), COLUMN()-6), "None"), "Sorceress", IFERROR(INDEX(SorceressBranchSkills,MATCH($A23, SorceressBranchName,0), COLUMN()-6), "None"), "Raven", IFERROR(INDEX(RavenBranchSkills, MATCH($A23, RavenBranchName, 0), COLUMN()-6), "None"), "None")</f>
        <v>None</v>
      </c>
      <c r="I23" s="14" t="str">
        <f t="array" ref="I23">SWITCH(MyClass, "Witch", IFERROR(INDEX(WitchBranchSkills, MATCH($A23, WitchBranchName, 0), COLUMN()-6), "None"), "Archmage", IFERROR(INDEX(ArchMageBranchSkills, MATCH($A23, ArchMageBranchName, 0), COLUMN()-6), "None"), "Warrior", IFERROR(INDEX(WarriorBranchSkills, MATCH($A23, WarriorBranchName, 0), COLUMN()-6), "None"), "Gladiator", IFERROR(INDEX(GladiatorBranchSkills, MATCH($A23, GladiatorBranchName, 0), COLUMN()-6), "None"), "Ranger", IFERROR(INDEX(RangerBranchSkills, MATCH($A23, RangerBranchName, 0), COLUMN()-6), "None"), "Huntress", IFERROR(INDEX(HuntressBranchSkills, MATCH($A23, HuntressBranchName, 0), COLUMN()-6), "None"), "Giant", IFERROR(INDEX(GiantBranchSkills, MATCH($A23, GiantBranchName, 0), COLUMN()-6), "None"), "Titan", IFERROR(INDEX(TitanBranchSkills, MATCH($A23, TitanBranchName, 0), COLUMN()-6), "None"), "Valkyrie", IFERROR(INDEX(ValkBranchSkills, MATCH($A23, ValkBranchName, 0), COLUMN()-6), "None"), "Paladin", IFERROR(INDEX(PaladinBranchSkills, MATCH($A23, PaladinBranchName, 0), COLUMN()-6), "None"), "Sorceress", IFERROR(INDEX(SorceressBranchSkills,MATCH($A23, SorceressBranchName,0), COLUMN()-6), "None"), "Raven", IFERROR(INDEX(RavenBranchSkills, MATCH($A23, RavenBranchName, 0), COLUMN()-6), "None"), "None")</f>
        <v>None</v>
      </c>
      <c r="J23" s="14" t="str">
        <f t="array" ref="J23">SWITCH(MyClass, "Witch", IFERROR(INDEX(WitchBranchSkills, MATCH($A23, WitchBranchName, 0), COLUMN()-6), "None"), "Archmage", IFERROR(INDEX(ArchMageBranchSkills, MATCH($A23, ArchMageBranchName, 0), COLUMN()-6), "None"), "Warrior", IFERROR(INDEX(WarriorBranchSkills, MATCH($A23, WarriorBranchName, 0), COLUMN()-6), "None"), "Gladiator", IFERROR(INDEX(GladiatorBranchSkills, MATCH($A23, GladiatorBranchName, 0), COLUMN()-6), "None"), "Ranger", IFERROR(INDEX(RangerBranchSkills, MATCH($A23, RangerBranchName, 0), COLUMN()-6), "None"), "Huntress", IFERROR(INDEX(HuntressBranchSkills, MATCH($A23, HuntressBranchName, 0), COLUMN()-6), "None"), "Giant", IFERROR(INDEX(GiantBranchSkills, MATCH($A23, GiantBranchName, 0), COLUMN()-6), "None"), "Titan", IFERROR(INDEX(TitanBranchSkills, MATCH($A23, TitanBranchName, 0), COLUMN()-6), "None"), "Valkyrie", IFERROR(INDEX(ValkBranchSkills, MATCH($A23, ValkBranchName, 0), COLUMN()-6), "None"), "Paladin", IFERROR(INDEX(PaladinBranchSkills, MATCH($A23, PaladinBranchName, 0), COLUMN()-6), "None"), "Sorceress", IFERROR(INDEX(SorceressBranchSkills,MATCH($A23, SorceressBranchName,0), COLUMN()-6), "None"), "Raven", IFERROR(INDEX(RavenBranchSkills, MATCH($A23, RavenBranchName, 0), COLUMN()-6), "None"), "None")</f>
        <v>None</v>
      </c>
      <c r="K23" s="14" t="str">
        <f t="array" ref="K23">SWITCH(MyClass, "Witch", IFERROR(INDEX(WitchBranchSkills, MATCH($A23, WitchBranchName, 0), COLUMN()-6), "None"), "Archmage", IFERROR(INDEX(ArchMageBranchSkills, MATCH($A23, ArchMageBranchName, 0), COLUMN()-6), "None"), "Warrior", IFERROR(INDEX(WarriorBranchSkills, MATCH($A23, WarriorBranchName, 0), COLUMN()-6), "None"), "Gladiator", IFERROR(INDEX(GladiatorBranchSkills, MATCH($A23, GladiatorBranchName, 0), COLUMN()-6), "None"), "Ranger", IFERROR(INDEX(RangerBranchSkills, MATCH($A23, RangerBranchName, 0), COLUMN()-6), "None"), "Huntress", IFERROR(INDEX(HuntressBranchSkills, MATCH($A23, HuntressBranchName, 0), COLUMN()-6), "None"), "Giant", IFERROR(INDEX(GiantBranchSkills, MATCH($A23, GiantBranchName, 0), COLUMN()-6), "None"), "Titan", IFERROR(INDEX(TitanBranchSkills, MATCH($A23, TitanBranchName, 0), COLUMN()-6), "None"), "Valkyrie", IFERROR(INDEX(ValkBranchSkills, MATCH($A23, ValkBranchName, 0), COLUMN()-6), "None"), "Paladin", IFERROR(INDEX(PaladinBranchSkills, MATCH($A23, PaladinBranchName, 0), COLUMN()-6), "None"), "Sorceress", IFERROR(INDEX(SorceressBranchSkills,MATCH($A23, SorceressBranchName,0), COLUMN()-6), "None"), "Raven", IFERROR(INDEX(RavenBranchSkills, MATCH($A23, RavenBranchName, 0), COLUMN()-6), "None"), "None")</f>
        <v>None</v>
      </c>
      <c r="N23" s="67" t="str">
        <f>ifna(SWITCH(MyClass, "Witch", VLOOKUP($A23, WitchSkillHits, 2, false), "ArchMage", VLOOKUP($A23, ArchMageSkillHits, 2, false), "Warrior", VLOOKUP($A23, WarriorSkillHits, 2, false), "Gladiator", VLOOKUP($A23, GladiatorSkillHits, 2, false), "Ranger", VLOOKUP($A23, RangerSkillHits, 2, false), "Huntress", VLOOKUP($A23, HuntressSkillHits, 2, false), "Giant", VLOOKUP($A23, GiantSkillHits, 2, false), "Titan", VLOOKUP($A23, TitanSkillHits, 2, false), "Valkyrie", VLOOKUP($A23, ValkSkillHits, 2, false), "Paladin", VLOOKUP($A23, PaladinSkillHits, 2, false), "Sorceress", VLOOKUP($A23, SorceressSkillHits, 2, false), "Raven", VLOOKUP($A23, RavenSkillHits, 2, false), ""), "")</f>
        <v/>
      </c>
      <c r="O23" s="13" t="str">
        <f>IFNA(SWITCH(MyClass, "Witch", VLOOKUP($A23, WitchSkillHitsExtra, IF($B23="", SkillLevel, $B23)+1, false), "ArchMage", VLOOKUP($A23, ArchMageSkillHitsExtra, IF($B23="", SkillLevel, $B23)+1, false), "Warrior", VLOOKUP($A23, WarriorSkillHitsExtra, IF($B23="", SkillLevel, $B23)+1, false), "Gladiator", VLOOKUP($A23, GladiatorSkillHitsExtra, IF($B23="", SkillLevel, $B23)+1, false), "Ranger", VLOOKUP($A23, RangerSkillHitsExtra, IF($B23="", SkillLevel, $B23)+1, false), "Huntress", VLOOKUP($A23, HuntressSkillHitsExtra, IF($B23="", SkillLevel, $B23)+1, false), "Giant", VLOOKUP($A23, GiantSkillHitsExtra, IF($B23="", SkillLevel, $B23)+1, false), "Titan", VLOOKUP($A23, TitanSkillHitsExtra, IF($B23="", SkillLevel, $B23)+1, false), "Valkyrie", VLOOKUP($A23, ValkSkillHitsExtra, IF($B23="", SkillLevel, $B23)+1, false), "Paladin", VLOOKUP($A23, PaladinSkillHitsExtra, IF($B23="", SkillLevel, $B23)+1, false), "Sorceress", VLOOKUP($A23, SorceressSkillHitsExtra, IF($B23="", SkillLevel, $B23)+1, false), "Raven", VLOOKUP($A23, RavenSkillHitsExtra, IF($B23="", SkillLevel, $B23)+1, false), ""), "")</f>
        <v/>
      </c>
      <c r="P23" s="69">
        <f>$E23*$N23*SWITCH($D23, "Labreve", (1+0.1*(CritDamage-100)/100), "Ahib", 1.07, 1)+$E23*$N23*(CritDamage/100-1)*CritRate/100</f>
        <v>0</v>
      </c>
      <c r="Q23" s="69">
        <f>$E23*($N23+$O23)*SWITCH($D23, "Labreve", (1+0.1*(CritDamage-100)/100), "Ahib", 1.07, 1)+$E23*($N23+$O23)*(CritDamage/100-1)*CritRate/100</f>
        <v>0</v>
      </c>
      <c r="T23" s="38" t="s">
        <v>127</v>
      </c>
      <c r="U23" s="38">
        <v>1.3</v>
      </c>
      <c r="V23" s="39" t="str">
        <f t="shared" ref="V23:V25" si="6">IFERROR(INDEX($Q$23:$Q$27,MATCH($T23,$A$13:$A$29,0))/$U23,"")</f>
        <v/>
      </c>
    </row>
    <row r="24" ht="15.75" customHeight="1">
      <c r="A24" s="51" t="str">
        <f t="array" ref="A24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4" s="51"/>
      <c r="C24" s="59" t="str">
        <f>SWITCH(MyClass, "Witch", IFERROR(VLOOKUP($A24, WitchSkillDamage, if($B24&gt;0, $B24+3, SkillLevel+3), False), ""), "ArchMage", IFERROR(VLOOKUP($A24, ArchMageSkillDamage, if($B24&gt;0, $B24+3, SkillLevel+3), False), ""), "Warrior", IFERROR(Vlookup($A24, WarriorSkillDamage, if($B24&gt;0, $B24+3, SkillLevel+3), false), ""), "Gladiator", IFERROR(VLOOKUP($A24, GladiatorSkillDamage, if($B24&gt;0, $B24+3, SkillLevel+3), False), ""), "Ranger", IFERROR(VLOOKUP($A24, RangerSkillDamage, if($B24&gt;0, $B24+3, SkillLevel+3), False), ""), "Huntress", IFERROR(VLOOKUP($A24, HuntressSkillDamage, if($B24&gt;0, $B24+3, SkillLevel+3), False), ""), "Giant", IFERROR(VLOOKUP($A24, GiantSkillDamage, if($B24&gt;0, $B24+3, SkillLevel+3), False), ""), "Titan", IFERROR(VLOOKUP($A24, TitanSkillDamage, if($B24&gt;0, $B24+3, SkillLevel+3), False), ""), "Valkyrie", IFERROR(VLOOKUP($A24, ValkSkillDamage, if($B24&gt;0, $B24+3, SkillLevel+3), False), ""), "Paladin", IFERROR(VLOOKUP($A24, PaladinSkillDamage, if($B24&gt;0, $B24+3, SkillLevel+3), False), ""), "Sorceress", IFERROR(VLOOKUP($A24, SorceressSkillDamage, if($B24&gt;0, $B24+3, SkillLevel+3), False), ""), "Raven", IFERROR(VLOOKUP($A24, RavenSkillDamage, if($B24&gt;0, $B24+3, SkillLevel+3), False), ""), "")</f>
        <v/>
      </c>
      <c r="D24" s="60"/>
      <c r="E24" s="61">
        <f t="array" ref="E24">MyLevel/4 + IF(APBase&lt;EnemyDP/EnemyDPScaler, 'Damage Calculator'!$C24/100*(ScaledAP*(APBase/EnemyDP*EnemyDPScaler)^DmgPenalty+APBuff)*IFNA(INDEX(BranchMult,MATCH('Damage Calculator'!$D24,BranchName,0)),1),'Damage Calculator'!$C24/100*(ScaledAP+APBuff)*IFNA(INDEX(BranchMult,MATCH('Damage Calculator'!$D24,BranchName,0)),1))</f>
        <v>17.5</v>
      </c>
      <c r="F24" s="61" t="str">
        <f t="shared" si="3"/>
        <v>17 - 18</v>
      </c>
      <c r="G24" s="61">
        <f>$E24*($N24+$O24)*SWITCH($D24, "Labreve", (1+0.1*(CritDamage-100)/100), "Ahib", 1.07, 1)+$E24*($N24+$O24)*(CritDamage/100-1)*CritRate/100</f>
        <v>0</v>
      </c>
      <c r="H24" s="14" t="str">
        <f t="array" ref="H24">SWITCH(MyClass, "Witch", IFERROR(INDEX(WitchBranchSkills, MATCH($A24, WitchBranchName, 0), COLUMN()-6), "None"), "Archmage", IFERROR(INDEX(ArchMageBranchSkills, MATCH($A24, ArchMageBranchName, 0), COLUMN()-6), "None"), "Warrior", IFERROR(INDEX(WarriorBranchSkills, MATCH($A24, WarriorBranchName, 0), COLUMN()-6), "None"), "Gladiator", IFERROR(INDEX(GladiatorBranchSkills, MATCH($A24, GladiatorBranchName, 0), COLUMN()-6), "None"), "Ranger", IFERROR(INDEX(RangerBranchSkills, MATCH($A24, RangerBranchName, 0), COLUMN()-6), "None"), "Huntress", IFERROR(INDEX(HuntressBranchSkills, MATCH($A24, HuntressBranchName, 0), COLUMN()-6), "None"), "Giant", IFERROR(INDEX(GiantBranchSkills, MATCH($A24, GiantBranchName, 0), COLUMN()-6), "None"), "Titan", IFERROR(INDEX(TitanBranchSkills, MATCH($A24, TitanBranchName, 0), COLUMN()-6), "None"), "Valkyrie", IFERROR(INDEX(ValkBranchSkills, MATCH($A24, ValkBranchName, 0), COLUMN()-6), "None"), "Paladin", IFERROR(INDEX(PaladinBranchSkills, MATCH($A24, PaladinBranchName, 0), COLUMN()-6), "None"), "Sorceress", IFERROR(INDEX(SorceressBranchSkills,MATCH($A24, SorceressBranchName,0), COLUMN()-6), "None"), "Raven", IFERROR(INDEX(RavenBranchSkills, MATCH($A24, RavenBranchName, 0), COLUMN()-6), "None"), "None")</f>
        <v>None</v>
      </c>
      <c r="I24" s="14" t="str">
        <f t="array" ref="I24">SWITCH(MyClass, "Witch", IFERROR(INDEX(WitchBranchSkills, MATCH($A24, WitchBranchName, 0), COLUMN()-6), "None"), "Archmage", IFERROR(INDEX(ArchMageBranchSkills, MATCH($A24, ArchMageBranchName, 0), COLUMN()-6), "None"), "Warrior", IFERROR(INDEX(WarriorBranchSkills, MATCH($A24, WarriorBranchName, 0), COLUMN()-6), "None"), "Gladiator", IFERROR(INDEX(GladiatorBranchSkills, MATCH($A24, GladiatorBranchName, 0), COLUMN()-6), "None"), "Ranger", IFERROR(INDEX(RangerBranchSkills, MATCH($A24, RangerBranchName, 0), COLUMN()-6), "None"), "Huntress", IFERROR(INDEX(HuntressBranchSkills, MATCH($A24, HuntressBranchName, 0), COLUMN()-6), "None"), "Giant", IFERROR(INDEX(GiantBranchSkills, MATCH($A24, GiantBranchName, 0), COLUMN()-6), "None"), "Titan", IFERROR(INDEX(TitanBranchSkills, MATCH($A24, TitanBranchName, 0), COLUMN()-6), "None"), "Valkyrie", IFERROR(INDEX(ValkBranchSkills, MATCH($A24, ValkBranchName, 0), COLUMN()-6), "None"), "Paladin", IFERROR(INDEX(PaladinBranchSkills, MATCH($A24, PaladinBranchName, 0), COLUMN()-6), "None"), "Sorceress", IFERROR(INDEX(SorceressBranchSkills,MATCH($A24, SorceressBranchName,0), COLUMN()-6), "None"), "Raven", IFERROR(INDEX(RavenBranchSkills, MATCH($A24, RavenBranchName, 0), COLUMN()-6), "None"), "None")</f>
        <v>None</v>
      </c>
      <c r="J24" s="14" t="str">
        <f t="array" ref="J24">SWITCH(MyClass, "Witch", IFERROR(INDEX(WitchBranchSkills, MATCH($A24, WitchBranchName, 0), COLUMN()-6), "None"), "Archmage", IFERROR(INDEX(ArchMageBranchSkills, MATCH($A24, ArchMageBranchName, 0), COLUMN()-6), "None"), "Warrior", IFERROR(INDEX(WarriorBranchSkills, MATCH($A24, WarriorBranchName, 0), COLUMN()-6), "None"), "Gladiator", IFERROR(INDEX(GladiatorBranchSkills, MATCH($A24, GladiatorBranchName, 0), COLUMN()-6), "None"), "Ranger", IFERROR(INDEX(RangerBranchSkills, MATCH($A24, RangerBranchName, 0), COLUMN()-6), "None"), "Huntress", IFERROR(INDEX(HuntressBranchSkills, MATCH($A24, HuntressBranchName, 0), COLUMN()-6), "None"), "Giant", IFERROR(INDEX(GiantBranchSkills, MATCH($A24, GiantBranchName, 0), COLUMN()-6), "None"), "Titan", IFERROR(INDEX(TitanBranchSkills, MATCH($A24, TitanBranchName, 0), COLUMN()-6), "None"), "Valkyrie", IFERROR(INDEX(ValkBranchSkills, MATCH($A24, ValkBranchName, 0), COLUMN()-6), "None"), "Paladin", IFERROR(INDEX(PaladinBranchSkills, MATCH($A24, PaladinBranchName, 0), COLUMN()-6), "None"), "Sorceress", IFERROR(INDEX(SorceressBranchSkills,MATCH($A24, SorceressBranchName,0), COLUMN()-6), "None"), "Raven", IFERROR(INDEX(RavenBranchSkills, MATCH($A24, RavenBranchName, 0), COLUMN()-6), "None"), "None")</f>
        <v>None</v>
      </c>
      <c r="K24" s="14" t="str">
        <f t="array" ref="K24">SWITCH(MyClass, "Witch", IFERROR(INDEX(WitchBranchSkills, MATCH($A24, WitchBranchName, 0), COLUMN()-6), "None"), "Archmage", IFERROR(INDEX(ArchMageBranchSkills, MATCH($A24, ArchMageBranchName, 0), COLUMN()-6), "None"), "Warrior", IFERROR(INDEX(WarriorBranchSkills, MATCH($A24, WarriorBranchName, 0), COLUMN()-6), "None"), "Gladiator", IFERROR(INDEX(GladiatorBranchSkills, MATCH($A24, GladiatorBranchName, 0), COLUMN()-6), "None"), "Ranger", IFERROR(INDEX(RangerBranchSkills, MATCH($A24, RangerBranchName, 0), COLUMN()-6), "None"), "Huntress", IFERROR(INDEX(HuntressBranchSkills, MATCH($A24, HuntressBranchName, 0), COLUMN()-6), "None"), "Giant", IFERROR(INDEX(GiantBranchSkills, MATCH($A24, GiantBranchName, 0), COLUMN()-6), "None"), "Titan", IFERROR(INDEX(TitanBranchSkills, MATCH($A24, TitanBranchName, 0), COLUMN()-6), "None"), "Valkyrie", IFERROR(INDEX(ValkBranchSkills, MATCH($A24, ValkBranchName, 0), COLUMN()-6), "None"), "Paladin", IFERROR(INDEX(PaladinBranchSkills, MATCH($A24, PaladinBranchName, 0), COLUMN()-6), "None"), "Sorceress", IFERROR(INDEX(SorceressBranchSkills,MATCH($A24, SorceressBranchName,0), COLUMN()-6), "None"), "Raven", IFERROR(INDEX(RavenBranchSkills, MATCH($A24, RavenBranchName, 0), COLUMN()-6), "None"), "None")</f>
        <v>None</v>
      </c>
      <c r="N24" s="67" t="str">
        <f>ifna(SWITCH(MyClass, "Witch", VLOOKUP($A24, WitchSkillHits, 2, false), "ArchMage", VLOOKUP($A24, ArchMageSkillHits, 2, false), "Warrior", VLOOKUP($A24, WarriorSkillHits, 2, false), "Gladiator", VLOOKUP($A24, GladiatorSkillHits, 2, false), "Ranger", VLOOKUP($A24, RangerSkillHits, 2, false), "Huntress", VLOOKUP($A24, HuntressSkillHits, 2, false), "Giant", VLOOKUP($A24, GiantSkillHits, 2, false), "Titan", VLOOKUP($A24, TitanSkillHits, 2, false), "Valkyrie", VLOOKUP($A24, ValkSkillHits, 2, false), "Paladin", VLOOKUP($A24, PaladinSkillHits, 2, false), "Sorceress", VLOOKUP($A24, SorceressSkillHits, 2, false), "Raven", VLOOKUP($A24, RavenSkillHits, 2, false), ""), "")</f>
        <v/>
      </c>
      <c r="O24" s="13" t="str">
        <f>IFNA(SWITCH(MyClass, "Witch", VLOOKUP($A24, WitchSkillHitsExtra, IF($B24="", SkillLevel, $B24)+1, false), "ArchMage", VLOOKUP($A24, ArchMageSkillHitsExtra, IF($B24="", SkillLevel, $B24)+1, false), "Warrior", VLOOKUP($A24, WarriorSkillHitsExtra, IF($B24="", SkillLevel, $B24)+1, false), "Gladiator", VLOOKUP($A24, GladiatorSkillHitsExtra, IF($B24="", SkillLevel, $B24)+1, false), "Ranger", VLOOKUP($A24, RangerSkillHitsExtra, IF($B24="", SkillLevel, $B24)+1, false), "Huntress", VLOOKUP($A24, HuntressSkillHitsExtra, IF($B24="", SkillLevel, $B24)+1, false), "Giant", VLOOKUP($A24, GiantSkillHitsExtra, IF($B24="", SkillLevel, $B24)+1, false), "Titan", VLOOKUP($A24, TitanSkillHitsExtra, IF($B24="", SkillLevel, $B24)+1, false), "Valkyrie", VLOOKUP($A24, ValkSkillHitsExtra, IF($B24="", SkillLevel, $B24)+1, false), "Paladin", VLOOKUP($A24, PaladinSkillHitsExtra, IF($B24="", SkillLevel, $B24)+1, false), "Sorceress", VLOOKUP($A24, SorceressSkillHitsExtra, IF($B24="", SkillLevel, $B24)+1, false), "Raven", VLOOKUP($A24, RavenSkillHitsExtra, IF($B24="", SkillLevel, $B24)+1, false), ""), "")</f>
        <v/>
      </c>
      <c r="P24" s="69">
        <f>$E24*$N24*SWITCH($D24, "Labreve", (1+0.1*(CritDamage-100)/100), "Ahib", 1.07, 1)+$E24*$N24*(CritDamage/100-1)*CritRate/100</f>
        <v>0</v>
      </c>
      <c r="Q24" s="69">
        <f>$E24*($N24+$O24)*SWITCH($D24, "Labreve", (1+0.1*(CritDamage-100)/100), "Ahib", 1.07, 1)+$E24*($N24+$O24)*(CritDamage/100-1)*CritRate/100</f>
        <v>0</v>
      </c>
      <c r="T24" s="38" t="s">
        <v>129</v>
      </c>
      <c r="U24" s="38">
        <v>3.0</v>
      </c>
      <c r="V24" s="39" t="str">
        <f t="shared" si="6"/>
        <v/>
      </c>
    </row>
    <row r="25" ht="15.75" customHeight="1">
      <c r="A25" s="51" t="str">
        <f t="array" ref="A25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5" s="51"/>
      <c r="C25" s="59" t="str">
        <f>SWITCH(MyClass, "Witch", IFERROR(VLOOKUP($A25, WitchSkillDamage, if($B25&gt;0, $B25+3, SkillLevel+3), False), ""), "ArchMage", IFERROR(VLOOKUP($A25, ArchMageSkillDamage, if($B25&gt;0, $B25+3, SkillLevel+3), False), ""), "Warrior", IFERROR(Vlookup($A25, WarriorSkillDamage, if($B25&gt;0, $B25+3, SkillLevel+3), false), ""), "Gladiator", IFERROR(VLOOKUP($A25, GladiatorSkillDamage, if($B25&gt;0, $B25+3, SkillLevel+3), False), ""), "Ranger", IFERROR(VLOOKUP($A25, RangerSkillDamage, if($B25&gt;0, $B25+3, SkillLevel+3), False), ""), "Huntress", IFERROR(VLOOKUP($A25, HuntressSkillDamage, if($B25&gt;0, $B25+3, SkillLevel+3), False), ""), "Giant", IFERROR(VLOOKUP($A25, GiantSkillDamage, if($B25&gt;0, $B25+3, SkillLevel+3), False), ""), "Titan", IFERROR(VLOOKUP($A25, TitanSkillDamage, if($B25&gt;0, $B25+3, SkillLevel+3), False), ""), "Valkyrie", IFERROR(VLOOKUP($A25, ValkSkillDamage, if($B25&gt;0, $B25+3, SkillLevel+3), False), ""), "Paladin", IFERROR(VLOOKUP($A25, PaladinSkillDamage, if($B25&gt;0, $B25+3, SkillLevel+3), False), ""), "Sorceress", IFERROR(VLOOKUP($A25, SorceressSkillDamage, if($B25&gt;0, $B25+3, SkillLevel+3), False), ""), "Raven", IFERROR(VLOOKUP($A25, RavenSkillDamage, if($B25&gt;0, $B25+3, SkillLevel+3), False), ""), "")</f>
        <v/>
      </c>
      <c r="D25" s="59"/>
      <c r="E25" s="61">
        <f t="array" ref="E25">MyLevel/4 + IF(APBase&lt;EnemyDP/EnemyDPScaler, 'Damage Calculator'!$C25/100*(ScaledAP*(APBase/EnemyDP*EnemyDPScaler)^DmgPenalty+APBuff)*IFNA(INDEX(BranchMult,MATCH('Damage Calculator'!$D25,BranchName,0)),1),'Damage Calculator'!$C25/100*(ScaledAP+APBuff)*IFNA(INDEX(BranchMult,MATCH('Damage Calculator'!$D25,BranchName,0)),1))</f>
        <v>17.5</v>
      </c>
      <c r="F25" s="61" t="str">
        <f t="shared" si="3"/>
        <v>17 - 18</v>
      </c>
      <c r="G25" s="61">
        <f>$E25*($N25+$O25)*SWITCH($D25, "Labreve", (1+0.1*(CritDamage-100)/100), "Ahib", 1.07, 1)+$E25*($N25+$O25)*(CritDamage/100-1)*CritRate/100</f>
        <v>0</v>
      </c>
      <c r="H25" s="14" t="str">
        <f t="array" ref="H25">SWITCH(MyClass, "Witch", IFERROR(INDEX(WitchBranchSkills, MATCH($A25, WitchBranchName, 0), COLUMN()-6), "None"), "Archmage", IFERROR(INDEX(ArchMageBranchSkills, MATCH($A25, ArchMageBranchName, 0), COLUMN()-6), "None"), "Warrior", IFERROR(INDEX(WarriorBranchSkills, MATCH($A25, WarriorBranchName, 0), COLUMN()-6), "None"), "Gladiator", IFERROR(INDEX(GladiatorBranchSkills, MATCH($A25, GladiatorBranchName, 0), COLUMN()-6), "None"), "Ranger", IFERROR(INDEX(RangerBranchSkills, MATCH($A25, RangerBranchName, 0), COLUMN()-6), "None"), "Huntress", IFERROR(INDEX(HuntressBranchSkills, MATCH($A25, HuntressBranchName, 0), COLUMN()-6), "None"), "Giant", IFERROR(INDEX(GiantBranchSkills, MATCH($A25, GiantBranchName, 0), COLUMN()-6), "None"), "Titan", IFERROR(INDEX(TitanBranchSkills, MATCH($A25, TitanBranchName, 0), COLUMN()-6), "None"), "Valkyrie", IFERROR(INDEX(ValkBranchSkills, MATCH($A25, ValkBranchName, 0), COLUMN()-6), "None"), "Paladin", IFERROR(INDEX(PaladinBranchSkills, MATCH($A25, PaladinBranchName, 0), COLUMN()-6), "None"), "Sorceress", IFERROR(INDEX(SorceressBranchSkills,MATCH($A25, SorceressBranchName,0), COLUMN()-6), "None"), "Raven", IFERROR(INDEX(RavenBranchSkills, MATCH($A25, RavenBranchName, 0), COLUMN()-6), "None"), "None")</f>
        <v>None</v>
      </c>
      <c r="I25" s="14" t="str">
        <f t="array" ref="I25">SWITCH(MyClass, "Witch", IFERROR(INDEX(WitchBranchSkills, MATCH($A25, WitchBranchName, 0), COLUMN()-6), "None"), "Archmage", IFERROR(INDEX(ArchMageBranchSkills, MATCH($A25, ArchMageBranchName, 0), COLUMN()-6), "None"), "Warrior", IFERROR(INDEX(WarriorBranchSkills, MATCH($A25, WarriorBranchName, 0), COLUMN()-6), "None"), "Gladiator", IFERROR(INDEX(GladiatorBranchSkills, MATCH($A25, GladiatorBranchName, 0), COLUMN()-6), "None"), "Ranger", IFERROR(INDEX(RangerBranchSkills, MATCH($A25, RangerBranchName, 0), COLUMN()-6), "None"), "Huntress", IFERROR(INDEX(HuntressBranchSkills, MATCH($A25, HuntressBranchName, 0), COLUMN()-6), "None"), "Giant", IFERROR(INDEX(GiantBranchSkills, MATCH($A25, GiantBranchName, 0), COLUMN()-6), "None"), "Titan", IFERROR(INDEX(TitanBranchSkills, MATCH($A25, TitanBranchName, 0), COLUMN()-6), "None"), "Valkyrie", IFERROR(INDEX(ValkBranchSkills, MATCH($A25, ValkBranchName, 0), COLUMN()-6), "None"), "Paladin", IFERROR(INDEX(PaladinBranchSkills, MATCH($A25, PaladinBranchName, 0), COLUMN()-6), "None"), "Sorceress", IFERROR(INDEX(SorceressBranchSkills,MATCH($A25, SorceressBranchName,0), COLUMN()-6), "None"), "Raven", IFERROR(INDEX(RavenBranchSkills, MATCH($A25, RavenBranchName, 0), COLUMN()-6), "None"), "None")</f>
        <v>None</v>
      </c>
      <c r="J25" s="14" t="str">
        <f t="array" ref="J25">SWITCH(MyClass, "Witch", IFERROR(INDEX(WitchBranchSkills, MATCH($A25, WitchBranchName, 0), COLUMN()-6), "None"), "Archmage", IFERROR(INDEX(ArchMageBranchSkills, MATCH($A25, ArchMageBranchName, 0), COLUMN()-6), "None"), "Warrior", IFERROR(INDEX(WarriorBranchSkills, MATCH($A25, WarriorBranchName, 0), COLUMN()-6), "None"), "Gladiator", IFERROR(INDEX(GladiatorBranchSkills, MATCH($A25, GladiatorBranchName, 0), COLUMN()-6), "None"), "Ranger", IFERROR(INDEX(RangerBranchSkills, MATCH($A25, RangerBranchName, 0), COLUMN()-6), "None"), "Huntress", IFERROR(INDEX(HuntressBranchSkills, MATCH($A25, HuntressBranchName, 0), COLUMN()-6), "None"), "Giant", IFERROR(INDEX(GiantBranchSkills, MATCH($A25, GiantBranchName, 0), COLUMN()-6), "None"), "Titan", IFERROR(INDEX(TitanBranchSkills, MATCH($A25, TitanBranchName, 0), COLUMN()-6), "None"), "Valkyrie", IFERROR(INDEX(ValkBranchSkills, MATCH($A25, ValkBranchName, 0), COLUMN()-6), "None"), "Paladin", IFERROR(INDEX(PaladinBranchSkills, MATCH($A25, PaladinBranchName, 0), COLUMN()-6), "None"), "Sorceress", IFERROR(INDEX(SorceressBranchSkills,MATCH($A25, SorceressBranchName,0), COLUMN()-6), "None"), "Raven", IFERROR(INDEX(RavenBranchSkills, MATCH($A25, RavenBranchName, 0), COLUMN()-6), "None"), "None")</f>
        <v>None</v>
      </c>
      <c r="K25" s="14" t="str">
        <f t="array" ref="K25">SWITCH(MyClass, "Witch", IFERROR(INDEX(WitchBranchSkills, MATCH($A25, WitchBranchName, 0), COLUMN()-6), "None"), "Archmage", IFERROR(INDEX(ArchMageBranchSkills, MATCH($A25, ArchMageBranchName, 0), COLUMN()-6), "None"), "Warrior", IFERROR(INDEX(WarriorBranchSkills, MATCH($A25, WarriorBranchName, 0), COLUMN()-6), "None"), "Gladiator", IFERROR(INDEX(GladiatorBranchSkills, MATCH($A25, GladiatorBranchName, 0), COLUMN()-6), "None"), "Ranger", IFERROR(INDEX(RangerBranchSkills, MATCH($A25, RangerBranchName, 0), COLUMN()-6), "None"), "Huntress", IFERROR(INDEX(HuntressBranchSkills, MATCH($A25, HuntressBranchName, 0), COLUMN()-6), "None"), "Giant", IFERROR(INDEX(GiantBranchSkills, MATCH($A25, GiantBranchName, 0), COLUMN()-6), "None"), "Titan", IFERROR(INDEX(TitanBranchSkills, MATCH($A25, TitanBranchName, 0), COLUMN()-6), "None"), "Valkyrie", IFERROR(INDEX(ValkBranchSkills, MATCH($A25, ValkBranchName, 0), COLUMN()-6), "None"), "Paladin", IFERROR(INDEX(PaladinBranchSkills, MATCH($A25, PaladinBranchName, 0), COLUMN()-6), "None"), "Sorceress", IFERROR(INDEX(SorceressBranchSkills,MATCH($A25, SorceressBranchName,0), COLUMN()-6), "None"), "Raven", IFERROR(INDEX(RavenBranchSkills, MATCH($A25, RavenBranchName, 0), COLUMN()-6), "None"), "None")</f>
        <v>None</v>
      </c>
      <c r="N25" s="67" t="str">
        <f>ifna(SWITCH(MyClass, "Witch", VLOOKUP($A25, WitchSkillHits, 2, false), "ArchMage", VLOOKUP($A25, ArchMageSkillHits, 2, false), "Warrior", VLOOKUP($A25, WarriorSkillHits, 2, false), "Gladiator", VLOOKUP($A25, GladiatorSkillHits, 2, false), "Ranger", VLOOKUP($A25, RangerSkillHits, 2, false), "Huntress", VLOOKUP($A25, HuntressSkillHits, 2, false), "Giant", VLOOKUP($A25, GiantSkillHits, 2, false), "Titan", VLOOKUP($A25, TitanSkillHits, 2, false), "Valkyrie", VLOOKUP($A25, ValkSkillHits, 2, false), "Paladin", VLOOKUP($A25, PaladinSkillHits, 2, false), "Sorceress", VLOOKUP($A25, SorceressSkillHits, 2, false), "Raven", VLOOKUP($A25, RavenSkillHits, 2, false), ""), "")</f>
        <v/>
      </c>
      <c r="O25" s="13" t="str">
        <f>IFNA(SWITCH(MyClass, "Witch", VLOOKUP($A25, WitchSkillHitsExtra, IF($B25="", SkillLevel, $B25)+1, false), "ArchMage", VLOOKUP($A25, ArchMageSkillHitsExtra, IF($B25="", SkillLevel, $B25)+1, false), "Warrior", VLOOKUP($A25, WarriorSkillHitsExtra, IF($B25="", SkillLevel, $B25)+1, false), "Gladiator", VLOOKUP($A25, GladiatorSkillHitsExtra, IF($B25="", SkillLevel, $B25)+1, false), "Ranger", VLOOKUP($A25, RangerSkillHitsExtra, IF($B25="", SkillLevel, $B25)+1, false), "Huntress", VLOOKUP($A25, HuntressSkillHitsExtra, IF($B25="", SkillLevel, $B25)+1, false), "Giant", VLOOKUP($A25, GiantSkillHitsExtra, IF($B25="", SkillLevel, $B25)+1, false), "Titan", VLOOKUP($A25, TitanSkillHitsExtra, IF($B25="", SkillLevel, $B25)+1, false), "Valkyrie", VLOOKUP($A25, ValkSkillHitsExtra, IF($B25="", SkillLevel, $B25)+1, false), "Paladin", VLOOKUP($A25, PaladinSkillHitsExtra, IF($B25="", SkillLevel, $B25)+1, false), "Sorceress", VLOOKUP($A25, SorceressSkillHitsExtra, IF($B25="", SkillLevel, $B25)+1, false), "Raven", VLOOKUP($A25, RavenSkillHitsExtra, IF($B25="", SkillLevel, $B25)+1, false), ""), "")</f>
        <v/>
      </c>
      <c r="P25" s="69">
        <f>$E25*$N25*SWITCH($D25, "Labreve", (1+0.1*(CritDamage-100)/100), "Ahib", 1.07, 1)+$E25*$N25*(CritDamage/100-1)*CritRate/100</f>
        <v>0</v>
      </c>
      <c r="Q25" s="69">
        <f>$E25*($N25+$O25)*SWITCH($D25, "Labreve", (1+0.1*(CritDamage-100)/100), "Ahib", 1.07, 1)+$E25*($N25+$O25)*(CritDamage/100-1)*CritRate/100</f>
        <v>0</v>
      </c>
      <c r="T25" s="38" t="s">
        <v>128</v>
      </c>
      <c r="U25" s="38">
        <v>3.5</v>
      </c>
      <c r="V25" s="39" t="str">
        <f t="shared" si="6"/>
        <v/>
      </c>
    </row>
    <row r="26" ht="15.75" customHeight="1">
      <c r="A26" s="51" t="str">
        <f t="array" ref="A26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6" s="51"/>
      <c r="C26" s="59" t="str">
        <f>SWITCH(MyClass, "Witch", IFERROR(VLOOKUP($A26, WitchSkillDamage, if($B26&gt;0, $B26+3, SkillLevel+3), False), ""), "ArchMage", IFERROR(VLOOKUP($A26, ArchMageSkillDamage, if($B26&gt;0, $B26+3, SkillLevel+3), False), ""), "Warrior", IFERROR(Vlookup($A26, WarriorSkillDamage, if($B26&gt;0, $B26+3, SkillLevel+3), false), ""), "Gladiator", IFERROR(VLOOKUP($A26, GladiatorSkillDamage, if($B26&gt;0, $B26+3, SkillLevel+3), False), ""), "Ranger", IFERROR(VLOOKUP($A26, RangerSkillDamage, if($B26&gt;0, $B26+3, SkillLevel+3), False), ""), "Huntress", IFERROR(VLOOKUP($A26, HuntressSkillDamage, if($B26&gt;0, $B26+3, SkillLevel+3), False), ""), "Giant", IFERROR(VLOOKUP($A26, GiantSkillDamage, if($B26&gt;0, $B26+3, SkillLevel+3), False), ""), "Titan", IFERROR(VLOOKUP($A26, TitanSkillDamage, if($B26&gt;0, $B26+3, SkillLevel+3), False), ""), "Valkyrie", IFERROR(VLOOKUP($A26, ValkSkillDamage, if($B26&gt;0, $B26+3, SkillLevel+3), False), ""), "Paladin", IFERROR(VLOOKUP($A26, PaladinSkillDamage, if($B26&gt;0, $B26+3, SkillLevel+3), False), ""), "Sorceress", IFERROR(VLOOKUP($A26, SorceressSkillDamage, if($B26&gt;0, $B26+3, SkillLevel+3), False), ""), "Raven", IFERROR(VLOOKUP($A26, RavenSkillDamage, if($B26&gt;0, $B26+3, SkillLevel+3), False), ""), "")</f>
        <v/>
      </c>
      <c r="D26" s="59"/>
      <c r="E26" s="61">
        <f t="array" ref="E26">MyLevel/4 + IF(APBase&lt;EnemyDP/EnemyDPScaler, 'Damage Calculator'!$C26/100*(ScaledAP*(APBase/EnemyDP*EnemyDPScaler)^DmgPenalty+APBuff)*IFNA(INDEX(BranchMult,MATCH('Damage Calculator'!$D26,BranchName,0)),1),'Damage Calculator'!$C26/100*(ScaledAP+APBuff)*IFNA(INDEX(BranchMult,MATCH('Damage Calculator'!$D26,BranchName,0)),1))</f>
        <v>17.5</v>
      </c>
      <c r="F26" s="61" t="str">
        <f t="shared" si="3"/>
        <v>17 - 18</v>
      </c>
      <c r="G26" s="61">
        <f>$E26*($N26+$O26)*SWITCH($D26, "Labreve", (1+0.1*(CritDamage-100)/100), "Ahib", 1.07, 1)+$E26*($N26+$O26)*(CritDamage/100-1)*CritRate/100</f>
        <v>0</v>
      </c>
      <c r="H26" s="14" t="str">
        <f t="array" ref="H26">SWITCH(MyClass, "Witch", IFERROR(INDEX(WitchBranchSkills, MATCH($A26, WitchBranchName, 0), COLUMN()-6), "None"), "Archmage", IFERROR(INDEX(ArchMageBranchSkills, MATCH($A26, ArchMageBranchName, 0), COLUMN()-6), "None"), "Warrior", IFERROR(INDEX(WarriorBranchSkills, MATCH($A26, WarriorBranchName, 0), COLUMN()-6), "None"), "Gladiator", IFERROR(INDEX(GladiatorBranchSkills, MATCH($A26, GladiatorBranchName, 0), COLUMN()-6), "None"), "Ranger", IFERROR(INDEX(RangerBranchSkills, MATCH($A26, RangerBranchName, 0), COLUMN()-6), "None"), "Huntress", IFERROR(INDEX(HuntressBranchSkills, MATCH($A26, HuntressBranchName, 0), COLUMN()-6), "None"), "Giant", IFERROR(INDEX(GiantBranchSkills, MATCH($A26, GiantBranchName, 0), COLUMN()-6), "None"), "Titan", IFERROR(INDEX(TitanBranchSkills, MATCH($A26, TitanBranchName, 0), COLUMN()-6), "None"), "Valkyrie", IFERROR(INDEX(ValkBranchSkills, MATCH($A26, ValkBranchName, 0), COLUMN()-6), "None"), "Paladin", IFERROR(INDEX(PaladinBranchSkills, MATCH($A26, PaladinBranchName, 0), COLUMN()-6), "None"), "Sorceress", IFERROR(INDEX(SorceressBranchSkills,MATCH($A26, SorceressBranchName,0), COLUMN()-6), "None"), "Raven", IFERROR(INDEX(RavenBranchSkills, MATCH($A26, RavenBranchName, 0), COLUMN()-6), "None"), "None")</f>
        <v>None</v>
      </c>
      <c r="I26" s="14" t="str">
        <f t="array" ref="I26">SWITCH(MyClass, "Witch", IFERROR(INDEX(WitchBranchSkills, MATCH($A26, WitchBranchName, 0), COLUMN()-6), "None"), "Archmage", IFERROR(INDEX(ArchMageBranchSkills, MATCH($A26, ArchMageBranchName, 0), COLUMN()-6), "None"), "Warrior", IFERROR(INDEX(WarriorBranchSkills, MATCH($A26, WarriorBranchName, 0), COLUMN()-6), "None"), "Gladiator", IFERROR(INDEX(GladiatorBranchSkills, MATCH($A26, GladiatorBranchName, 0), COLUMN()-6), "None"), "Ranger", IFERROR(INDEX(RangerBranchSkills, MATCH($A26, RangerBranchName, 0), COLUMN()-6), "None"), "Huntress", IFERROR(INDEX(HuntressBranchSkills, MATCH($A26, HuntressBranchName, 0), COLUMN()-6), "None"), "Giant", IFERROR(INDEX(GiantBranchSkills, MATCH($A26, GiantBranchName, 0), COLUMN()-6), "None"), "Titan", IFERROR(INDEX(TitanBranchSkills, MATCH($A26, TitanBranchName, 0), COLUMN()-6), "None"), "Valkyrie", IFERROR(INDEX(ValkBranchSkills, MATCH($A26, ValkBranchName, 0), COLUMN()-6), "None"), "Paladin", IFERROR(INDEX(PaladinBranchSkills, MATCH($A26, PaladinBranchName, 0), COLUMN()-6), "None"), "Sorceress", IFERROR(INDEX(SorceressBranchSkills,MATCH($A26, SorceressBranchName,0), COLUMN()-6), "None"), "Raven", IFERROR(INDEX(RavenBranchSkills, MATCH($A26, RavenBranchName, 0), COLUMN()-6), "None"), "None")</f>
        <v>None</v>
      </c>
      <c r="J26" s="14" t="str">
        <f t="array" ref="J26">SWITCH(MyClass, "Witch", IFERROR(INDEX(WitchBranchSkills, MATCH($A26, WitchBranchName, 0), COLUMN()-6), "None"), "Archmage", IFERROR(INDEX(ArchMageBranchSkills, MATCH($A26, ArchMageBranchName, 0), COLUMN()-6), "None"), "Warrior", IFERROR(INDEX(WarriorBranchSkills, MATCH($A26, WarriorBranchName, 0), COLUMN()-6), "None"), "Gladiator", IFERROR(INDEX(GladiatorBranchSkills, MATCH($A26, GladiatorBranchName, 0), COLUMN()-6), "None"), "Ranger", IFERROR(INDEX(RangerBranchSkills, MATCH($A26, RangerBranchName, 0), COLUMN()-6), "None"), "Huntress", IFERROR(INDEX(HuntressBranchSkills, MATCH($A26, HuntressBranchName, 0), COLUMN()-6), "None"), "Giant", IFERROR(INDEX(GiantBranchSkills, MATCH($A26, GiantBranchName, 0), COLUMN()-6), "None"), "Titan", IFERROR(INDEX(TitanBranchSkills, MATCH($A26, TitanBranchName, 0), COLUMN()-6), "None"), "Valkyrie", IFERROR(INDEX(ValkBranchSkills, MATCH($A26, ValkBranchName, 0), COLUMN()-6), "None"), "Paladin", IFERROR(INDEX(PaladinBranchSkills, MATCH($A26, PaladinBranchName, 0), COLUMN()-6), "None"), "Sorceress", IFERROR(INDEX(SorceressBranchSkills,MATCH($A26, SorceressBranchName,0), COLUMN()-6), "None"), "Raven", IFERROR(INDEX(RavenBranchSkills, MATCH($A26, RavenBranchName, 0), COLUMN()-6), "None"), "None")</f>
        <v>None</v>
      </c>
      <c r="K26" s="14" t="str">
        <f t="array" ref="K26">SWITCH(MyClass, "Witch", IFERROR(INDEX(WitchBranchSkills, MATCH($A26, WitchBranchName, 0), COLUMN()-6), "None"), "Archmage", IFERROR(INDEX(ArchMageBranchSkills, MATCH($A26, ArchMageBranchName, 0), COLUMN()-6), "None"), "Warrior", IFERROR(INDEX(WarriorBranchSkills, MATCH($A26, WarriorBranchName, 0), COLUMN()-6), "None"), "Gladiator", IFERROR(INDEX(GladiatorBranchSkills, MATCH($A26, GladiatorBranchName, 0), COLUMN()-6), "None"), "Ranger", IFERROR(INDEX(RangerBranchSkills, MATCH($A26, RangerBranchName, 0), COLUMN()-6), "None"), "Huntress", IFERROR(INDEX(HuntressBranchSkills, MATCH($A26, HuntressBranchName, 0), COLUMN()-6), "None"), "Giant", IFERROR(INDEX(GiantBranchSkills, MATCH($A26, GiantBranchName, 0), COLUMN()-6), "None"), "Titan", IFERROR(INDEX(TitanBranchSkills, MATCH($A26, TitanBranchName, 0), COLUMN()-6), "None"), "Valkyrie", IFERROR(INDEX(ValkBranchSkills, MATCH($A26, ValkBranchName, 0), COLUMN()-6), "None"), "Paladin", IFERROR(INDEX(PaladinBranchSkills, MATCH($A26, PaladinBranchName, 0), COLUMN()-6), "None"), "Sorceress", IFERROR(INDEX(SorceressBranchSkills,MATCH($A26, SorceressBranchName,0), COLUMN()-6), "None"), "Raven", IFERROR(INDEX(RavenBranchSkills, MATCH($A26, RavenBranchName, 0), COLUMN()-6), "None"), "None")</f>
        <v>None</v>
      </c>
      <c r="N26" s="67" t="str">
        <f>ifna(SWITCH(MyClass, "Witch", VLOOKUP($A26, WitchSkillHits, 2, false), "ArchMage", VLOOKUP($A26, ArchMageSkillHits, 2, false), "Warrior", VLOOKUP($A26, WarriorSkillHits, 2, false), "Gladiator", VLOOKUP($A26, GladiatorSkillHits, 2, false), "Ranger", VLOOKUP($A26, RangerSkillHits, 2, false), "Huntress", VLOOKUP($A26, HuntressSkillHits, 2, false), "Giant", VLOOKUP($A26, GiantSkillHits, 2, false), "Titan", VLOOKUP($A26, TitanSkillHits, 2, false), "Valkyrie", VLOOKUP($A26, ValkSkillHits, 2, false), "Paladin", VLOOKUP($A26, PaladinSkillHits, 2, false), "Sorceress", VLOOKUP($A26, SorceressSkillHits, 2, false), "Raven", VLOOKUP($A26, RavenSkillHits, 2, false), ""), "")</f>
        <v/>
      </c>
      <c r="O26" s="13" t="str">
        <f>IFNA(SWITCH(MyClass, "Witch", VLOOKUP($A26, WitchSkillHitsExtra, IF($B26="", SkillLevel, $B26)+1, false), "ArchMage", VLOOKUP($A26, ArchMageSkillHitsExtra, IF($B26="", SkillLevel, $B26)+1, false), "Warrior", VLOOKUP($A26, WarriorSkillHitsExtra, IF($B26="", SkillLevel, $B26)+1, false), "Gladiator", VLOOKUP($A26, GladiatorSkillHitsExtra, IF($B26="", SkillLevel, $B26)+1, false), "Ranger", VLOOKUP($A26, RangerSkillHitsExtra, IF($B26="", SkillLevel, $B26)+1, false), "Huntress", VLOOKUP($A26, HuntressSkillHitsExtra, IF($B26="", SkillLevel, $B26)+1, false), "Giant", VLOOKUP($A26, GiantSkillHitsExtra, IF($B26="", SkillLevel, $B26)+1, false), "Titan", VLOOKUP($A26, TitanSkillHitsExtra, IF($B26="", SkillLevel, $B26)+1, false), "Valkyrie", VLOOKUP($A26, ValkSkillHitsExtra, IF($B26="", SkillLevel, $B26)+1, false), "Paladin", VLOOKUP($A26, PaladinSkillHitsExtra, IF($B26="", SkillLevel, $B26)+1, false), "Sorceress", VLOOKUP($A26, SorceressSkillHitsExtra, IF($B26="", SkillLevel, $B26)+1, false), "Raven", VLOOKUP($A26, RavenSkillHitsExtra, IF($B26="", SkillLevel, $B26)+1, false), ""), "")</f>
        <v/>
      </c>
      <c r="P26" s="69">
        <f>$E26*$N26*SWITCH($D26, "Labreve", (1+0.1*(CritDamage-100)/100), "Ahib", 1.07, 1)+$E26*$N26*(CritDamage/100-1)*CritRate/100</f>
        <v>0</v>
      </c>
      <c r="Q26" s="69">
        <f>$E26*($N26+$O26)*SWITCH($D26, "Labreve", (1+0.1*(CritDamage-100)/100), "Ahib", 1.07, 1)+$E26*($N26+$O26)*(CritDamage/100-1)*CritRate/100</f>
        <v>0</v>
      </c>
      <c r="T26" s="62" t="s">
        <v>397</v>
      </c>
      <c r="U26" s="62">
        <v>3.5</v>
      </c>
      <c r="V26" s="39" t="str">
        <f t="array" ref="V26">IF(INDEX($V$11:$V$31,MATCH("Meteor Shower",$T$11:$T$31,0))="", "", INDEX($V$11:$V$31,MATCH("Meteor Shower",$T$11:$T$31,0))+INDEX($V$11:$V$31,MATCH("Meteor AoE",$T$11:$T$31,0)))</f>
        <v/>
      </c>
    </row>
    <row r="27" ht="15.75" customHeight="1">
      <c r="A27" s="51" t="str">
        <f t="array" ref="A27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7" s="51"/>
      <c r="C27" s="59" t="str">
        <f>SWITCH(MyClass, "Witch", IFERROR(VLOOKUP($A27, WitchSkillDamage, if($B27&gt;0, $B27+3, SkillLevel+3), False), ""), "ArchMage", IFERROR(VLOOKUP($A27, ArchMageSkillDamage, if($B27&gt;0, $B27+3, SkillLevel+3), False), ""), "Warrior", IFERROR(Vlookup($A27, WarriorSkillDamage, if($B27&gt;0, $B27+3, SkillLevel+3), false), ""), "Gladiator", IFERROR(VLOOKUP($A27, GladiatorSkillDamage, if($B27&gt;0, $B27+3, SkillLevel+3), False), ""), "Ranger", IFERROR(VLOOKUP($A27, RangerSkillDamage, if($B27&gt;0, $B27+3, SkillLevel+3), False), ""), "Huntress", IFERROR(VLOOKUP($A27, HuntressSkillDamage, if($B27&gt;0, $B27+3, SkillLevel+3), False), ""), "Giant", IFERROR(VLOOKUP($A27, GiantSkillDamage, if($B27&gt;0, $B27+3, SkillLevel+3), False), ""), "Titan", IFERROR(VLOOKUP($A27, TitanSkillDamage, if($B27&gt;0, $B27+3, SkillLevel+3), False), ""), "Valkyrie", IFERROR(VLOOKUP($A27, ValkSkillDamage, if($B27&gt;0, $B27+3, SkillLevel+3), False), ""), "Paladin", IFERROR(VLOOKUP($A27, PaladinSkillDamage, if($B27&gt;0, $B27+3, SkillLevel+3), False), ""), "Sorceress", IFERROR(VLOOKUP($A27, SorceressSkillDamage, if($B27&gt;0, $B27+3, SkillLevel+3), False), ""), "Raven", IFERROR(VLOOKUP($A27, RavenSkillDamage, if($B27&gt;0, $B27+3, SkillLevel+3), False), ""), "")</f>
        <v/>
      </c>
      <c r="D27" s="60"/>
      <c r="E27" s="61">
        <f t="array" ref="E27">MyLevel/4 + IF(APBase&lt;EnemyDP/EnemyDPScaler, 'Damage Calculator'!$C27/100*(ScaledAP*(APBase/EnemyDP*EnemyDPScaler)^DmgPenalty+APBuff)*IFNA(INDEX(BranchMult,MATCH('Damage Calculator'!$D27,BranchName,0)),1),'Damage Calculator'!$C27/100*(ScaledAP+APBuff)*IFNA(INDEX(BranchMult,MATCH('Damage Calculator'!$D27,BranchName,0)),1))</f>
        <v>17.5</v>
      </c>
      <c r="F27" s="61" t="str">
        <f t="shared" si="3"/>
        <v>17 - 18</v>
      </c>
      <c r="G27" s="61">
        <f>$E27*($N27+$O27)*SWITCH($D27, "Labreve", (1+0.1*(CritDamage-100)/100), "Ahib", 1.07, 1)+$E27*($N27+$O27)*(CritDamage/100-1)*CritRate/100</f>
        <v>0</v>
      </c>
      <c r="H27" s="14" t="str">
        <f t="array" ref="H27">SWITCH(MyClass, "Witch", IFERROR(INDEX(WitchBranchSkills, MATCH($A27, WitchBranchName, 0), COLUMN()-6), "None"), "Archmage", IFERROR(INDEX(ArchMageBranchSkills, MATCH($A27, ArchMageBranchName, 0), COLUMN()-6), "None"), "Warrior", IFERROR(INDEX(WarriorBranchSkills, MATCH($A27, WarriorBranchName, 0), COLUMN()-6), "None"), "Gladiator", IFERROR(INDEX(GladiatorBranchSkills, MATCH($A27, GladiatorBranchName, 0), COLUMN()-6), "None"), "Ranger", IFERROR(INDEX(RangerBranchSkills, MATCH($A27, RangerBranchName, 0), COLUMN()-6), "None"), "Huntress", IFERROR(INDEX(HuntressBranchSkills, MATCH($A27, HuntressBranchName, 0), COLUMN()-6), "None"), "Giant", IFERROR(INDEX(GiantBranchSkills, MATCH($A27, GiantBranchName, 0), COLUMN()-6), "None"), "Titan", IFERROR(INDEX(TitanBranchSkills, MATCH($A27, TitanBranchName, 0), COLUMN()-6), "None"), "Valkyrie", IFERROR(INDEX(ValkBranchSkills, MATCH($A27, ValkBranchName, 0), COLUMN()-6), "None"), "Paladin", IFERROR(INDEX(PaladinBranchSkills, MATCH($A27, PaladinBranchName, 0), COLUMN()-6), "None"), "Sorceress", IFERROR(INDEX(SorceressBranchSkills,MATCH($A27, SorceressBranchName,0), COLUMN()-6), "None"), "Raven", IFERROR(INDEX(RavenBranchSkills, MATCH($A27, RavenBranchName, 0), COLUMN()-6), "None"), "None")</f>
        <v>None</v>
      </c>
      <c r="I27" s="14" t="str">
        <f t="array" ref="I27">SWITCH(MyClass, "Witch", IFERROR(INDEX(WitchBranchSkills, MATCH($A27, WitchBranchName, 0), COLUMN()-6), "None"), "Archmage", IFERROR(INDEX(ArchMageBranchSkills, MATCH($A27, ArchMageBranchName, 0), COLUMN()-6), "None"), "Warrior", IFERROR(INDEX(WarriorBranchSkills, MATCH($A27, WarriorBranchName, 0), COLUMN()-6), "None"), "Gladiator", IFERROR(INDEX(GladiatorBranchSkills, MATCH($A27, GladiatorBranchName, 0), COLUMN()-6), "None"), "Ranger", IFERROR(INDEX(RangerBranchSkills, MATCH($A27, RangerBranchName, 0), COLUMN()-6), "None"), "Huntress", IFERROR(INDEX(HuntressBranchSkills, MATCH($A27, HuntressBranchName, 0), COLUMN()-6), "None"), "Giant", IFERROR(INDEX(GiantBranchSkills, MATCH($A27, GiantBranchName, 0), COLUMN()-6), "None"), "Titan", IFERROR(INDEX(TitanBranchSkills, MATCH($A27, TitanBranchName, 0), COLUMN()-6), "None"), "Valkyrie", IFERROR(INDEX(ValkBranchSkills, MATCH($A27, ValkBranchName, 0), COLUMN()-6), "None"), "Paladin", IFERROR(INDEX(PaladinBranchSkills, MATCH($A27, PaladinBranchName, 0), COLUMN()-6), "None"), "Sorceress", IFERROR(INDEX(SorceressBranchSkills,MATCH($A27, SorceressBranchName,0), COLUMN()-6), "None"), "Raven", IFERROR(INDEX(RavenBranchSkills, MATCH($A27, RavenBranchName, 0), COLUMN()-6), "None"), "None")</f>
        <v>None</v>
      </c>
      <c r="J27" s="14" t="str">
        <f t="array" ref="J27">SWITCH(MyClass, "Witch", IFERROR(INDEX(WitchBranchSkills, MATCH($A27, WitchBranchName, 0), COLUMN()-6), "None"), "Archmage", IFERROR(INDEX(ArchMageBranchSkills, MATCH($A27, ArchMageBranchName, 0), COLUMN()-6), "None"), "Warrior", IFERROR(INDEX(WarriorBranchSkills, MATCH($A27, WarriorBranchName, 0), COLUMN()-6), "None"), "Gladiator", IFERROR(INDEX(GladiatorBranchSkills, MATCH($A27, GladiatorBranchName, 0), COLUMN()-6), "None"), "Ranger", IFERROR(INDEX(RangerBranchSkills, MATCH($A27, RangerBranchName, 0), COLUMN()-6), "None"), "Huntress", IFERROR(INDEX(HuntressBranchSkills, MATCH($A27, HuntressBranchName, 0), COLUMN()-6), "None"), "Giant", IFERROR(INDEX(GiantBranchSkills, MATCH($A27, GiantBranchName, 0), COLUMN()-6), "None"), "Titan", IFERROR(INDEX(TitanBranchSkills, MATCH($A27, TitanBranchName, 0), COLUMN()-6), "None"), "Valkyrie", IFERROR(INDEX(ValkBranchSkills, MATCH($A27, ValkBranchName, 0), COLUMN()-6), "None"), "Paladin", IFERROR(INDEX(PaladinBranchSkills, MATCH($A27, PaladinBranchName, 0), COLUMN()-6), "None"), "Sorceress", IFERROR(INDEX(SorceressBranchSkills,MATCH($A27, SorceressBranchName,0), COLUMN()-6), "None"), "Raven", IFERROR(INDEX(RavenBranchSkills, MATCH($A27, RavenBranchName, 0), COLUMN()-6), "None"), "None")</f>
        <v>None</v>
      </c>
      <c r="K27" s="14" t="str">
        <f t="array" ref="K27">SWITCH(MyClass, "Witch", IFERROR(INDEX(WitchBranchSkills, MATCH($A27, WitchBranchName, 0), COLUMN()-6), "None"), "Archmage", IFERROR(INDEX(ArchMageBranchSkills, MATCH($A27, ArchMageBranchName, 0), COLUMN()-6), "None"), "Warrior", IFERROR(INDEX(WarriorBranchSkills, MATCH($A27, WarriorBranchName, 0), COLUMN()-6), "None"), "Gladiator", IFERROR(INDEX(GladiatorBranchSkills, MATCH($A27, GladiatorBranchName, 0), COLUMN()-6), "None"), "Ranger", IFERROR(INDEX(RangerBranchSkills, MATCH($A27, RangerBranchName, 0), COLUMN()-6), "None"), "Huntress", IFERROR(INDEX(HuntressBranchSkills, MATCH($A27, HuntressBranchName, 0), COLUMN()-6), "None"), "Giant", IFERROR(INDEX(GiantBranchSkills, MATCH($A27, GiantBranchName, 0), COLUMN()-6), "None"), "Titan", IFERROR(INDEX(TitanBranchSkills, MATCH($A27, TitanBranchName, 0), COLUMN()-6), "None"), "Valkyrie", IFERROR(INDEX(ValkBranchSkills, MATCH($A27, ValkBranchName, 0), COLUMN()-6), "None"), "Paladin", IFERROR(INDEX(PaladinBranchSkills, MATCH($A27, PaladinBranchName, 0), COLUMN()-6), "None"), "Sorceress", IFERROR(INDEX(SorceressBranchSkills,MATCH($A27, SorceressBranchName,0), COLUMN()-6), "None"), "Raven", IFERROR(INDEX(RavenBranchSkills, MATCH($A27, RavenBranchName, 0), COLUMN()-6), "None"), "None")</f>
        <v>None</v>
      </c>
      <c r="N27" s="67" t="str">
        <f>ifna(SWITCH(MyClass, "Witch", VLOOKUP($A27, WitchSkillHits, 2, false), "ArchMage", VLOOKUP($A27, ArchMageSkillHits, 2, false), "Warrior", VLOOKUP($A27, WarriorSkillHits, 2, false), "Gladiator", VLOOKUP($A27, GladiatorSkillHits, 2, false), "Ranger", VLOOKUP($A27, RangerSkillHits, 2, false), "Huntress", VLOOKUP($A27, HuntressSkillHits, 2, false), "Giant", VLOOKUP($A27, GiantSkillHits, 2, false), "Titan", VLOOKUP($A27, TitanSkillHits, 2, false), "Valkyrie", VLOOKUP($A27, ValkSkillHits, 2, false), "Paladin", VLOOKUP($A27, PaladinSkillHits, 2, false), "Sorceress", VLOOKUP($A27, SorceressSkillHits, 2, false), "Raven", VLOOKUP($A27, RavenSkillHits, 2, false), ""), "")</f>
        <v/>
      </c>
      <c r="O27" s="13" t="str">
        <f>IFNA(SWITCH(MyClass, "Witch", VLOOKUP($A27, WitchSkillHitsExtra, IF($B27="", SkillLevel, $B27)+1, false), "ArchMage", VLOOKUP($A27, ArchMageSkillHitsExtra, IF($B27="", SkillLevel, $B27)+1, false), "Warrior", VLOOKUP($A27, WarriorSkillHitsExtra, IF($B27="", SkillLevel, $B27)+1, false), "Gladiator", VLOOKUP($A27, GladiatorSkillHitsExtra, IF($B27="", SkillLevel, $B27)+1, false), "Ranger", VLOOKUP($A27, RangerSkillHitsExtra, IF($B27="", SkillLevel, $B27)+1, false), "Huntress", VLOOKUP($A27, HuntressSkillHitsExtra, IF($B27="", SkillLevel, $B27)+1, false), "Giant", VLOOKUP($A27, GiantSkillHitsExtra, IF($B27="", SkillLevel, $B27)+1, false), "Titan", VLOOKUP($A27, TitanSkillHitsExtra, IF($B27="", SkillLevel, $B27)+1, false), "Valkyrie", VLOOKUP($A27, ValkSkillHitsExtra, IF($B27="", SkillLevel, $B27)+1, false), "Paladin", VLOOKUP($A27, PaladinSkillHitsExtra, IF($B27="", SkillLevel, $B27)+1, false), "Sorceress", VLOOKUP($A27, SorceressSkillHitsExtra, IF($B27="", SkillLevel, $B27)+1, false), "Raven", VLOOKUP($A27, RavenSkillHitsExtra, IF($B27="", SkillLevel, $B27)+1, false), ""), "")</f>
        <v/>
      </c>
      <c r="P27" s="69">
        <f>$E27*$N27*SWITCH($D27, "Labreve", (1+0.1*(CritDamage-100)/100), "Ahib", 1.07, 1)+$E27*$N27*(CritDamage/100-1)*CritRate/100</f>
        <v>0</v>
      </c>
      <c r="Q27" s="69">
        <f>$E27*($N27+$O27)*SWITCH($D27, "Labreve", (1+0.1*(CritDamage-100)/100), "Ahib", 1.07, 1)+$E27*($N27+$O27)*(CritDamage/100-1)*CritRate/100</f>
        <v>0</v>
      </c>
      <c r="T27" s="48" t="s">
        <v>124</v>
      </c>
      <c r="U27" s="48">
        <v>1.534</v>
      </c>
      <c r="V27" s="39" t="str">
        <f t="array" ref="V27">IFERROR(INDEX($Q$23:$Q$27,MATCH($T27,$A$13:$A$29,0))/$U27,"")</f>
        <v/>
      </c>
    </row>
    <row r="28" ht="15.75" customHeight="1">
      <c r="A28" s="51" t="str">
        <f t="array" ref="A28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8" s="51"/>
      <c r="C28" s="59" t="str">
        <f>SWITCH(MyClass, "Witch", IFERROR(VLOOKUP($A28, WitchSkillDamage, if($B28&gt;0, $B28+3, SkillLevel+3), False), ""), "ArchMage", IFERROR(VLOOKUP($A28, ArchMageSkillDamage, if($B28&gt;0, $B28+3, SkillLevel+3), False), ""), "Warrior", IFERROR(Vlookup($A28, WarriorSkillDamage, if($B28&gt;0, $B28+3, SkillLevel+3), false), ""), "Gladiator", IFERROR(VLOOKUP($A28, GladiatorSkillDamage, if($B28&gt;0, $B28+3, SkillLevel+3), False), ""), "Ranger", IFERROR(VLOOKUP($A28, RangerSkillDamage, if($B28&gt;0, $B28+3, SkillLevel+3), False), ""), "Huntress", IFERROR(VLOOKUP($A28, HuntressSkillDamage, if($B28&gt;0, $B28+3, SkillLevel+3), False), ""), "Giant", IFERROR(VLOOKUP($A28, GiantSkillDamage, if($B28&gt;0, $B28+3, SkillLevel+3), False), ""), "Titan", IFERROR(VLOOKUP($A28, TitanSkillDamage, if($B28&gt;0, $B28+3, SkillLevel+3), False), ""), "Valkyrie", IFERROR(VLOOKUP($A28, ValkSkillDamage, if($B28&gt;0, $B28+3, SkillLevel+3), False), ""), "Paladin", IFERROR(VLOOKUP($A28, PaladinSkillDamage, if($B28&gt;0, $B28+3, SkillLevel+3), False), ""), "Sorceress", IFERROR(VLOOKUP($A28, SorceressSkillDamage, if($B28&gt;0, $B28+3, SkillLevel+3), False), ""), "Raven", IFERROR(VLOOKUP($A28, RavenSkillDamage, if($B28&gt;0, $B28+3, SkillLevel+3), False), ""), "")</f>
        <v/>
      </c>
      <c r="D28" s="60"/>
      <c r="E28" s="61">
        <f t="array" ref="E28">MyLevel/4 + IF(APBase&lt;EnemyDP/EnemyDPScaler, 'Damage Calculator'!$C28/100*(ScaledAP*(APBase/EnemyDP*EnemyDPScaler)^DmgPenalty+APBuff)*IFNA(INDEX(BranchMult,MATCH('Damage Calculator'!$D28,BranchName,0)),1),'Damage Calculator'!$C28/100*(ScaledAP+APBuff)*IFNA(INDEX(BranchMult,MATCH('Damage Calculator'!$D28,BranchName,0)),1))</f>
        <v>17.5</v>
      </c>
      <c r="F28" s="61" t="str">
        <f t="shared" si="3"/>
        <v>17 - 18</v>
      </c>
      <c r="G28" s="61">
        <f>$E28*($N28+$O28)*SWITCH($D28, "Labreve", (1+0.1*(CritDamage-100)/100), "Ahib", 1.07, 1)+$E28*($N28+$O28)*(CritDamage/100-1)*CritRate/100</f>
        <v>0</v>
      </c>
      <c r="H28" s="14" t="str">
        <f t="array" ref="H28">SWITCH(MyClass, "Witch", IFERROR(INDEX(WitchBranchSkills, MATCH($A28, WitchBranchName, 0), COLUMN()-6), "None"), "Archmage", IFERROR(INDEX(ArchMageBranchSkills, MATCH($A28, ArchMageBranchName, 0), COLUMN()-6), "None"), "Warrior", IFERROR(INDEX(WarriorBranchSkills, MATCH($A28, WarriorBranchName, 0), COLUMN()-6), "None"), "Gladiator", IFERROR(INDEX(GladiatorBranchSkills, MATCH($A28, GladiatorBranchName, 0), COLUMN()-6), "None"), "Ranger", IFERROR(INDEX(RangerBranchSkills, MATCH($A28, RangerBranchName, 0), COLUMN()-6), "None"), "Huntress", IFERROR(INDEX(HuntressBranchSkills, MATCH($A28, HuntressBranchName, 0), COLUMN()-6), "None"), "Giant", IFERROR(INDEX(GiantBranchSkills, MATCH($A28, GiantBranchName, 0), COLUMN()-6), "None"), "Titan", IFERROR(INDEX(TitanBranchSkills, MATCH($A28, TitanBranchName, 0), COLUMN()-6), "None"), "Valkyrie", IFERROR(INDEX(ValkBranchSkills, MATCH($A28, ValkBranchName, 0), COLUMN()-6), "None"), "Paladin", IFERROR(INDEX(PaladinBranchSkills, MATCH($A28, PaladinBranchName, 0), COLUMN()-6), "None"), "Sorceress", IFERROR(INDEX(SorceressBranchSkills,MATCH($A28, SorceressBranchName,0), COLUMN()-6), "None"), "Raven", IFERROR(INDEX(RavenBranchSkills, MATCH($A28, RavenBranchName, 0), COLUMN()-6), "None"), "None")</f>
        <v>None</v>
      </c>
      <c r="I28" s="14" t="str">
        <f t="array" ref="I28">SWITCH(MyClass, "Witch", IFERROR(INDEX(WitchBranchSkills, MATCH($A28, WitchBranchName, 0), COLUMN()-6), "None"), "Archmage", IFERROR(INDEX(ArchMageBranchSkills, MATCH($A28, ArchMageBranchName, 0), COLUMN()-6), "None"), "Warrior", IFERROR(INDEX(WarriorBranchSkills, MATCH($A28, WarriorBranchName, 0), COLUMN()-6), "None"), "Gladiator", IFERROR(INDEX(GladiatorBranchSkills, MATCH($A28, GladiatorBranchName, 0), COLUMN()-6), "None"), "Ranger", IFERROR(INDEX(RangerBranchSkills, MATCH($A28, RangerBranchName, 0), COLUMN()-6), "None"), "Huntress", IFERROR(INDEX(HuntressBranchSkills, MATCH($A28, HuntressBranchName, 0), COLUMN()-6), "None"), "Giant", IFERROR(INDEX(GiantBranchSkills, MATCH($A28, GiantBranchName, 0), COLUMN()-6), "None"), "Titan", IFERROR(INDEX(TitanBranchSkills, MATCH($A28, TitanBranchName, 0), COLUMN()-6), "None"), "Valkyrie", IFERROR(INDEX(ValkBranchSkills, MATCH($A28, ValkBranchName, 0), COLUMN()-6), "None"), "Paladin", IFERROR(INDEX(PaladinBranchSkills, MATCH($A28, PaladinBranchName, 0), COLUMN()-6), "None"), "Sorceress", IFERROR(INDEX(SorceressBranchSkills,MATCH($A28, SorceressBranchName,0), COLUMN()-6), "None"), "Raven", IFERROR(INDEX(RavenBranchSkills, MATCH($A28, RavenBranchName, 0), COLUMN()-6), "None"), "None")</f>
        <v>None</v>
      </c>
      <c r="J28" s="14" t="str">
        <f t="array" ref="J28">SWITCH(MyClass, "Witch", IFERROR(INDEX(WitchBranchSkills, MATCH($A28, WitchBranchName, 0), COLUMN()-6), "None"), "Archmage", IFERROR(INDEX(ArchMageBranchSkills, MATCH($A28, ArchMageBranchName, 0), COLUMN()-6), "None"), "Warrior", IFERROR(INDEX(WarriorBranchSkills, MATCH($A28, WarriorBranchName, 0), COLUMN()-6), "None"), "Gladiator", IFERROR(INDEX(GladiatorBranchSkills, MATCH($A28, GladiatorBranchName, 0), COLUMN()-6), "None"), "Ranger", IFERROR(INDEX(RangerBranchSkills, MATCH($A28, RangerBranchName, 0), COLUMN()-6), "None"), "Huntress", IFERROR(INDEX(HuntressBranchSkills, MATCH($A28, HuntressBranchName, 0), COLUMN()-6), "None"), "Giant", IFERROR(INDEX(GiantBranchSkills, MATCH($A28, GiantBranchName, 0), COLUMN()-6), "None"), "Titan", IFERROR(INDEX(TitanBranchSkills, MATCH($A28, TitanBranchName, 0), COLUMN()-6), "None"), "Valkyrie", IFERROR(INDEX(ValkBranchSkills, MATCH($A28, ValkBranchName, 0), COLUMN()-6), "None"), "Paladin", IFERROR(INDEX(PaladinBranchSkills, MATCH($A28, PaladinBranchName, 0), COLUMN()-6), "None"), "Sorceress", IFERROR(INDEX(SorceressBranchSkills,MATCH($A28, SorceressBranchName,0), COLUMN()-6), "None"), "Raven", IFERROR(INDEX(RavenBranchSkills, MATCH($A28, RavenBranchName, 0), COLUMN()-6), "None"), "None")</f>
        <v>None</v>
      </c>
      <c r="K28" s="14" t="str">
        <f t="array" ref="K28">SWITCH(MyClass, "Witch", IFERROR(INDEX(WitchBranchSkills, MATCH($A28, WitchBranchName, 0), COLUMN()-6), "None"), "Archmage", IFERROR(INDEX(ArchMageBranchSkills, MATCH($A28, ArchMageBranchName, 0), COLUMN()-6), "None"), "Warrior", IFERROR(INDEX(WarriorBranchSkills, MATCH($A28, WarriorBranchName, 0), COLUMN()-6), "None"), "Gladiator", IFERROR(INDEX(GladiatorBranchSkills, MATCH($A28, GladiatorBranchName, 0), COLUMN()-6), "None"), "Ranger", IFERROR(INDEX(RangerBranchSkills, MATCH($A28, RangerBranchName, 0), COLUMN()-6), "None"), "Huntress", IFERROR(INDEX(HuntressBranchSkills, MATCH($A28, HuntressBranchName, 0), COLUMN()-6), "None"), "Giant", IFERROR(INDEX(GiantBranchSkills, MATCH($A28, GiantBranchName, 0), COLUMN()-6), "None"), "Titan", IFERROR(INDEX(TitanBranchSkills, MATCH($A28, TitanBranchName, 0), COLUMN()-6), "None"), "Valkyrie", IFERROR(INDEX(ValkBranchSkills, MATCH($A28, ValkBranchName, 0), COLUMN()-6), "None"), "Paladin", IFERROR(INDEX(PaladinBranchSkills, MATCH($A28, PaladinBranchName, 0), COLUMN()-6), "None"), "Sorceress", IFERROR(INDEX(SorceressBranchSkills,MATCH($A28, SorceressBranchName,0), COLUMN()-6), "None"), "Raven", IFERROR(INDEX(RavenBranchSkills, MATCH($A28, RavenBranchName, 0), COLUMN()-6), "None"), "None")</f>
        <v>None</v>
      </c>
      <c r="N28" s="67" t="str">
        <f>ifna(SWITCH(MyClass, "Witch", VLOOKUP($A28, WitchSkillHits, 2, false), "ArchMage", VLOOKUP($A28, ArchMageSkillHits, 2, false), "Warrior", VLOOKUP($A28, WarriorSkillHits, 2, false), "Gladiator", VLOOKUP($A28, GladiatorSkillHits, 2, false), "Ranger", VLOOKUP($A28, RangerSkillHits, 2, false), "Huntress", VLOOKUP($A28, HuntressSkillHits, 2, false), "Giant", VLOOKUP($A28, GiantSkillHits, 2, false), "Titan", VLOOKUP($A28, TitanSkillHits, 2, false), "Valkyrie", VLOOKUP($A28, ValkSkillHits, 2, false), "Paladin", VLOOKUP($A28, PaladinSkillHits, 2, false), "Sorceress", VLOOKUP($A28, SorceressSkillHits, 2, false), "Raven", VLOOKUP($A28, RavenSkillHits, 2, false), ""), "")</f>
        <v/>
      </c>
      <c r="O28" s="13" t="str">
        <f>IFNA(SWITCH(MyClass, "Witch", VLOOKUP($A28, WitchSkillHitsExtra, IF($B28="", SkillLevel, $B28)+1, false), "ArchMage", VLOOKUP($A28, ArchMageSkillHitsExtra, IF($B28="", SkillLevel, $B28)+1, false), "Warrior", VLOOKUP($A28, WarriorSkillHitsExtra, IF($B28="", SkillLevel, $B28)+1, false), "Gladiator", VLOOKUP($A28, GladiatorSkillHitsExtra, IF($B28="", SkillLevel, $B28)+1, false), "Ranger", VLOOKUP($A28, RangerSkillHitsExtra, IF($B28="", SkillLevel, $B28)+1, false), "Huntress", VLOOKUP($A28, HuntressSkillHitsExtra, IF($B28="", SkillLevel, $B28)+1, false), "Giant", VLOOKUP($A28, GiantSkillHitsExtra, IF($B28="", SkillLevel, $B28)+1, false), "Titan", VLOOKUP($A28, TitanSkillHitsExtra, IF($B28="", SkillLevel, $B28)+1, false), "Valkyrie", VLOOKUP($A28, ValkSkillHitsExtra, IF($B28="", SkillLevel, $B28)+1, false), "Paladin", VLOOKUP($A28, PaladinSkillHitsExtra, IF($B28="", SkillLevel, $B28)+1, false), "Sorceress", VLOOKUP($A28, SorceressSkillHitsExtra, IF($B28="", SkillLevel, $B28)+1, false), "Raven", VLOOKUP($A28, RavenSkillHitsExtra, IF($B28="", SkillLevel, $B28)+1, false), ""), "")</f>
        <v/>
      </c>
      <c r="P28" s="69">
        <f>$E28*$N28*SWITCH($D28, "Labreve", (1+0.1*(CritDamage-100)/100), "Ahib", 1.07, 1)+$E28*$N28*(CritDamage/100-1)*CritRate/100</f>
        <v>0</v>
      </c>
      <c r="Q28" s="69">
        <f>$E28*($N28+$O28)*SWITCH($D28, "Labreve", (1+0.1*(CritDamage-100)/100), "Ahib", 1.07, 1)+$E28*($N28+$O28)*(CritDamage/100-1)*CritRate/100</f>
        <v>0</v>
      </c>
      <c r="T28" s="38" t="s">
        <v>398</v>
      </c>
      <c r="U28" s="38">
        <v>2.3</v>
      </c>
      <c r="V28" s="39" t="str">
        <f t="array" ref="V28">IFERROR(INDEX($Q$23:$Q$27,MATCH("Storm of Magic",$A$13:$A$29,0))*2/$U28,"")</f>
        <v/>
      </c>
    </row>
    <row r="29" ht="15.75" customHeight="1">
      <c r="A29" s="51" t="str">
        <f t="array" ref="A29">SWITCH(MyClass, "Witch", IFERROR(index(WitchSkillName,Row()-11), ""), "ArchMage", IFERROR(index(ArchMageSkillName,Row()-11), ""), "Warrior",iferror(index(WarriorSkillName,Row()-11),""), "Gladiator", IFERROR(index(GladiatorSkillName,Row()-11), ""), "Ranger", IFERROR(index(RangerSkillName,Row()-11), ""), "Huntress", IFERROR(index(HuntressSkillName,Row()-11), ""), "Giant", IFERROR(index(GiantSkillName,Row()-11), ""), "Titan", IFERROR(index(TitanSkillName,Row()-11), ""), "Valkyrie", IFERROR(index(ValkSkillName,Row()-11), ""), "Paladin", IFERROR(index(PaladinSkillName,Row()-11), ""), "Sorceress", IFERROR(INDEX(SorceressSkillName, Row()-11), ""), "Raven", IFERROR(index(RavenSkillName,Row()-11), ""), "")</f>
        <v/>
      </c>
      <c r="B29" s="51"/>
      <c r="C29" s="59" t="str">
        <f>SWITCH(MyClass, "Witch", IFERROR(VLOOKUP($A29, WitchSkillDamage, if($B29&gt;0, $B29+3, SkillLevel+3), False), ""), "ArchMage", IFERROR(VLOOKUP($A29, ArchMageSkillDamage, if($B29&gt;0, $B29+3, SkillLevel+3), False), ""), "Warrior", IFERROR(Vlookup($A29, WarriorSkillDamage, if($B29&gt;0, $B29+3, SkillLevel+3), false), ""), "Gladiator", IFERROR(VLOOKUP($A29, GladiatorSkillDamage, if($B29&gt;0, $B29+3, SkillLevel+3), False), ""), "Ranger", IFERROR(VLOOKUP($A29, RangerSkillDamage, if($B29&gt;0, $B29+3, SkillLevel+3), False), ""), "Huntress", IFERROR(VLOOKUP($A29, HuntressSkillDamage, if($B29&gt;0, $B29+3, SkillLevel+3), False), ""), "Giant", IFERROR(VLOOKUP($A29, GiantSkillDamage, if($B29&gt;0, $B29+3, SkillLevel+3), False), ""), "Titan", IFERROR(VLOOKUP($A29, TitanSkillDamage, if($B29&gt;0, $B29+3, SkillLevel+3), False), ""), "Valkyrie", IFERROR(VLOOKUP($A29, ValkSkillDamage, if($B29&gt;0, $B29+3, SkillLevel+3), False), ""), "Paladin", IFERROR(VLOOKUP($A29, PaladinSkillDamage, if($B29&gt;0, $B29+3, SkillLevel+3), False), ""), "Sorceress", IFERROR(VLOOKUP($A29, SorceressSkillDamage, if($B29&gt;0, $B29+3, SkillLevel+3), False), ""), "Raven", IFERROR(VLOOKUP($A29, RavenSkillDamage, if($B29&gt;0, $B29+3, SkillLevel+3), False), ""), "")</f>
        <v/>
      </c>
      <c r="D29" s="59"/>
      <c r="E29" s="61">
        <f t="array" ref="E29">MyLevel/4 + IF(APBase&lt;EnemyDP/EnemyDPScaler, 'Damage Calculator'!$C29/100*(ScaledAP*(APBase/EnemyDP*EnemyDPScaler)^DmgPenalty+APBuff)*IFNA(INDEX(BranchMult,MATCH('Damage Calculator'!$D29,BranchName,0)),1),'Damage Calculator'!$C29/100*(ScaledAP+APBuff)*IFNA(INDEX(BranchMult,MATCH('Damage Calculator'!$D29,BranchName,0)),1))</f>
        <v>17.5</v>
      </c>
      <c r="F29" s="61" t="str">
        <f t="shared" si="3"/>
        <v>17 - 18</v>
      </c>
      <c r="G29" s="61">
        <f>$E29*($N29+$O29)*SWITCH($D29, "Labreve", (1+0.1*(CritDamage-100)/100), "Ahib", 1.07, 1)+$E29*($N29+$O29)*(CritDamage/100-1)*CritRate/100</f>
        <v>0</v>
      </c>
      <c r="H29" s="14" t="str">
        <f t="array" ref="H29">SWITCH(MyClass, "Witch", IFERROR(INDEX(WitchBranchSkills, MATCH($A29, WitchBranchName, 0), COLUMN()-6), "None"), "Archmage", IFERROR(INDEX(ArchMageBranchSkills, MATCH($A29, ArchMageBranchName, 0), COLUMN()-6), "None"), "Warrior", IFERROR(INDEX(WarriorBranchSkills, MATCH($A29, WarriorBranchName, 0), COLUMN()-6), "None"), "Gladiator", IFERROR(INDEX(GladiatorBranchSkills, MATCH($A29, GladiatorBranchName, 0), COLUMN()-6), "None"), "Ranger", IFERROR(INDEX(RangerBranchSkills, MATCH($A29, RangerBranchName, 0), COLUMN()-6), "None"), "Huntress", IFERROR(INDEX(HuntressBranchSkills, MATCH($A29, HuntressBranchName, 0), COLUMN()-6), "None"), "Giant", IFERROR(INDEX(GiantBranchSkills, MATCH($A29, GiantBranchName, 0), COLUMN()-6), "None"), "Titan", IFERROR(INDEX(TitanBranchSkills, MATCH($A29, TitanBranchName, 0), COLUMN()-6), "None"), "Valkyrie", IFERROR(INDEX(ValkBranchSkills, MATCH($A29, ValkBranchName, 0), COLUMN()-6), "None"), "Paladin", IFERROR(INDEX(PaladinBranchSkills, MATCH($A29, PaladinBranchName, 0), COLUMN()-6), "None"), "Sorceress", IFERROR(INDEX(SorceressBranchSkills,MATCH($A29, SorceressBranchName,0), COLUMN()-6), "None"), "Raven", IFERROR(INDEX(RavenBranchSkills, MATCH($A29, RavenBranchName, 0), COLUMN()-6), "None"), "None")</f>
        <v>None</v>
      </c>
      <c r="I29" s="14" t="str">
        <f t="array" ref="I29">SWITCH(MyClass, "Witch", IFERROR(INDEX(WitchBranchSkills, MATCH($A29, WitchBranchName, 0), COLUMN()-6), "None"), "Archmage", IFERROR(INDEX(ArchMageBranchSkills, MATCH($A29, ArchMageBranchName, 0), COLUMN()-6), "None"), "Warrior", IFERROR(INDEX(WarriorBranchSkills, MATCH($A29, WarriorBranchName, 0), COLUMN()-6), "None"), "Gladiator", IFERROR(INDEX(GladiatorBranchSkills, MATCH($A29, GladiatorBranchName, 0), COLUMN()-6), "None"), "Ranger", IFERROR(INDEX(RangerBranchSkills, MATCH($A29, RangerBranchName, 0), COLUMN()-6), "None"), "Huntress", IFERROR(INDEX(HuntressBranchSkills, MATCH($A29, HuntressBranchName, 0), COLUMN()-6), "None"), "Giant", IFERROR(INDEX(GiantBranchSkills, MATCH($A29, GiantBranchName, 0), COLUMN()-6), "None"), "Titan", IFERROR(INDEX(TitanBranchSkills, MATCH($A29, TitanBranchName, 0), COLUMN()-6), "None"), "Valkyrie", IFERROR(INDEX(ValkBranchSkills, MATCH($A29, ValkBranchName, 0), COLUMN()-6), "None"), "Paladin", IFERROR(INDEX(PaladinBranchSkills, MATCH($A29, PaladinBranchName, 0), COLUMN()-6), "None"), "Sorceress", IFERROR(INDEX(SorceressBranchSkills,MATCH($A29, SorceressBranchName,0), COLUMN()-6), "None"), "Raven", IFERROR(INDEX(RavenBranchSkills, MATCH($A29, RavenBranchName, 0), COLUMN()-6), "None"), "None")</f>
        <v>None</v>
      </c>
      <c r="J29" s="14" t="str">
        <f t="array" ref="J29">SWITCH(MyClass, "Witch", IFERROR(INDEX(WitchBranchSkills, MATCH($A29, WitchBranchName, 0), COLUMN()-6), "None"), "Archmage", IFERROR(INDEX(ArchMageBranchSkills, MATCH($A29, ArchMageBranchName, 0), COLUMN()-6), "None"), "Warrior", IFERROR(INDEX(WarriorBranchSkills, MATCH($A29, WarriorBranchName, 0), COLUMN()-6), "None"), "Gladiator", IFERROR(INDEX(GladiatorBranchSkills, MATCH($A29, GladiatorBranchName, 0), COLUMN()-6), "None"), "Ranger", IFERROR(INDEX(RangerBranchSkills, MATCH($A29, RangerBranchName, 0), COLUMN()-6), "None"), "Huntress", IFERROR(INDEX(HuntressBranchSkills, MATCH($A29, HuntressBranchName, 0), COLUMN()-6), "None"), "Giant", IFERROR(INDEX(GiantBranchSkills, MATCH($A29, GiantBranchName, 0), COLUMN()-6), "None"), "Titan", IFERROR(INDEX(TitanBranchSkills, MATCH($A29, TitanBranchName, 0), COLUMN()-6), "None"), "Valkyrie", IFERROR(INDEX(ValkBranchSkills, MATCH($A29, ValkBranchName, 0), COLUMN()-6), "None"), "Paladin", IFERROR(INDEX(PaladinBranchSkills, MATCH($A29, PaladinBranchName, 0), COLUMN()-6), "None"), "Sorceress", IFERROR(INDEX(SorceressBranchSkills,MATCH($A29, SorceressBranchName,0), COLUMN()-6), "None"), "Raven", IFERROR(INDEX(RavenBranchSkills, MATCH($A29, RavenBranchName, 0), COLUMN()-6), "None"), "None")</f>
        <v>None</v>
      </c>
      <c r="K29" s="14" t="str">
        <f t="array" ref="K29">SWITCH(MyClass, "Witch", IFERROR(INDEX(WitchBranchSkills, MATCH($A29, WitchBranchName, 0), COLUMN()-6), "None"), "Archmage", IFERROR(INDEX(ArchMageBranchSkills, MATCH($A29, ArchMageBranchName, 0), COLUMN()-6), "None"), "Warrior", IFERROR(INDEX(WarriorBranchSkills, MATCH($A29, WarriorBranchName, 0), COLUMN()-6), "None"), "Gladiator", IFERROR(INDEX(GladiatorBranchSkills, MATCH($A29, GladiatorBranchName, 0), COLUMN()-6), "None"), "Ranger", IFERROR(INDEX(RangerBranchSkills, MATCH($A29, RangerBranchName, 0), COLUMN()-6), "None"), "Huntress", IFERROR(INDEX(HuntressBranchSkills, MATCH($A29, HuntressBranchName, 0), COLUMN()-6), "None"), "Giant", IFERROR(INDEX(GiantBranchSkills, MATCH($A29, GiantBranchName, 0), COLUMN()-6), "None"), "Titan", IFERROR(INDEX(TitanBranchSkills, MATCH($A29, TitanBranchName, 0), COLUMN()-6), "None"), "Valkyrie", IFERROR(INDEX(ValkBranchSkills, MATCH($A29, ValkBranchName, 0), COLUMN()-6), "None"), "Paladin", IFERROR(INDEX(PaladinBranchSkills, MATCH($A29, PaladinBranchName, 0), COLUMN()-6), "None"), "Sorceress", IFERROR(INDEX(SorceressBranchSkills,MATCH($A29, SorceressBranchName,0), COLUMN()-6), "None"), "Raven", IFERROR(INDEX(RavenBranchSkills, MATCH($A29, RavenBranchName, 0), COLUMN()-6), "None"), "None")</f>
        <v>None</v>
      </c>
      <c r="N29" s="67" t="str">
        <f>ifna(SWITCH(MyClass, "Witch", VLOOKUP($A29, WitchSkillHits, 2, false), "ArchMage", VLOOKUP($A29, ArchMageSkillHits, 2, false), "Warrior", VLOOKUP($A29, WarriorSkillHits, 2, false), "Gladiator", VLOOKUP($A29, GladiatorSkillHits, 2, false), "Ranger", VLOOKUP($A29, RangerSkillHits, 2, false), "Huntress", VLOOKUP($A29, HuntressSkillHits, 2, false), "Giant", VLOOKUP($A29, GiantSkillHits, 2, false), "Titan", VLOOKUP($A29, TitanSkillHits, 2, false), "Valkyrie", VLOOKUP($A29, ValkSkillHits, 2, false), "Paladin", VLOOKUP($A29, PaladinSkillHits, 2, false), "Sorceress", VLOOKUP($A29, SorceressSkillHits, 2, false), "Raven", VLOOKUP($A29, RavenSkillHits, 2, false), ""), "")</f>
        <v/>
      </c>
      <c r="O29" s="13" t="str">
        <f>IFNA(SWITCH(MyClass, "Witch", VLOOKUP($A29, WitchSkillHitsExtra, IF($B29="", SkillLevel, $B29)+1, false), "ArchMage", VLOOKUP($A29, ArchMageSkillHitsExtra, IF($B29="", SkillLevel, $B29)+1, false), "Warrior", VLOOKUP($A29, WarriorSkillHitsExtra, IF($B29="", SkillLevel, $B29)+1, false), "Gladiator", VLOOKUP($A29, GladiatorSkillHitsExtra, IF($B29="", SkillLevel, $B29)+1, false), "Ranger", VLOOKUP($A29, RangerSkillHitsExtra, IF($B29="", SkillLevel, $B29)+1, false), "Huntress", VLOOKUP($A29, HuntressSkillHitsExtra, IF($B29="", SkillLevel, $B29)+1, false), "Giant", VLOOKUP($A29, GiantSkillHitsExtra, IF($B29="", SkillLevel, $B29)+1, false), "Titan", VLOOKUP($A29, TitanSkillHitsExtra, IF($B29="", SkillLevel, $B29)+1, false), "Valkyrie", VLOOKUP($A29, ValkSkillHitsExtra, IF($B29="", SkillLevel, $B29)+1, false), "Paladin", VLOOKUP($A29, PaladinSkillHitsExtra, IF($B29="", SkillLevel, $B29)+1, false), "Sorceress", VLOOKUP($A29, SorceressSkillHitsExtra, IF($B29="", SkillLevel, $B29)+1, false), "Raven", VLOOKUP($A29, RavenSkillHitsExtra, IF($B29="", SkillLevel, $B29)+1, false), ""), "")</f>
        <v/>
      </c>
      <c r="P29" s="69">
        <f>$E29*$N29*SWITCH($D29, "Labreve", (1+0.1*(CritDamage-100)/100), "Ahib", 1.07, 1)+$E29*$N29*(CritDamage/100-1)*CritRate/100</f>
        <v>0</v>
      </c>
      <c r="Q29" s="69">
        <f>$E29*($N29+$O29)*SWITCH($D29, "Labreve", (1+0.1*(CritDamage-100)/100), "Ahib", 1.07, 1)+$E29*($N29+$O29)*(CritDamage/100-1)*CritRate/100</f>
        <v>0</v>
      </c>
      <c r="T29" s="48" t="s">
        <v>126</v>
      </c>
      <c r="U29" s="48">
        <v>1.366</v>
      </c>
      <c r="V29" s="39" t="str">
        <f t="array" ref="V29">IFERROR(INDEX($Q$23:$Q$27,MATCH($T29,$A$13:$A$29,0))/$U29,"")</f>
        <v/>
      </c>
    </row>
    <row r="30" ht="15.75" customHeight="1">
      <c r="T30" s="48" t="s">
        <v>399</v>
      </c>
      <c r="U30" s="48">
        <v>2.833</v>
      </c>
      <c r="V30" s="39" t="str">
        <f t="array" ref="V30">IFERROR(INDEX($Q$23:$Q$27,MATCH("Thunderbolt",$A$13:$A$29,0))*2/$U30,"")</f>
        <v/>
      </c>
    </row>
    <row r="31" ht="15.75" customHeight="1">
      <c r="T31" s="38" t="s">
        <v>125</v>
      </c>
      <c r="U31" s="38">
        <v>1.2</v>
      </c>
      <c r="V31" s="39" t="str">
        <f t="array" ref="V31">IFERROR(INDEX($Q$23:$Q$27,MATCH($T31,$A$13:$A$29,0))/$U31,"")</f>
        <v/>
      </c>
    </row>
    <row r="32" ht="15.75" customHeight="1"/>
    <row r="33" ht="15.75" customHeight="1"/>
    <row r="34" ht="15.75" customHeight="1"/>
    <row r="35" ht="15.75" customHeight="1">
      <c r="Q35" s="69"/>
      <c r="R35" s="87"/>
    </row>
    <row r="36" ht="15.75" customHeight="1">
      <c r="Q36" s="69"/>
      <c r="R36" s="87"/>
    </row>
    <row r="37" ht="15.75" customHeight="1">
      <c r="Q37" s="69"/>
      <c r="R37" s="87"/>
    </row>
    <row r="38" ht="15.75" customHeight="1">
      <c r="Q38" s="69"/>
      <c r="R38" s="87"/>
    </row>
    <row r="39" ht="15.75" customHeight="1">
      <c r="Q39" s="69"/>
      <c r="R39" s="87"/>
    </row>
    <row r="40" ht="15.75" customHeight="1">
      <c r="Q40" s="69"/>
      <c r="R40" s="88"/>
    </row>
    <row r="41" ht="15.75" customHeight="1">
      <c r="Q41" s="69"/>
      <c r="R41" s="88"/>
    </row>
    <row r="42" ht="15.75" customHeight="1">
      <c r="Q42" s="69"/>
      <c r="R42" s="88"/>
    </row>
    <row r="43" ht="15.75" customHeight="1">
      <c r="Q43" s="69"/>
      <c r="R43" s="88"/>
    </row>
    <row r="44" ht="15.75" customHeight="1">
      <c r="Q44" s="69"/>
      <c r="R44" s="8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N10:Q10"/>
  </mergeCells>
  <conditionalFormatting sqref="E13:G29">
    <cfRule type="expression" dxfId="4" priority="1">
      <formula>$A13:$A29=""</formula>
    </cfRule>
  </conditionalFormatting>
  <conditionalFormatting sqref="D13:D29">
    <cfRule type="expression" dxfId="5" priority="2">
      <formula>$H13&lt;&gt;"None"</formula>
    </cfRule>
  </conditionalFormatting>
  <conditionalFormatting sqref="G11">
    <cfRule type="cellIs" dxfId="5" priority="3" operator="greaterThanOrEqual">
      <formula>1</formula>
    </cfRule>
  </conditionalFormatting>
  <conditionalFormatting sqref="G11">
    <cfRule type="cellIs" dxfId="6" priority="4" operator="lessThan">
      <formula>1</formula>
    </cfRule>
  </conditionalFormatting>
  <conditionalFormatting sqref="B5">
    <cfRule type="notContainsBlanks" dxfId="7" priority="5">
      <formula>LEN(TRIM(B5))&gt;0</formula>
    </cfRule>
  </conditionalFormatting>
  <conditionalFormatting sqref="B6:B7">
    <cfRule type="expression" dxfId="8" priority="6">
      <formula>$B$5&lt;&gt;""</formula>
    </cfRule>
  </conditionalFormatting>
  <conditionalFormatting sqref="P13:Q29 Q35:Q44">
    <cfRule type="cellIs" dxfId="9" priority="7" operator="equal">
      <formula>0</formula>
    </cfRule>
  </conditionalFormatting>
  <conditionalFormatting sqref="V11:V31">
    <cfRule type="colorScale" priority="8">
      <colorScale>
        <cfvo type="min"/>
        <cfvo type="percent" val="25"/>
        <cfvo type="max"/>
        <color rgb="FFFFFFFF"/>
        <color rgb="FF93C47D"/>
        <color rgb="FF70AD47"/>
      </colorScale>
    </cfRule>
  </conditionalFormatting>
  <dataValidations>
    <dataValidation type="list" allowBlank="1" showInputMessage="1" prompt="Select which Branch Damage to apply" sqref="D20">
      <formula1>'Damage Calculator'!$H$20:$K$20</formula1>
    </dataValidation>
    <dataValidation type="list" allowBlank="1" showInputMessage="1" prompt="Select which Branch Damage to apply" sqref="D18">
      <formula1>'Damage Calculator'!$H$18:$K$18</formula1>
    </dataValidation>
    <dataValidation type="list" allowBlank="1" showInputMessage="1" prompt="Select which Branch Damage to apply" sqref="D21">
      <formula1>'Damage Calculator'!$H$21:$K$21</formula1>
    </dataValidation>
    <dataValidation type="list" allowBlank="1" showInputMessage="1" showErrorMessage="1" prompt="Choose your class from the list." sqref="B1">
      <formula1>ClassList</formula1>
    </dataValidation>
    <dataValidation type="list" allowBlank="1" showInputMessage="1" prompt="Select which Branch Damage to apply" sqref="D23">
      <formula1>'Damage Calculator'!$H$23:$K$23</formula1>
    </dataValidation>
    <dataValidation type="decimal" allowBlank="1" showDropDown="1" showInputMessage="1" prompt="Use to set skill levels manually" sqref="B13:B29">
      <formula1>1.0</formula1>
      <formula2>45.0</formula2>
    </dataValidation>
    <dataValidation type="list" allowBlank="1" showInputMessage="1" prompt="Select which Branch Damage to apply" sqref="D19">
      <formula1>'Damage Calculator'!$H$19:$K$19</formula1>
    </dataValidation>
    <dataValidation type="list" allowBlank="1" showInputMessage="1" prompt="Select which Branch Damage to apply" sqref="D22">
      <formula1>'Damage Calculator'!$H$22:$K$22</formula1>
    </dataValidation>
    <dataValidation type="list" allowBlank="1" showInputMessage="1" prompt="Select which Branch Damage to apply" sqref="D28">
      <formula1>'Damage Calculator'!$H$28:$K$28</formula1>
    </dataValidation>
    <dataValidation type="list" allowBlank="1" showInputMessage="1" prompt="Select which Branch Damage to apply" sqref="D27">
      <formula1>'Damage Calculator'!$H$27:$K$27</formula1>
    </dataValidation>
    <dataValidation type="list" allowBlank="1" showInputMessage="1" prompt="Select which Branch Damage to apply" sqref="D26">
      <formula1>'Damage Calculator'!$H$26:$K$26</formula1>
    </dataValidation>
    <dataValidation type="list" allowBlank="1" showInputMessage="1" showErrorMessage="1" prompt="Select which Branch Damage to apply" sqref="D15">
      <formula1>'Damage Calculator'!$H$15:$K$15</formula1>
    </dataValidation>
    <dataValidation type="list" allowBlank="1" showInputMessage="1" showErrorMessage="1" prompt="Select which Branch Damage to apply" sqref="D16">
      <formula1>'Damage Calculator'!$H$16:$K$16</formula1>
    </dataValidation>
    <dataValidation type="list" allowBlank="1" showInputMessage="1" prompt="Select which Branch Damage to apply" sqref="D24">
      <formula1>'Damage Calculator'!$H$24:$K$24</formula1>
    </dataValidation>
    <dataValidation type="decimal" allowBlank="1" showDropDown="1" showInputMessage="1" prompt="Enter a number between 150 and 215" sqref="D2">
      <formula1>150.0</formula1>
      <formula2>215.0</formula2>
    </dataValidation>
    <dataValidation type="list" allowBlank="1" showInputMessage="1" showErrorMessage="1" prompt="Select which Branch Damage to apply" sqref="D14">
      <formula1>'Damage Calculator'!$H$14:$K$14</formula1>
    </dataValidation>
    <dataValidation type="decimal" allowBlank="1" showDropDown="1" sqref="D1">
      <formula1>0.0</formula1>
      <formula2>30.0</formula2>
    </dataValidation>
    <dataValidation type="list" allowBlank="1" showInputMessage="1" prompt="Select which Branch Damage to apply" sqref="D29">
      <formula1>'Damage Calculator'!$H$29:$K$29</formula1>
    </dataValidation>
    <dataValidation type="list" allowBlank="1" showInputMessage="1" showErrorMessage="1" prompt="Select which Branch Damage to apply" sqref="D17">
      <formula1>'Damage Calculator'!$H$17:$K$17</formula1>
    </dataValidation>
    <dataValidation type="decimal" allowBlank="1" showDropDown="1" showInputMessage="1" showErrorMessage="1" prompt="Enter a number between 1 and 70" sqref="B2">
      <formula1>1.0</formula1>
      <formula2>70.0</formula2>
    </dataValidation>
    <dataValidation type="list" allowBlank="1" sqref="B5">
      <formula1>ZoneName</formula1>
    </dataValidation>
    <dataValidation type="list" allowBlank="1" showInputMessage="1" showErrorMessage="1" prompt="Select which Branch Damage to apply" sqref="D13">
      <formula1>'Damage Calculator'!$H$13:$K$13</formula1>
    </dataValidation>
    <dataValidation type="decimal" allowBlank="1" showDropDown="1" showInputMessage="1" prompt="Enter a number between 0 and 50" sqref="G2:G5">
      <formula1>0.0</formula1>
      <formula2>50.0</formula2>
    </dataValidation>
    <dataValidation type="list" allowBlank="1" showInputMessage="1" prompt="Select which Branch Damage to apply" sqref="D25">
      <formula1>'Damage Calculator'!$H$25:$K$25</formula1>
    </dataValidation>
  </dataValidations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0.13"/>
    <col customWidth="1" min="4" max="4" width="14.13"/>
  </cols>
  <sheetData>
    <row r="1">
      <c r="A1" s="2" t="s">
        <v>1</v>
      </c>
    </row>
    <row r="2">
      <c r="A2" s="4" t="s">
        <v>3</v>
      </c>
      <c r="B2" s="5">
        <v>2531.0</v>
      </c>
    </row>
    <row r="3">
      <c r="A3" s="4" t="s">
        <v>22</v>
      </c>
      <c r="B3" s="8">
        <v>30.0</v>
      </c>
    </row>
    <row r="4">
      <c r="A4" s="4" t="s">
        <v>55</v>
      </c>
      <c r="B4" s="5">
        <v>170.0</v>
      </c>
    </row>
    <row r="5">
      <c r="A5" s="4" t="s">
        <v>57</v>
      </c>
      <c r="B5" s="8">
        <v>20.0</v>
      </c>
    </row>
    <row r="6">
      <c r="A6" s="4" t="s">
        <v>58</v>
      </c>
      <c r="B6" s="10" t="s">
        <v>59</v>
      </c>
    </row>
    <row r="7">
      <c r="A7" s="11"/>
      <c r="B7" s="11"/>
    </row>
    <row r="8">
      <c r="A8" s="15" t="s">
        <v>60</v>
      </c>
      <c r="B8" s="15" t="s">
        <v>63</v>
      </c>
    </row>
    <row r="9">
      <c r="A9" s="4" t="s">
        <v>64</v>
      </c>
      <c r="B9" s="5">
        <v>75.0</v>
      </c>
    </row>
    <row r="10">
      <c r="A10" s="4" t="s">
        <v>65</v>
      </c>
      <c r="B10" s="16">
        <v>50.0</v>
      </c>
    </row>
    <row r="11">
      <c r="A11" s="4" t="s">
        <v>66</v>
      </c>
      <c r="B11" s="16">
        <v>0.0</v>
      </c>
    </row>
    <row r="12">
      <c r="A12" s="4" t="s">
        <v>67</v>
      </c>
      <c r="B12" s="17"/>
    </row>
    <row r="13">
      <c r="A13" s="18"/>
      <c r="B13" s="19"/>
    </row>
    <row r="14">
      <c r="A14" s="21" t="s">
        <v>69</v>
      </c>
      <c r="B14" s="22" t="s">
        <v>71</v>
      </c>
    </row>
    <row r="15">
      <c r="A15" s="24" t="s">
        <v>64</v>
      </c>
      <c r="B15" s="30">
        <f>(Enchant!MyAP+Enchant!MaxAtk-vlookup(Enchant!ZoneSelect, ZoneData, 3, false)/2.5)/(Enchant!MyAP-vlookup(Enchant!ZoneSelect, ZoneData, 3, false)/2.5)-1</f>
        <v>0.1124437781</v>
      </c>
    </row>
    <row r="16">
      <c r="A16" s="24" t="s">
        <v>65</v>
      </c>
      <c r="B16" s="30">
        <f>(Enchant!MyCritRate/100*MIN((Enchant!MyCritDamage/100+Enchant!MaxCritDamage/100),2.15)*(Enchant!MyAP-vlookup(Enchant!ZoneSelect, ZoneData, 3, false)/2.5)+(Enchant!MyAP-vlookup(Enchant!ZoneSelect, ZoneData, 3, false)/2.5)*0.7)/(Enchant!MyCritRate/100*Enchant!MyCritDamage/100*(Enchant!MyAP-vlookup(Enchant!ZoneSelect, ZoneData, 3, false)/2.5)+(Enchant!MyAP-vlookup(Enchant!ZoneSelect, ZoneData, 3, false)/2.5)*0.7)-1</f>
        <v>0.1115702479</v>
      </c>
    </row>
    <row r="17">
      <c r="A17" s="24" t="s">
        <v>66</v>
      </c>
      <c r="B17" s="30">
        <f>(min(Enchant!MyCritRate/100+Enchant!MaxCritChance/100, 0.3)*Enchant!MyCritDamage/100*(Enchant!MyAP-vlookup(Enchant!ZoneSelect, ZoneData, 3, false)/2.5)+(Enchant!MyAP-vlookup(Enchant!ZoneSelect, ZoneData, 3, false)/2.5)*(1-min(Enchant!MyCritRate/100+Enchant!MaxCritChance/100, 0.3)))/(Enchant!MyCritRate/100*Enchant!MyCritDamage/100*(Enchant!MyAP-vlookup(Enchant!ZoneSelect, ZoneData, 3, false)/2.5)+(Enchant!MyAP-vlookup(Enchant!ZoneSelect, ZoneData, 3, false)/2.5)*(1-Enchant!MyCritRate/100))-1</f>
        <v>0</v>
      </c>
    </row>
    <row r="18">
      <c r="A18" s="24" t="s">
        <v>67</v>
      </c>
      <c r="B18" s="30">
        <f>if(Enchant!MyAtkSpd+Enchant!MaxAtkSpd&gt;20, (Enchant!MaxAtkSpd-(Enchant!MyAtkSpd+Enchant!MaxAtkSpd-20))/100, Enchant!MaxAtkSpd/100)</f>
        <v>0</v>
      </c>
    </row>
    <row r="22">
      <c r="B22" s="33"/>
    </row>
  </sheetData>
  <mergeCells count="1">
    <mergeCell ref="A1:B1"/>
  </mergeCells>
  <dataValidations>
    <dataValidation type="decimal" allowBlank="1" showDropDown="1" showInputMessage="1" prompt="Enter a number between 0 and 20" sqref="B5">
      <formula1>0.0</formula1>
      <formula2>20.0</formula2>
    </dataValidation>
    <dataValidation type="list" allowBlank="1" showInputMessage="1" prompt="Select which Map you farm in." sqref="B6">
      <formula1>Zones!$A$2:$A$20</formula1>
    </dataValidation>
    <dataValidation type="decimal" allowBlank="1" showDropDown="1" showInputMessage="1" prompt="Enter a number between 150 and 215" sqref="B4">
      <formula1>150.0</formula1>
      <formula2>215.0</formula2>
    </dataValidation>
    <dataValidation type="decimal" allowBlank="1" showDropDown="1" showInputMessage="1" prompt="Enter a number between 0 and 30" sqref="B3">
      <formula1>0.0</formula1>
      <formula2>30.0</formula2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0"/>
    <col customWidth="1" min="2" max="2" width="8.25"/>
    <col customWidth="1" min="3" max="3" width="6.5"/>
    <col customWidth="1" min="4" max="12" width="8.25"/>
    <col customWidth="1" min="13" max="48" width="9.13"/>
  </cols>
  <sheetData>
    <row r="1" hidden="1">
      <c r="A1" s="3" t="s">
        <v>2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</row>
    <row r="2" hidden="1">
      <c r="A2" s="7" t="s">
        <v>53</v>
      </c>
      <c r="B2" s="9">
        <v>0.5203125</v>
      </c>
      <c r="C2" s="7">
        <v>35.7</v>
      </c>
      <c r="D2" s="13">
        <f t="shared" ref="D2:AV2" si="1">($C2+$B2*(COLUMN()-4))</f>
        <v>35.7</v>
      </c>
      <c r="E2" s="13">
        <f t="shared" si="1"/>
        <v>36.2203125</v>
      </c>
      <c r="F2" s="13">
        <f t="shared" si="1"/>
        <v>36.740625</v>
      </c>
      <c r="G2" s="13">
        <f t="shared" si="1"/>
        <v>37.2609375</v>
      </c>
      <c r="H2" s="13">
        <f t="shared" si="1"/>
        <v>37.78125</v>
      </c>
      <c r="I2" s="13">
        <f t="shared" si="1"/>
        <v>38.3015625</v>
      </c>
      <c r="J2" s="13">
        <f t="shared" si="1"/>
        <v>38.821875</v>
      </c>
      <c r="K2" s="13">
        <f t="shared" si="1"/>
        <v>39.3421875</v>
      </c>
      <c r="L2" s="13">
        <f t="shared" si="1"/>
        <v>39.8625</v>
      </c>
      <c r="M2" s="13">
        <f t="shared" si="1"/>
        <v>40.3828125</v>
      </c>
      <c r="N2" s="13">
        <f t="shared" si="1"/>
        <v>40.903125</v>
      </c>
      <c r="O2" s="13">
        <f t="shared" si="1"/>
        <v>41.4234375</v>
      </c>
      <c r="P2" s="13">
        <f t="shared" si="1"/>
        <v>41.94375</v>
      </c>
      <c r="Q2" s="13">
        <f t="shared" si="1"/>
        <v>42.4640625</v>
      </c>
      <c r="R2" s="13">
        <f t="shared" si="1"/>
        <v>42.984375</v>
      </c>
      <c r="S2" s="13">
        <f t="shared" si="1"/>
        <v>43.5046875</v>
      </c>
      <c r="T2" s="13">
        <f t="shared" si="1"/>
        <v>44.025</v>
      </c>
      <c r="U2" s="13">
        <f t="shared" si="1"/>
        <v>44.5453125</v>
      </c>
      <c r="V2" s="13">
        <f t="shared" si="1"/>
        <v>45.065625</v>
      </c>
      <c r="W2" s="13">
        <f t="shared" si="1"/>
        <v>45.5859375</v>
      </c>
      <c r="X2" s="13">
        <f t="shared" si="1"/>
        <v>46.10625</v>
      </c>
      <c r="Y2" s="13">
        <f t="shared" si="1"/>
        <v>46.6265625</v>
      </c>
      <c r="Z2" s="13">
        <f t="shared" si="1"/>
        <v>47.146875</v>
      </c>
      <c r="AA2" s="13">
        <f t="shared" si="1"/>
        <v>47.6671875</v>
      </c>
      <c r="AB2" s="13">
        <f t="shared" si="1"/>
        <v>48.1875</v>
      </c>
      <c r="AC2" s="13">
        <f t="shared" si="1"/>
        <v>48.7078125</v>
      </c>
      <c r="AD2" s="13">
        <f t="shared" si="1"/>
        <v>49.228125</v>
      </c>
      <c r="AE2" s="13">
        <f t="shared" si="1"/>
        <v>49.7484375</v>
      </c>
      <c r="AF2" s="13">
        <f t="shared" si="1"/>
        <v>50.26875</v>
      </c>
      <c r="AG2" s="13">
        <f t="shared" si="1"/>
        <v>50.7890625</v>
      </c>
      <c r="AH2" s="13">
        <f t="shared" si="1"/>
        <v>51.309375</v>
      </c>
      <c r="AI2" s="13">
        <f t="shared" si="1"/>
        <v>51.8296875</v>
      </c>
      <c r="AJ2" s="13">
        <f t="shared" si="1"/>
        <v>52.35</v>
      </c>
      <c r="AK2" s="13">
        <f t="shared" si="1"/>
        <v>52.8703125</v>
      </c>
      <c r="AL2" s="13">
        <f t="shared" si="1"/>
        <v>53.390625</v>
      </c>
      <c r="AM2" s="13">
        <f t="shared" si="1"/>
        <v>53.9109375</v>
      </c>
      <c r="AN2" s="13">
        <f t="shared" si="1"/>
        <v>54.43125</v>
      </c>
      <c r="AO2" s="13">
        <f t="shared" si="1"/>
        <v>54.9515625</v>
      </c>
      <c r="AP2" s="13">
        <f t="shared" si="1"/>
        <v>55.471875</v>
      </c>
      <c r="AQ2" s="13">
        <f t="shared" si="1"/>
        <v>55.9921875</v>
      </c>
      <c r="AR2" s="13">
        <f t="shared" si="1"/>
        <v>56.5125</v>
      </c>
      <c r="AS2" s="13">
        <f t="shared" si="1"/>
        <v>57.0328125</v>
      </c>
      <c r="AT2" s="13">
        <f t="shared" si="1"/>
        <v>57.553125</v>
      </c>
      <c r="AU2" s="13">
        <f t="shared" si="1"/>
        <v>58.0734375</v>
      </c>
      <c r="AV2" s="13">
        <f t="shared" si="1"/>
        <v>58.59375</v>
      </c>
    </row>
    <row r="3" hidden="1">
      <c r="A3" s="7" t="s">
        <v>72</v>
      </c>
      <c r="B3" s="9">
        <v>3.5283870967741944</v>
      </c>
      <c r="C3" s="7">
        <v>191.1</v>
      </c>
      <c r="D3" s="13">
        <f t="shared" ref="D3:AV3" si="2">($C3+$B3*(COLUMN()-4))</f>
        <v>191.1</v>
      </c>
      <c r="E3" s="13">
        <f t="shared" si="2"/>
        <v>194.6283871</v>
      </c>
      <c r="F3" s="13">
        <f t="shared" si="2"/>
        <v>198.1567742</v>
      </c>
      <c r="G3" s="13">
        <f t="shared" si="2"/>
        <v>201.6851613</v>
      </c>
      <c r="H3" s="13">
        <f t="shared" si="2"/>
        <v>205.2135484</v>
      </c>
      <c r="I3" s="13">
        <f t="shared" si="2"/>
        <v>208.7419355</v>
      </c>
      <c r="J3" s="13">
        <f t="shared" si="2"/>
        <v>212.2703226</v>
      </c>
      <c r="K3" s="13">
        <f t="shared" si="2"/>
        <v>215.7987097</v>
      </c>
      <c r="L3" s="13">
        <f t="shared" si="2"/>
        <v>219.3270968</v>
      </c>
      <c r="M3" s="13">
        <f t="shared" si="2"/>
        <v>222.8554839</v>
      </c>
      <c r="N3" s="13">
        <f t="shared" si="2"/>
        <v>226.383871</v>
      </c>
      <c r="O3" s="13">
        <f t="shared" si="2"/>
        <v>229.9122581</v>
      </c>
      <c r="P3" s="13">
        <f t="shared" si="2"/>
        <v>233.4406452</v>
      </c>
      <c r="Q3" s="13">
        <f t="shared" si="2"/>
        <v>236.9690323</v>
      </c>
      <c r="R3" s="13">
        <f t="shared" si="2"/>
        <v>240.4974194</v>
      </c>
      <c r="S3" s="13">
        <f t="shared" si="2"/>
        <v>244.0258065</v>
      </c>
      <c r="T3" s="13">
        <f t="shared" si="2"/>
        <v>247.5541935</v>
      </c>
      <c r="U3" s="13">
        <f t="shared" si="2"/>
        <v>251.0825806</v>
      </c>
      <c r="V3" s="13">
        <f t="shared" si="2"/>
        <v>254.6109677</v>
      </c>
      <c r="W3" s="13">
        <f t="shared" si="2"/>
        <v>258.1393548</v>
      </c>
      <c r="X3" s="13">
        <f t="shared" si="2"/>
        <v>261.6677419</v>
      </c>
      <c r="Y3" s="13">
        <f t="shared" si="2"/>
        <v>265.196129</v>
      </c>
      <c r="Z3" s="13">
        <f t="shared" si="2"/>
        <v>268.7245161</v>
      </c>
      <c r="AA3" s="13">
        <f t="shared" si="2"/>
        <v>272.2529032</v>
      </c>
      <c r="AB3" s="13">
        <f t="shared" si="2"/>
        <v>275.7812903</v>
      </c>
      <c r="AC3" s="13">
        <f t="shared" si="2"/>
        <v>279.3096774</v>
      </c>
      <c r="AD3" s="13">
        <f t="shared" si="2"/>
        <v>282.8380645</v>
      </c>
      <c r="AE3" s="13">
        <f t="shared" si="2"/>
        <v>286.3664516</v>
      </c>
      <c r="AF3" s="13">
        <f t="shared" si="2"/>
        <v>289.8948387</v>
      </c>
      <c r="AG3" s="13">
        <f t="shared" si="2"/>
        <v>293.4232258</v>
      </c>
      <c r="AH3" s="13">
        <f t="shared" si="2"/>
        <v>296.9516129</v>
      </c>
      <c r="AI3" s="13">
        <f t="shared" si="2"/>
        <v>300.48</v>
      </c>
      <c r="AJ3" s="13">
        <f t="shared" si="2"/>
        <v>304.0083871</v>
      </c>
      <c r="AK3" s="13">
        <f t="shared" si="2"/>
        <v>307.5367742</v>
      </c>
      <c r="AL3" s="13">
        <f t="shared" si="2"/>
        <v>311.0651613</v>
      </c>
      <c r="AM3" s="13">
        <f t="shared" si="2"/>
        <v>314.5935484</v>
      </c>
      <c r="AN3" s="13">
        <f t="shared" si="2"/>
        <v>318.1219355</v>
      </c>
      <c r="AO3" s="13">
        <f t="shared" si="2"/>
        <v>321.6503226</v>
      </c>
      <c r="AP3" s="13">
        <f t="shared" si="2"/>
        <v>325.1787097</v>
      </c>
      <c r="AQ3" s="13">
        <f t="shared" si="2"/>
        <v>328.7070968</v>
      </c>
      <c r="AR3" s="13">
        <f t="shared" si="2"/>
        <v>332.2354839</v>
      </c>
      <c r="AS3" s="13">
        <f t="shared" si="2"/>
        <v>335.763871</v>
      </c>
      <c r="AT3" s="13">
        <f t="shared" si="2"/>
        <v>339.2922581</v>
      </c>
      <c r="AU3" s="13">
        <f t="shared" si="2"/>
        <v>342.8206452</v>
      </c>
      <c r="AV3" s="13">
        <f t="shared" si="2"/>
        <v>346.3490323</v>
      </c>
    </row>
    <row r="4" hidden="1">
      <c r="A4" s="7" t="s">
        <v>76</v>
      </c>
      <c r="B4" s="9">
        <v>2.6463333333333328</v>
      </c>
      <c r="C4" s="7">
        <v>99.75</v>
      </c>
      <c r="D4" s="13">
        <f t="shared" ref="D4:AV4" si="3">($C4+$B4*(COLUMN()-4))</f>
        <v>99.75</v>
      </c>
      <c r="E4" s="13">
        <f t="shared" si="3"/>
        <v>102.3963333</v>
      </c>
      <c r="F4" s="13">
        <f t="shared" si="3"/>
        <v>105.0426667</v>
      </c>
      <c r="G4" s="13">
        <f t="shared" si="3"/>
        <v>107.689</v>
      </c>
      <c r="H4" s="13">
        <f t="shared" si="3"/>
        <v>110.3353333</v>
      </c>
      <c r="I4" s="13">
        <f t="shared" si="3"/>
        <v>112.9816667</v>
      </c>
      <c r="J4" s="13">
        <f t="shared" si="3"/>
        <v>115.628</v>
      </c>
      <c r="K4" s="13">
        <f t="shared" si="3"/>
        <v>118.2743333</v>
      </c>
      <c r="L4" s="13">
        <f t="shared" si="3"/>
        <v>120.9206667</v>
      </c>
      <c r="M4" s="13">
        <f t="shared" si="3"/>
        <v>123.567</v>
      </c>
      <c r="N4" s="13">
        <f t="shared" si="3"/>
        <v>126.2133333</v>
      </c>
      <c r="O4" s="13">
        <f t="shared" si="3"/>
        <v>128.8596667</v>
      </c>
      <c r="P4" s="13">
        <f t="shared" si="3"/>
        <v>131.506</v>
      </c>
      <c r="Q4" s="13">
        <f t="shared" si="3"/>
        <v>134.1523333</v>
      </c>
      <c r="R4" s="13">
        <f t="shared" si="3"/>
        <v>136.7986667</v>
      </c>
      <c r="S4" s="13">
        <f t="shared" si="3"/>
        <v>139.445</v>
      </c>
      <c r="T4" s="13">
        <f t="shared" si="3"/>
        <v>142.0913333</v>
      </c>
      <c r="U4" s="13">
        <f t="shared" si="3"/>
        <v>144.7376667</v>
      </c>
      <c r="V4" s="13">
        <f t="shared" si="3"/>
        <v>147.384</v>
      </c>
      <c r="W4" s="13">
        <f t="shared" si="3"/>
        <v>150.0303333</v>
      </c>
      <c r="X4" s="13">
        <f t="shared" si="3"/>
        <v>152.6766667</v>
      </c>
      <c r="Y4" s="13">
        <f t="shared" si="3"/>
        <v>155.323</v>
      </c>
      <c r="Z4" s="13">
        <f t="shared" si="3"/>
        <v>157.9693333</v>
      </c>
      <c r="AA4" s="13">
        <f t="shared" si="3"/>
        <v>160.6156667</v>
      </c>
      <c r="AB4" s="13">
        <f t="shared" si="3"/>
        <v>163.262</v>
      </c>
      <c r="AC4" s="13">
        <f t="shared" si="3"/>
        <v>165.9083333</v>
      </c>
      <c r="AD4" s="13">
        <f t="shared" si="3"/>
        <v>168.5546667</v>
      </c>
      <c r="AE4" s="13">
        <f t="shared" si="3"/>
        <v>171.201</v>
      </c>
      <c r="AF4" s="13">
        <f t="shared" si="3"/>
        <v>173.8473333</v>
      </c>
      <c r="AG4" s="13">
        <f t="shared" si="3"/>
        <v>176.4936667</v>
      </c>
      <c r="AH4" s="13">
        <f t="shared" si="3"/>
        <v>179.14</v>
      </c>
      <c r="AI4" s="13">
        <f t="shared" si="3"/>
        <v>181.7863333</v>
      </c>
      <c r="AJ4" s="13">
        <f t="shared" si="3"/>
        <v>184.4326667</v>
      </c>
      <c r="AK4" s="13">
        <f t="shared" si="3"/>
        <v>187.079</v>
      </c>
      <c r="AL4" s="13">
        <f t="shared" si="3"/>
        <v>189.7253333</v>
      </c>
      <c r="AM4" s="13">
        <f t="shared" si="3"/>
        <v>192.3716667</v>
      </c>
      <c r="AN4" s="13">
        <f t="shared" si="3"/>
        <v>195.018</v>
      </c>
      <c r="AO4" s="13">
        <f t="shared" si="3"/>
        <v>197.6643333</v>
      </c>
      <c r="AP4" s="13">
        <f t="shared" si="3"/>
        <v>200.3106667</v>
      </c>
      <c r="AQ4" s="13">
        <f t="shared" si="3"/>
        <v>202.957</v>
      </c>
      <c r="AR4" s="13">
        <f t="shared" si="3"/>
        <v>205.6033333</v>
      </c>
      <c r="AS4" s="13">
        <f t="shared" si="3"/>
        <v>208.2496667</v>
      </c>
      <c r="AT4" s="13">
        <f t="shared" si="3"/>
        <v>210.896</v>
      </c>
      <c r="AU4" s="13">
        <f t="shared" si="3"/>
        <v>213.5423333</v>
      </c>
      <c r="AV4" s="13">
        <f t="shared" si="3"/>
        <v>216.1886667</v>
      </c>
    </row>
    <row r="5" hidden="1">
      <c r="A5" s="7" t="s">
        <v>85</v>
      </c>
      <c r="B5" s="9">
        <v>1.97741935483871</v>
      </c>
      <c r="C5" s="7">
        <v>107.1</v>
      </c>
      <c r="D5" s="13">
        <f t="shared" ref="D5:AV5" si="4">($C5+$B5*(COLUMN()-4))</f>
        <v>107.1</v>
      </c>
      <c r="E5" s="13">
        <f t="shared" si="4"/>
        <v>109.0774194</v>
      </c>
      <c r="F5" s="13">
        <f t="shared" si="4"/>
        <v>111.0548387</v>
      </c>
      <c r="G5" s="13">
        <f t="shared" si="4"/>
        <v>113.0322581</v>
      </c>
      <c r="H5" s="13">
        <f t="shared" si="4"/>
        <v>115.0096774</v>
      </c>
      <c r="I5" s="13">
        <f t="shared" si="4"/>
        <v>116.9870968</v>
      </c>
      <c r="J5" s="13">
        <f t="shared" si="4"/>
        <v>118.9645161</v>
      </c>
      <c r="K5" s="13">
        <f t="shared" si="4"/>
        <v>120.9419355</v>
      </c>
      <c r="L5" s="13">
        <f t="shared" si="4"/>
        <v>122.9193548</v>
      </c>
      <c r="M5" s="13">
        <f t="shared" si="4"/>
        <v>124.8967742</v>
      </c>
      <c r="N5" s="13">
        <f t="shared" si="4"/>
        <v>126.8741935</v>
      </c>
      <c r="O5" s="13">
        <f t="shared" si="4"/>
        <v>128.8516129</v>
      </c>
      <c r="P5" s="13">
        <f t="shared" si="4"/>
        <v>130.8290323</v>
      </c>
      <c r="Q5" s="13">
        <f t="shared" si="4"/>
        <v>132.8064516</v>
      </c>
      <c r="R5" s="13">
        <f t="shared" si="4"/>
        <v>134.783871</v>
      </c>
      <c r="S5" s="13">
        <f t="shared" si="4"/>
        <v>136.7612903</v>
      </c>
      <c r="T5" s="13">
        <f t="shared" si="4"/>
        <v>138.7387097</v>
      </c>
      <c r="U5" s="13">
        <f t="shared" si="4"/>
        <v>140.716129</v>
      </c>
      <c r="V5" s="13">
        <f t="shared" si="4"/>
        <v>142.6935484</v>
      </c>
      <c r="W5" s="13">
        <f t="shared" si="4"/>
        <v>144.6709677</v>
      </c>
      <c r="X5" s="13">
        <f t="shared" si="4"/>
        <v>146.6483871</v>
      </c>
      <c r="Y5" s="13">
        <f t="shared" si="4"/>
        <v>148.6258065</v>
      </c>
      <c r="Z5" s="13">
        <f t="shared" si="4"/>
        <v>150.6032258</v>
      </c>
      <c r="AA5" s="13">
        <f t="shared" si="4"/>
        <v>152.5806452</v>
      </c>
      <c r="AB5" s="13">
        <f t="shared" si="4"/>
        <v>154.5580645</v>
      </c>
      <c r="AC5" s="13">
        <f t="shared" si="4"/>
        <v>156.5354839</v>
      </c>
      <c r="AD5" s="13">
        <f t="shared" si="4"/>
        <v>158.5129032</v>
      </c>
      <c r="AE5" s="13">
        <f t="shared" si="4"/>
        <v>160.4903226</v>
      </c>
      <c r="AF5" s="13">
        <f t="shared" si="4"/>
        <v>162.4677419</v>
      </c>
      <c r="AG5" s="13">
        <f t="shared" si="4"/>
        <v>164.4451613</v>
      </c>
      <c r="AH5" s="13">
        <f t="shared" si="4"/>
        <v>166.4225806</v>
      </c>
      <c r="AI5" s="13">
        <f t="shared" si="4"/>
        <v>168.4</v>
      </c>
      <c r="AJ5" s="13">
        <f t="shared" si="4"/>
        <v>170.3774194</v>
      </c>
      <c r="AK5" s="13">
        <f t="shared" si="4"/>
        <v>172.3548387</v>
      </c>
      <c r="AL5" s="13">
        <f t="shared" si="4"/>
        <v>174.3322581</v>
      </c>
      <c r="AM5" s="13">
        <f t="shared" si="4"/>
        <v>176.3096774</v>
      </c>
      <c r="AN5" s="13">
        <f t="shared" si="4"/>
        <v>178.2870968</v>
      </c>
      <c r="AO5" s="13">
        <f t="shared" si="4"/>
        <v>180.2645161</v>
      </c>
      <c r="AP5" s="13">
        <f t="shared" si="4"/>
        <v>182.2419355</v>
      </c>
      <c r="AQ5" s="13">
        <f t="shared" si="4"/>
        <v>184.2193548</v>
      </c>
      <c r="AR5" s="13">
        <f t="shared" si="4"/>
        <v>186.1967742</v>
      </c>
      <c r="AS5" s="13">
        <f t="shared" si="4"/>
        <v>188.1741935</v>
      </c>
      <c r="AT5" s="13">
        <f t="shared" si="4"/>
        <v>190.1516129</v>
      </c>
      <c r="AU5" s="13">
        <f t="shared" si="4"/>
        <v>192.1290323</v>
      </c>
      <c r="AV5" s="13">
        <f t="shared" si="4"/>
        <v>194.1064516</v>
      </c>
    </row>
    <row r="6" hidden="1">
      <c r="A6" s="7" t="s">
        <v>93</v>
      </c>
      <c r="B6" s="9">
        <v>2.4193548387096775</v>
      </c>
      <c r="C6" s="7">
        <v>175.35</v>
      </c>
      <c r="D6" s="13">
        <f t="shared" ref="D6:AV6" si="5">($C6+$B6*(COLUMN()-4))</f>
        <v>175.35</v>
      </c>
      <c r="E6" s="13">
        <f t="shared" si="5"/>
        <v>177.7693548</v>
      </c>
      <c r="F6" s="13">
        <f t="shared" si="5"/>
        <v>180.1887097</v>
      </c>
      <c r="G6" s="13">
        <f t="shared" si="5"/>
        <v>182.6080645</v>
      </c>
      <c r="H6" s="13">
        <f t="shared" si="5"/>
        <v>185.0274194</v>
      </c>
      <c r="I6" s="13">
        <f t="shared" si="5"/>
        <v>187.4467742</v>
      </c>
      <c r="J6" s="13">
        <f t="shared" si="5"/>
        <v>189.866129</v>
      </c>
      <c r="K6" s="13">
        <f t="shared" si="5"/>
        <v>192.2854839</v>
      </c>
      <c r="L6" s="13">
        <f t="shared" si="5"/>
        <v>194.7048387</v>
      </c>
      <c r="M6" s="13">
        <f t="shared" si="5"/>
        <v>197.1241935</v>
      </c>
      <c r="N6" s="13">
        <f t="shared" si="5"/>
        <v>199.5435484</v>
      </c>
      <c r="O6" s="13">
        <f t="shared" si="5"/>
        <v>201.9629032</v>
      </c>
      <c r="P6" s="13">
        <f t="shared" si="5"/>
        <v>204.3822581</v>
      </c>
      <c r="Q6" s="13">
        <f t="shared" si="5"/>
        <v>206.8016129</v>
      </c>
      <c r="R6" s="13">
        <f t="shared" si="5"/>
        <v>209.2209677</v>
      </c>
      <c r="S6" s="13">
        <f t="shared" si="5"/>
        <v>211.6403226</v>
      </c>
      <c r="T6" s="13">
        <f t="shared" si="5"/>
        <v>214.0596774</v>
      </c>
      <c r="U6" s="13">
        <f t="shared" si="5"/>
        <v>216.4790323</v>
      </c>
      <c r="V6" s="13">
        <f t="shared" si="5"/>
        <v>218.8983871</v>
      </c>
      <c r="W6" s="13">
        <f t="shared" si="5"/>
        <v>221.3177419</v>
      </c>
      <c r="X6" s="13">
        <f t="shared" si="5"/>
        <v>223.7370968</v>
      </c>
      <c r="Y6" s="13">
        <f t="shared" si="5"/>
        <v>226.1564516</v>
      </c>
      <c r="Z6" s="13">
        <f t="shared" si="5"/>
        <v>228.5758065</v>
      </c>
      <c r="AA6" s="13">
        <f t="shared" si="5"/>
        <v>230.9951613</v>
      </c>
      <c r="AB6" s="13">
        <f t="shared" si="5"/>
        <v>233.4145161</v>
      </c>
      <c r="AC6" s="13">
        <f t="shared" si="5"/>
        <v>235.833871</v>
      </c>
      <c r="AD6" s="13">
        <f t="shared" si="5"/>
        <v>238.2532258</v>
      </c>
      <c r="AE6" s="13">
        <f t="shared" si="5"/>
        <v>240.6725806</v>
      </c>
      <c r="AF6" s="13">
        <f t="shared" si="5"/>
        <v>243.0919355</v>
      </c>
      <c r="AG6" s="13">
        <f t="shared" si="5"/>
        <v>245.5112903</v>
      </c>
      <c r="AH6" s="13">
        <f t="shared" si="5"/>
        <v>247.9306452</v>
      </c>
      <c r="AI6" s="13">
        <f t="shared" si="5"/>
        <v>250.35</v>
      </c>
      <c r="AJ6" s="13">
        <f t="shared" si="5"/>
        <v>252.7693548</v>
      </c>
      <c r="AK6" s="13">
        <f t="shared" si="5"/>
        <v>255.1887097</v>
      </c>
      <c r="AL6" s="13">
        <f t="shared" si="5"/>
        <v>257.6080645</v>
      </c>
      <c r="AM6" s="13">
        <f t="shared" si="5"/>
        <v>260.0274194</v>
      </c>
      <c r="AN6" s="13">
        <f t="shared" si="5"/>
        <v>262.4467742</v>
      </c>
      <c r="AO6" s="13">
        <f t="shared" si="5"/>
        <v>264.866129</v>
      </c>
      <c r="AP6" s="13">
        <f t="shared" si="5"/>
        <v>267.2854839</v>
      </c>
      <c r="AQ6" s="13">
        <f t="shared" si="5"/>
        <v>269.7048387</v>
      </c>
      <c r="AR6" s="13">
        <f t="shared" si="5"/>
        <v>272.1241935</v>
      </c>
      <c r="AS6" s="13">
        <f t="shared" si="5"/>
        <v>274.5435484</v>
      </c>
      <c r="AT6" s="13">
        <f t="shared" si="5"/>
        <v>276.9629032</v>
      </c>
      <c r="AU6" s="13">
        <f t="shared" si="5"/>
        <v>279.3822581</v>
      </c>
      <c r="AV6" s="13">
        <f t="shared" si="5"/>
        <v>281.8016129</v>
      </c>
    </row>
    <row r="7" hidden="1">
      <c r="A7" s="7" t="s">
        <v>107</v>
      </c>
      <c r="B7" s="9">
        <v>1.7173333333333327</v>
      </c>
      <c r="C7" s="7">
        <v>160.65</v>
      </c>
      <c r="D7" s="13">
        <f t="shared" ref="D7:AV7" si="6">($C7+$B7*(COLUMN()-4))</f>
        <v>160.65</v>
      </c>
      <c r="E7" s="13">
        <f t="shared" si="6"/>
        <v>162.3673333</v>
      </c>
      <c r="F7" s="13">
        <f t="shared" si="6"/>
        <v>164.0846667</v>
      </c>
      <c r="G7" s="13">
        <f t="shared" si="6"/>
        <v>165.802</v>
      </c>
      <c r="H7" s="13">
        <f t="shared" si="6"/>
        <v>167.5193333</v>
      </c>
      <c r="I7" s="13">
        <f t="shared" si="6"/>
        <v>169.2366667</v>
      </c>
      <c r="J7" s="13">
        <f t="shared" si="6"/>
        <v>170.954</v>
      </c>
      <c r="K7" s="13">
        <f t="shared" si="6"/>
        <v>172.6713333</v>
      </c>
      <c r="L7" s="13">
        <f t="shared" si="6"/>
        <v>174.3886667</v>
      </c>
      <c r="M7" s="13">
        <f t="shared" si="6"/>
        <v>176.106</v>
      </c>
      <c r="N7" s="13">
        <f t="shared" si="6"/>
        <v>177.8233333</v>
      </c>
      <c r="O7" s="13">
        <f t="shared" si="6"/>
        <v>179.5406667</v>
      </c>
      <c r="P7" s="13">
        <f t="shared" si="6"/>
        <v>181.258</v>
      </c>
      <c r="Q7" s="13">
        <f t="shared" si="6"/>
        <v>182.9753333</v>
      </c>
      <c r="R7" s="13">
        <f t="shared" si="6"/>
        <v>184.6926667</v>
      </c>
      <c r="S7" s="13">
        <f t="shared" si="6"/>
        <v>186.41</v>
      </c>
      <c r="T7" s="13">
        <f t="shared" si="6"/>
        <v>188.1273333</v>
      </c>
      <c r="U7" s="13">
        <f t="shared" si="6"/>
        <v>189.8446667</v>
      </c>
      <c r="V7" s="13">
        <f t="shared" si="6"/>
        <v>191.562</v>
      </c>
      <c r="W7" s="13">
        <f t="shared" si="6"/>
        <v>193.2793333</v>
      </c>
      <c r="X7" s="13">
        <f t="shared" si="6"/>
        <v>194.9966667</v>
      </c>
      <c r="Y7" s="13">
        <f t="shared" si="6"/>
        <v>196.714</v>
      </c>
      <c r="Z7" s="13">
        <f t="shared" si="6"/>
        <v>198.4313333</v>
      </c>
      <c r="AA7" s="13">
        <f t="shared" si="6"/>
        <v>200.1486667</v>
      </c>
      <c r="AB7" s="13">
        <f t="shared" si="6"/>
        <v>201.866</v>
      </c>
      <c r="AC7" s="13">
        <f t="shared" si="6"/>
        <v>203.5833333</v>
      </c>
      <c r="AD7" s="13">
        <f t="shared" si="6"/>
        <v>205.3006667</v>
      </c>
      <c r="AE7" s="13">
        <f t="shared" si="6"/>
        <v>207.018</v>
      </c>
      <c r="AF7" s="13">
        <f t="shared" si="6"/>
        <v>208.7353333</v>
      </c>
      <c r="AG7" s="13">
        <f t="shared" si="6"/>
        <v>210.4526667</v>
      </c>
      <c r="AH7" s="13">
        <f t="shared" si="6"/>
        <v>212.17</v>
      </c>
      <c r="AI7" s="13">
        <f t="shared" si="6"/>
        <v>213.8873333</v>
      </c>
      <c r="AJ7" s="13">
        <f t="shared" si="6"/>
        <v>215.6046667</v>
      </c>
      <c r="AK7" s="13">
        <f t="shared" si="6"/>
        <v>217.322</v>
      </c>
      <c r="AL7" s="13">
        <f t="shared" si="6"/>
        <v>219.0393333</v>
      </c>
      <c r="AM7" s="13">
        <f t="shared" si="6"/>
        <v>220.7566667</v>
      </c>
      <c r="AN7" s="13">
        <f t="shared" si="6"/>
        <v>222.474</v>
      </c>
      <c r="AO7" s="13">
        <f t="shared" si="6"/>
        <v>224.1913333</v>
      </c>
      <c r="AP7" s="13">
        <f t="shared" si="6"/>
        <v>225.9086667</v>
      </c>
      <c r="AQ7" s="13">
        <f t="shared" si="6"/>
        <v>227.626</v>
      </c>
      <c r="AR7" s="13">
        <f t="shared" si="6"/>
        <v>229.3433333</v>
      </c>
      <c r="AS7" s="13">
        <f t="shared" si="6"/>
        <v>231.0606667</v>
      </c>
      <c r="AT7" s="13">
        <f t="shared" si="6"/>
        <v>232.778</v>
      </c>
      <c r="AU7" s="13">
        <f t="shared" si="6"/>
        <v>234.4953333</v>
      </c>
      <c r="AV7" s="13">
        <f t="shared" si="6"/>
        <v>236.2126667</v>
      </c>
    </row>
    <row r="8" hidden="1">
      <c r="A8" s="7" t="s">
        <v>113</v>
      </c>
      <c r="B8" s="9">
        <v>0.48968750000000005</v>
      </c>
      <c r="C8" s="7">
        <v>40.0</v>
      </c>
      <c r="D8" s="13">
        <f t="shared" ref="D8:AV8" si="7">($C8+$B8*(COLUMN()-4))</f>
        <v>40</v>
      </c>
      <c r="E8" s="13">
        <f t="shared" si="7"/>
        <v>40.4896875</v>
      </c>
      <c r="F8" s="13">
        <f t="shared" si="7"/>
        <v>40.979375</v>
      </c>
      <c r="G8" s="13">
        <f t="shared" si="7"/>
        <v>41.4690625</v>
      </c>
      <c r="H8" s="13">
        <f t="shared" si="7"/>
        <v>41.95875</v>
      </c>
      <c r="I8" s="13">
        <f t="shared" si="7"/>
        <v>42.4484375</v>
      </c>
      <c r="J8" s="13">
        <f t="shared" si="7"/>
        <v>42.938125</v>
      </c>
      <c r="K8" s="13">
        <f t="shared" si="7"/>
        <v>43.4278125</v>
      </c>
      <c r="L8" s="13">
        <f t="shared" si="7"/>
        <v>43.9175</v>
      </c>
      <c r="M8" s="13">
        <f t="shared" si="7"/>
        <v>44.4071875</v>
      </c>
      <c r="N8" s="13">
        <f t="shared" si="7"/>
        <v>44.896875</v>
      </c>
      <c r="O8" s="13">
        <f t="shared" si="7"/>
        <v>45.3865625</v>
      </c>
      <c r="P8" s="13">
        <f t="shared" si="7"/>
        <v>45.87625</v>
      </c>
      <c r="Q8" s="13">
        <f t="shared" si="7"/>
        <v>46.3659375</v>
      </c>
      <c r="R8" s="13">
        <f t="shared" si="7"/>
        <v>46.855625</v>
      </c>
      <c r="S8" s="13">
        <f t="shared" si="7"/>
        <v>47.3453125</v>
      </c>
      <c r="T8" s="13">
        <f t="shared" si="7"/>
        <v>47.835</v>
      </c>
      <c r="U8" s="13">
        <f t="shared" si="7"/>
        <v>48.3246875</v>
      </c>
      <c r="V8" s="13">
        <f t="shared" si="7"/>
        <v>48.814375</v>
      </c>
      <c r="W8" s="13">
        <f t="shared" si="7"/>
        <v>49.3040625</v>
      </c>
      <c r="X8" s="13">
        <f t="shared" si="7"/>
        <v>49.79375</v>
      </c>
      <c r="Y8" s="13">
        <f t="shared" si="7"/>
        <v>50.2834375</v>
      </c>
      <c r="Z8" s="13">
        <f t="shared" si="7"/>
        <v>50.773125</v>
      </c>
      <c r="AA8" s="13">
        <f t="shared" si="7"/>
        <v>51.2628125</v>
      </c>
      <c r="AB8" s="13">
        <f t="shared" si="7"/>
        <v>51.7525</v>
      </c>
      <c r="AC8" s="13">
        <f t="shared" si="7"/>
        <v>52.2421875</v>
      </c>
      <c r="AD8" s="13">
        <f t="shared" si="7"/>
        <v>52.731875</v>
      </c>
      <c r="AE8" s="13">
        <f t="shared" si="7"/>
        <v>53.2215625</v>
      </c>
      <c r="AF8" s="13">
        <f t="shared" si="7"/>
        <v>53.71125</v>
      </c>
      <c r="AG8" s="13">
        <f t="shared" si="7"/>
        <v>54.2009375</v>
      </c>
      <c r="AH8" s="13">
        <f t="shared" si="7"/>
        <v>54.690625</v>
      </c>
      <c r="AI8" s="13">
        <f t="shared" si="7"/>
        <v>55.1803125</v>
      </c>
      <c r="AJ8" s="13">
        <f t="shared" si="7"/>
        <v>55.67</v>
      </c>
      <c r="AK8" s="13">
        <f t="shared" si="7"/>
        <v>56.1596875</v>
      </c>
      <c r="AL8" s="13">
        <f t="shared" si="7"/>
        <v>56.649375</v>
      </c>
      <c r="AM8" s="13">
        <f t="shared" si="7"/>
        <v>57.1390625</v>
      </c>
      <c r="AN8" s="13">
        <f t="shared" si="7"/>
        <v>57.62875</v>
      </c>
      <c r="AO8" s="13">
        <f t="shared" si="7"/>
        <v>58.1184375</v>
      </c>
      <c r="AP8" s="13">
        <f t="shared" si="7"/>
        <v>58.608125</v>
      </c>
      <c r="AQ8" s="13">
        <f t="shared" si="7"/>
        <v>59.0978125</v>
      </c>
      <c r="AR8" s="13">
        <f t="shared" si="7"/>
        <v>59.5875</v>
      </c>
      <c r="AS8" s="13">
        <f t="shared" si="7"/>
        <v>60.0771875</v>
      </c>
      <c r="AT8" s="13">
        <f t="shared" si="7"/>
        <v>60.566875</v>
      </c>
      <c r="AU8" s="13">
        <f t="shared" si="7"/>
        <v>61.0565625</v>
      </c>
      <c r="AV8" s="13">
        <f t="shared" si="7"/>
        <v>61.54625</v>
      </c>
    </row>
    <row r="9" hidden="1">
      <c r="A9" s="7" t="s">
        <v>123</v>
      </c>
      <c r="B9" s="9">
        <v>0.7650000000000001</v>
      </c>
      <c r="C9" s="7">
        <v>52.5</v>
      </c>
      <c r="D9" s="13">
        <f t="shared" ref="D9:AV9" si="8">($C9+$B9*(COLUMN()-4))</f>
        <v>52.5</v>
      </c>
      <c r="E9" s="13">
        <f t="shared" si="8"/>
        <v>53.265</v>
      </c>
      <c r="F9" s="13">
        <f t="shared" si="8"/>
        <v>54.03</v>
      </c>
      <c r="G9" s="13">
        <f t="shared" si="8"/>
        <v>54.795</v>
      </c>
      <c r="H9" s="13">
        <f t="shared" si="8"/>
        <v>55.56</v>
      </c>
      <c r="I9" s="13">
        <f t="shared" si="8"/>
        <v>56.325</v>
      </c>
      <c r="J9" s="13">
        <f t="shared" si="8"/>
        <v>57.09</v>
      </c>
      <c r="K9" s="13">
        <f t="shared" si="8"/>
        <v>57.855</v>
      </c>
      <c r="L9" s="13">
        <f t="shared" si="8"/>
        <v>58.62</v>
      </c>
      <c r="M9" s="13">
        <f t="shared" si="8"/>
        <v>59.385</v>
      </c>
      <c r="N9" s="13">
        <f t="shared" si="8"/>
        <v>60.15</v>
      </c>
      <c r="O9" s="13">
        <f t="shared" si="8"/>
        <v>60.915</v>
      </c>
      <c r="P9" s="13">
        <f t="shared" si="8"/>
        <v>61.68</v>
      </c>
      <c r="Q9" s="13">
        <f t="shared" si="8"/>
        <v>62.445</v>
      </c>
      <c r="R9" s="13">
        <f t="shared" si="8"/>
        <v>63.21</v>
      </c>
      <c r="S9" s="13">
        <f t="shared" si="8"/>
        <v>63.975</v>
      </c>
      <c r="T9" s="13">
        <f t="shared" si="8"/>
        <v>64.74</v>
      </c>
      <c r="U9" s="13">
        <f t="shared" si="8"/>
        <v>65.505</v>
      </c>
      <c r="V9" s="13">
        <f t="shared" si="8"/>
        <v>66.27</v>
      </c>
      <c r="W9" s="13">
        <f t="shared" si="8"/>
        <v>67.035</v>
      </c>
      <c r="X9" s="13">
        <f t="shared" si="8"/>
        <v>67.8</v>
      </c>
      <c r="Y9" s="13">
        <f t="shared" si="8"/>
        <v>68.565</v>
      </c>
      <c r="Z9" s="13">
        <f t="shared" si="8"/>
        <v>69.33</v>
      </c>
      <c r="AA9" s="13">
        <f t="shared" si="8"/>
        <v>70.095</v>
      </c>
      <c r="AB9" s="13">
        <f t="shared" si="8"/>
        <v>70.86</v>
      </c>
      <c r="AC9" s="13">
        <f t="shared" si="8"/>
        <v>71.625</v>
      </c>
      <c r="AD9" s="13">
        <f t="shared" si="8"/>
        <v>72.39</v>
      </c>
      <c r="AE9" s="13">
        <f t="shared" si="8"/>
        <v>73.155</v>
      </c>
      <c r="AF9" s="13">
        <f t="shared" si="8"/>
        <v>73.92</v>
      </c>
      <c r="AG9" s="13">
        <f t="shared" si="8"/>
        <v>74.685</v>
      </c>
      <c r="AH9" s="13">
        <f t="shared" si="8"/>
        <v>75.45</v>
      </c>
      <c r="AI9" s="13">
        <f t="shared" si="8"/>
        <v>76.215</v>
      </c>
      <c r="AJ9" s="13">
        <f t="shared" si="8"/>
        <v>76.98</v>
      </c>
      <c r="AK9" s="13">
        <f t="shared" si="8"/>
        <v>77.745</v>
      </c>
      <c r="AL9" s="13">
        <f t="shared" si="8"/>
        <v>78.51</v>
      </c>
      <c r="AM9" s="13">
        <f t="shared" si="8"/>
        <v>79.275</v>
      </c>
      <c r="AN9" s="13">
        <f t="shared" si="8"/>
        <v>80.04</v>
      </c>
      <c r="AO9" s="13">
        <f t="shared" si="8"/>
        <v>80.805</v>
      </c>
      <c r="AP9" s="13">
        <f t="shared" si="8"/>
        <v>81.57</v>
      </c>
      <c r="AQ9" s="13">
        <f t="shared" si="8"/>
        <v>82.335</v>
      </c>
      <c r="AR9" s="13">
        <f t="shared" si="8"/>
        <v>83.1</v>
      </c>
      <c r="AS9" s="13">
        <f t="shared" si="8"/>
        <v>83.865</v>
      </c>
      <c r="AT9" s="13">
        <f t="shared" si="8"/>
        <v>84.63</v>
      </c>
      <c r="AU9" s="13">
        <f t="shared" si="8"/>
        <v>85.395</v>
      </c>
      <c r="AV9" s="13">
        <f t="shared" si="8"/>
        <v>86.16</v>
      </c>
    </row>
    <row r="10" hidden="1">
      <c r="A10" s="7" t="s">
        <v>127</v>
      </c>
      <c r="B10" s="9">
        <v>1.3518749999999997</v>
      </c>
      <c r="C10" s="7">
        <v>131.25</v>
      </c>
      <c r="D10" s="13">
        <f t="shared" ref="D10:AV10" si="9">($C10+$B10*(COLUMN()-4))</f>
        <v>131.25</v>
      </c>
      <c r="E10" s="13">
        <f t="shared" si="9"/>
        <v>132.601875</v>
      </c>
      <c r="F10" s="13">
        <f t="shared" si="9"/>
        <v>133.95375</v>
      </c>
      <c r="G10" s="13">
        <f t="shared" si="9"/>
        <v>135.305625</v>
      </c>
      <c r="H10" s="13">
        <f t="shared" si="9"/>
        <v>136.6575</v>
      </c>
      <c r="I10" s="13">
        <f t="shared" si="9"/>
        <v>138.009375</v>
      </c>
      <c r="J10" s="13">
        <f t="shared" si="9"/>
        <v>139.36125</v>
      </c>
      <c r="K10" s="13">
        <f t="shared" si="9"/>
        <v>140.713125</v>
      </c>
      <c r="L10" s="13">
        <f t="shared" si="9"/>
        <v>142.065</v>
      </c>
      <c r="M10" s="13">
        <f t="shared" si="9"/>
        <v>143.416875</v>
      </c>
      <c r="N10" s="13">
        <f t="shared" si="9"/>
        <v>144.76875</v>
      </c>
      <c r="O10" s="13">
        <f t="shared" si="9"/>
        <v>146.120625</v>
      </c>
      <c r="P10" s="13">
        <f t="shared" si="9"/>
        <v>147.4725</v>
      </c>
      <c r="Q10" s="13">
        <f t="shared" si="9"/>
        <v>148.824375</v>
      </c>
      <c r="R10" s="13">
        <f t="shared" si="9"/>
        <v>150.17625</v>
      </c>
      <c r="S10" s="13">
        <f t="shared" si="9"/>
        <v>151.528125</v>
      </c>
      <c r="T10" s="13">
        <f t="shared" si="9"/>
        <v>152.88</v>
      </c>
      <c r="U10" s="13">
        <f t="shared" si="9"/>
        <v>154.231875</v>
      </c>
      <c r="V10" s="13">
        <f t="shared" si="9"/>
        <v>155.58375</v>
      </c>
      <c r="W10" s="13">
        <f t="shared" si="9"/>
        <v>156.935625</v>
      </c>
      <c r="X10" s="13">
        <f t="shared" si="9"/>
        <v>158.2875</v>
      </c>
      <c r="Y10" s="13">
        <f t="shared" si="9"/>
        <v>159.639375</v>
      </c>
      <c r="Z10" s="13">
        <f t="shared" si="9"/>
        <v>160.99125</v>
      </c>
      <c r="AA10" s="13">
        <f t="shared" si="9"/>
        <v>162.343125</v>
      </c>
      <c r="AB10" s="13">
        <f t="shared" si="9"/>
        <v>163.695</v>
      </c>
      <c r="AC10" s="13">
        <f t="shared" si="9"/>
        <v>165.046875</v>
      </c>
      <c r="AD10" s="13">
        <f t="shared" si="9"/>
        <v>166.39875</v>
      </c>
      <c r="AE10" s="13">
        <f t="shared" si="9"/>
        <v>167.750625</v>
      </c>
      <c r="AF10" s="13">
        <f t="shared" si="9"/>
        <v>169.1025</v>
      </c>
      <c r="AG10" s="13">
        <f t="shared" si="9"/>
        <v>170.454375</v>
      </c>
      <c r="AH10" s="13">
        <f t="shared" si="9"/>
        <v>171.80625</v>
      </c>
      <c r="AI10" s="13">
        <f t="shared" si="9"/>
        <v>173.158125</v>
      </c>
      <c r="AJ10" s="13">
        <f t="shared" si="9"/>
        <v>174.51</v>
      </c>
      <c r="AK10" s="13">
        <f t="shared" si="9"/>
        <v>175.861875</v>
      </c>
      <c r="AL10" s="13">
        <f t="shared" si="9"/>
        <v>177.21375</v>
      </c>
      <c r="AM10" s="13">
        <f t="shared" si="9"/>
        <v>178.565625</v>
      </c>
      <c r="AN10" s="13">
        <f t="shared" si="9"/>
        <v>179.9175</v>
      </c>
      <c r="AO10" s="13">
        <f t="shared" si="9"/>
        <v>181.269375</v>
      </c>
      <c r="AP10" s="13">
        <f t="shared" si="9"/>
        <v>182.62125</v>
      </c>
      <c r="AQ10" s="13">
        <f t="shared" si="9"/>
        <v>183.973125</v>
      </c>
      <c r="AR10" s="13">
        <f t="shared" si="9"/>
        <v>185.325</v>
      </c>
      <c r="AS10" s="13">
        <f t="shared" si="9"/>
        <v>186.676875</v>
      </c>
      <c r="AT10" s="13">
        <f t="shared" si="9"/>
        <v>188.02875</v>
      </c>
      <c r="AU10" s="13">
        <f t="shared" si="9"/>
        <v>189.380625</v>
      </c>
      <c r="AV10" s="13">
        <f t="shared" si="9"/>
        <v>190.7325</v>
      </c>
    </row>
    <row r="11" hidden="1">
      <c r="A11" s="7" t="s">
        <v>128</v>
      </c>
      <c r="B11" s="9">
        <v>7.142580645161289</v>
      </c>
      <c r="C11" s="7">
        <v>800.0</v>
      </c>
      <c r="D11" s="13">
        <f t="shared" ref="D11:AV11" si="10">($C11+$B11*(COLUMN()-4))</f>
        <v>800</v>
      </c>
      <c r="E11" s="13">
        <f t="shared" si="10"/>
        <v>807.1425806</v>
      </c>
      <c r="F11" s="13">
        <f t="shared" si="10"/>
        <v>814.2851613</v>
      </c>
      <c r="G11" s="13">
        <f t="shared" si="10"/>
        <v>821.4277419</v>
      </c>
      <c r="H11" s="13">
        <f t="shared" si="10"/>
        <v>828.5703226</v>
      </c>
      <c r="I11" s="13">
        <f t="shared" si="10"/>
        <v>835.7129032</v>
      </c>
      <c r="J11" s="13">
        <f t="shared" si="10"/>
        <v>842.8554839</v>
      </c>
      <c r="K11" s="13">
        <f t="shared" si="10"/>
        <v>849.9980645</v>
      </c>
      <c r="L11" s="13">
        <f t="shared" si="10"/>
        <v>857.1406452</v>
      </c>
      <c r="M11" s="13">
        <f t="shared" si="10"/>
        <v>864.2832258</v>
      </c>
      <c r="N11" s="13">
        <f t="shared" si="10"/>
        <v>871.4258065</v>
      </c>
      <c r="O11" s="13">
        <f t="shared" si="10"/>
        <v>878.5683871</v>
      </c>
      <c r="P11" s="13">
        <f t="shared" si="10"/>
        <v>885.7109677</v>
      </c>
      <c r="Q11" s="13">
        <f t="shared" si="10"/>
        <v>892.8535484</v>
      </c>
      <c r="R11" s="13">
        <f t="shared" si="10"/>
        <v>899.996129</v>
      </c>
      <c r="S11" s="13">
        <f t="shared" si="10"/>
        <v>907.1387097</v>
      </c>
      <c r="T11" s="13">
        <f t="shared" si="10"/>
        <v>914.2812903</v>
      </c>
      <c r="U11" s="13">
        <f t="shared" si="10"/>
        <v>921.423871</v>
      </c>
      <c r="V11" s="13">
        <f t="shared" si="10"/>
        <v>928.5664516</v>
      </c>
      <c r="W11" s="13">
        <f t="shared" si="10"/>
        <v>935.7090323</v>
      </c>
      <c r="X11" s="13">
        <f t="shared" si="10"/>
        <v>942.8516129</v>
      </c>
      <c r="Y11" s="13">
        <f t="shared" si="10"/>
        <v>949.9941935</v>
      </c>
      <c r="Z11" s="13">
        <f t="shared" si="10"/>
        <v>957.1367742</v>
      </c>
      <c r="AA11" s="13">
        <f t="shared" si="10"/>
        <v>964.2793548</v>
      </c>
      <c r="AB11" s="13">
        <f t="shared" si="10"/>
        <v>971.4219355</v>
      </c>
      <c r="AC11" s="13">
        <f t="shared" si="10"/>
        <v>978.5645161</v>
      </c>
      <c r="AD11" s="13">
        <f t="shared" si="10"/>
        <v>985.7070968</v>
      </c>
      <c r="AE11" s="13">
        <f t="shared" si="10"/>
        <v>992.8496774</v>
      </c>
      <c r="AF11" s="13">
        <f t="shared" si="10"/>
        <v>999.9922581</v>
      </c>
      <c r="AG11" s="13">
        <f t="shared" si="10"/>
        <v>1007.134839</v>
      </c>
      <c r="AH11" s="13">
        <f t="shared" si="10"/>
        <v>1014.277419</v>
      </c>
      <c r="AI11" s="13">
        <f t="shared" si="10"/>
        <v>1021.42</v>
      </c>
      <c r="AJ11" s="13">
        <f t="shared" si="10"/>
        <v>1028.562581</v>
      </c>
      <c r="AK11" s="13">
        <f t="shared" si="10"/>
        <v>1035.705161</v>
      </c>
      <c r="AL11" s="13">
        <f t="shared" si="10"/>
        <v>1042.847742</v>
      </c>
      <c r="AM11" s="13">
        <f t="shared" si="10"/>
        <v>1049.990323</v>
      </c>
      <c r="AN11" s="13">
        <f t="shared" si="10"/>
        <v>1057.132903</v>
      </c>
      <c r="AO11" s="13">
        <f t="shared" si="10"/>
        <v>1064.275484</v>
      </c>
      <c r="AP11" s="13">
        <f t="shared" si="10"/>
        <v>1071.418065</v>
      </c>
      <c r="AQ11" s="13">
        <f t="shared" si="10"/>
        <v>1078.560645</v>
      </c>
      <c r="AR11" s="13">
        <f t="shared" si="10"/>
        <v>1085.703226</v>
      </c>
      <c r="AS11" s="13">
        <f t="shared" si="10"/>
        <v>1092.845806</v>
      </c>
      <c r="AT11" s="13">
        <f t="shared" si="10"/>
        <v>1099.988387</v>
      </c>
      <c r="AU11" s="13">
        <f t="shared" si="10"/>
        <v>1107.130968</v>
      </c>
      <c r="AV11" s="13">
        <f t="shared" si="10"/>
        <v>1114.273548</v>
      </c>
    </row>
    <row r="12" hidden="1">
      <c r="A12" s="62" t="s">
        <v>129</v>
      </c>
      <c r="B12" s="63">
        <v>3.3334</v>
      </c>
      <c r="C12" s="62">
        <v>50.0</v>
      </c>
      <c r="D12" s="13"/>
      <c r="E12" s="13"/>
      <c r="F12" s="13"/>
      <c r="G12" s="13"/>
      <c r="H12" s="13"/>
      <c r="I12" s="13"/>
      <c r="J12" s="13"/>
      <c r="K12" s="13"/>
      <c r="L12" s="13"/>
      <c r="M12" s="13">
        <f t="shared" ref="M12:AV12" si="11">($C12+$B12*MIN(QUOTIENT(COLUMN()-13,3),10))*2.25</f>
        <v>112.5</v>
      </c>
      <c r="N12" s="13">
        <f t="shared" si="11"/>
        <v>112.5</v>
      </c>
      <c r="O12" s="13">
        <f t="shared" si="11"/>
        <v>112.5</v>
      </c>
      <c r="P12" s="13">
        <f t="shared" si="11"/>
        <v>120.00015</v>
      </c>
      <c r="Q12" s="13">
        <f t="shared" si="11"/>
        <v>120.00015</v>
      </c>
      <c r="R12" s="13">
        <f t="shared" si="11"/>
        <v>120.00015</v>
      </c>
      <c r="S12" s="13">
        <f t="shared" si="11"/>
        <v>127.5003</v>
      </c>
      <c r="T12" s="13">
        <f t="shared" si="11"/>
        <v>127.5003</v>
      </c>
      <c r="U12" s="13">
        <f t="shared" si="11"/>
        <v>127.5003</v>
      </c>
      <c r="V12" s="13">
        <f t="shared" si="11"/>
        <v>135.00045</v>
      </c>
      <c r="W12" s="13">
        <f t="shared" si="11"/>
        <v>135.00045</v>
      </c>
      <c r="X12" s="13">
        <f t="shared" si="11"/>
        <v>135.00045</v>
      </c>
      <c r="Y12" s="13">
        <f t="shared" si="11"/>
        <v>142.5006</v>
      </c>
      <c r="Z12" s="13">
        <f t="shared" si="11"/>
        <v>142.5006</v>
      </c>
      <c r="AA12" s="13">
        <f t="shared" si="11"/>
        <v>142.5006</v>
      </c>
      <c r="AB12" s="13">
        <f t="shared" si="11"/>
        <v>150.00075</v>
      </c>
      <c r="AC12" s="13">
        <f t="shared" si="11"/>
        <v>150.00075</v>
      </c>
      <c r="AD12" s="13">
        <f t="shared" si="11"/>
        <v>150.00075</v>
      </c>
      <c r="AE12" s="13">
        <f t="shared" si="11"/>
        <v>157.5009</v>
      </c>
      <c r="AF12" s="13">
        <f t="shared" si="11"/>
        <v>157.5009</v>
      </c>
      <c r="AG12" s="13">
        <f t="shared" si="11"/>
        <v>157.5009</v>
      </c>
      <c r="AH12" s="13">
        <f t="shared" si="11"/>
        <v>165.00105</v>
      </c>
      <c r="AI12" s="13">
        <f t="shared" si="11"/>
        <v>165.00105</v>
      </c>
      <c r="AJ12" s="13">
        <f t="shared" si="11"/>
        <v>165.00105</v>
      </c>
      <c r="AK12" s="13">
        <f t="shared" si="11"/>
        <v>172.5012</v>
      </c>
      <c r="AL12" s="13">
        <f t="shared" si="11"/>
        <v>172.5012</v>
      </c>
      <c r="AM12" s="13">
        <f t="shared" si="11"/>
        <v>172.5012</v>
      </c>
      <c r="AN12" s="13">
        <f t="shared" si="11"/>
        <v>180.00135</v>
      </c>
      <c r="AO12" s="13">
        <f t="shared" si="11"/>
        <v>180.00135</v>
      </c>
      <c r="AP12" s="13">
        <f t="shared" si="11"/>
        <v>180.00135</v>
      </c>
      <c r="AQ12" s="13">
        <f t="shared" si="11"/>
        <v>187.5015</v>
      </c>
      <c r="AR12" s="13">
        <f t="shared" si="11"/>
        <v>187.5015</v>
      </c>
      <c r="AS12" s="13">
        <f t="shared" si="11"/>
        <v>187.5015</v>
      </c>
      <c r="AT12" s="13">
        <f t="shared" si="11"/>
        <v>187.5015</v>
      </c>
      <c r="AU12" s="13">
        <f t="shared" si="11"/>
        <v>187.5015</v>
      </c>
      <c r="AV12" s="13">
        <f t="shared" si="11"/>
        <v>187.5015</v>
      </c>
    </row>
    <row r="13" hidden="1">
      <c r="A13" s="7" t="s">
        <v>130</v>
      </c>
      <c r="B13" s="9">
        <v>0.8160606060606063</v>
      </c>
      <c r="C13" s="7">
        <v>40.0</v>
      </c>
      <c r="D13" s="13">
        <f t="shared" ref="D13:AV13" si="12">($C13+$B13*(COLUMN()-4))</f>
        <v>40</v>
      </c>
      <c r="E13" s="13">
        <f t="shared" si="12"/>
        <v>40.81606061</v>
      </c>
      <c r="F13" s="13">
        <f t="shared" si="12"/>
        <v>41.63212121</v>
      </c>
      <c r="G13" s="13">
        <f t="shared" si="12"/>
        <v>42.44818182</v>
      </c>
      <c r="H13" s="13">
        <f t="shared" si="12"/>
        <v>43.26424242</v>
      </c>
      <c r="I13" s="13">
        <f t="shared" si="12"/>
        <v>44.08030303</v>
      </c>
      <c r="J13" s="13">
        <f t="shared" si="12"/>
        <v>44.89636364</v>
      </c>
      <c r="K13" s="13">
        <f t="shared" si="12"/>
        <v>45.71242424</v>
      </c>
      <c r="L13" s="13">
        <f t="shared" si="12"/>
        <v>46.52848485</v>
      </c>
      <c r="M13" s="13">
        <f t="shared" si="12"/>
        <v>47.34454545</v>
      </c>
      <c r="N13" s="13">
        <f t="shared" si="12"/>
        <v>48.16060606</v>
      </c>
      <c r="O13" s="13">
        <f t="shared" si="12"/>
        <v>48.97666667</v>
      </c>
      <c r="P13" s="13">
        <f t="shared" si="12"/>
        <v>49.79272727</v>
      </c>
      <c r="Q13" s="13">
        <f t="shared" si="12"/>
        <v>50.60878788</v>
      </c>
      <c r="R13" s="13">
        <f t="shared" si="12"/>
        <v>51.42484848</v>
      </c>
      <c r="S13" s="13">
        <f t="shared" si="12"/>
        <v>52.24090909</v>
      </c>
      <c r="T13" s="13">
        <f t="shared" si="12"/>
        <v>53.0569697</v>
      </c>
      <c r="U13" s="13">
        <f t="shared" si="12"/>
        <v>53.8730303</v>
      </c>
      <c r="V13" s="13">
        <f t="shared" si="12"/>
        <v>54.68909091</v>
      </c>
      <c r="W13" s="13">
        <f t="shared" si="12"/>
        <v>55.50515152</v>
      </c>
      <c r="X13" s="13">
        <f t="shared" si="12"/>
        <v>56.32121212</v>
      </c>
      <c r="Y13" s="13">
        <f t="shared" si="12"/>
        <v>57.13727273</v>
      </c>
      <c r="Z13" s="13">
        <f t="shared" si="12"/>
        <v>57.95333333</v>
      </c>
      <c r="AA13" s="13">
        <f t="shared" si="12"/>
        <v>58.76939394</v>
      </c>
      <c r="AB13" s="13">
        <f t="shared" si="12"/>
        <v>59.58545455</v>
      </c>
      <c r="AC13" s="13">
        <f t="shared" si="12"/>
        <v>60.40151515</v>
      </c>
      <c r="AD13" s="13">
        <f t="shared" si="12"/>
        <v>61.21757576</v>
      </c>
      <c r="AE13" s="13">
        <f t="shared" si="12"/>
        <v>62.03363636</v>
      </c>
      <c r="AF13" s="13">
        <f t="shared" si="12"/>
        <v>62.84969697</v>
      </c>
      <c r="AG13" s="13">
        <f t="shared" si="12"/>
        <v>63.66575758</v>
      </c>
      <c r="AH13" s="13">
        <f t="shared" si="12"/>
        <v>64.48181818</v>
      </c>
      <c r="AI13" s="13">
        <f t="shared" si="12"/>
        <v>65.29787879</v>
      </c>
      <c r="AJ13" s="13">
        <f t="shared" si="12"/>
        <v>66.11393939</v>
      </c>
      <c r="AK13" s="13">
        <f t="shared" si="12"/>
        <v>66.93</v>
      </c>
      <c r="AL13" s="13">
        <f t="shared" si="12"/>
        <v>67.74606061</v>
      </c>
      <c r="AM13" s="13">
        <f t="shared" si="12"/>
        <v>68.56212121</v>
      </c>
      <c r="AN13" s="13">
        <f t="shared" si="12"/>
        <v>69.37818182</v>
      </c>
      <c r="AO13" s="13">
        <f t="shared" si="12"/>
        <v>70.19424242</v>
      </c>
      <c r="AP13" s="13">
        <f t="shared" si="12"/>
        <v>71.01030303</v>
      </c>
      <c r="AQ13" s="13">
        <f t="shared" si="12"/>
        <v>71.82636364</v>
      </c>
      <c r="AR13" s="13">
        <f t="shared" si="12"/>
        <v>72.64242424</v>
      </c>
      <c r="AS13" s="13">
        <f t="shared" si="12"/>
        <v>73.45848485</v>
      </c>
      <c r="AT13" s="13">
        <f t="shared" si="12"/>
        <v>74.27454545</v>
      </c>
      <c r="AU13" s="13">
        <f t="shared" si="12"/>
        <v>75.09060606</v>
      </c>
      <c r="AV13" s="13">
        <f t="shared" si="12"/>
        <v>75.90666667</v>
      </c>
    </row>
    <row r="14" hidden="1">
      <c r="A14" s="7" t="s">
        <v>124</v>
      </c>
      <c r="B14" s="9">
        <v>2.770322580645161</v>
      </c>
      <c r="C14" s="7">
        <v>78.75</v>
      </c>
      <c r="D14" s="13">
        <f t="shared" ref="D14:AV14" si="13">($C14+$B14*(COLUMN()-4))</f>
        <v>78.75</v>
      </c>
      <c r="E14" s="13">
        <f t="shared" si="13"/>
        <v>81.52032258</v>
      </c>
      <c r="F14" s="13">
        <f t="shared" si="13"/>
        <v>84.29064516</v>
      </c>
      <c r="G14" s="13">
        <f t="shared" si="13"/>
        <v>87.06096774</v>
      </c>
      <c r="H14" s="13">
        <f t="shared" si="13"/>
        <v>89.83129032</v>
      </c>
      <c r="I14" s="13">
        <f t="shared" si="13"/>
        <v>92.6016129</v>
      </c>
      <c r="J14" s="13">
        <f t="shared" si="13"/>
        <v>95.37193548</v>
      </c>
      <c r="K14" s="13">
        <f t="shared" si="13"/>
        <v>98.14225806</v>
      </c>
      <c r="L14" s="13">
        <f t="shared" si="13"/>
        <v>100.9125806</v>
      </c>
      <c r="M14" s="13">
        <f t="shared" si="13"/>
        <v>103.6829032</v>
      </c>
      <c r="N14" s="13">
        <f t="shared" si="13"/>
        <v>106.4532258</v>
      </c>
      <c r="O14" s="13">
        <f t="shared" si="13"/>
        <v>109.2235484</v>
      </c>
      <c r="P14" s="13">
        <f t="shared" si="13"/>
        <v>111.993871</v>
      </c>
      <c r="Q14" s="13">
        <f t="shared" si="13"/>
        <v>114.7641935</v>
      </c>
      <c r="R14" s="13">
        <f t="shared" si="13"/>
        <v>117.5345161</v>
      </c>
      <c r="S14" s="13">
        <f t="shared" si="13"/>
        <v>120.3048387</v>
      </c>
      <c r="T14" s="13">
        <f t="shared" si="13"/>
        <v>123.0751613</v>
      </c>
      <c r="U14" s="13">
        <f t="shared" si="13"/>
        <v>125.8454839</v>
      </c>
      <c r="V14" s="13">
        <f t="shared" si="13"/>
        <v>128.6158065</v>
      </c>
      <c r="W14" s="13">
        <f t="shared" si="13"/>
        <v>131.386129</v>
      </c>
      <c r="X14" s="13">
        <f t="shared" si="13"/>
        <v>134.1564516</v>
      </c>
      <c r="Y14" s="13">
        <f t="shared" si="13"/>
        <v>136.9267742</v>
      </c>
      <c r="Z14" s="13">
        <f t="shared" si="13"/>
        <v>139.6970968</v>
      </c>
      <c r="AA14" s="13">
        <f t="shared" si="13"/>
        <v>142.4674194</v>
      </c>
      <c r="AB14" s="13">
        <f t="shared" si="13"/>
        <v>145.2377419</v>
      </c>
      <c r="AC14" s="13">
        <f t="shared" si="13"/>
        <v>148.0080645</v>
      </c>
      <c r="AD14" s="13">
        <f t="shared" si="13"/>
        <v>150.7783871</v>
      </c>
      <c r="AE14" s="13">
        <f t="shared" si="13"/>
        <v>153.5487097</v>
      </c>
      <c r="AF14" s="13">
        <f t="shared" si="13"/>
        <v>156.3190323</v>
      </c>
      <c r="AG14" s="13">
        <f t="shared" si="13"/>
        <v>159.0893548</v>
      </c>
      <c r="AH14" s="13">
        <f t="shared" si="13"/>
        <v>161.8596774</v>
      </c>
      <c r="AI14" s="13">
        <f t="shared" si="13"/>
        <v>164.63</v>
      </c>
      <c r="AJ14" s="13">
        <f t="shared" si="13"/>
        <v>167.4003226</v>
      </c>
      <c r="AK14" s="13">
        <f t="shared" si="13"/>
        <v>170.1706452</v>
      </c>
      <c r="AL14" s="13">
        <f t="shared" si="13"/>
        <v>172.9409677</v>
      </c>
      <c r="AM14" s="13">
        <f t="shared" si="13"/>
        <v>175.7112903</v>
      </c>
      <c r="AN14" s="13">
        <f t="shared" si="13"/>
        <v>178.4816129</v>
      </c>
      <c r="AO14" s="13">
        <f t="shared" si="13"/>
        <v>181.2519355</v>
      </c>
      <c r="AP14" s="13">
        <f t="shared" si="13"/>
        <v>184.0222581</v>
      </c>
      <c r="AQ14" s="13">
        <f t="shared" si="13"/>
        <v>186.7925806</v>
      </c>
      <c r="AR14" s="13">
        <f t="shared" si="13"/>
        <v>189.5629032</v>
      </c>
      <c r="AS14" s="13">
        <f t="shared" si="13"/>
        <v>192.3332258</v>
      </c>
      <c r="AT14" s="13">
        <f t="shared" si="13"/>
        <v>195.1035484</v>
      </c>
      <c r="AU14" s="13">
        <f t="shared" si="13"/>
        <v>197.873871</v>
      </c>
      <c r="AV14" s="13">
        <f t="shared" si="13"/>
        <v>200.6441935</v>
      </c>
    </row>
    <row r="15" hidden="1">
      <c r="A15" s="7" t="s">
        <v>126</v>
      </c>
      <c r="B15" s="9">
        <v>3.1377419354838714</v>
      </c>
      <c r="C15" s="7">
        <v>131.25</v>
      </c>
      <c r="D15" s="13">
        <f t="shared" ref="D15:AV15" si="14">($C15+$B15*(COLUMN()-4))</f>
        <v>131.25</v>
      </c>
      <c r="E15" s="13">
        <f t="shared" si="14"/>
        <v>134.3877419</v>
      </c>
      <c r="F15" s="13">
        <f t="shared" si="14"/>
        <v>137.5254839</v>
      </c>
      <c r="G15" s="13">
        <f t="shared" si="14"/>
        <v>140.6632258</v>
      </c>
      <c r="H15" s="13">
        <f t="shared" si="14"/>
        <v>143.8009677</v>
      </c>
      <c r="I15" s="13">
        <f t="shared" si="14"/>
        <v>146.9387097</v>
      </c>
      <c r="J15" s="13">
        <f t="shared" si="14"/>
        <v>150.0764516</v>
      </c>
      <c r="K15" s="13">
        <f t="shared" si="14"/>
        <v>153.2141935</v>
      </c>
      <c r="L15" s="13">
        <f t="shared" si="14"/>
        <v>156.3519355</v>
      </c>
      <c r="M15" s="13">
        <f t="shared" si="14"/>
        <v>159.4896774</v>
      </c>
      <c r="N15" s="13">
        <f t="shared" si="14"/>
        <v>162.6274194</v>
      </c>
      <c r="O15" s="13">
        <f t="shared" si="14"/>
        <v>165.7651613</v>
      </c>
      <c r="P15" s="13">
        <f t="shared" si="14"/>
        <v>168.9029032</v>
      </c>
      <c r="Q15" s="13">
        <f t="shared" si="14"/>
        <v>172.0406452</v>
      </c>
      <c r="R15" s="13">
        <f t="shared" si="14"/>
        <v>175.1783871</v>
      </c>
      <c r="S15" s="13">
        <f t="shared" si="14"/>
        <v>178.316129</v>
      </c>
      <c r="T15" s="13">
        <f t="shared" si="14"/>
        <v>181.453871</v>
      </c>
      <c r="U15" s="13">
        <f t="shared" si="14"/>
        <v>184.5916129</v>
      </c>
      <c r="V15" s="13">
        <f t="shared" si="14"/>
        <v>187.7293548</v>
      </c>
      <c r="W15" s="13">
        <f t="shared" si="14"/>
        <v>190.8670968</v>
      </c>
      <c r="X15" s="13">
        <f t="shared" si="14"/>
        <v>194.0048387</v>
      </c>
      <c r="Y15" s="13">
        <f t="shared" si="14"/>
        <v>197.1425806</v>
      </c>
      <c r="Z15" s="13">
        <f t="shared" si="14"/>
        <v>200.2803226</v>
      </c>
      <c r="AA15" s="13">
        <f t="shared" si="14"/>
        <v>203.4180645</v>
      </c>
      <c r="AB15" s="13">
        <f t="shared" si="14"/>
        <v>206.5558065</v>
      </c>
      <c r="AC15" s="13">
        <f t="shared" si="14"/>
        <v>209.6935484</v>
      </c>
      <c r="AD15" s="13">
        <f t="shared" si="14"/>
        <v>212.8312903</v>
      </c>
      <c r="AE15" s="13">
        <f t="shared" si="14"/>
        <v>215.9690323</v>
      </c>
      <c r="AF15" s="13">
        <f t="shared" si="14"/>
        <v>219.1067742</v>
      </c>
      <c r="AG15" s="13">
        <f t="shared" si="14"/>
        <v>222.2445161</v>
      </c>
      <c r="AH15" s="13">
        <f t="shared" si="14"/>
        <v>225.3822581</v>
      </c>
      <c r="AI15" s="13">
        <f t="shared" si="14"/>
        <v>228.52</v>
      </c>
      <c r="AJ15" s="13">
        <f t="shared" si="14"/>
        <v>231.6577419</v>
      </c>
      <c r="AK15" s="13">
        <f t="shared" si="14"/>
        <v>234.7954839</v>
      </c>
      <c r="AL15" s="13">
        <f t="shared" si="14"/>
        <v>237.9332258</v>
      </c>
      <c r="AM15" s="13">
        <f t="shared" si="14"/>
        <v>241.0709677</v>
      </c>
      <c r="AN15" s="13">
        <f t="shared" si="14"/>
        <v>244.2087097</v>
      </c>
      <c r="AO15" s="13">
        <f t="shared" si="14"/>
        <v>247.3464516</v>
      </c>
      <c r="AP15" s="13">
        <f t="shared" si="14"/>
        <v>250.4841935</v>
      </c>
      <c r="AQ15" s="13">
        <f t="shared" si="14"/>
        <v>253.6219355</v>
      </c>
      <c r="AR15" s="13">
        <f t="shared" si="14"/>
        <v>256.7596774</v>
      </c>
      <c r="AS15" s="13">
        <f t="shared" si="14"/>
        <v>259.8974194</v>
      </c>
      <c r="AT15" s="13">
        <f t="shared" si="14"/>
        <v>263.0351613</v>
      </c>
      <c r="AU15" s="13">
        <f t="shared" si="14"/>
        <v>266.1729032</v>
      </c>
      <c r="AV15" s="13">
        <f t="shared" si="14"/>
        <v>269.3106452</v>
      </c>
    </row>
    <row r="16" hidden="1">
      <c r="A16" s="7" t="s">
        <v>125</v>
      </c>
      <c r="B16" s="9">
        <v>2.559</v>
      </c>
      <c r="C16" s="7">
        <v>59.85</v>
      </c>
      <c r="D16" s="13">
        <f t="shared" ref="D16:AV16" si="15">($C16+$B16*(COLUMN()-4))</f>
        <v>59.85</v>
      </c>
      <c r="E16" s="13">
        <f t="shared" si="15"/>
        <v>62.409</v>
      </c>
      <c r="F16" s="13">
        <f t="shared" si="15"/>
        <v>64.968</v>
      </c>
      <c r="G16" s="13">
        <f t="shared" si="15"/>
        <v>67.527</v>
      </c>
      <c r="H16" s="13">
        <f t="shared" si="15"/>
        <v>70.086</v>
      </c>
      <c r="I16" s="13">
        <f t="shared" si="15"/>
        <v>72.645</v>
      </c>
      <c r="J16" s="13">
        <f t="shared" si="15"/>
        <v>75.204</v>
      </c>
      <c r="K16" s="13">
        <f t="shared" si="15"/>
        <v>77.763</v>
      </c>
      <c r="L16" s="13">
        <f t="shared" si="15"/>
        <v>80.322</v>
      </c>
      <c r="M16" s="13">
        <f t="shared" si="15"/>
        <v>82.881</v>
      </c>
      <c r="N16" s="13">
        <f t="shared" si="15"/>
        <v>85.44</v>
      </c>
      <c r="O16" s="13">
        <f t="shared" si="15"/>
        <v>87.999</v>
      </c>
      <c r="P16" s="13">
        <f t="shared" si="15"/>
        <v>90.558</v>
      </c>
      <c r="Q16" s="13">
        <f t="shared" si="15"/>
        <v>93.117</v>
      </c>
      <c r="R16" s="13">
        <f t="shared" si="15"/>
        <v>95.676</v>
      </c>
      <c r="S16" s="13">
        <f t="shared" si="15"/>
        <v>98.235</v>
      </c>
      <c r="T16" s="13">
        <f t="shared" si="15"/>
        <v>100.794</v>
      </c>
      <c r="U16" s="13">
        <f t="shared" si="15"/>
        <v>103.353</v>
      </c>
      <c r="V16" s="13">
        <f t="shared" si="15"/>
        <v>105.912</v>
      </c>
      <c r="W16" s="13">
        <f t="shared" si="15"/>
        <v>108.471</v>
      </c>
      <c r="X16" s="13">
        <f t="shared" si="15"/>
        <v>111.03</v>
      </c>
      <c r="Y16" s="13">
        <f t="shared" si="15"/>
        <v>113.589</v>
      </c>
      <c r="Z16" s="13">
        <f t="shared" si="15"/>
        <v>116.148</v>
      </c>
      <c r="AA16" s="13">
        <f t="shared" si="15"/>
        <v>118.707</v>
      </c>
      <c r="AB16" s="13">
        <f t="shared" si="15"/>
        <v>121.266</v>
      </c>
      <c r="AC16" s="13">
        <f t="shared" si="15"/>
        <v>123.825</v>
      </c>
      <c r="AD16" s="13">
        <f t="shared" si="15"/>
        <v>126.384</v>
      </c>
      <c r="AE16" s="13">
        <f t="shared" si="15"/>
        <v>128.943</v>
      </c>
      <c r="AF16" s="13">
        <f t="shared" si="15"/>
        <v>131.502</v>
      </c>
      <c r="AG16" s="13">
        <f t="shared" si="15"/>
        <v>134.061</v>
      </c>
      <c r="AH16" s="13">
        <f t="shared" si="15"/>
        <v>136.62</v>
      </c>
      <c r="AI16" s="13">
        <f t="shared" si="15"/>
        <v>139.179</v>
      </c>
      <c r="AJ16" s="13">
        <f t="shared" si="15"/>
        <v>141.738</v>
      </c>
      <c r="AK16" s="13">
        <f t="shared" si="15"/>
        <v>144.297</v>
      </c>
      <c r="AL16" s="13">
        <f t="shared" si="15"/>
        <v>146.856</v>
      </c>
      <c r="AM16" s="13">
        <f t="shared" si="15"/>
        <v>149.415</v>
      </c>
      <c r="AN16" s="13">
        <f t="shared" si="15"/>
        <v>151.974</v>
      </c>
      <c r="AO16" s="13">
        <f t="shared" si="15"/>
        <v>154.533</v>
      </c>
      <c r="AP16" s="13">
        <f t="shared" si="15"/>
        <v>157.092</v>
      </c>
      <c r="AQ16" s="13">
        <f t="shared" si="15"/>
        <v>159.651</v>
      </c>
      <c r="AR16" s="13">
        <f t="shared" si="15"/>
        <v>162.21</v>
      </c>
      <c r="AS16" s="13">
        <f t="shared" si="15"/>
        <v>164.769</v>
      </c>
      <c r="AT16" s="13">
        <f t="shared" si="15"/>
        <v>167.328</v>
      </c>
      <c r="AU16" s="13">
        <f t="shared" si="15"/>
        <v>169.887</v>
      </c>
      <c r="AV16" s="13">
        <f t="shared" si="15"/>
        <v>172.446</v>
      </c>
    </row>
    <row r="17" hidden="1"/>
    <row r="18" hidden="1">
      <c r="A18" s="66" t="s">
        <v>144</v>
      </c>
      <c r="B18" s="66" t="s">
        <v>4</v>
      </c>
      <c r="C18" s="66" t="s">
        <v>5</v>
      </c>
      <c r="D18" s="66" t="s">
        <v>6</v>
      </c>
      <c r="E18" s="66" t="s">
        <v>8</v>
      </c>
      <c r="F18" s="66" t="s">
        <v>9</v>
      </c>
      <c r="G18" s="66" t="s">
        <v>10</v>
      </c>
      <c r="H18" s="66" t="s">
        <v>11</v>
      </c>
      <c r="I18" s="66" t="s">
        <v>12</v>
      </c>
      <c r="J18" s="66" t="s">
        <v>13</v>
      </c>
      <c r="K18" s="66" t="s">
        <v>14</v>
      </c>
      <c r="L18" s="66" t="s">
        <v>15</v>
      </c>
      <c r="M18" s="66" t="s">
        <v>16</v>
      </c>
      <c r="N18" s="66" t="s">
        <v>17</v>
      </c>
      <c r="O18" s="66" t="s">
        <v>18</v>
      </c>
      <c r="P18" s="66" t="s">
        <v>19</v>
      </c>
      <c r="Q18" s="66" t="s">
        <v>20</v>
      </c>
      <c r="R18" s="66" t="s">
        <v>21</v>
      </c>
      <c r="S18" s="66" t="s">
        <v>23</v>
      </c>
      <c r="T18" s="66" t="s">
        <v>24</v>
      </c>
      <c r="U18" s="66" t="s">
        <v>25</v>
      </c>
      <c r="V18" s="66" t="s">
        <v>26</v>
      </c>
      <c r="W18" s="66" t="s">
        <v>27</v>
      </c>
      <c r="X18" s="66" t="s">
        <v>28</v>
      </c>
      <c r="Y18" s="66" t="s">
        <v>29</v>
      </c>
      <c r="Z18" s="66" t="s">
        <v>30</v>
      </c>
      <c r="AA18" s="66" t="s">
        <v>31</v>
      </c>
      <c r="AB18" s="66" t="s">
        <v>32</v>
      </c>
      <c r="AC18" s="66" t="s">
        <v>33</v>
      </c>
      <c r="AD18" s="66" t="s">
        <v>34</v>
      </c>
      <c r="AE18" s="66" t="s">
        <v>35</v>
      </c>
      <c r="AF18" s="66" t="s">
        <v>36</v>
      </c>
      <c r="AG18" s="66" t="s">
        <v>37</v>
      </c>
      <c r="AH18" s="66" t="s">
        <v>38</v>
      </c>
      <c r="AI18" s="66" t="s">
        <v>39</v>
      </c>
      <c r="AJ18" s="66" t="s">
        <v>40</v>
      </c>
      <c r="AK18" s="66" t="s">
        <v>41</v>
      </c>
      <c r="AL18" s="66" t="s">
        <v>42</v>
      </c>
      <c r="AM18" s="66" t="s">
        <v>43</v>
      </c>
      <c r="AN18" s="66" t="s">
        <v>44</v>
      </c>
      <c r="AO18" s="66" t="s">
        <v>45</v>
      </c>
      <c r="AP18" s="66" t="s">
        <v>46</v>
      </c>
      <c r="AQ18" s="66" t="s">
        <v>47</v>
      </c>
      <c r="AR18" s="66" t="s">
        <v>48</v>
      </c>
      <c r="AS18" s="66" t="s">
        <v>49</v>
      </c>
      <c r="AT18" s="66" t="s">
        <v>50</v>
      </c>
      <c r="AU18" s="66" t="s">
        <v>51</v>
      </c>
      <c r="AV18" s="66" t="s">
        <v>52</v>
      </c>
    </row>
    <row r="19" hidden="1">
      <c r="A19" s="50" t="s">
        <v>133</v>
      </c>
      <c r="B19" s="9">
        <v>1.4203030303030304</v>
      </c>
      <c r="C19" s="50">
        <v>58.0</v>
      </c>
      <c r="D19" s="13">
        <f t="shared" ref="D19:AV19" si="16">($C19+$B19*(COLUMN()-4))</f>
        <v>58</v>
      </c>
      <c r="E19" s="13">
        <f t="shared" si="16"/>
        <v>59.42030303</v>
      </c>
      <c r="F19" s="13">
        <f t="shared" si="16"/>
        <v>60.84060606</v>
      </c>
      <c r="G19" s="13">
        <f t="shared" si="16"/>
        <v>62.26090909</v>
      </c>
      <c r="H19" s="13">
        <f t="shared" si="16"/>
        <v>63.68121212</v>
      </c>
      <c r="I19" s="13">
        <f t="shared" si="16"/>
        <v>65.10151515</v>
      </c>
      <c r="J19" s="13">
        <f t="shared" si="16"/>
        <v>66.52181818</v>
      </c>
      <c r="K19" s="13">
        <f t="shared" si="16"/>
        <v>67.94212121</v>
      </c>
      <c r="L19" s="13">
        <f t="shared" si="16"/>
        <v>69.36242424</v>
      </c>
      <c r="M19" s="13">
        <f t="shared" si="16"/>
        <v>70.78272727</v>
      </c>
      <c r="N19" s="13">
        <f t="shared" si="16"/>
        <v>72.2030303</v>
      </c>
      <c r="O19" s="13">
        <f t="shared" si="16"/>
        <v>73.62333333</v>
      </c>
      <c r="P19" s="13">
        <f t="shared" si="16"/>
        <v>75.04363636</v>
      </c>
      <c r="Q19" s="13">
        <f t="shared" si="16"/>
        <v>76.46393939</v>
      </c>
      <c r="R19" s="13">
        <f t="shared" si="16"/>
        <v>77.88424242</v>
      </c>
      <c r="S19" s="13">
        <f t="shared" si="16"/>
        <v>79.30454545</v>
      </c>
      <c r="T19" s="13">
        <f t="shared" si="16"/>
        <v>80.72484848</v>
      </c>
      <c r="U19" s="13">
        <f t="shared" si="16"/>
        <v>82.14515152</v>
      </c>
      <c r="V19" s="13">
        <f t="shared" si="16"/>
        <v>83.56545455</v>
      </c>
      <c r="W19" s="13">
        <f t="shared" si="16"/>
        <v>84.98575758</v>
      </c>
      <c r="X19" s="13">
        <f t="shared" si="16"/>
        <v>86.40606061</v>
      </c>
      <c r="Y19" s="13">
        <f t="shared" si="16"/>
        <v>87.82636364</v>
      </c>
      <c r="Z19" s="13">
        <f t="shared" si="16"/>
        <v>89.24666667</v>
      </c>
      <c r="AA19" s="13">
        <f t="shared" si="16"/>
        <v>90.6669697</v>
      </c>
      <c r="AB19" s="13">
        <f t="shared" si="16"/>
        <v>92.08727273</v>
      </c>
      <c r="AC19" s="13">
        <f t="shared" si="16"/>
        <v>93.50757576</v>
      </c>
      <c r="AD19" s="13">
        <f t="shared" si="16"/>
        <v>94.92787879</v>
      </c>
      <c r="AE19" s="13">
        <f t="shared" si="16"/>
        <v>96.34818182</v>
      </c>
      <c r="AF19" s="13">
        <f t="shared" si="16"/>
        <v>97.76848485</v>
      </c>
      <c r="AG19" s="13">
        <f t="shared" si="16"/>
        <v>99.18878788</v>
      </c>
      <c r="AH19" s="13">
        <f t="shared" si="16"/>
        <v>100.6090909</v>
      </c>
      <c r="AI19" s="13">
        <f t="shared" si="16"/>
        <v>102.0293939</v>
      </c>
      <c r="AJ19" s="13">
        <f t="shared" si="16"/>
        <v>103.449697</v>
      </c>
      <c r="AK19" s="13">
        <f t="shared" si="16"/>
        <v>104.87</v>
      </c>
      <c r="AL19" s="13">
        <f t="shared" si="16"/>
        <v>106.290303</v>
      </c>
      <c r="AM19" s="13">
        <f t="shared" si="16"/>
        <v>107.7106061</v>
      </c>
      <c r="AN19" s="13">
        <f t="shared" si="16"/>
        <v>109.1309091</v>
      </c>
      <c r="AO19" s="13">
        <f t="shared" si="16"/>
        <v>110.5512121</v>
      </c>
      <c r="AP19" s="13">
        <f t="shared" si="16"/>
        <v>111.9715152</v>
      </c>
      <c r="AQ19" s="13">
        <f t="shared" si="16"/>
        <v>113.3918182</v>
      </c>
      <c r="AR19" s="13">
        <f t="shared" si="16"/>
        <v>114.8121212</v>
      </c>
      <c r="AS19" s="13">
        <f t="shared" si="16"/>
        <v>116.2324242</v>
      </c>
      <c r="AT19" s="13">
        <f t="shared" si="16"/>
        <v>117.6527273</v>
      </c>
      <c r="AU19" s="13">
        <f t="shared" si="16"/>
        <v>119.0730303</v>
      </c>
      <c r="AV19" s="13">
        <f t="shared" si="16"/>
        <v>120.4933333</v>
      </c>
    </row>
    <row r="20" hidden="1">
      <c r="A20" s="50" t="s">
        <v>134</v>
      </c>
      <c r="B20" s="9">
        <v>1.5306060606060607</v>
      </c>
      <c r="C20" s="50">
        <v>50.0</v>
      </c>
      <c r="D20" s="13">
        <f t="shared" ref="D20:AV20" si="17">($C20+$B20*(COLUMN()-4))</f>
        <v>50</v>
      </c>
      <c r="E20" s="13">
        <f t="shared" si="17"/>
        <v>51.53060606</v>
      </c>
      <c r="F20" s="13">
        <f t="shared" si="17"/>
        <v>53.06121212</v>
      </c>
      <c r="G20" s="13">
        <f t="shared" si="17"/>
        <v>54.59181818</v>
      </c>
      <c r="H20" s="13">
        <f t="shared" si="17"/>
        <v>56.12242424</v>
      </c>
      <c r="I20" s="13">
        <f t="shared" si="17"/>
        <v>57.6530303</v>
      </c>
      <c r="J20" s="13">
        <f t="shared" si="17"/>
        <v>59.18363636</v>
      </c>
      <c r="K20" s="13">
        <f t="shared" si="17"/>
        <v>60.71424242</v>
      </c>
      <c r="L20" s="13">
        <f t="shared" si="17"/>
        <v>62.24484848</v>
      </c>
      <c r="M20" s="13">
        <f t="shared" si="17"/>
        <v>63.77545455</v>
      </c>
      <c r="N20" s="13">
        <f t="shared" si="17"/>
        <v>65.30606061</v>
      </c>
      <c r="O20" s="13">
        <f t="shared" si="17"/>
        <v>66.83666667</v>
      </c>
      <c r="P20" s="13">
        <f t="shared" si="17"/>
        <v>68.36727273</v>
      </c>
      <c r="Q20" s="13">
        <f t="shared" si="17"/>
        <v>69.89787879</v>
      </c>
      <c r="R20" s="13">
        <f t="shared" si="17"/>
        <v>71.42848485</v>
      </c>
      <c r="S20" s="13">
        <f t="shared" si="17"/>
        <v>72.95909091</v>
      </c>
      <c r="T20" s="13">
        <f t="shared" si="17"/>
        <v>74.48969697</v>
      </c>
      <c r="U20" s="13">
        <f t="shared" si="17"/>
        <v>76.02030303</v>
      </c>
      <c r="V20" s="13">
        <f t="shared" si="17"/>
        <v>77.55090909</v>
      </c>
      <c r="W20" s="13">
        <f t="shared" si="17"/>
        <v>79.08151515</v>
      </c>
      <c r="X20" s="13">
        <f t="shared" si="17"/>
        <v>80.61212121</v>
      </c>
      <c r="Y20" s="13">
        <f t="shared" si="17"/>
        <v>82.14272727</v>
      </c>
      <c r="Z20" s="13">
        <f t="shared" si="17"/>
        <v>83.67333333</v>
      </c>
      <c r="AA20" s="13">
        <f t="shared" si="17"/>
        <v>85.20393939</v>
      </c>
      <c r="AB20" s="13">
        <f t="shared" si="17"/>
        <v>86.73454545</v>
      </c>
      <c r="AC20" s="13">
        <f t="shared" si="17"/>
        <v>88.26515152</v>
      </c>
      <c r="AD20" s="13">
        <f t="shared" si="17"/>
        <v>89.79575758</v>
      </c>
      <c r="AE20" s="13">
        <f t="shared" si="17"/>
        <v>91.32636364</v>
      </c>
      <c r="AF20" s="13">
        <f t="shared" si="17"/>
        <v>92.8569697</v>
      </c>
      <c r="AG20" s="13">
        <f t="shared" si="17"/>
        <v>94.38757576</v>
      </c>
      <c r="AH20" s="13">
        <f t="shared" si="17"/>
        <v>95.91818182</v>
      </c>
      <c r="AI20" s="13">
        <f t="shared" si="17"/>
        <v>97.44878788</v>
      </c>
      <c r="AJ20" s="13">
        <f t="shared" si="17"/>
        <v>98.97939394</v>
      </c>
      <c r="AK20" s="13">
        <f t="shared" si="17"/>
        <v>100.51</v>
      </c>
      <c r="AL20" s="13">
        <f t="shared" si="17"/>
        <v>102.0406061</v>
      </c>
      <c r="AM20" s="13">
        <f t="shared" si="17"/>
        <v>103.5712121</v>
      </c>
      <c r="AN20" s="13">
        <f t="shared" si="17"/>
        <v>105.1018182</v>
      </c>
      <c r="AO20" s="13">
        <f t="shared" si="17"/>
        <v>106.6324242</v>
      </c>
      <c r="AP20" s="13">
        <f t="shared" si="17"/>
        <v>108.1630303</v>
      </c>
      <c r="AQ20" s="13">
        <f t="shared" si="17"/>
        <v>109.6936364</v>
      </c>
      <c r="AR20" s="13">
        <f t="shared" si="17"/>
        <v>111.2242424</v>
      </c>
      <c r="AS20" s="13">
        <f t="shared" si="17"/>
        <v>112.7548485</v>
      </c>
      <c r="AT20" s="13">
        <f t="shared" si="17"/>
        <v>114.2854545</v>
      </c>
      <c r="AU20" s="13">
        <f t="shared" si="17"/>
        <v>115.8160606</v>
      </c>
      <c r="AV20" s="13">
        <f t="shared" si="17"/>
        <v>117.3466667</v>
      </c>
    </row>
    <row r="21" hidden="1">
      <c r="A21" s="50" t="s">
        <v>135</v>
      </c>
      <c r="B21" s="9">
        <v>0.7958823529411765</v>
      </c>
      <c r="C21" s="50">
        <v>65.0</v>
      </c>
      <c r="D21" s="13">
        <f t="shared" ref="D21:AV21" si="18">($C21+$B21*(COLUMN()-4))</f>
        <v>65</v>
      </c>
      <c r="E21" s="13">
        <f t="shared" si="18"/>
        <v>65.79588235</v>
      </c>
      <c r="F21" s="13">
        <f t="shared" si="18"/>
        <v>66.59176471</v>
      </c>
      <c r="G21" s="13">
        <f t="shared" si="18"/>
        <v>67.38764706</v>
      </c>
      <c r="H21" s="13">
        <f t="shared" si="18"/>
        <v>68.18352941</v>
      </c>
      <c r="I21" s="13">
        <f t="shared" si="18"/>
        <v>68.97941176</v>
      </c>
      <c r="J21" s="13">
        <f t="shared" si="18"/>
        <v>69.77529412</v>
      </c>
      <c r="K21" s="13">
        <f t="shared" si="18"/>
        <v>70.57117647</v>
      </c>
      <c r="L21" s="13">
        <f t="shared" si="18"/>
        <v>71.36705882</v>
      </c>
      <c r="M21" s="13">
        <f t="shared" si="18"/>
        <v>72.16294118</v>
      </c>
      <c r="N21" s="13">
        <f t="shared" si="18"/>
        <v>72.95882353</v>
      </c>
      <c r="O21" s="13">
        <f t="shared" si="18"/>
        <v>73.75470588</v>
      </c>
      <c r="P21" s="13">
        <f t="shared" si="18"/>
        <v>74.55058824</v>
      </c>
      <c r="Q21" s="13">
        <f t="shared" si="18"/>
        <v>75.34647059</v>
      </c>
      <c r="R21" s="13">
        <f t="shared" si="18"/>
        <v>76.14235294</v>
      </c>
      <c r="S21" s="13">
        <f t="shared" si="18"/>
        <v>76.93823529</v>
      </c>
      <c r="T21" s="13">
        <f t="shared" si="18"/>
        <v>77.73411765</v>
      </c>
      <c r="U21" s="13">
        <f t="shared" si="18"/>
        <v>78.53</v>
      </c>
      <c r="V21" s="13">
        <f t="shared" si="18"/>
        <v>79.32588235</v>
      </c>
      <c r="W21" s="13">
        <f t="shared" si="18"/>
        <v>80.12176471</v>
      </c>
      <c r="X21" s="13">
        <f t="shared" si="18"/>
        <v>80.91764706</v>
      </c>
      <c r="Y21" s="13">
        <f t="shared" si="18"/>
        <v>81.71352941</v>
      </c>
      <c r="Z21" s="13">
        <f t="shared" si="18"/>
        <v>82.50941176</v>
      </c>
      <c r="AA21" s="13">
        <f t="shared" si="18"/>
        <v>83.30529412</v>
      </c>
      <c r="AB21" s="13">
        <f t="shared" si="18"/>
        <v>84.10117647</v>
      </c>
      <c r="AC21" s="13">
        <f t="shared" si="18"/>
        <v>84.89705882</v>
      </c>
      <c r="AD21" s="13">
        <f t="shared" si="18"/>
        <v>85.69294118</v>
      </c>
      <c r="AE21" s="13">
        <f t="shared" si="18"/>
        <v>86.48882353</v>
      </c>
      <c r="AF21" s="13">
        <f t="shared" si="18"/>
        <v>87.28470588</v>
      </c>
      <c r="AG21" s="13">
        <f t="shared" si="18"/>
        <v>88.08058824</v>
      </c>
      <c r="AH21" s="13">
        <f t="shared" si="18"/>
        <v>88.87647059</v>
      </c>
      <c r="AI21" s="13">
        <f t="shared" si="18"/>
        <v>89.67235294</v>
      </c>
      <c r="AJ21" s="13">
        <f t="shared" si="18"/>
        <v>90.46823529</v>
      </c>
      <c r="AK21" s="13">
        <f t="shared" si="18"/>
        <v>91.26411765</v>
      </c>
      <c r="AL21" s="13">
        <f t="shared" si="18"/>
        <v>92.06</v>
      </c>
      <c r="AM21" s="13">
        <f t="shared" si="18"/>
        <v>92.85588235</v>
      </c>
      <c r="AN21" s="13">
        <f t="shared" si="18"/>
        <v>93.65176471</v>
      </c>
      <c r="AO21" s="13">
        <f t="shared" si="18"/>
        <v>94.44764706</v>
      </c>
      <c r="AP21" s="13">
        <f t="shared" si="18"/>
        <v>95.24352941</v>
      </c>
      <c r="AQ21" s="13">
        <f t="shared" si="18"/>
        <v>96.03941176</v>
      </c>
      <c r="AR21" s="13">
        <f t="shared" si="18"/>
        <v>96.83529412</v>
      </c>
      <c r="AS21" s="13">
        <f t="shared" si="18"/>
        <v>97.63117647</v>
      </c>
      <c r="AT21" s="13">
        <f t="shared" si="18"/>
        <v>98.42705882</v>
      </c>
      <c r="AU21" s="13">
        <f t="shared" si="18"/>
        <v>99.22294118</v>
      </c>
      <c r="AV21" s="13">
        <f t="shared" si="18"/>
        <v>100.0188235</v>
      </c>
    </row>
    <row r="22" ht="15.75" hidden="1" customHeight="1">
      <c r="A22" s="50" t="s">
        <v>136</v>
      </c>
      <c r="B22" s="9">
        <v>5.701818181818183</v>
      </c>
      <c r="C22" s="50">
        <v>328.7</v>
      </c>
      <c r="D22" s="13">
        <f t="shared" ref="D22:AV22" si="19">($C22+$B22*(COLUMN()-4))</f>
        <v>328.7</v>
      </c>
      <c r="E22" s="13">
        <f t="shared" si="19"/>
        <v>334.4018182</v>
      </c>
      <c r="F22" s="13">
        <f t="shared" si="19"/>
        <v>340.1036364</v>
      </c>
      <c r="G22" s="13">
        <f t="shared" si="19"/>
        <v>345.8054545</v>
      </c>
      <c r="H22" s="13">
        <f t="shared" si="19"/>
        <v>351.5072727</v>
      </c>
      <c r="I22" s="13">
        <f t="shared" si="19"/>
        <v>357.2090909</v>
      </c>
      <c r="J22" s="13">
        <f t="shared" si="19"/>
        <v>362.9109091</v>
      </c>
      <c r="K22" s="13">
        <f t="shared" si="19"/>
        <v>368.6127273</v>
      </c>
      <c r="L22" s="13">
        <f t="shared" si="19"/>
        <v>374.3145455</v>
      </c>
      <c r="M22" s="13">
        <f t="shared" si="19"/>
        <v>380.0163636</v>
      </c>
      <c r="N22" s="13">
        <f t="shared" si="19"/>
        <v>385.7181818</v>
      </c>
      <c r="O22" s="13">
        <f t="shared" si="19"/>
        <v>391.42</v>
      </c>
      <c r="P22" s="13">
        <f t="shared" si="19"/>
        <v>397.1218182</v>
      </c>
      <c r="Q22" s="13">
        <f t="shared" si="19"/>
        <v>402.8236364</v>
      </c>
      <c r="R22" s="13">
        <f t="shared" si="19"/>
        <v>408.5254545</v>
      </c>
      <c r="S22" s="13">
        <f t="shared" si="19"/>
        <v>414.2272727</v>
      </c>
      <c r="T22" s="13">
        <f t="shared" si="19"/>
        <v>419.9290909</v>
      </c>
      <c r="U22" s="13">
        <f t="shared" si="19"/>
        <v>425.6309091</v>
      </c>
      <c r="V22" s="13">
        <f t="shared" si="19"/>
        <v>431.3327273</v>
      </c>
      <c r="W22" s="13">
        <f t="shared" si="19"/>
        <v>437.0345455</v>
      </c>
      <c r="X22" s="13">
        <f t="shared" si="19"/>
        <v>442.7363636</v>
      </c>
      <c r="Y22" s="13">
        <f t="shared" si="19"/>
        <v>448.4381818</v>
      </c>
      <c r="Z22" s="13">
        <f t="shared" si="19"/>
        <v>454.14</v>
      </c>
      <c r="AA22" s="13">
        <f t="shared" si="19"/>
        <v>459.8418182</v>
      </c>
      <c r="AB22" s="13">
        <f t="shared" si="19"/>
        <v>465.5436364</v>
      </c>
      <c r="AC22" s="13">
        <f t="shared" si="19"/>
        <v>471.2454545</v>
      </c>
      <c r="AD22" s="13">
        <f t="shared" si="19"/>
        <v>476.9472727</v>
      </c>
      <c r="AE22" s="13">
        <f t="shared" si="19"/>
        <v>482.6490909</v>
      </c>
      <c r="AF22" s="13">
        <f t="shared" si="19"/>
        <v>488.3509091</v>
      </c>
      <c r="AG22" s="13">
        <f t="shared" si="19"/>
        <v>494.0527273</v>
      </c>
      <c r="AH22" s="13">
        <f t="shared" si="19"/>
        <v>499.7545455</v>
      </c>
      <c r="AI22" s="13">
        <f t="shared" si="19"/>
        <v>505.4563636</v>
      </c>
      <c r="AJ22" s="13">
        <f t="shared" si="19"/>
        <v>511.1581818</v>
      </c>
      <c r="AK22" s="13">
        <f t="shared" si="19"/>
        <v>516.86</v>
      </c>
      <c r="AL22" s="13">
        <f t="shared" si="19"/>
        <v>522.5618182</v>
      </c>
      <c r="AM22" s="13">
        <f t="shared" si="19"/>
        <v>528.2636364</v>
      </c>
      <c r="AN22" s="13">
        <f t="shared" si="19"/>
        <v>533.9654545</v>
      </c>
      <c r="AO22" s="13">
        <f t="shared" si="19"/>
        <v>539.6672727</v>
      </c>
      <c r="AP22" s="13">
        <f t="shared" si="19"/>
        <v>545.3690909</v>
      </c>
      <c r="AQ22" s="13">
        <f t="shared" si="19"/>
        <v>551.0709091</v>
      </c>
      <c r="AR22" s="13">
        <f t="shared" si="19"/>
        <v>556.7727273</v>
      </c>
      <c r="AS22" s="13">
        <f t="shared" si="19"/>
        <v>562.4745455</v>
      </c>
      <c r="AT22" s="13">
        <f t="shared" si="19"/>
        <v>568.1763636</v>
      </c>
      <c r="AU22" s="13">
        <f t="shared" si="19"/>
        <v>573.8781818</v>
      </c>
      <c r="AV22" s="13">
        <f t="shared" si="19"/>
        <v>579.58</v>
      </c>
    </row>
    <row r="23" ht="15.75" hidden="1" customHeight="1">
      <c r="A23" s="50" t="s">
        <v>137</v>
      </c>
      <c r="B23" s="9">
        <v>1.5428125000000001</v>
      </c>
      <c r="C23" s="50">
        <v>56.0</v>
      </c>
      <c r="D23" s="13">
        <f t="shared" ref="D23:AV23" si="20">($C23+$B23*(COLUMN()-4))</f>
        <v>56</v>
      </c>
      <c r="E23" s="13">
        <f t="shared" si="20"/>
        <v>57.5428125</v>
      </c>
      <c r="F23" s="13">
        <f t="shared" si="20"/>
        <v>59.085625</v>
      </c>
      <c r="G23" s="13">
        <f t="shared" si="20"/>
        <v>60.6284375</v>
      </c>
      <c r="H23" s="13">
        <f t="shared" si="20"/>
        <v>62.17125</v>
      </c>
      <c r="I23" s="13">
        <f t="shared" si="20"/>
        <v>63.7140625</v>
      </c>
      <c r="J23" s="13">
        <f t="shared" si="20"/>
        <v>65.256875</v>
      </c>
      <c r="K23" s="13">
        <f t="shared" si="20"/>
        <v>66.7996875</v>
      </c>
      <c r="L23" s="13">
        <f t="shared" si="20"/>
        <v>68.3425</v>
      </c>
      <c r="M23" s="13">
        <f t="shared" si="20"/>
        <v>69.8853125</v>
      </c>
      <c r="N23" s="13">
        <f t="shared" si="20"/>
        <v>71.428125</v>
      </c>
      <c r="O23" s="13">
        <f t="shared" si="20"/>
        <v>72.9709375</v>
      </c>
      <c r="P23" s="13">
        <f t="shared" si="20"/>
        <v>74.51375</v>
      </c>
      <c r="Q23" s="13">
        <f t="shared" si="20"/>
        <v>76.0565625</v>
      </c>
      <c r="R23" s="13">
        <f t="shared" si="20"/>
        <v>77.599375</v>
      </c>
      <c r="S23" s="13">
        <f t="shared" si="20"/>
        <v>79.1421875</v>
      </c>
      <c r="T23" s="13">
        <f t="shared" si="20"/>
        <v>80.685</v>
      </c>
      <c r="U23" s="13">
        <f t="shared" si="20"/>
        <v>82.2278125</v>
      </c>
      <c r="V23" s="13">
        <f t="shared" si="20"/>
        <v>83.770625</v>
      </c>
      <c r="W23" s="13">
        <f t="shared" si="20"/>
        <v>85.3134375</v>
      </c>
      <c r="X23" s="13">
        <f t="shared" si="20"/>
        <v>86.85625</v>
      </c>
      <c r="Y23" s="13">
        <f t="shared" si="20"/>
        <v>88.3990625</v>
      </c>
      <c r="Z23" s="13">
        <f t="shared" si="20"/>
        <v>89.941875</v>
      </c>
      <c r="AA23" s="13">
        <f t="shared" si="20"/>
        <v>91.4846875</v>
      </c>
      <c r="AB23" s="13">
        <f t="shared" si="20"/>
        <v>93.0275</v>
      </c>
      <c r="AC23" s="13">
        <f t="shared" si="20"/>
        <v>94.5703125</v>
      </c>
      <c r="AD23" s="13">
        <f t="shared" si="20"/>
        <v>96.113125</v>
      </c>
      <c r="AE23" s="13">
        <f t="shared" si="20"/>
        <v>97.6559375</v>
      </c>
      <c r="AF23" s="13">
        <f t="shared" si="20"/>
        <v>99.19875</v>
      </c>
      <c r="AG23" s="13">
        <f t="shared" si="20"/>
        <v>100.7415625</v>
      </c>
      <c r="AH23" s="13">
        <f t="shared" si="20"/>
        <v>102.284375</v>
      </c>
      <c r="AI23" s="13">
        <f t="shared" si="20"/>
        <v>103.8271875</v>
      </c>
      <c r="AJ23" s="13">
        <f t="shared" si="20"/>
        <v>105.37</v>
      </c>
      <c r="AK23" s="13">
        <f t="shared" si="20"/>
        <v>106.9128125</v>
      </c>
      <c r="AL23" s="13">
        <f t="shared" si="20"/>
        <v>108.455625</v>
      </c>
      <c r="AM23" s="13">
        <f t="shared" si="20"/>
        <v>109.9984375</v>
      </c>
      <c r="AN23" s="13">
        <f t="shared" si="20"/>
        <v>111.54125</v>
      </c>
      <c r="AO23" s="13">
        <f t="shared" si="20"/>
        <v>113.0840625</v>
      </c>
      <c r="AP23" s="13">
        <f t="shared" si="20"/>
        <v>114.626875</v>
      </c>
      <c r="AQ23" s="13">
        <f t="shared" si="20"/>
        <v>116.1696875</v>
      </c>
      <c r="AR23" s="13">
        <f t="shared" si="20"/>
        <v>117.7125</v>
      </c>
      <c r="AS23" s="13">
        <f t="shared" si="20"/>
        <v>119.2553125</v>
      </c>
      <c r="AT23" s="13">
        <f t="shared" si="20"/>
        <v>120.798125</v>
      </c>
      <c r="AU23" s="13">
        <f t="shared" si="20"/>
        <v>122.3409375</v>
      </c>
      <c r="AV23" s="13">
        <f t="shared" si="20"/>
        <v>123.88375</v>
      </c>
    </row>
    <row r="24" ht="15.75" hidden="1" customHeight="1">
      <c r="A24" s="50" t="s">
        <v>138</v>
      </c>
      <c r="B24" s="9">
        <v>6.612121212121213</v>
      </c>
      <c r="C24" s="50">
        <v>300.0</v>
      </c>
      <c r="D24" s="13">
        <f t="shared" ref="D24:AV24" si="21">($C24+$B24*(COLUMN()-4))</f>
        <v>300</v>
      </c>
      <c r="E24" s="13">
        <f t="shared" si="21"/>
        <v>306.6121212</v>
      </c>
      <c r="F24" s="13">
        <f t="shared" si="21"/>
        <v>313.2242424</v>
      </c>
      <c r="G24" s="13">
        <f t="shared" si="21"/>
        <v>319.8363636</v>
      </c>
      <c r="H24" s="13">
        <f t="shared" si="21"/>
        <v>326.4484848</v>
      </c>
      <c r="I24" s="13">
        <f t="shared" si="21"/>
        <v>333.0606061</v>
      </c>
      <c r="J24" s="13">
        <f t="shared" si="21"/>
        <v>339.6727273</v>
      </c>
      <c r="K24" s="13">
        <f t="shared" si="21"/>
        <v>346.2848485</v>
      </c>
      <c r="L24" s="13">
        <f t="shared" si="21"/>
        <v>352.8969697</v>
      </c>
      <c r="M24" s="13">
        <f t="shared" si="21"/>
        <v>359.5090909</v>
      </c>
      <c r="N24" s="13">
        <f t="shared" si="21"/>
        <v>366.1212121</v>
      </c>
      <c r="O24" s="13">
        <f t="shared" si="21"/>
        <v>372.7333333</v>
      </c>
      <c r="P24" s="13">
        <f t="shared" si="21"/>
        <v>379.3454545</v>
      </c>
      <c r="Q24" s="13">
        <f t="shared" si="21"/>
        <v>385.9575758</v>
      </c>
      <c r="R24" s="13">
        <f t="shared" si="21"/>
        <v>392.569697</v>
      </c>
      <c r="S24" s="13">
        <f t="shared" si="21"/>
        <v>399.1818182</v>
      </c>
      <c r="T24" s="13">
        <f t="shared" si="21"/>
        <v>405.7939394</v>
      </c>
      <c r="U24" s="13">
        <f t="shared" si="21"/>
        <v>412.4060606</v>
      </c>
      <c r="V24" s="13">
        <f t="shared" si="21"/>
        <v>419.0181818</v>
      </c>
      <c r="W24" s="13">
        <f t="shared" si="21"/>
        <v>425.630303</v>
      </c>
      <c r="X24" s="13">
        <f t="shared" si="21"/>
        <v>432.2424242</v>
      </c>
      <c r="Y24" s="13">
        <f t="shared" si="21"/>
        <v>438.8545455</v>
      </c>
      <c r="Z24" s="13">
        <f t="shared" si="21"/>
        <v>445.4666667</v>
      </c>
      <c r="AA24" s="13">
        <f t="shared" si="21"/>
        <v>452.0787879</v>
      </c>
      <c r="AB24" s="13">
        <f t="shared" si="21"/>
        <v>458.6909091</v>
      </c>
      <c r="AC24" s="13">
        <f t="shared" si="21"/>
        <v>465.3030303</v>
      </c>
      <c r="AD24" s="13">
        <f t="shared" si="21"/>
        <v>471.9151515</v>
      </c>
      <c r="AE24" s="13">
        <f t="shared" si="21"/>
        <v>478.5272727</v>
      </c>
      <c r="AF24" s="13">
        <f t="shared" si="21"/>
        <v>485.1393939</v>
      </c>
      <c r="AG24" s="13">
        <f t="shared" si="21"/>
        <v>491.7515152</v>
      </c>
      <c r="AH24" s="13">
        <f t="shared" si="21"/>
        <v>498.3636364</v>
      </c>
      <c r="AI24" s="13">
        <f t="shared" si="21"/>
        <v>504.9757576</v>
      </c>
      <c r="AJ24" s="13">
        <f t="shared" si="21"/>
        <v>511.5878788</v>
      </c>
      <c r="AK24" s="13">
        <f t="shared" si="21"/>
        <v>518.2</v>
      </c>
      <c r="AL24" s="13">
        <f t="shared" si="21"/>
        <v>524.8121212</v>
      </c>
      <c r="AM24" s="13">
        <f t="shared" si="21"/>
        <v>531.4242424</v>
      </c>
      <c r="AN24" s="13">
        <f t="shared" si="21"/>
        <v>538.0363636</v>
      </c>
      <c r="AO24" s="13">
        <f t="shared" si="21"/>
        <v>544.6484848</v>
      </c>
      <c r="AP24" s="13">
        <f t="shared" si="21"/>
        <v>551.2606061</v>
      </c>
      <c r="AQ24" s="13">
        <f t="shared" si="21"/>
        <v>557.8727273</v>
      </c>
      <c r="AR24" s="13">
        <f t="shared" si="21"/>
        <v>564.4848485</v>
      </c>
      <c r="AS24" s="13">
        <f t="shared" si="21"/>
        <v>571.0969697</v>
      </c>
      <c r="AT24" s="13">
        <f t="shared" si="21"/>
        <v>577.7090909</v>
      </c>
      <c r="AU24" s="13">
        <f t="shared" si="21"/>
        <v>584.3212121</v>
      </c>
      <c r="AV24" s="13">
        <f t="shared" si="21"/>
        <v>590.9333333</v>
      </c>
    </row>
    <row r="25" ht="15.75" hidden="1" customHeight="1">
      <c r="A25" s="50" t="s">
        <v>139</v>
      </c>
      <c r="B25" s="9">
        <v>3.053030303030303</v>
      </c>
      <c r="C25" s="50">
        <v>85.0</v>
      </c>
      <c r="D25" s="13">
        <f t="shared" ref="D25:AV25" si="22">($C25+$B25*(COLUMN()-4))</f>
        <v>85</v>
      </c>
      <c r="E25" s="13">
        <f t="shared" si="22"/>
        <v>88.0530303</v>
      </c>
      <c r="F25" s="13">
        <f t="shared" si="22"/>
        <v>91.10606061</v>
      </c>
      <c r="G25" s="13">
        <f t="shared" si="22"/>
        <v>94.15909091</v>
      </c>
      <c r="H25" s="13">
        <f t="shared" si="22"/>
        <v>97.21212121</v>
      </c>
      <c r="I25" s="13">
        <f t="shared" si="22"/>
        <v>100.2651515</v>
      </c>
      <c r="J25" s="13">
        <f t="shared" si="22"/>
        <v>103.3181818</v>
      </c>
      <c r="K25" s="13">
        <f t="shared" si="22"/>
        <v>106.3712121</v>
      </c>
      <c r="L25" s="13">
        <f t="shared" si="22"/>
        <v>109.4242424</v>
      </c>
      <c r="M25" s="13">
        <f t="shared" si="22"/>
        <v>112.4772727</v>
      </c>
      <c r="N25" s="13">
        <f t="shared" si="22"/>
        <v>115.530303</v>
      </c>
      <c r="O25" s="13">
        <f t="shared" si="22"/>
        <v>118.5833333</v>
      </c>
      <c r="P25" s="13">
        <f t="shared" si="22"/>
        <v>121.6363636</v>
      </c>
      <c r="Q25" s="13">
        <f t="shared" si="22"/>
        <v>124.6893939</v>
      </c>
      <c r="R25" s="13">
        <f t="shared" si="22"/>
        <v>127.7424242</v>
      </c>
      <c r="S25" s="13">
        <f t="shared" si="22"/>
        <v>130.7954545</v>
      </c>
      <c r="T25" s="13">
        <f t="shared" si="22"/>
        <v>133.8484848</v>
      </c>
      <c r="U25" s="13">
        <f t="shared" si="22"/>
        <v>136.9015152</v>
      </c>
      <c r="V25" s="13">
        <f t="shared" si="22"/>
        <v>139.9545455</v>
      </c>
      <c r="W25" s="13">
        <f t="shared" si="22"/>
        <v>143.0075758</v>
      </c>
      <c r="X25" s="13">
        <f t="shared" si="22"/>
        <v>146.0606061</v>
      </c>
      <c r="Y25" s="13">
        <f t="shared" si="22"/>
        <v>149.1136364</v>
      </c>
      <c r="Z25" s="13">
        <f t="shared" si="22"/>
        <v>152.1666667</v>
      </c>
      <c r="AA25" s="13">
        <f t="shared" si="22"/>
        <v>155.219697</v>
      </c>
      <c r="AB25" s="13">
        <f t="shared" si="22"/>
        <v>158.2727273</v>
      </c>
      <c r="AC25" s="13">
        <f t="shared" si="22"/>
        <v>161.3257576</v>
      </c>
      <c r="AD25" s="13">
        <f t="shared" si="22"/>
        <v>164.3787879</v>
      </c>
      <c r="AE25" s="13">
        <f t="shared" si="22"/>
        <v>167.4318182</v>
      </c>
      <c r="AF25" s="13">
        <f t="shared" si="22"/>
        <v>170.4848485</v>
      </c>
      <c r="AG25" s="13">
        <f t="shared" si="22"/>
        <v>173.5378788</v>
      </c>
      <c r="AH25" s="13">
        <f t="shared" si="22"/>
        <v>176.5909091</v>
      </c>
      <c r="AI25" s="13">
        <f t="shared" si="22"/>
        <v>179.6439394</v>
      </c>
      <c r="AJ25" s="13">
        <f t="shared" si="22"/>
        <v>182.6969697</v>
      </c>
      <c r="AK25" s="13">
        <f t="shared" si="22"/>
        <v>185.75</v>
      </c>
      <c r="AL25" s="13">
        <f t="shared" si="22"/>
        <v>188.8030303</v>
      </c>
      <c r="AM25" s="13">
        <f t="shared" si="22"/>
        <v>191.8560606</v>
      </c>
      <c r="AN25" s="13">
        <f t="shared" si="22"/>
        <v>194.9090909</v>
      </c>
      <c r="AO25" s="13">
        <f t="shared" si="22"/>
        <v>197.9621212</v>
      </c>
      <c r="AP25" s="13">
        <f t="shared" si="22"/>
        <v>201.0151515</v>
      </c>
      <c r="AQ25" s="13">
        <f t="shared" si="22"/>
        <v>204.0681818</v>
      </c>
      <c r="AR25" s="13">
        <f t="shared" si="22"/>
        <v>207.1212121</v>
      </c>
      <c r="AS25" s="13">
        <f t="shared" si="22"/>
        <v>210.1742424</v>
      </c>
      <c r="AT25" s="13">
        <f t="shared" si="22"/>
        <v>213.2272727</v>
      </c>
      <c r="AU25" s="13">
        <f t="shared" si="22"/>
        <v>216.280303</v>
      </c>
      <c r="AV25" s="13">
        <f t="shared" si="22"/>
        <v>219.3333333</v>
      </c>
    </row>
    <row r="26" ht="15.75" hidden="1" customHeight="1">
      <c r="A26" s="50" t="s">
        <v>140</v>
      </c>
      <c r="B26" s="9">
        <v>3.0612121212121215</v>
      </c>
      <c r="C26" s="50">
        <v>150.0</v>
      </c>
      <c r="D26" s="13">
        <f t="shared" ref="D26:AV26" si="23">($C26+$B26*(COLUMN()-4))</f>
        <v>150</v>
      </c>
      <c r="E26" s="13">
        <f t="shared" si="23"/>
        <v>153.0612121</v>
      </c>
      <c r="F26" s="13">
        <f t="shared" si="23"/>
        <v>156.1224242</v>
      </c>
      <c r="G26" s="13">
        <f t="shared" si="23"/>
        <v>159.1836364</v>
      </c>
      <c r="H26" s="13">
        <f t="shared" si="23"/>
        <v>162.2448485</v>
      </c>
      <c r="I26" s="13">
        <f t="shared" si="23"/>
        <v>165.3060606</v>
      </c>
      <c r="J26" s="13">
        <f t="shared" si="23"/>
        <v>168.3672727</v>
      </c>
      <c r="K26" s="13">
        <f t="shared" si="23"/>
        <v>171.4284848</v>
      </c>
      <c r="L26" s="13">
        <f t="shared" si="23"/>
        <v>174.489697</v>
      </c>
      <c r="M26" s="13">
        <f t="shared" si="23"/>
        <v>177.5509091</v>
      </c>
      <c r="N26" s="13">
        <f t="shared" si="23"/>
        <v>180.6121212</v>
      </c>
      <c r="O26" s="13">
        <f t="shared" si="23"/>
        <v>183.6733333</v>
      </c>
      <c r="P26" s="13">
        <f t="shared" si="23"/>
        <v>186.7345455</v>
      </c>
      <c r="Q26" s="13">
        <f t="shared" si="23"/>
        <v>189.7957576</v>
      </c>
      <c r="R26" s="13">
        <f t="shared" si="23"/>
        <v>192.8569697</v>
      </c>
      <c r="S26" s="13">
        <f t="shared" si="23"/>
        <v>195.9181818</v>
      </c>
      <c r="T26" s="13">
        <f t="shared" si="23"/>
        <v>198.9793939</v>
      </c>
      <c r="U26" s="13">
        <f t="shared" si="23"/>
        <v>202.0406061</v>
      </c>
      <c r="V26" s="13">
        <f t="shared" si="23"/>
        <v>205.1018182</v>
      </c>
      <c r="W26" s="13">
        <f t="shared" si="23"/>
        <v>208.1630303</v>
      </c>
      <c r="X26" s="13">
        <f t="shared" si="23"/>
        <v>211.2242424</v>
      </c>
      <c r="Y26" s="13">
        <f t="shared" si="23"/>
        <v>214.2854545</v>
      </c>
      <c r="Z26" s="13">
        <f t="shared" si="23"/>
        <v>217.3466667</v>
      </c>
      <c r="AA26" s="13">
        <f t="shared" si="23"/>
        <v>220.4078788</v>
      </c>
      <c r="AB26" s="13">
        <f t="shared" si="23"/>
        <v>223.4690909</v>
      </c>
      <c r="AC26" s="13">
        <f t="shared" si="23"/>
        <v>226.530303</v>
      </c>
      <c r="AD26" s="13">
        <f t="shared" si="23"/>
        <v>229.5915152</v>
      </c>
      <c r="AE26" s="13">
        <f t="shared" si="23"/>
        <v>232.6527273</v>
      </c>
      <c r="AF26" s="13">
        <f t="shared" si="23"/>
        <v>235.7139394</v>
      </c>
      <c r="AG26" s="13">
        <f t="shared" si="23"/>
        <v>238.7751515</v>
      </c>
      <c r="AH26" s="13">
        <f t="shared" si="23"/>
        <v>241.8363636</v>
      </c>
      <c r="AI26" s="13">
        <f t="shared" si="23"/>
        <v>244.8975758</v>
      </c>
      <c r="AJ26" s="13">
        <f t="shared" si="23"/>
        <v>247.9587879</v>
      </c>
      <c r="AK26" s="13">
        <f t="shared" si="23"/>
        <v>251.02</v>
      </c>
      <c r="AL26" s="13">
        <f t="shared" si="23"/>
        <v>254.0812121</v>
      </c>
      <c r="AM26" s="13">
        <f t="shared" si="23"/>
        <v>257.1424242</v>
      </c>
      <c r="AN26" s="13">
        <f t="shared" si="23"/>
        <v>260.2036364</v>
      </c>
      <c r="AO26" s="13">
        <f t="shared" si="23"/>
        <v>263.2648485</v>
      </c>
      <c r="AP26" s="13">
        <f t="shared" si="23"/>
        <v>266.3260606</v>
      </c>
      <c r="AQ26" s="13">
        <f t="shared" si="23"/>
        <v>269.3872727</v>
      </c>
      <c r="AR26" s="13">
        <f t="shared" si="23"/>
        <v>272.4484848</v>
      </c>
      <c r="AS26" s="13">
        <f t="shared" si="23"/>
        <v>275.509697</v>
      </c>
      <c r="AT26" s="13">
        <f t="shared" si="23"/>
        <v>278.5709091</v>
      </c>
      <c r="AU26" s="13">
        <f t="shared" si="23"/>
        <v>281.6321212</v>
      </c>
      <c r="AV26" s="13">
        <f t="shared" si="23"/>
        <v>284.6933333</v>
      </c>
    </row>
    <row r="27" ht="15.75" hidden="1" customHeight="1">
      <c r="A27" s="50" t="s">
        <v>141</v>
      </c>
      <c r="B27" s="9">
        <v>0.5509374999999999</v>
      </c>
      <c r="C27" s="50">
        <v>54.0</v>
      </c>
      <c r="D27" s="13">
        <f t="shared" ref="D27:AV27" si="24">($C27+$B27*(COLUMN()-4))</f>
        <v>54</v>
      </c>
      <c r="E27" s="13">
        <f t="shared" si="24"/>
        <v>54.5509375</v>
      </c>
      <c r="F27" s="13">
        <f t="shared" si="24"/>
        <v>55.101875</v>
      </c>
      <c r="G27" s="13">
        <f t="shared" si="24"/>
        <v>55.6528125</v>
      </c>
      <c r="H27" s="13">
        <f t="shared" si="24"/>
        <v>56.20375</v>
      </c>
      <c r="I27" s="13">
        <f t="shared" si="24"/>
        <v>56.7546875</v>
      </c>
      <c r="J27" s="13">
        <f t="shared" si="24"/>
        <v>57.305625</v>
      </c>
      <c r="K27" s="13">
        <f t="shared" si="24"/>
        <v>57.8565625</v>
      </c>
      <c r="L27" s="13">
        <f t="shared" si="24"/>
        <v>58.4075</v>
      </c>
      <c r="M27" s="13">
        <f t="shared" si="24"/>
        <v>58.9584375</v>
      </c>
      <c r="N27" s="13">
        <f t="shared" si="24"/>
        <v>59.509375</v>
      </c>
      <c r="O27" s="13">
        <f t="shared" si="24"/>
        <v>60.0603125</v>
      </c>
      <c r="P27" s="13">
        <f t="shared" si="24"/>
        <v>60.61125</v>
      </c>
      <c r="Q27" s="13">
        <f t="shared" si="24"/>
        <v>61.1621875</v>
      </c>
      <c r="R27" s="13">
        <f t="shared" si="24"/>
        <v>61.713125</v>
      </c>
      <c r="S27" s="13">
        <f t="shared" si="24"/>
        <v>62.2640625</v>
      </c>
      <c r="T27" s="13">
        <f t="shared" si="24"/>
        <v>62.815</v>
      </c>
      <c r="U27" s="13">
        <f t="shared" si="24"/>
        <v>63.3659375</v>
      </c>
      <c r="V27" s="13">
        <f t="shared" si="24"/>
        <v>63.916875</v>
      </c>
      <c r="W27" s="13">
        <f t="shared" si="24"/>
        <v>64.4678125</v>
      </c>
      <c r="X27" s="13">
        <f t="shared" si="24"/>
        <v>65.01875</v>
      </c>
      <c r="Y27" s="13">
        <f t="shared" si="24"/>
        <v>65.5696875</v>
      </c>
      <c r="Z27" s="13">
        <f t="shared" si="24"/>
        <v>66.120625</v>
      </c>
      <c r="AA27" s="13">
        <f t="shared" si="24"/>
        <v>66.6715625</v>
      </c>
      <c r="AB27" s="13">
        <f t="shared" si="24"/>
        <v>67.2225</v>
      </c>
      <c r="AC27" s="13">
        <f t="shared" si="24"/>
        <v>67.7734375</v>
      </c>
      <c r="AD27" s="13">
        <f t="shared" si="24"/>
        <v>68.324375</v>
      </c>
      <c r="AE27" s="13">
        <f t="shared" si="24"/>
        <v>68.8753125</v>
      </c>
      <c r="AF27" s="13">
        <f t="shared" si="24"/>
        <v>69.42625</v>
      </c>
      <c r="AG27" s="13">
        <f t="shared" si="24"/>
        <v>69.9771875</v>
      </c>
      <c r="AH27" s="13">
        <f t="shared" si="24"/>
        <v>70.528125</v>
      </c>
      <c r="AI27" s="13">
        <f t="shared" si="24"/>
        <v>71.0790625</v>
      </c>
      <c r="AJ27" s="13">
        <f t="shared" si="24"/>
        <v>71.63</v>
      </c>
      <c r="AK27" s="13">
        <f t="shared" si="24"/>
        <v>72.1809375</v>
      </c>
      <c r="AL27" s="13">
        <f t="shared" si="24"/>
        <v>72.731875</v>
      </c>
      <c r="AM27" s="13">
        <f t="shared" si="24"/>
        <v>73.2828125</v>
      </c>
      <c r="AN27" s="13">
        <f t="shared" si="24"/>
        <v>73.83375</v>
      </c>
      <c r="AO27" s="13">
        <f t="shared" si="24"/>
        <v>74.3846875</v>
      </c>
      <c r="AP27" s="13">
        <f t="shared" si="24"/>
        <v>74.935625</v>
      </c>
      <c r="AQ27" s="13">
        <f t="shared" si="24"/>
        <v>75.4865625</v>
      </c>
      <c r="AR27" s="13">
        <f t="shared" si="24"/>
        <v>76.0375</v>
      </c>
      <c r="AS27" s="13">
        <f t="shared" si="24"/>
        <v>76.5884375</v>
      </c>
      <c r="AT27" s="13">
        <f t="shared" si="24"/>
        <v>77.139375</v>
      </c>
      <c r="AU27" s="13">
        <f t="shared" si="24"/>
        <v>77.6903125</v>
      </c>
      <c r="AV27" s="13">
        <f t="shared" si="24"/>
        <v>78.24125</v>
      </c>
    </row>
    <row r="28" ht="15.75" hidden="1" customHeight="1">
      <c r="A28" s="50" t="s">
        <v>142</v>
      </c>
      <c r="B28" s="9">
        <v>6.530588235294118</v>
      </c>
      <c r="C28" s="50">
        <v>160.0</v>
      </c>
      <c r="D28" s="13">
        <f t="shared" ref="D28:AV28" si="25">($C28+$B28*(COLUMN()-4))</f>
        <v>160</v>
      </c>
      <c r="E28" s="13">
        <f t="shared" si="25"/>
        <v>166.5305882</v>
      </c>
      <c r="F28" s="13">
        <f t="shared" si="25"/>
        <v>173.0611765</v>
      </c>
      <c r="G28" s="13">
        <f t="shared" si="25"/>
        <v>179.5917647</v>
      </c>
      <c r="H28" s="13">
        <f t="shared" si="25"/>
        <v>186.1223529</v>
      </c>
      <c r="I28" s="13">
        <f t="shared" si="25"/>
        <v>192.6529412</v>
      </c>
      <c r="J28" s="13">
        <f t="shared" si="25"/>
        <v>199.1835294</v>
      </c>
      <c r="K28" s="13">
        <f t="shared" si="25"/>
        <v>205.7141176</v>
      </c>
      <c r="L28" s="13">
        <f t="shared" si="25"/>
        <v>212.2447059</v>
      </c>
      <c r="M28" s="13">
        <f t="shared" si="25"/>
        <v>218.7752941</v>
      </c>
      <c r="N28" s="13">
        <f t="shared" si="25"/>
        <v>225.3058824</v>
      </c>
      <c r="O28" s="13">
        <f t="shared" si="25"/>
        <v>231.8364706</v>
      </c>
      <c r="P28" s="13">
        <f t="shared" si="25"/>
        <v>238.3670588</v>
      </c>
      <c r="Q28" s="13">
        <f t="shared" si="25"/>
        <v>244.8976471</v>
      </c>
      <c r="R28" s="13">
        <f t="shared" si="25"/>
        <v>251.4282353</v>
      </c>
      <c r="S28" s="13">
        <f t="shared" si="25"/>
        <v>257.9588235</v>
      </c>
      <c r="T28" s="13">
        <f t="shared" si="25"/>
        <v>264.4894118</v>
      </c>
      <c r="U28" s="13">
        <f t="shared" si="25"/>
        <v>271.02</v>
      </c>
      <c r="V28" s="13">
        <f t="shared" si="25"/>
        <v>277.5505882</v>
      </c>
      <c r="W28" s="13">
        <f t="shared" si="25"/>
        <v>284.0811765</v>
      </c>
      <c r="X28" s="13">
        <f t="shared" si="25"/>
        <v>290.6117647</v>
      </c>
      <c r="Y28" s="13">
        <f t="shared" si="25"/>
        <v>297.1423529</v>
      </c>
      <c r="Z28" s="13">
        <f t="shared" si="25"/>
        <v>303.6729412</v>
      </c>
      <c r="AA28" s="13">
        <f t="shared" si="25"/>
        <v>310.2035294</v>
      </c>
      <c r="AB28" s="13">
        <f t="shared" si="25"/>
        <v>316.7341176</v>
      </c>
      <c r="AC28" s="13">
        <f t="shared" si="25"/>
        <v>323.2647059</v>
      </c>
      <c r="AD28" s="13">
        <f t="shared" si="25"/>
        <v>329.7952941</v>
      </c>
      <c r="AE28" s="13">
        <f t="shared" si="25"/>
        <v>336.3258824</v>
      </c>
      <c r="AF28" s="13">
        <f t="shared" si="25"/>
        <v>342.8564706</v>
      </c>
      <c r="AG28" s="13">
        <f t="shared" si="25"/>
        <v>349.3870588</v>
      </c>
      <c r="AH28" s="13">
        <f t="shared" si="25"/>
        <v>355.9176471</v>
      </c>
      <c r="AI28" s="13">
        <f t="shared" si="25"/>
        <v>362.4482353</v>
      </c>
      <c r="AJ28" s="13">
        <f t="shared" si="25"/>
        <v>368.9788235</v>
      </c>
      <c r="AK28" s="13">
        <f t="shared" si="25"/>
        <v>375.5094118</v>
      </c>
      <c r="AL28" s="13">
        <f t="shared" si="25"/>
        <v>382.04</v>
      </c>
      <c r="AM28" s="13">
        <f t="shared" si="25"/>
        <v>388.5705882</v>
      </c>
      <c r="AN28" s="13">
        <f t="shared" si="25"/>
        <v>395.1011765</v>
      </c>
      <c r="AO28" s="13">
        <f t="shared" si="25"/>
        <v>401.6317647</v>
      </c>
      <c r="AP28" s="13">
        <f t="shared" si="25"/>
        <v>408.1623529</v>
      </c>
      <c r="AQ28" s="13">
        <f t="shared" si="25"/>
        <v>414.6929412</v>
      </c>
      <c r="AR28" s="13">
        <f t="shared" si="25"/>
        <v>421.2235294</v>
      </c>
      <c r="AS28" s="13">
        <f t="shared" si="25"/>
        <v>427.7541176</v>
      </c>
      <c r="AT28" s="13">
        <f t="shared" si="25"/>
        <v>434.2847059</v>
      </c>
      <c r="AU28" s="13">
        <f t="shared" si="25"/>
        <v>440.8152941</v>
      </c>
      <c r="AV28" s="13">
        <f t="shared" si="25"/>
        <v>447.3458824</v>
      </c>
    </row>
    <row r="29" ht="15.75" hidden="1" customHeight="1">
      <c r="A29" s="50" t="s">
        <v>143</v>
      </c>
      <c r="B29" s="9">
        <v>1.2244117647058823</v>
      </c>
      <c r="C29" s="50">
        <v>75.0</v>
      </c>
      <c r="D29" s="13">
        <f t="shared" ref="D29:AV29" si="26">($C29+$B29*(COLUMN()-4))</f>
        <v>75</v>
      </c>
      <c r="E29" s="13">
        <f t="shared" si="26"/>
        <v>76.22441176</v>
      </c>
      <c r="F29" s="13">
        <f t="shared" si="26"/>
        <v>77.44882353</v>
      </c>
      <c r="G29" s="13">
        <f t="shared" si="26"/>
        <v>78.67323529</v>
      </c>
      <c r="H29" s="13">
        <f t="shared" si="26"/>
        <v>79.89764706</v>
      </c>
      <c r="I29" s="13">
        <f t="shared" si="26"/>
        <v>81.12205882</v>
      </c>
      <c r="J29" s="13">
        <f t="shared" si="26"/>
        <v>82.34647059</v>
      </c>
      <c r="K29" s="13">
        <f t="shared" si="26"/>
        <v>83.57088235</v>
      </c>
      <c r="L29" s="13">
        <f t="shared" si="26"/>
        <v>84.79529412</v>
      </c>
      <c r="M29" s="13">
        <f t="shared" si="26"/>
        <v>86.01970588</v>
      </c>
      <c r="N29" s="13">
        <f t="shared" si="26"/>
        <v>87.24411765</v>
      </c>
      <c r="O29" s="13">
        <f t="shared" si="26"/>
        <v>88.46852941</v>
      </c>
      <c r="P29" s="13">
        <f t="shared" si="26"/>
        <v>89.69294118</v>
      </c>
      <c r="Q29" s="13">
        <f t="shared" si="26"/>
        <v>90.91735294</v>
      </c>
      <c r="R29" s="13">
        <f t="shared" si="26"/>
        <v>92.14176471</v>
      </c>
      <c r="S29" s="13">
        <f t="shared" si="26"/>
        <v>93.36617647</v>
      </c>
      <c r="T29" s="13">
        <f t="shared" si="26"/>
        <v>94.59058824</v>
      </c>
      <c r="U29" s="13">
        <f t="shared" si="26"/>
        <v>95.815</v>
      </c>
      <c r="V29" s="13">
        <f t="shared" si="26"/>
        <v>97.03941176</v>
      </c>
      <c r="W29" s="13">
        <f t="shared" si="26"/>
        <v>98.26382353</v>
      </c>
      <c r="X29" s="13">
        <f t="shared" si="26"/>
        <v>99.48823529</v>
      </c>
      <c r="Y29" s="13">
        <f t="shared" si="26"/>
        <v>100.7126471</v>
      </c>
      <c r="Z29" s="13">
        <f t="shared" si="26"/>
        <v>101.9370588</v>
      </c>
      <c r="AA29" s="13">
        <f t="shared" si="26"/>
        <v>103.1614706</v>
      </c>
      <c r="AB29" s="13">
        <f t="shared" si="26"/>
        <v>104.3858824</v>
      </c>
      <c r="AC29" s="13">
        <f t="shared" si="26"/>
        <v>105.6102941</v>
      </c>
      <c r="AD29" s="13">
        <f t="shared" si="26"/>
        <v>106.8347059</v>
      </c>
      <c r="AE29" s="13">
        <f t="shared" si="26"/>
        <v>108.0591176</v>
      </c>
      <c r="AF29" s="13">
        <f t="shared" si="26"/>
        <v>109.2835294</v>
      </c>
      <c r="AG29" s="13">
        <f t="shared" si="26"/>
        <v>110.5079412</v>
      </c>
      <c r="AH29" s="13">
        <f t="shared" si="26"/>
        <v>111.7323529</v>
      </c>
      <c r="AI29" s="13">
        <f t="shared" si="26"/>
        <v>112.9567647</v>
      </c>
      <c r="AJ29" s="13">
        <f t="shared" si="26"/>
        <v>114.1811765</v>
      </c>
      <c r="AK29" s="13">
        <f t="shared" si="26"/>
        <v>115.4055882</v>
      </c>
      <c r="AL29" s="13">
        <f t="shared" si="26"/>
        <v>116.63</v>
      </c>
      <c r="AM29" s="13">
        <f t="shared" si="26"/>
        <v>117.8544118</v>
      </c>
      <c r="AN29" s="13">
        <f t="shared" si="26"/>
        <v>119.0788235</v>
      </c>
      <c r="AO29" s="13">
        <f t="shared" si="26"/>
        <v>120.3032353</v>
      </c>
      <c r="AP29" s="13">
        <f t="shared" si="26"/>
        <v>121.5276471</v>
      </c>
      <c r="AQ29" s="13">
        <f t="shared" si="26"/>
        <v>122.7520588</v>
      </c>
      <c r="AR29" s="13">
        <f t="shared" si="26"/>
        <v>123.9764706</v>
      </c>
      <c r="AS29" s="13">
        <f t="shared" si="26"/>
        <v>125.2008824</v>
      </c>
      <c r="AT29" s="13">
        <f t="shared" si="26"/>
        <v>126.4252941</v>
      </c>
      <c r="AU29" s="13">
        <f t="shared" si="26"/>
        <v>127.6497059</v>
      </c>
      <c r="AV29" s="13">
        <f t="shared" si="26"/>
        <v>128.8741176</v>
      </c>
    </row>
    <row r="30" ht="15.75" hidden="1" customHeight="1">
      <c r="A30" s="50" t="s">
        <v>145</v>
      </c>
      <c r="B30" s="9">
        <v>6.026470588235293</v>
      </c>
      <c r="C30" s="50">
        <v>200.0</v>
      </c>
      <c r="D30" s="13">
        <f t="shared" ref="D30:AV30" si="27">($C30+$B30*(COLUMN()-4))</f>
        <v>200</v>
      </c>
      <c r="E30" s="13">
        <f t="shared" si="27"/>
        <v>206.0264706</v>
      </c>
      <c r="F30" s="13">
        <f t="shared" si="27"/>
        <v>212.0529412</v>
      </c>
      <c r="G30" s="13">
        <f t="shared" si="27"/>
        <v>218.0794118</v>
      </c>
      <c r="H30" s="13">
        <f t="shared" si="27"/>
        <v>224.1058824</v>
      </c>
      <c r="I30" s="13">
        <f t="shared" si="27"/>
        <v>230.1323529</v>
      </c>
      <c r="J30" s="13">
        <f t="shared" si="27"/>
        <v>236.1588235</v>
      </c>
      <c r="K30" s="13">
        <f t="shared" si="27"/>
        <v>242.1852941</v>
      </c>
      <c r="L30" s="13">
        <f t="shared" si="27"/>
        <v>248.2117647</v>
      </c>
      <c r="M30" s="13">
        <f t="shared" si="27"/>
        <v>254.2382353</v>
      </c>
      <c r="N30" s="13">
        <f t="shared" si="27"/>
        <v>260.2647059</v>
      </c>
      <c r="O30" s="13">
        <f t="shared" si="27"/>
        <v>266.2911765</v>
      </c>
      <c r="P30" s="13">
        <f t="shared" si="27"/>
        <v>272.3176471</v>
      </c>
      <c r="Q30" s="13">
        <f t="shared" si="27"/>
        <v>278.3441176</v>
      </c>
      <c r="R30" s="13">
        <f t="shared" si="27"/>
        <v>284.3705882</v>
      </c>
      <c r="S30" s="13">
        <f t="shared" si="27"/>
        <v>290.3970588</v>
      </c>
      <c r="T30" s="13">
        <f t="shared" si="27"/>
        <v>296.4235294</v>
      </c>
      <c r="U30" s="13">
        <f t="shared" si="27"/>
        <v>302.45</v>
      </c>
      <c r="V30" s="13">
        <f t="shared" si="27"/>
        <v>308.4764706</v>
      </c>
      <c r="W30" s="13">
        <f t="shared" si="27"/>
        <v>314.5029412</v>
      </c>
      <c r="X30" s="13">
        <f t="shared" si="27"/>
        <v>320.5294118</v>
      </c>
      <c r="Y30" s="13">
        <f t="shared" si="27"/>
        <v>326.5558824</v>
      </c>
      <c r="Z30" s="13">
        <f t="shared" si="27"/>
        <v>332.5823529</v>
      </c>
      <c r="AA30" s="13">
        <f t="shared" si="27"/>
        <v>338.6088235</v>
      </c>
      <c r="AB30" s="13">
        <f t="shared" si="27"/>
        <v>344.6352941</v>
      </c>
      <c r="AC30" s="13">
        <f t="shared" si="27"/>
        <v>350.6617647</v>
      </c>
      <c r="AD30" s="13">
        <f t="shared" si="27"/>
        <v>356.6882353</v>
      </c>
      <c r="AE30" s="13">
        <f t="shared" si="27"/>
        <v>362.7147059</v>
      </c>
      <c r="AF30" s="13">
        <f t="shared" si="27"/>
        <v>368.7411765</v>
      </c>
      <c r="AG30" s="13">
        <f t="shared" si="27"/>
        <v>374.7676471</v>
      </c>
      <c r="AH30" s="13">
        <f t="shared" si="27"/>
        <v>380.7941176</v>
      </c>
      <c r="AI30" s="13">
        <f t="shared" si="27"/>
        <v>386.8205882</v>
      </c>
      <c r="AJ30" s="13">
        <f t="shared" si="27"/>
        <v>392.8470588</v>
      </c>
      <c r="AK30" s="13">
        <f t="shared" si="27"/>
        <v>398.8735294</v>
      </c>
      <c r="AL30" s="13">
        <f t="shared" si="27"/>
        <v>404.9</v>
      </c>
      <c r="AM30" s="13">
        <f t="shared" si="27"/>
        <v>410.9264706</v>
      </c>
      <c r="AN30" s="13">
        <f t="shared" si="27"/>
        <v>416.9529412</v>
      </c>
      <c r="AO30" s="13">
        <f t="shared" si="27"/>
        <v>422.9794118</v>
      </c>
      <c r="AP30" s="13">
        <f t="shared" si="27"/>
        <v>429.0058824</v>
      </c>
      <c r="AQ30" s="13">
        <f t="shared" si="27"/>
        <v>435.0323529</v>
      </c>
      <c r="AR30" s="13">
        <f t="shared" si="27"/>
        <v>441.0588235</v>
      </c>
      <c r="AS30" s="13">
        <f t="shared" si="27"/>
        <v>447.0852941</v>
      </c>
      <c r="AT30" s="13">
        <f t="shared" si="27"/>
        <v>453.1117647</v>
      </c>
      <c r="AU30" s="13">
        <f t="shared" si="27"/>
        <v>459.1382353</v>
      </c>
      <c r="AV30" s="13">
        <f t="shared" si="27"/>
        <v>465.1647059</v>
      </c>
    </row>
    <row r="31" ht="15.75" hidden="1" customHeight="1">
      <c r="A31" s="50" t="s">
        <v>146</v>
      </c>
      <c r="B31" s="9">
        <v>0.6611764705882354</v>
      </c>
      <c r="C31" s="50">
        <v>64.8</v>
      </c>
      <c r="D31" s="13">
        <f t="shared" ref="D31:AV31" si="28">($C31+$B31*(COLUMN()-4))</f>
        <v>64.8</v>
      </c>
      <c r="E31" s="13">
        <f t="shared" si="28"/>
        <v>65.46117647</v>
      </c>
      <c r="F31" s="13">
        <f t="shared" si="28"/>
        <v>66.12235294</v>
      </c>
      <c r="G31" s="13">
        <f t="shared" si="28"/>
        <v>66.78352941</v>
      </c>
      <c r="H31" s="13">
        <f t="shared" si="28"/>
        <v>67.44470588</v>
      </c>
      <c r="I31" s="13">
        <f t="shared" si="28"/>
        <v>68.10588235</v>
      </c>
      <c r="J31" s="13">
        <f t="shared" si="28"/>
        <v>68.76705882</v>
      </c>
      <c r="K31" s="13">
        <f t="shared" si="28"/>
        <v>69.42823529</v>
      </c>
      <c r="L31" s="13">
        <f t="shared" si="28"/>
        <v>70.08941176</v>
      </c>
      <c r="M31" s="13">
        <f t="shared" si="28"/>
        <v>70.75058824</v>
      </c>
      <c r="N31" s="13">
        <f t="shared" si="28"/>
        <v>71.41176471</v>
      </c>
      <c r="O31" s="13">
        <f t="shared" si="28"/>
        <v>72.07294118</v>
      </c>
      <c r="P31" s="13">
        <f t="shared" si="28"/>
        <v>72.73411765</v>
      </c>
      <c r="Q31" s="13">
        <f t="shared" si="28"/>
        <v>73.39529412</v>
      </c>
      <c r="R31" s="13">
        <f t="shared" si="28"/>
        <v>74.05647059</v>
      </c>
      <c r="S31" s="13">
        <f t="shared" si="28"/>
        <v>74.71764706</v>
      </c>
      <c r="T31" s="13">
        <f t="shared" si="28"/>
        <v>75.37882353</v>
      </c>
      <c r="U31" s="13">
        <f t="shared" si="28"/>
        <v>76.04</v>
      </c>
      <c r="V31" s="13">
        <f t="shared" si="28"/>
        <v>76.70117647</v>
      </c>
      <c r="W31" s="13">
        <f t="shared" si="28"/>
        <v>77.36235294</v>
      </c>
      <c r="X31" s="13">
        <f t="shared" si="28"/>
        <v>78.02352941</v>
      </c>
      <c r="Y31" s="13">
        <f t="shared" si="28"/>
        <v>78.68470588</v>
      </c>
      <c r="Z31" s="13">
        <f t="shared" si="28"/>
        <v>79.34588235</v>
      </c>
      <c r="AA31" s="13">
        <f t="shared" si="28"/>
        <v>80.00705882</v>
      </c>
      <c r="AB31" s="13">
        <f t="shared" si="28"/>
        <v>80.66823529</v>
      </c>
      <c r="AC31" s="13">
        <f t="shared" si="28"/>
        <v>81.32941176</v>
      </c>
      <c r="AD31" s="13">
        <f t="shared" si="28"/>
        <v>81.99058824</v>
      </c>
      <c r="AE31" s="13">
        <f t="shared" si="28"/>
        <v>82.65176471</v>
      </c>
      <c r="AF31" s="13">
        <f t="shared" si="28"/>
        <v>83.31294118</v>
      </c>
      <c r="AG31" s="13">
        <f t="shared" si="28"/>
        <v>83.97411765</v>
      </c>
      <c r="AH31" s="13">
        <f t="shared" si="28"/>
        <v>84.63529412</v>
      </c>
      <c r="AI31" s="13">
        <f t="shared" si="28"/>
        <v>85.29647059</v>
      </c>
      <c r="AJ31" s="13">
        <f t="shared" si="28"/>
        <v>85.95764706</v>
      </c>
      <c r="AK31" s="13">
        <f t="shared" si="28"/>
        <v>86.61882353</v>
      </c>
      <c r="AL31" s="13">
        <f t="shared" si="28"/>
        <v>87.28</v>
      </c>
      <c r="AM31" s="13">
        <f t="shared" si="28"/>
        <v>87.94117647</v>
      </c>
      <c r="AN31" s="13">
        <f t="shared" si="28"/>
        <v>88.60235294</v>
      </c>
      <c r="AO31" s="13">
        <f t="shared" si="28"/>
        <v>89.26352941</v>
      </c>
      <c r="AP31" s="13">
        <f t="shared" si="28"/>
        <v>89.92470588</v>
      </c>
      <c r="AQ31" s="13">
        <f t="shared" si="28"/>
        <v>90.58588235</v>
      </c>
      <c r="AR31" s="13">
        <f t="shared" si="28"/>
        <v>91.24705882</v>
      </c>
      <c r="AS31" s="13">
        <f t="shared" si="28"/>
        <v>91.90823529</v>
      </c>
      <c r="AT31" s="13">
        <f t="shared" si="28"/>
        <v>92.56941176</v>
      </c>
      <c r="AU31" s="13">
        <f t="shared" si="28"/>
        <v>93.23058824</v>
      </c>
      <c r="AV31" s="13">
        <f t="shared" si="28"/>
        <v>93.89176471</v>
      </c>
    </row>
    <row r="32" ht="15.75" hidden="1" customHeight="1">
      <c r="A32" s="50" t="s">
        <v>147</v>
      </c>
      <c r="B32" s="9">
        <v>2.4285714285714284</v>
      </c>
      <c r="C32" s="50">
        <v>175.0</v>
      </c>
      <c r="D32" s="13">
        <f t="shared" ref="D32:AV32" si="29">($C32+$B32*(COLUMN()-4))</f>
        <v>175</v>
      </c>
      <c r="E32" s="13">
        <f t="shared" si="29"/>
        <v>177.4285714</v>
      </c>
      <c r="F32" s="13">
        <f t="shared" si="29"/>
        <v>179.8571429</v>
      </c>
      <c r="G32" s="13">
        <f t="shared" si="29"/>
        <v>182.2857143</v>
      </c>
      <c r="H32" s="13">
        <f t="shared" si="29"/>
        <v>184.7142857</v>
      </c>
      <c r="I32" s="13">
        <f t="shared" si="29"/>
        <v>187.1428571</v>
      </c>
      <c r="J32" s="13">
        <f t="shared" si="29"/>
        <v>189.5714286</v>
      </c>
      <c r="K32" s="13">
        <f t="shared" si="29"/>
        <v>192</v>
      </c>
      <c r="L32" s="13">
        <f t="shared" si="29"/>
        <v>194.4285714</v>
      </c>
      <c r="M32" s="13">
        <f t="shared" si="29"/>
        <v>196.8571429</v>
      </c>
      <c r="N32" s="13">
        <f t="shared" si="29"/>
        <v>199.2857143</v>
      </c>
      <c r="O32" s="13">
        <f t="shared" si="29"/>
        <v>201.7142857</v>
      </c>
      <c r="P32" s="13">
        <f t="shared" si="29"/>
        <v>204.1428571</v>
      </c>
      <c r="Q32" s="13">
        <f t="shared" si="29"/>
        <v>206.5714286</v>
      </c>
      <c r="R32" s="13">
        <f t="shared" si="29"/>
        <v>209</v>
      </c>
      <c r="S32" s="13">
        <f t="shared" si="29"/>
        <v>211.4285714</v>
      </c>
      <c r="T32" s="13">
        <f t="shared" si="29"/>
        <v>213.8571429</v>
      </c>
      <c r="U32" s="13">
        <f t="shared" si="29"/>
        <v>216.2857143</v>
      </c>
      <c r="V32" s="13">
        <f t="shared" si="29"/>
        <v>218.7142857</v>
      </c>
      <c r="W32" s="13">
        <f t="shared" si="29"/>
        <v>221.1428571</v>
      </c>
      <c r="X32" s="13">
        <f t="shared" si="29"/>
        <v>223.5714286</v>
      </c>
      <c r="Y32" s="13">
        <f t="shared" si="29"/>
        <v>226</v>
      </c>
      <c r="Z32" s="13">
        <f t="shared" si="29"/>
        <v>228.4285714</v>
      </c>
      <c r="AA32" s="13">
        <f t="shared" si="29"/>
        <v>230.8571429</v>
      </c>
      <c r="AB32" s="13">
        <f t="shared" si="29"/>
        <v>233.2857143</v>
      </c>
      <c r="AC32" s="13">
        <f t="shared" si="29"/>
        <v>235.7142857</v>
      </c>
      <c r="AD32" s="13">
        <f t="shared" si="29"/>
        <v>238.1428571</v>
      </c>
      <c r="AE32" s="13">
        <f t="shared" si="29"/>
        <v>240.5714286</v>
      </c>
      <c r="AF32" s="13">
        <f t="shared" si="29"/>
        <v>243</v>
      </c>
      <c r="AG32" s="13">
        <f t="shared" si="29"/>
        <v>245.4285714</v>
      </c>
      <c r="AH32" s="13">
        <f t="shared" si="29"/>
        <v>247.8571429</v>
      </c>
      <c r="AI32" s="13">
        <f t="shared" si="29"/>
        <v>250.2857143</v>
      </c>
      <c r="AJ32" s="13">
        <f t="shared" si="29"/>
        <v>252.7142857</v>
      </c>
      <c r="AK32" s="13">
        <f t="shared" si="29"/>
        <v>255.1428571</v>
      </c>
      <c r="AL32" s="13">
        <f t="shared" si="29"/>
        <v>257.5714286</v>
      </c>
      <c r="AM32" s="13">
        <f t="shared" si="29"/>
        <v>260</v>
      </c>
      <c r="AN32" s="13">
        <f t="shared" si="29"/>
        <v>262.4285714</v>
      </c>
      <c r="AO32" s="13">
        <f t="shared" si="29"/>
        <v>264.8571429</v>
      </c>
      <c r="AP32" s="13">
        <f t="shared" si="29"/>
        <v>267.2857143</v>
      </c>
      <c r="AQ32" s="13">
        <f t="shared" si="29"/>
        <v>269.7142857</v>
      </c>
      <c r="AR32" s="13">
        <f t="shared" si="29"/>
        <v>272.1428571</v>
      </c>
      <c r="AS32" s="13">
        <f t="shared" si="29"/>
        <v>274.5714286</v>
      </c>
      <c r="AT32" s="13">
        <f t="shared" si="29"/>
        <v>277</v>
      </c>
      <c r="AU32" s="13">
        <f t="shared" si="29"/>
        <v>279.4285714</v>
      </c>
      <c r="AV32" s="13">
        <f t="shared" si="29"/>
        <v>281.8571429</v>
      </c>
    </row>
    <row r="33" ht="15.75" hidden="1" customHeight="1">
      <c r="A33" s="50" t="s">
        <v>148</v>
      </c>
      <c r="B33" s="9">
        <v>1.4202857142857146</v>
      </c>
      <c r="C33" s="50">
        <v>116.0</v>
      </c>
      <c r="D33" s="13">
        <f t="shared" ref="D33:AV33" si="30">($C33+$B33*(COLUMN()-4))</f>
        <v>116</v>
      </c>
      <c r="E33" s="13">
        <f t="shared" si="30"/>
        <v>117.4202857</v>
      </c>
      <c r="F33" s="13">
        <f t="shared" si="30"/>
        <v>118.8405714</v>
      </c>
      <c r="G33" s="13">
        <f t="shared" si="30"/>
        <v>120.2608571</v>
      </c>
      <c r="H33" s="13">
        <f t="shared" si="30"/>
        <v>121.6811429</v>
      </c>
      <c r="I33" s="13">
        <f t="shared" si="30"/>
        <v>123.1014286</v>
      </c>
      <c r="J33" s="13">
        <f t="shared" si="30"/>
        <v>124.5217143</v>
      </c>
      <c r="K33" s="13">
        <f t="shared" si="30"/>
        <v>125.942</v>
      </c>
      <c r="L33" s="13">
        <f t="shared" si="30"/>
        <v>127.3622857</v>
      </c>
      <c r="M33" s="13">
        <f t="shared" si="30"/>
        <v>128.7825714</v>
      </c>
      <c r="N33" s="13">
        <f t="shared" si="30"/>
        <v>130.2028571</v>
      </c>
      <c r="O33" s="13">
        <f t="shared" si="30"/>
        <v>131.6231429</v>
      </c>
      <c r="P33" s="13">
        <f t="shared" si="30"/>
        <v>133.0434286</v>
      </c>
      <c r="Q33" s="13">
        <f t="shared" si="30"/>
        <v>134.4637143</v>
      </c>
      <c r="R33" s="13">
        <f t="shared" si="30"/>
        <v>135.884</v>
      </c>
      <c r="S33" s="13">
        <f t="shared" si="30"/>
        <v>137.3042857</v>
      </c>
      <c r="T33" s="13">
        <f t="shared" si="30"/>
        <v>138.7245714</v>
      </c>
      <c r="U33" s="13">
        <f t="shared" si="30"/>
        <v>140.1448571</v>
      </c>
      <c r="V33" s="13">
        <f t="shared" si="30"/>
        <v>141.5651429</v>
      </c>
      <c r="W33" s="13">
        <f t="shared" si="30"/>
        <v>142.9854286</v>
      </c>
      <c r="X33" s="13">
        <f t="shared" si="30"/>
        <v>144.4057143</v>
      </c>
      <c r="Y33" s="13">
        <f t="shared" si="30"/>
        <v>145.826</v>
      </c>
      <c r="Z33" s="13">
        <f t="shared" si="30"/>
        <v>147.2462857</v>
      </c>
      <c r="AA33" s="13">
        <f t="shared" si="30"/>
        <v>148.6665714</v>
      </c>
      <c r="AB33" s="13">
        <f t="shared" si="30"/>
        <v>150.0868571</v>
      </c>
      <c r="AC33" s="13">
        <f t="shared" si="30"/>
        <v>151.5071429</v>
      </c>
      <c r="AD33" s="13">
        <f t="shared" si="30"/>
        <v>152.9274286</v>
      </c>
      <c r="AE33" s="13">
        <f t="shared" si="30"/>
        <v>154.3477143</v>
      </c>
      <c r="AF33" s="13">
        <f t="shared" si="30"/>
        <v>155.768</v>
      </c>
      <c r="AG33" s="13">
        <f t="shared" si="30"/>
        <v>157.1882857</v>
      </c>
      <c r="AH33" s="13">
        <f t="shared" si="30"/>
        <v>158.6085714</v>
      </c>
      <c r="AI33" s="13">
        <f t="shared" si="30"/>
        <v>160.0288571</v>
      </c>
      <c r="AJ33" s="13">
        <f t="shared" si="30"/>
        <v>161.4491429</v>
      </c>
      <c r="AK33" s="13">
        <f t="shared" si="30"/>
        <v>162.8694286</v>
      </c>
      <c r="AL33" s="13">
        <f t="shared" si="30"/>
        <v>164.2897143</v>
      </c>
      <c r="AM33" s="13">
        <f t="shared" si="30"/>
        <v>165.71</v>
      </c>
      <c r="AN33" s="13">
        <f t="shared" si="30"/>
        <v>167.1302857</v>
      </c>
      <c r="AO33" s="13">
        <f t="shared" si="30"/>
        <v>168.5505714</v>
      </c>
      <c r="AP33" s="13">
        <f t="shared" si="30"/>
        <v>169.9708571</v>
      </c>
      <c r="AQ33" s="13">
        <f t="shared" si="30"/>
        <v>171.3911429</v>
      </c>
      <c r="AR33" s="13">
        <f t="shared" si="30"/>
        <v>172.8114286</v>
      </c>
      <c r="AS33" s="13">
        <f t="shared" si="30"/>
        <v>174.2317143</v>
      </c>
      <c r="AT33" s="13">
        <f t="shared" si="30"/>
        <v>175.652</v>
      </c>
      <c r="AU33" s="13">
        <f t="shared" si="30"/>
        <v>177.0722857</v>
      </c>
      <c r="AV33" s="13">
        <f t="shared" si="30"/>
        <v>178.4925714</v>
      </c>
    </row>
    <row r="34" ht="15.75" hidden="1" customHeight="1">
      <c r="A34" s="50" t="s">
        <v>149</v>
      </c>
      <c r="B34" s="9">
        <v>1.1130303030303033</v>
      </c>
      <c r="C34" s="50">
        <v>50.0</v>
      </c>
      <c r="D34" s="13">
        <f t="shared" ref="D34:AV34" si="31">($C34+$B34*(COLUMN()-4))</f>
        <v>50</v>
      </c>
      <c r="E34" s="13">
        <f t="shared" si="31"/>
        <v>51.1130303</v>
      </c>
      <c r="F34" s="13">
        <f t="shared" si="31"/>
        <v>52.22606061</v>
      </c>
      <c r="G34" s="13">
        <f t="shared" si="31"/>
        <v>53.33909091</v>
      </c>
      <c r="H34" s="13">
        <f t="shared" si="31"/>
        <v>54.45212121</v>
      </c>
      <c r="I34" s="13">
        <f t="shared" si="31"/>
        <v>55.56515152</v>
      </c>
      <c r="J34" s="13">
        <f t="shared" si="31"/>
        <v>56.67818182</v>
      </c>
      <c r="K34" s="13">
        <f t="shared" si="31"/>
        <v>57.79121212</v>
      </c>
      <c r="L34" s="13">
        <f t="shared" si="31"/>
        <v>58.90424242</v>
      </c>
      <c r="M34" s="13">
        <f t="shared" si="31"/>
        <v>60.01727273</v>
      </c>
      <c r="N34" s="13">
        <f t="shared" si="31"/>
        <v>61.13030303</v>
      </c>
      <c r="O34" s="13">
        <f t="shared" si="31"/>
        <v>62.24333333</v>
      </c>
      <c r="P34" s="13">
        <f t="shared" si="31"/>
        <v>63.35636364</v>
      </c>
      <c r="Q34" s="13">
        <f t="shared" si="31"/>
        <v>64.46939394</v>
      </c>
      <c r="R34" s="13">
        <f t="shared" si="31"/>
        <v>65.58242424</v>
      </c>
      <c r="S34" s="13">
        <f t="shared" si="31"/>
        <v>66.69545455</v>
      </c>
      <c r="T34" s="13">
        <f t="shared" si="31"/>
        <v>67.80848485</v>
      </c>
      <c r="U34" s="13">
        <f t="shared" si="31"/>
        <v>68.92151515</v>
      </c>
      <c r="V34" s="13">
        <f t="shared" si="31"/>
        <v>70.03454545</v>
      </c>
      <c r="W34" s="13">
        <f t="shared" si="31"/>
        <v>71.14757576</v>
      </c>
      <c r="X34" s="13">
        <f t="shared" si="31"/>
        <v>72.26060606</v>
      </c>
      <c r="Y34" s="13">
        <f t="shared" si="31"/>
        <v>73.37363636</v>
      </c>
      <c r="Z34" s="13">
        <f t="shared" si="31"/>
        <v>74.48666667</v>
      </c>
      <c r="AA34" s="13">
        <f t="shared" si="31"/>
        <v>75.59969697</v>
      </c>
      <c r="AB34" s="13">
        <f t="shared" si="31"/>
        <v>76.71272727</v>
      </c>
      <c r="AC34" s="13">
        <f t="shared" si="31"/>
        <v>77.82575758</v>
      </c>
      <c r="AD34" s="13">
        <f t="shared" si="31"/>
        <v>78.93878788</v>
      </c>
      <c r="AE34" s="13">
        <f t="shared" si="31"/>
        <v>80.05181818</v>
      </c>
      <c r="AF34" s="13">
        <f t="shared" si="31"/>
        <v>81.16484848</v>
      </c>
      <c r="AG34" s="13">
        <f t="shared" si="31"/>
        <v>82.27787879</v>
      </c>
      <c r="AH34" s="13">
        <f t="shared" si="31"/>
        <v>83.39090909</v>
      </c>
      <c r="AI34" s="13">
        <f t="shared" si="31"/>
        <v>84.50393939</v>
      </c>
      <c r="AJ34" s="13">
        <f t="shared" si="31"/>
        <v>85.6169697</v>
      </c>
      <c r="AK34" s="13">
        <f t="shared" si="31"/>
        <v>86.73</v>
      </c>
      <c r="AL34" s="13">
        <f t="shared" si="31"/>
        <v>87.8430303</v>
      </c>
      <c r="AM34" s="13">
        <f t="shared" si="31"/>
        <v>88.95606061</v>
      </c>
      <c r="AN34" s="13">
        <f t="shared" si="31"/>
        <v>90.06909091</v>
      </c>
      <c r="AO34" s="13">
        <f t="shared" si="31"/>
        <v>91.18212121</v>
      </c>
      <c r="AP34" s="13">
        <f t="shared" si="31"/>
        <v>92.29515152</v>
      </c>
      <c r="AQ34" s="13">
        <f t="shared" si="31"/>
        <v>93.40818182</v>
      </c>
      <c r="AR34" s="13">
        <f t="shared" si="31"/>
        <v>94.52121212</v>
      </c>
      <c r="AS34" s="13">
        <f t="shared" si="31"/>
        <v>95.63424242</v>
      </c>
      <c r="AT34" s="13">
        <f t="shared" si="31"/>
        <v>96.74727273</v>
      </c>
      <c r="AU34" s="13">
        <f t="shared" si="31"/>
        <v>97.86030303</v>
      </c>
      <c r="AV34" s="13">
        <f t="shared" si="31"/>
        <v>98.97333333</v>
      </c>
    </row>
    <row r="35" ht="15.75" hidden="1" customHeight="1">
      <c r="A35" s="50" t="s">
        <v>150</v>
      </c>
      <c r="B35" s="9">
        <v>0.0</v>
      </c>
      <c r="C35" s="50">
        <v>200.0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f t="shared" ref="N35:AV35" si="32">($C35+$B35*(COLUMN()-4))</f>
        <v>200</v>
      </c>
      <c r="O35" s="13">
        <f t="shared" si="32"/>
        <v>200</v>
      </c>
      <c r="P35" s="13">
        <f t="shared" si="32"/>
        <v>200</v>
      </c>
      <c r="Q35" s="13">
        <f t="shared" si="32"/>
        <v>200</v>
      </c>
      <c r="R35" s="13">
        <f t="shared" si="32"/>
        <v>200</v>
      </c>
      <c r="S35" s="13">
        <f t="shared" si="32"/>
        <v>200</v>
      </c>
      <c r="T35" s="13">
        <f t="shared" si="32"/>
        <v>200</v>
      </c>
      <c r="U35" s="13">
        <f t="shared" si="32"/>
        <v>200</v>
      </c>
      <c r="V35" s="13">
        <f t="shared" si="32"/>
        <v>200</v>
      </c>
      <c r="W35" s="13">
        <f t="shared" si="32"/>
        <v>200</v>
      </c>
      <c r="X35" s="13">
        <f t="shared" si="32"/>
        <v>200</v>
      </c>
      <c r="Y35" s="13">
        <f t="shared" si="32"/>
        <v>200</v>
      </c>
      <c r="Z35" s="13">
        <f t="shared" si="32"/>
        <v>200</v>
      </c>
      <c r="AA35" s="13">
        <f t="shared" si="32"/>
        <v>200</v>
      </c>
      <c r="AB35" s="13">
        <f t="shared" si="32"/>
        <v>200</v>
      </c>
      <c r="AC35" s="13">
        <f t="shared" si="32"/>
        <v>200</v>
      </c>
      <c r="AD35" s="13">
        <f t="shared" si="32"/>
        <v>200</v>
      </c>
      <c r="AE35" s="13">
        <f t="shared" si="32"/>
        <v>200</v>
      </c>
      <c r="AF35" s="13">
        <f t="shared" si="32"/>
        <v>200</v>
      </c>
      <c r="AG35" s="13">
        <f t="shared" si="32"/>
        <v>200</v>
      </c>
      <c r="AH35" s="13">
        <f t="shared" si="32"/>
        <v>200</v>
      </c>
      <c r="AI35" s="13">
        <f t="shared" si="32"/>
        <v>200</v>
      </c>
      <c r="AJ35" s="13">
        <f t="shared" si="32"/>
        <v>200</v>
      </c>
      <c r="AK35" s="13">
        <f t="shared" si="32"/>
        <v>200</v>
      </c>
      <c r="AL35" s="13">
        <f t="shared" si="32"/>
        <v>200</v>
      </c>
      <c r="AM35" s="13">
        <f t="shared" si="32"/>
        <v>200</v>
      </c>
      <c r="AN35" s="13">
        <f t="shared" si="32"/>
        <v>200</v>
      </c>
      <c r="AO35" s="13">
        <f t="shared" si="32"/>
        <v>200</v>
      </c>
      <c r="AP35" s="13">
        <f t="shared" si="32"/>
        <v>200</v>
      </c>
      <c r="AQ35" s="13">
        <f t="shared" si="32"/>
        <v>200</v>
      </c>
      <c r="AR35" s="13">
        <f t="shared" si="32"/>
        <v>200</v>
      </c>
      <c r="AS35" s="13">
        <f t="shared" si="32"/>
        <v>200</v>
      </c>
      <c r="AT35" s="13">
        <f t="shared" si="32"/>
        <v>200</v>
      </c>
      <c r="AU35" s="13">
        <f t="shared" si="32"/>
        <v>200</v>
      </c>
      <c r="AV35" s="13">
        <f t="shared" si="32"/>
        <v>200</v>
      </c>
    </row>
    <row r="36" ht="15.75" hidden="1" customHeight="1"/>
    <row r="37" ht="15.75" hidden="1" customHeight="1">
      <c r="A37" s="71" t="s">
        <v>171</v>
      </c>
      <c r="B37" s="71" t="s">
        <v>4</v>
      </c>
      <c r="C37" s="71" t="s">
        <v>5</v>
      </c>
      <c r="D37" s="71" t="s">
        <v>6</v>
      </c>
      <c r="E37" s="71" t="s">
        <v>8</v>
      </c>
      <c r="F37" s="71" t="s">
        <v>9</v>
      </c>
      <c r="G37" s="71" t="s">
        <v>10</v>
      </c>
      <c r="H37" s="71" t="s">
        <v>11</v>
      </c>
      <c r="I37" s="71" t="s">
        <v>12</v>
      </c>
      <c r="J37" s="71" t="s">
        <v>13</v>
      </c>
      <c r="K37" s="71" t="s">
        <v>14</v>
      </c>
      <c r="L37" s="71" t="s">
        <v>15</v>
      </c>
      <c r="M37" s="71" t="s">
        <v>16</v>
      </c>
      <c r="N37" s="71" t="s">
        <v>17</v>
      </c>
      <c r="O37" s="71" t="s">
        <v>18</v>
      </c>
      <c r="P37" s="71" t="s">
        <v>19</v>
      </c>
      <c r="Q37" s="71" t="s">
        <v>20</v>
      </c>
      <c r="R37" s="71" t="s">
        <v>21</v>
      </c>
      <c r="S37" s="71" t="s">
        <v>23</v>
      </c>
      <c r="T37" s="71" t="s">
        <v>24</v>
      </c>
      <c r="U37" s="71" t="s">
        <v>25</v>
      </c>
      <c r="V37" s="71" t="s">
        <v>26</v>
      </c>
      <c r="W37" s="71" t="s">
        <v>27</v>
      </c>
      <c r="X37" s="71" t="s">
        <v>28</v>
      </c>
      <c r="Y37" s="71" t="s">
        <v>29</v>
      </c>
      <c r="Z37" s="71" t="s">
        <v>30</v>
      </c>
      <c r="AA37" s="71" t="s">
        <v>31</v>
      </c>
      <c r="AB37" s="71" t="s">
        <v>32</v>
      </c>
      <c r="AC37" s="71" t="s">
        <v>33</v>
      </c>
      <c r="AD37" s="71" t="s">
        <v>34</v>
      </c>
      <c r="AE37" s="71" t="s">
        <v>35</v>
      </c>
      <c r="AF37" s="71" t="s">
        <v>36</v>
      </c>
      <c r="AG37" s="71" t="s">
        <v>37</v>
      </c>
      <c r="AH37" s="71" t="s">
        <v>38</v>
      </c>
      <c r="AI37" s="71" t="s">
        <v>39</v>
      </c>
      <c r="AJ37" s="71" t="s">
        <v>40</v>
      </c>
      <c r="AK37" s="71" t="s">
        <v>41</v>
      </c>
      <c r="AL37" s="71" t="s">
        <v>42</v>
      </c>
      <c r="AM37" s="71" t="s">
        <v>43</v>
      </c>
      <c r="AN37" s="71" t="s">
        <v>44</v>
      </c>
      <c r="AO37" s="71" t="s">
        <v>45</v>
      </c>
      <c r="AP37" s="71" t="s">
        <v>46</v>
      </c>
      <c r="AQ37" s="71" t="s">
        <v>47</v>
      </c>
      <c r="AR37" s="71" t="s">
        <v>48</v>
      </c>
      <c r="AS37" s="71" t="s">
        <v>49</v>
      </c>
      <c r="AT37" s="71" t="s">
        <v>50</v>
      </c>
      <c r="AU37" s="71" t="s">
        <v>51</v>
      </c>
      <c r="AV37" s="71" t="s">
        <v>52</v>
      </c>
    </row>
    <row r="38" ht="15.75" hidden="1" customHeight="1">
      <c r="A38" s="31" t="s">
        <v>172</v>
      </c>
      <c r="B38" s="32">
        <v>3.0537142857142854</v>
      </c>
      <c r="C38" s="31">
        <v>87.0</v>
      </c>
      <c r="D38" s="14">
        <v>87.0</v>
      </c>
      <c r="E38" s="72">
        <v>90.05371428571428</v>
      </c>
      <c r="F38" s="72">
        <v>93.10742857142857</v>
      </c>
      <c r="G38" s="72">
        <v>96.16114285714286</v>
      </c>
      <c r="H38" s="72">
        <v>99.21485714285714</v>
      </c>
      <c r="I38" s="72">
        <v>102.26857142857142</v>
      </c>
      <c r="J38" s="72">
        <v>105.32228571428571</v>
      </c>
      <c r="K38" s="72">
        <v>108.376</v>
      </c>
      <c r="L38" s="72">
        <v>111.42971428571428</v>
      </c>
      <c r="M38" s="72">
        <v>114.48342857142856</v>
      </c>
      <c r="N38" s="72">
        <v>117.53714285714285</v>
      </c>
      <c r="O38" s="72">
        <v>120.59085714285715</v>
      </c>
      <c r="P38" s="72">
        <v>123.64457142857142</v>
      </c>
      <c r="Q38" s="72">
        <v>126.6982857142857</v>
      </c>
      <c r="R38" s="72">
        <v>129.752</v>
      </c>
      <c r="S38" s="72">
        <v>132.8057142857143</v>
      </c>
      <c r="T38" s="72">
        <v>135.85942857142857</v>
      </c>
      <c r="U38" s="72">
        <v>138.91314285714284</v>
      </c>
      <c r="V38" s="72">
        <v>141.96685714285712</v>
      </c>
      <c r="W38" s="72">
        <v>145.02057142857143</v>
      </c>
      <c r="X38" s="72">
        <v>148.0742857142857</v>
      </c>
      <c r="Y38" s="72">
        <v>151.128</v>
      </c>
      <c r="Z38" s="72">
        <v>154.1817142857143</v>
      </c>
      <c r="AA38" s="72">
        <v>157.23542857142857</v>
      </c>
      <c r="AB38" s="72">
        <v>160.28914285714285</v>
      </c>
      <c r="AC38" s="72">
        <v>163.34285714285713</v>
      </c>
      <c r="AD38" s="72">
        <v>166.3965714285714</v>
      </c>
      <c r="AE38" s="72">
        <v>169.4502857142857</v>
      </c>
      <c r="AF38" s="72">
        <v>172.504</v>
      </c>
      <c r="AG38" s="72">
        <v>175.55771428571427</v>
      </c>
      <c r="AH38" s="72">
        <v>178.61142857142858</v>
      </c>
      <c r="AI38" s="72">
        <v>181.66514285714285</v>
      </c>
      <c r="AJ38" s="72">
        <v>184.71885714285713</v>
      </c>
      <c r="AK38" s="72">
        <v>187.7725714285714</v>
      </c>
      <c r="AL38" s="72">
        <v>190.8262857142857</v>
      </c>
      <c r="AM38" s="72">
        <v>193.88</v>
      </c>
      <c r="AN38" s="72">
        <v>196.93371428571427</v>
      </c>
      <c r="AO38" s="72">
        <v>199.98742857142855</v>
      </c>
      <c r="AP38" s="72">
        <v>203.04114285714286</v>
      </c>
      <c r="AQ38" s="72">
        <v>206.09485714285714</v>
      </c>
      <c r="AR38" s="72">
        <v>209.14857142857142</v>
      </c>
      <c r="AS38" s="72">
        <v>212.2022857142857</v>
      </c>
      <c r="AT38" s="72">
        <v>215.25599999999997</v>
      </c>
      <c r="AU38" s="72">
        <v>218.30971428571428</v>
      </c>
      <c r="AV38" s="72">
        <v>221.36342857142856</v>
      </c>
    </row>
    <row r="39" ht="15.75" hidden="1" customHeight="1">
      <c r="A39" s="31" t="s">
        <v>173</v>
      </c>
      <c r="B39" s="32">
        <v>3.8855882352941182</v>
      </c>
      <c r="C39" s="31">
        <v>112.0</v>
      </c>
      <c r="D39" s="14">
        <v>112.0</v>
      </c>
      <c r="E39" s="72">
        <v>115.88558823529412</v>
      </c>
      <c r="F39" s="72">
        <v>119.77117647058823</v>
      </c>
      <c r="G39" s="72">
        <v>123.65676470588235</v>
      </c>
      <c r="H39" s="72">
        <v>127.54235294117647</v>
      </c>
      <c r="I39" s="72">
        <v>131.4279411764706</v>
      </c>
      <c r="J39" s="72">
        <v>135.3135294117647</v>
      </c>
      <c r="K39" s="72">
        <v>139.1991176470588</v>
      </c>
      <c r="L39" s="72">
        <v>143.08470588235295</v>
      </c>
      <c r="M39" s="72">
        <v>146.97029411764706</v>
      </c>
      <c r="N39" s="72">
        <v>150.8558823529412</v>
      </c>
      <c r="O39" s="72">
        <v>154.7414705882353</v>
      </c>
      <c r="P39" s="72">
        <v>158.6270588235294</v>
      </c>
      <c r="Q39" s="72">
        <v>162.51264705882355</v>
      </c>
      <c r="R39" s="72">
        <v>166.39823529411765</v>
      </c>
      <c r="S39" s="72">
        <v>170.2838235294118</v>
      </c>
      <c r="T39" s="72">
        <v>174.1694117647059</v>
      </c>
      <c r="U39" s="72">
        <v>178.055</v>
      </c>
      <c r="V39" s="72">
        <v>181.94058823529411</v>
      </c>
      <c r="W39" s="72">
        <v>185.82617647058825</v>
      </c>
      <c r="X39" s="72">
        <v>189.71176470588236</v>
      </c>
      <c r="Y39" s="72">
        <v>193.5973529411765</v>
      </c>
      <c r="Z39" s="72">
        <v>197.4829411764706</v>
      </c>
      <c r="AA39" s="72">
        <v>201.3685294117647</v>
      </c>
      <c r="AB39" s="72">
        <v>205.25411764705882</v>
      </c>
      <c r="AC39" s="72">
        <v>209.13970588235296</v>
      </c>
      <c r="AD39" s="72">
        <v>213.0252941176471</v>
      </c>
      <c r="AE39" s="72">
        <v>216.9108823529412</v>
      </c>
      <c r="AF39" s="72">
        <v>220.7964705882353</v>
      </c>
      <c r="AG39" s="72">
        <v>224.68205882352942</v>
      </c>
      <c r="AH39" s="72">
        <v>228.56764705882355</v>
      </c>
      <c r="AI39" s="72">
        <v>232.45323529411766</v>
      </c>
      <c r="AJ39" s="72">
        <v>236.3388235294118</v>
      </c>
      <c r="AK39" s="72">
        <v>240.2244117647059</v>
      </c>
      <c r="AL39" s="72">
        <v>244.11</v>
      </c>
      <c r="AM39" s="72">
        <v>247.99558823529415</v>
      </c>
      <c r="AN39" s="72">
        <v>251.88117647058826</v>
      </c>
      <c r="AO39" s="72">
        <v>255.76676470588237</v>
      </c>
      <c r="AP39" s="72">
        <v>259.6523529411765</v>
      </c>
      <c r="AQ39" s="72">
        <v>263.5379411764706</v>
      </c>
      <c r="AR39" s="72">
        <v>267.4235294117647</v>
      </c>
      <c r="AS39" s="72">
        <v>271.3091176470589</v>
      </c>
      <c r="AT39" s="72">
        <v>275.194705882353</v>
      </c>
      <c r="AU39" s="72">
        <v>279.0802941176471</v>
      </c>
      <c r="AV39" s="72">
        <v>282.9658823529412</v>
      </c>
    </row>
    <row r="40" ht="15.75" hidden="1" customHeight="1">
      <c r="A40" s="31" t="s">
        <v>174</v>
      </c>
      <c r="B40" s="32">
        <v>3.167058823529412</v>
      </c>
      <c r="C40" s="31">
        <v>97.0</v>
      </c>
      <c r="D40" s="14">
        <v>97.0</v>
      </c>
      <c r="E40" s="72">
        <v>100.16705882352942</v>
      </c>
      <c r="F40" s="72">
        <v>103.33411764705882</v>
      </c>
      <c r="G40" s="72">
        <v>106.50117647058823</v>
      </c>
      <c r="H40" s="72">
        <v>109.66823529411765</v>
      </c>
      <c r="I40" s="72">
        <v>112.83529411764707</v>
      </c>
      <c r="J40" s="72">
        <v>116.00235294117647</v>
      </c>
      <c r="K40" s="72">
        <v>119.16941176470588</v>
      </c>
      <c r="L40" s="72">
        <v>122.3364705882353</v>
      </c>
      <c r="M40" s="72">
        <v>125.5035294117647</v>
      </c>
      <c r="N40" s="72">
        <v>128.67058823529413</v>
      </c>
      <c r="O40" s="72">
        <v>131.83764705882353</v>
      </c>
      <c r="P40" s="72">
        <v>135.00470588235294</v>
      </c>
      <c r="Q40" s="72">
        <v>138.17176470588237</v>
      </c>
      <c r="R40" s="72">
        <v>141.33882352941177</v>
      </c>
      <c r="S40" s="72">
        <v>144.50588235294117</v>
      </c>
      <c r="T40" s="72">
        <v>147.6729411764706</v>
      </c>
      <c r="U40" s="72">
        <v>150.84</v>
      </c>
      <c r="V40" s="72">
        <v>154.0070588235294</v>
      </c>
      <c r="W40" s="72">
        <v>157.17411764705884</v>
      </c>
      <c r="X40" s="72">
        <v>160.34117647058824</v>
      </c>
      <c r="Y40" s="72">
        <v>163.50823529411764</v>
      </c>
      <c r="Z40" s="72">
        <v>166.67529411764707</v>
      </c>
      <c r="AA40" s="72">
        <v>169.8423529411765</v>
      </c>
      <c r="AB40" s="72">
        <v>173.00941176470587</v>
      </c>
      <c r="AC40" s="72">
        <v>176.1764705882353</v>
      </c>
      <c r="AD40" s="72">
        <v>179.34352941176473</v>
      </c>
      <c r="AE40" s="72">
        <v>182.5105882352941</v>
      </c>
      <c r="AF40" s="72">
        <v>185.67764705882354</v>
      </c>
      <c r="AG40" s="72">
        <v>188.84470588235297</v>
      </c>
      <c r="AH40" s="72">
        <v>192.01176470588237</v>
      </c>
      <c r="AI40" s="72">
        <v>195.17882352941177</v>
      </c>
      <c r="AJ40" s="72">
        <v>198.3458823529412</v>
      </c>
      <c r="AK40" s="72">
        <v>201.5129411764706</v>
      </c>
      <c r="AL40" s="72">
        <v>204.68</v>
      </c>
      <c r="AM40" s="72">
        <v>207.84705882352944</v>
      </c>
      <c r="AN40" s="72">
        <v>211.01411764705884</v>
      </c>
      <c r="AO40" s="72">
        <v>214.18117647058824</v>
      </c>
      <c r="AP40" s="72">
        <v>217.34823529411767</v>
      </c>
      <c r="AQ40" s="72">
        <v>220.51529411764707</v>
      </c>
      <c r="AR40" s="72">
        <v>223.68235294117648</v>
      </c>
      <c r="AS40" s="72">
        <v>226.8494117647059</v>
      </c>
      <c r="AT40" s="72">
        <v>230.0164705882353</v>
      </c>
      <c r="AU40" s="72">
        <v>233.1835294117647</v>
      </c>
      <c r="AV40" s="72">
        <v>236.35058823529414</v>
      </c>
    </row>
    <row r="41" ht="15.75" hidden="1" customHeight="1">
      <c r="A41" s="31" t="s">
        <v>175</v>
      </c>
      <c r="B41" s="32">
        <v>1.9591176470588239</v>
      </c>
      <c r="C41" s="31">
        <v>96.0</v>
      </c>
      <c r="D41" s="14">
        <v>96.0</v>
      </c>
      <c r="E41" s="72">
        <v>97.95911764705882</v>
      </c>
      <c r="F41" s="72">
        <v>99.91823529411765</v>
      </c>
      <c r="G41" s="72">
        <v>101.87735294117647</v>
      </c>
      <c r="H41" s="72">
        <v>103.8364705882353</v>
      </c>
      <c r="I41" s="72">
        <v>105.79558823529412</v>
      </c>
      <c r="J41" s="72">
        <v>107.75470588235294</v>
      </c>
      <c r="K41" s="72">
        <v>109.71382352941177</v>
      </c>
      <c r="L41" s="72">
        <v>111.67294117647059</v>
      </c>
      <c r="M41" s="72">
        <v>113.63205882352942</v>
      </c>
      <c r="N41" s="72">
        <v>115.59117647058824</v>
      </c>
      <c r="O41" s="72">
        <v>117.55029411764707</v>
      </c>
      <c r="P41" s="72">
        <v>119.50941176470589</v>
      </c>
      <c r="Q41" s="72">
        <v>121.4685294117647</v>
      </c>
      <c r="R41" s="72">
        <v>123.42764705882354</v>
      </c>
      <c r="S41" s="72">
        <v>125.38676470588236</v>
      </c>
      <c r="T41" s="72">
        <v>127.34588235294117</v>
      </c>
      <c r="U41" s="72">
        <v>129.305</v>
      </c>
      <c r="V41" s="72">
        <v>131.26411764705884</v>
      </c>
      <c r="W41" s="72">
        <v>133.22323529411764</v>
      </c>
      <c r="X41" s="72">
        <v>135.18235294117648</v>
      </c>
      <c r="Y41" s="72">
        <v>137.1414705882353</v>
      </c>
      <c r="Z41" s="72">
        <v>139.10058823529414</v>
      </c>
      <c r="AA41" s="72">
        <v>141.05970588235294</v>
      </c>
      <c r="AB41" s="72">
        <v>143.01882352941178</v>
      </c>
      <c r="AC41" s="72">
        <v>144.9779411764706</v>
      </c>
      <c r="AD41" s="72">
        <v>146.9370588235294</v>
      </c>
      <c r="AE41" s="72">
        <v>148.89617647058824</v>
      </c>
      <c r="AF41" s="72">
        <v>150.85529411764708</v>
      </c>
      <c r="AG41" s="72">
        <v>152.81441176470588</v>
      </c>
      <c r="AH41" s="72">
        <v>154.7735294117647</v>
      </c>
      <c r="AI41" s="72">
        <v>156.73264705882355</v>
      </c>
      <c r="AJ41" s="72">
        <v>158.69176470588235</v>
      </c>
      <c r="AK41" s="72">
        <v>160.65088235294118</v>
      </c>
      <c r="AL41" s="72">
        <v>162.61</v>
      </c>
      <c r="AM41" s="72">
        <v>164.56911764705882</v>
      </c>
      <c r="AN41" s="72">
        <v>166.52823529411768</v>
      </c>
      <c r="AO41" s="72">
        <v>168.48735294117648</v>
      </c>
      <c r="AP41" s="72">
        <v>170.4464705882353</v>
      </c>
      <c r="AQ41" s="72">
        <v>172.40558823529415</v>
      </c>
      <c r="AR41" s="72">
        <v>174.36470588235295</v>
      </c>
      <c r="AS41" s="72">
        <v>176.32382352941178</v>
      </c>
      <c r="AT41" s="72">
        <v>178.28294117647062</v>
      </c>
      <c r="AU41" s="72">
        <v>180.24205882352942</v>
      </c>
      <c r="AV41" s="72">
        <v>182.20117647058825</v>
      </c>
    </row>
    <row r="42" ht="15.75" hidden="1" customHeight="1">
      <c r="A42" s="31" t="s">
        <v>176</v>
      </c>
      <c r="B42" s="32">
        <v>2.872647058823529</v>
      </c>
      <c r="C42" s="31">
        <v>92.0</v>
      </c>
      <c r="D42" s="14">
        <v>92.0</v>
      </c>
      <c r="E42" s="72">
        <v>94.87264705882353</v>
      </c>
      <c r="F42" s="72">
        <v>97.74529411764706</v>
      </c>
      <c r="G42" s="72">
        <v>100.6179411764706</v>
      </c>
      <c r="H42" s="72">
        <v>103.49058823529411</v>
      </c>
      <c r="I42" s="72">
        <v>106.36323529411764</v>
      </c>
      <c r="J42" s="72">
        <v>109.23588235294118</v>
      </c>
      <c r="K42" s="72">
        <v>112.1085294117647</v>
      </c>
      <c r="L42" s="72">
        <v>114.98117647058822</v>
      </c>
      <c r="M42" s="72">
        <v>117.85382352941176</v>
      </c>
      <c r="N42" s="72">
        <v>120.72647058823529</v>
      </c>
      <c r="O42" s="72">
        <v>123.59911764705882</v>
      </c>
      <c r="P42" s="72">
        <v>126.47176470588235</v>
      </c>
      <c r="Q42" s="72">
        <v>129.34441176470588</v>
      </c>
      <c r="R42" s="72">
        <v>132.2170588235294</v>
      </c>
      <c r="S42" s="72">
        <v>135.08970588235292</v>
      </c>
      <c r="T42" s="72">
        <v>137.96235294117645</v>
      </c>
      <c r="U42" s="72">
        <v>140.83499999999998</v>
      </c>
      <c r="V42" s="72">
        <v>143.7076470588235</v>
      </c>
      <c r="W42" s="72">
        <v>146.58029411764704</v>
      </c>
      <c r="X42" s="72">
        <v>149.45294117647057</v>
      </c>
      <c r="Y42" s="72">
        <v>152.3255882352941</v>
      </c>
      <c r="Z42" s="72">
        <v>155.19823529411764</v>
      </c>
      <c r="AA42" s="72">
        <v>158.07088235294117</v>
      </c>
      <c r="AB42" s="72">
        <v>160.9435294117647</v>
      </c>
      <c r="AC42" s="72">
        <v>163.81617647058823</v>
      </c>
      <c r="AD42" s="72">
        <v>166.68882352941176</v>
      </c>
      <c r="AE42" s="72">
        <v>169.5614705882353</v>
      </c>
      <c r="AF42" s="72">
        <v>172.43411764705883</v>
      </c>
      <c r="AG42" s="72">
        <v>175.30676470588236</v>
      </c>
      <c r="AH42" s="72">
        <v>178.17941176470586</v>
      </c>
      <c r="AI42" s="72">
        <v>181.0520588235294</v>
      </c>
      <c r="AJ42" s="72">
        <v>183.92470588235292</v>
      </c>
      <c r="AK42" s="72">
        <v>186.79735294117646</v>
      </c>
      <c r="AL42" s="72">
        <v>189.67</v>
      </c>
      <c r="AM42" s="72">
        <v>192.5426470588235</v>
      </c>
      <c r="AN42" s="72">
        <v>195.41529411764702</v>
      </c>
      <c r="AO42" s="72">
        <v>198.28794117647055</v>
      </c>
      <c r="AP42" s="72">
        <v>201.16058823529409</v>
      </c>
      <c r="AQ42" s="72">
        <v>204.03323529411762</v>
      </c>
      <c r="AR42" s="72">
        <v>206.90588235294115</v>
      </c>
      <c r="AS42" s="72">
        <v>209.77852941176468</v>
      </c>
      <c r="AT42" s="72">
        <v>212.6511764705882</v>
      </c>
      <c r="AU42" s="72">
        <v>215.52382352941174</v>
      </c>
      <c r="AV42" s="72">
        <v>218.39647058823527</v>
      </c>
    </row>
    <row r="43" ht="15.75" hidden="1" customHeight="1">
      <c r="A43" s="31" t="s">
        <v>177</v>
      </c>
      <c r="B43" s="32">
        <v>3.590588235294118</v>
      </c>
      <c r="C43" s="31">
        <v>115.0</v>
      </c>
      <c r="D43" s="14">
        <v>115.0</v>
      </c>
      <c r="E43" s="72">
        <v>118.59058823529412</v>
      </c>
      <c r="F43" s="72">
        <v>122.18117647058824</v>
      </c>
      <c r="G43" s="72">
        <v>125.77176470588236</v>
      </c>
      <c r="H43" s="72">
        <v>129.36235294117648</v>
      </c>
      <c r="I43" s="72">
        <v>132.95294117647057</v>
      </c>
      <c r="J43" s="72">
        <v>136.54352941176472</v>
      </c>
      <c r="K43" s="72">
        <v>140.13411764705882</v>
      </c>
      <c r="L43" s="72">
        <v>143.72470588235294</v>
      </c>
      <c r="M43" s="72">
        <v>147.31529411764706</v>
      </c>
      <c r="N43" s="72">
        <v>150.90588235294118</v>
      </c>
      <c r="O43" s="72">
        <v>154.4964705882353</v>
      </c>
      <c r="P43" s="72">
        <v>158.08705882352942</v>
      </c>
      <c r="Q43" s="72">
        <v>161.67764705882354</v>
      </c>
      <c r="R43" s="72">
        <v>165.26823529411766</v>
      </c>
      <c r="S43" s="72">
        <v>168.85882352941178</v>
      </c>
      <c r="T43" s="72">
        <v>172.44941176470587</v>
      </c>
      <c r="U43" s="72">
        <v>176.04000000000002</v>
      </c>
      <c r="V43" s="72">
        <v>179.6305882352941</v>
      </c>
      <c r="W43" s="72">
        <v>183.22117647058823</v>
      </c>
      <c r="X43" s="72">
        <v>186.81176470588235</v>
      </c>
      <c r="Y43" s="72">
        <v>190.40235294117647</v>
      </c>
      <c r="Z43" s="72">
        <v>193.9929411764706</v>
      </c>
      <c r="AA43" s="72">
        <v>197.58352941176472</v>
      </c>
      <c r="AB43" s="72">
        <v>201.17411764705884</v>
      </c>
      <c r="AC43" s="72">
        <v>204.76470588235293</v>
      </c>
      <c r="AD43" s="72">
        <v>208.35529411764708</v>
      </c>
      <c r="AE43" s="72">
        <v>211.94588235294117</v>
      </c>
      <c r="AF43" s="72">
        <v>215.53647058823532</v>
      </c>
      <c r="AG43" s="72">
        <v>219.1270588235294</v>
      </c>
      <c r="AH43" s="72">
        <v>222.71764705882353</v>
      </c>
      <c r="AI43" s="72">
        <v>226.30823529411765</v>
      </c>
      <c r="AJ43" s="72">
        <v>229.89882352941177</v>
      </c>
      <c r="AK43" s="72">
        <v>233.4894117647059</v>
      </c>
      <c r="AL43" s="72">
        <v>237.08</v>
      </c>
      <c r="AM43" s="72">
        <v>240.67058823529413</v>
      </c>
      <c r="AN43" s="72">
        <v>244.26117647058825</v>
      </c>
      <c r="AO43" s="72">
        <v>247.85176470588237</v>
      </c>
      <c r="AP43" s="72">
        <v>251.44235294117647</v>
      </c>
      <c r="AQ43" s="72">
        <v>255.0329411764706</v>
      </c>
      <c r="AR43" s="72">
        <v>258.6235294117647</v>
      </c>
      <c r="AS43" s="72">
        <v>262.21411764705886</v>
      </c>
      <c r="AT43" s="72">
        <v>265.80470588235295</v>
      </c>
      <c r="AU43" s="72">
        <v>269.39529411764704</v>
      </c>
      <c r="AV43" s="72">
        <v>272.9858823529412</v>
      </c>
    </row>
    <row r="44" ht="15.75" hidden="1" customHeight="1">
      <c r="A44" s="31" t="s">
        <v>178</v>
      </c>
      <c r="B44" s="32">
        <v>3.305882352941176</v>
      </c>
      <c r="C44" s="31">
        <v>180.0</v>
      </c>
      <c r="D44" s="14">
        <v>180.0</v>
      </c>
      <c r="E44" s="72">
        <v>183.30588235294118</v>
      </c>
      <c r="F44" s="72">
        <v>186.61176470588236</v>
      </c>
      <c r="G44" s="72">
        <v>189.91764705882352</v>
      </c>
      <c r="H44" s="72">
        <v>193.2235294117647</v>
      </c>
      <c r="I44" s="72">
        <v>196.52941176470588</v>
      </c>
      <c r="J44" s="72">
        <v>199.83529411764707</v>
      </c>
      <c r="K44" s="72">
        <v>203.14117647058822</v>
      </c>
      <c r="L44" s="72">
        <v>206.4470588235294</v>
      </c>
      <c r="M44" s="72">
        <v>209.75294117647059</v>
      </c>
      <c r="N44" s="72">
        <v>213.05882352941177</v>
      </c>
      <c r="O44" s="72">
        <v>216.36470588235295</v>
      </c>
      <c r="P44" s="72">
        <v>219.6705882352941</v>
      </c>
      <c r="Q44" s="72">
        <v>222.9764705882353</v>
      </c>
      <c r="R44" s="72">
        <v>226.28235294117647</v>
      </c>
      <c r="S44" s="72">
        <v>229.58823529411762</v>
      </c>
      <c r="T44" s="72">
        <v>232.8941176470588</v>
      </c>
      <c r="U44" s="72">
        <v>236.2</v>
      </c>
      <c r="V44" s="72">
        <v>239.50588235294117</v>
      </c>
      <c r="W44" s="72">
        <v>242.81176470588235</v>
      </c>
      <c r="X44" s="72">
        <v>246.11764705882354</v>
      </c>
      <c r="Y44" s="72">
        <v>249.4235294117647</v>
      </c>
      <c r="Z44" s="72">
        <v>252.72941176470587</v>
      </c>
      <c r="AA44" s="72">
        <v>256.035294117647</v>
      </c>
      <c r="AB44" s="72">
        <v>259.3411764705882</v>
      </c>
      <c r="AC44" s="72">
        <v>262.6470588235294</v>
      </c>
      <c r="AD44" s="72">
        <v>265.9529411764706</v>
      </c>
      <c r="AE44" s="72">
        <v>269.25882352941176</v>
      </c>
      <c r="AF44" s="72">
        <v>272.56470588235294</v>
      </c>
      <c r="AG44" s="72">
        <v>275.8705882352941</v>
      </c>
      <c r="AH44" s="72">
        <v>279.17647058823525</v>
      </c>
      <c r="AI44" s="72">
        <v>282.48235294117643</v>
      </c>
      <c r="AJ44" s="72">
        <v>285.7882352941176</v>
      </c>
      <c r="AK44" s="72">
        <v>289.0941176470588</v>
      </c>
      <c r="AL44" s="72">
        <v>292.4</v>
      </c>
      <c r="AM44" s="72">
        <v>295.70588235294116</v>
      </c>
      <c r="AN44" s="72">
        <v>299.01176470588234</v>
      </c>
      <c r="AO44" s="72">
        <v>302.3176470588235</v>
      </c>
      <c r="AP44" s="72">
        <v>305.6235294117647</v>
      </c>
      <c r="AQ44" s="72">
        <v>308.92941176470583</v>
      </c>
      <c r="AR44" s="72">
        <v>312.2352941176471</v>
      </c>
      <c r="AS44" s="72">
        <v>315.5411764705882</v>
      </c>
      <c r="AT44" s="72">
        <v>318.8470588235294</v>
      </c>
      <c r="AU44" s="72">
        <v>322.15294117647056</v>
      </c>
      <c r="AV44" s="72">
        <v>325.45882352941175</v>
      </c>
    </row>
    <row r="45" ht="15.75" hidden="1" customHeight="1">
      <c r="A45" s="31" t="s">
        <v>179</v>
      </c>
      <c r="B45" s="32">
        <v>1.4815151515151515</v>
      </c>
      <c r="C45" s="31">
        <v>72.6</v>
      </c>
      <c r="D45" s="14">
        <v>72.6</v>
      </c>
      <c r="E45" s="72">
        <v>74.08151515151515</v>
      </c>
      <c r="F45" s="72">
        <v>75.5630303030303</v>
      </c>
      <c r="G45" s="72">
        <v>77.04454545454544</v>
      </c>
      <c r="H45" s="72">
        <v>78.5260606060606</v>
      </c>
      <c r="I45" s="72">
        <v>80.00757575757575</v>
      </c>
      <c r="J45" s="72">
        <v>81.4890909090909</v>
      </c>
      <c r="K45" s="72">
        <v>82.97060606060606</v>
      </c>
      <c r="L45" s="72">
        <v>84.4521212121212</v>
      </c>
      <c r="M45" s="72">
        <v>85.93363636363635</v>
      </c>
      <c r="N45" s="72">
        <v>87.4151515151515</v>
      </c>
      <c r="O45" s="72">
        <v>88.89666666666666</v>
      </c>
      <c r="P45" s="72">
        <v>90.37818181818182</v>
      </c>
      <c r="Q45" s="72">
        <v>91.85969696969696</v>
      </c>
      <c r="R45" s="72">
        <v>93.34121212121212</v>
      </c>
      <c r="S45" s="72">
        <v>94.82272727272726</v>
      </c>
      <c r="T45" s="72">
        <v>96.30424242424242</v>
      </c>
      <c r="U45" s="72">
        <v>97.78575757575757</v>
      </c>
      <c r="V45" s="72">
        <v>99.26727272727271</v>
      </c>
      <c r="W45" s="72">
        <v>100.74878787878788</v>
      </c>
      <c r="X45" s="72">
        <v>102.23030303030302</v>
      </c>
      <c r="Y45" s="72">
        <v>103.71181818181817</v>
      </c>
      <c r="Z45" s="72">
        <v>105.19333333333333</v>
      </c>
      <c r="AA45" s="72">
        <v>106.67484848484847</v>
      </c>
      <c r="AB45" s="72">
        <v>108.15636363636364</v>
      </c>
      <c r="AC45" s="72">
        <v>109.63787878787878</v>
      </c>
      <c r="AD45" s="72">
        <v>111.11939393939393</v>
      </c>
      <c r="AE45" s="72">
        <v>112.60090909090908</v>
      </c>
      <c r="AF45" s="72">
        <v>114.08242424242424</v>
      </c>
      <c r="AG45" s="72">
        <v>115.56393939393939</v>
      </c>
      <c r="AH45" s="72">
        <v>117.04545454545453</v>
      </c>
      <c r="AI45" s="72">
        <v>118.52696969696969</v>
      </c>
      <c r="AJ45" s="72">
        <v>120.00848484848484</v>
      </c>
      <c r="AK45" s="72">
        <v>121.49</v>
      </c>
      <c r="AL45" s="72">
        <v>122.97151515151515</v>
      </c>
      <c r="AM45" s="72">
        <v>124.45303030303029</v>
      </c>
      <c r="AN45" s="72">
        <v>125.93454545454544</v>
      </c>
      <c r="AO45" s="72">
        <v>127.4160606060606</v>
      </c>
      <c r="AP45" s="72">
        <v>128.89757575757574</v>
      </c>
      <c r="AQ45" s="72">
        <v>130.3790909090909</v>
      </c>
      <c r="AR45" s="72">
        <v>131.86060606060605</v>
      </c>
      <c r="AS45" s="72">
        <v>133.3421212121212</v>
      </c>
      <c r="AT45" s="72">
        <v>134.82363636363635</v>
      </c>
      <c r="AU45" s="72">
        <v>136.30515151515152</v>
      </c>
      <c r="AV45" s="72">
        <v>137.78666666666666</v>
      </c>
    </row>
    <row r="46" ht="15.75" hidden="1" customHeight="1">
      <c r="A46" s="31" t="s">
        <v>180</v>
      </c>
      <c r="B46" s="32">
        <v>1.4690909090909088</v>
      </c>
      <c r="C46" s="31">
        <v>120.0</v>
      </c>
      <c r="D46" s="14">
        <v>120.0</v>
      </c>
      <c r="E46" s="72">
        <v>121.46909090909091</v>
      </c>
      <c r="F46" s="72">
        <v>122.93818181818182</v>
      </c>
      <c r="G46" s="72">
        <v>124.40727272727273</v>
      </c>
      <c r="H46" s="72">
        <v>125.87636363636364</v>
      </c>
      <c r="I46" s="72">
        <v>127.34545454545454</v>
      </c>
      <c r="J46" s="72">
        <v>128.81454545454545</v>
      </c>
      <c r="K46" s="72">
        <v>130.28363636363636</v>
      </c>
      <c r="L46" s="72">
        <v>131.75272727272727</v>
      </c>
      <c r="M46" s="72">
        <v>133.22181818181818</v>
      </c>
      <c r="N46" s="72">
        <v>134.6909090909091</v>
      </c>
      <c r="O46" s="72">
        <v>136.16</v>
      </c>
      <c r="P46" s="72">
        <v>137.6290909090909</v>
      </c>
      <c r="Q46" s="72">
        <v>139.0981818181818</v>
      </c>
      <c r="R46" s="72">
        <v>140.56727272727272</v>
      </c>
      <c r="S46" s="72">
        <v>142.03636363636363</v>
      </c>
      <c r="T46" s="72">
        <v>143.50545454545454</v>
      </c>
      <c r="U46" s="72">
        <v>144.97454545454545</v>
      </c>
      <c r="V46" s="72">
        <v>146.44363636363636</v>
      </c>
      <c r="W46" s="72">
        <v>147.91272727272727</v>
      </c>
      <c r="X46" s="72">
        <v>149.38181818181818</v>
      </c>
      <c r="Y46" s="72">
        <v>150.85090909090908</v>
      </c>
      <c r="Z46" s="72">
        <v>152.32</v>
      </c>
      <c r="AA46" s="72">
        <v>153.7890909090909</v>
      </c>
      <c r="AB46" s="72">
        <v>155.2581818181818</v>
      </c>
      <c r="AC46" s="72">
        <v>156.72727272727272</v>
      </c>
      <c r="AD46" s="72">
        <v>158.19636363636363</v>
      </c>
      <c r="AE46" s="72">
        <v>159.66545454545454</v>
      </c>
      <c r="AF46" s="72">
        <v>161.13454545454545</v>
      </c>
      <c r="AG46" s="72">
        <v>162.60363636363635</v>
      </c>
      <c r="AH46" s="72">
        <v>164.07272727272726</v>
      </c>
      <c r="AI46" s="72">
        <v>165.54181818181817</v>
      </c>
      <c r="AJ46" s="72">
        <v>167.01090909090908</v>
      </c>
      <c r="AK46" s="72">
        <v>168.48</v>
      </c>
      <c r="AL46" s="72">
        <v>169.9490909090909</v>
      </c>
      <c r="AM46" s="72">
        <v>171.4181818181818</v>
      </c>
      <c r="AN46" s="72">
        <v>172.88727272727272</v>
      </c>
      <c r="AO46" s="72">
        <v>174.35636363636362</v>
      </c>
      <c r="AP46" s="72">
        <v>175.82545454545453</v>
      </c>
      <c r="AQ46" s="72">
        <v>177.29454545454544</v>
      </c>
      <c r="AR46" s="72">
        <v>178.76363636363635</v>
      </c>
      <c r="AS46" s="72">
        <v>180.23272727272726</v>
      </c>
      <c r="AT46" s="72">
        <v>181.70181818181817</v>
      </c>
      <c r="AU46" s="72">
        <v>183.17090909090908</v>
      </c>
      <c r="AV46" s="72">
        <v>184.64</v>
      </c>
    </row>
    <row r="47" ht="15.75" hidden="1" customHeight="1">
      <c r="A47" s="31" t="s">
        <v>181</v>
      </c>
      <c r="B47" s="32">
        <v>3.4587878787878794</v>
      </c>
      <c r="C47" s="31">
        <v>158.4</v>
      </c>
      <c r="D47" s="14">
        <v>158.4</v>
      </c>
      <c r="E47" s="72">
        <v>161.8587878787879</v>
      </c>
      <c r="F47" s="72">
        <v>165.31757575757575</v>
      </c>
      <c r="G47" s="72">
        <v>168.77636363636364</v>
      </c>
      <c r="H47" s="72">
        <v>172.23515151515153</v>
      </c>
      <c r="I47" s="72">
        <v>175.6939393939394</v>
      </c>
      <c r="J47" s="72">
        <v>179.15272727272728</v>
      </c>
      <c r="K47" s="72">
        <v>182.61151515151516</v>
      </c>
      <c r="L47" s="72">
        <v>186.07030303030305</v>
      </c>
      <c r="M47" s="72">
        <v>189.5290909090909</v>
      </c>
      <c r="N47" s="72">
        <v>192.9878787878788</v>
      </c>
      <c r="O47" s="72">
        <v>196.4466666666667</v>
      </c>
      <c r="P47" s="72">
        <v>199.90545454545457</v>
      </c>
      <c r="Q47" s="72">
        <v>203.36424242424243</v>
      </c>
      <c r="R47" s="72">
        <v>206.82303030303032</v>
      </c>
      <c r="S47" s="72">
        <v>210.2818181818182</v>
      </c>
      <c r="T47" s="72">
        <v>213.74060606060607</v>
      </c>
      <c r="U47" s="72">
        <v>217.19939393939396</v>
      </c>
      <c r="V47" s="72">
        <v>220.65818181818184</v>
      </c>
      <c r="W47" s="72">
        <v>224.1169696969697</v>
      </c>
      <c r="X47" s="72">
        <v>227.5757575757576</v>
      </c>
      <c r="Y47" s="72">
        <v>231.03454545454548</v>
      </c>
      <c r="Z47" s="72">
        <v>234.49333333333334</v>
      </c>
      <c r="AA47" s="72">
        <v>237.95212121212123</v>
      </c>
      <c r="AB47" s="72">
        <v>241.41090909090912</v>
      </c>
      <c r="AC47" s="72">
        <v>244.86969696969697</v>
      </c>
      <c r="AD47" s="72">
        <v>248.3284848484849</v>
      </c>
      <c r="AE47" s="72">
        <v>251.78727272727275</v>
      </c>
      <c r="AF47" s="72">
        <v>255.2460606060606</v>
      </c>
      <c r="AG47" s="72">
        <v>258.7048484848485</v>
      </c>
      <c r="AH47" s="72">
        <v>262.1636363636364</v>
      </c>
      <c r="AI47" s="72">
        <v>265.62242424242424</v>
      </c>
      <c r="AJ47" s="72">
        <v>269.08121212121216</v>
      </c>
      <c r="AK47" s="72">
        <v>272.54</v>
      </c>
      <c r="AL47" s="72">
        <v>275.9987878787879</v>
      </c>
      <c r="AM47" s="72">
        <v>279.4575757575758</v>
      </c>
      <c r="AN47" s="72">
        <v>282.91636363636366</v>
      </c>
      <c r="AO47" s="72">
        <v>286.3751515151515</v>
      </c>
      <c r="AP47" s="72">
        <v>289.83393939393943</v>
      </c>
      <c r="AQ47" s="72">
        <v>293.2927272727273</v>
      </c>
      <c r="AR47" s="72">
        <v>296.75151515151515</v>
      </c>
      <c r="AS47" s="72">
        <v>300.21030303030307</v>
      </c>
      <c r="AT47" s="72">
        <v>303.669090909091</v>
      </c>
      <c r="AU47" s="72">
        <v>307.1278787878788</v>
      </c>
      <c r="AV47" s="72">
        <v>310.5866666666667</v>
      </c>
    </row>
    <row r="48" ht="15.75" hidden="1" customHeight="1">
      <c r="A48" s="31" t="s">
        <v>182</v>
      </c>
      <c r="B48" s="32">
        <v>2.037352941176471</v>
      </c>
      <c r="C48" s="31">
        <v>78.0</v>
      </c>
      <c r="D48" s="14">
        <v>78.0</v>
      </c>
      <c r="E48" s="72">
        <v>80.03735294117647</v>
      </c>
      <c r="F48" s="72">
        <v>82.07470588235294</v>
      </c>
      <c r="G48" s="72">
        <v>84.11205882352941</v>
      </c>
      <c r="H48" s="72">
        <v>86.14941176470589</v>
      </c>
      <c r="I48" s="72">
        <v>88.18676470588235</v>
      </c>
      <c r="J48" s="72">
        <v>90.22411764705882</v>
      </c>
      <c r="K48" s="72">
        <v>92.2614705882353</v>
      </c>
      <c r="L48" s="72">
        <v>94.29882352941176</v>
      </c>
      <c r="M48" s="72">
        <v>96.33617647058824</v>
      </c>
      <c r="N48" s="72">
        <v>98.37352941176471</v>
      </c>
      <c r="O48" s="72">
        <v>100.41088235294117</v>
      </c>
      <c r="P48" s="72">
        <v>102.44823529411765</v>
      </c>
      <c r="Q48" s="72">
        <v>104.48558823529412</v>
      </c>
      <c r="R48" s="72">
        <v>106.5229411764706</v>
      </c>
      <c r="S48" s="72">
        <v>108.56029411764706</v>
      </c>
      <c r="T48" s="72">
        <v>110.59764705882353</v>
      </c>
      <c r="U48" s="72">
        <v>112.635</v>
      </c>
      <c r="V48" s="72">
        <v>114.67235294117648</v>
      </c>
      <c r="W48" s="72">
        <v>116.70970588235295</v>
      </c>
      <c r="X48" s="72">
        <v>118.74705882352941</v>
      </c>
      <c r="Y48" s="72">
        <v>120.78441176470588</v>
      </c>
      <c r="Z48" s="72">
        <v>122.82176470588236</v>
      </c>
      <c r="AA48" s="72">
        <v>124.85911764705884</v>
      </c>
      <c r="AB48" s="72">
        <v>126.8964705882353</v>
      </c>
      <c r="AC48" s="72">
        <v>128.93382352941177</v>
      </c>
      <c r="AD48" s="72">
        <v>130.97117647058823</v>
      </c>
      <c r="AE48" s="72">
        <v>133.0085294117647</v>
      </c>
      <c r="AF48" s="72">
        <v>135.0458823529412</v>
      </c>
      <c r="AG48" s="72">
        <v>137.08323529411766</v>
      </c>
      <c r="AH48" s="72">
        <v>139.12058823529412</v>
      </c>
      <c r="AI48" s="72">
        <v>141.1579411764706</v>
      </c>
      <c r="AJ48" s="72">
        <v>143.19529411764705</v>
      </c>
      <c r="AK48" s="72">
        <v>145.23264705882355</v>
      </c>
      <c r="AL48" s="72">
        <v>147.27</v>
      </c>
      <c r="AM48" s="72">
        <v>149.30735294117648</v>
      </c>
      <c r="AN48" s="72">
        <v>151.34470588235297</v>
      </c>
      <c r="AO48" s="72">
        <v>153.3820588235294</v>
      </c>
      <c r="AP48" s="72">
        <v>155.4194117647059</v>
      </c>
      <c r="AQ48" s="72">
        <v>157.45676470588236</v>
      </c>
      <c r="AR48" s="72">
        <v>159.49411764705883</v>
      </c>
      <c r="AS48" s="72">
        <v>161.53147058823532</v>
      </c>
      <c r="AT48" s="72">
        <v>163.56882352941176</v>
      </c>
      <c r="AU48" s="72">
        <v>165.60617647058825</v>
      </c>
      <c r="AV48" s="72">
        <v>167.64352941176472</v>
      </c>
    </row>
    <row r="49" ht="15.75" hidden="1" customHeight="1">
      <c r="A49" s="31" t="s">
        <v>183</v>
      </c>
      <c r="B49" s="32">
        <v>0.918235294117647</v>
      </c>
      <c r="C49" s="31">
        <v>50.0</v>
      </c>
      <c r="D49" s="14">
        <v>50.0</v>
      </c>
      <c r="E49" s="72">
        <v>50.91823529411765</v>
      </c>
      <c r="F49" s="72">
        <v>51.836470588235294</v>
      </c>
      <c r="G49" s="72">
        <v>52.754705882352944</v>
      </c>
      <c r="H49" s="72">
        <v>53.67294117647059</v>
      </c>
      <c r="I49" s="72">
        <v>54.59117647058824</v>
      </c>
      <c r="J49" s="72">
        <v>55.50941176470588</v>
      </c>
      <c r="K49" s="72">
        <v>56.42764705882353</v>
      </c>
      <c r="L49" s="72">
        <v>57.345882352941175</v>
      </c>
      <c r="M49" s="72">
        <v>58.264117647058825</v>
      </c>
      <c r="N49" s="72">
        <v>59.18235294117647</v>
      </c>
      <c r="O49" s="72">
        <v>60.10058823529412</v>
      </c>
      <c r="P49" s="72">
        <v>61.01882352941176</v>
      </c>
      <c r="Q49" s="72">
        <v>61.93705882352941</v>
      </c>
      <c r="R49" s="72">
        <v>62.85529411764706</v>
      </c>
      <c r="S49" s="72">
        <v>63.773529411764706</v>
      </c>
      <c r="T49" s="72">
        <v>64.69176470588235</v>
      </c>
      <c r="U49" s="72">
        <v>65.61</v>
      </c>
      <c r="V49" s="72">
        <v>66.52823529411765</v>
      </c>
      <c r="W49" s="72">
        <v>67.44647058823529</v>
      </c>
      <c r="X49" s="72">
        <v>68.36470588235294</v>
      </c>
      <c r="Y49" s="72">
        <v>69.28294117647059</v>
      </c>
      <c r="Z49" s="72">
        <v>70.20117647058824</v>
      </c>
      <c r="AA49" s="72">
        <v>71.11941176470589</v>
      </c>
      <c r="AB49" s="72">
        <v>72.03764705882352</v>
      </c>
      <c r="AC49" s="72">
        <v>72.95588235294117</v>
      </c>
      <c r="AD49" s="72">
        <v>73.87411764705882</v>
      </c>
      <c r="AE49" s="72">
        <v>74.79235294117647</v>
      </c>
      <c r="AF49" s="72">
        <v>75.71058823529413</v>
      </c>
      <c r="AG49" s="72">
        <v>76.62882352941176</v>
      </c>
      <c r="AH49" s="72">
        <v>77.54705882352941</v>
      </c>
      <c r="AI49" s="72">
        <v>78.46529411764706</v>
      </c>
      <c r="AJ49" s="72">
        <v>79.3835294117647</v>
      </c>
      <c r="AK49" s="72">
        <v>80.30176470588235</v>
      </c>
      <c r="AL49" s="72">
        <v>81.22</v>
      </c>
      <c r="AM49" s="72">
        <v>82.13823529411765</v>
      </c>
      <c r="AN49" s="72">
        <v>83.0564705882353</v>
      </c>
      <c r="AO49" s="72">
        <v>83.97470588235294</v>
      </c>
      <c r="AP49" s="72">
        <v>84.89294117647059</v>
      </c>
      <c r="AQ49" s="72">
        <v>85.81117647058824</v>
      </c>
      <c r="AR49" s="72">
        <v>86.72941176470587</v>
      </c>
      <c r="AS49" s="72">
        <v>87.64764705882354</v>
      </c>
      <c r="AT49" s="72">
        <v>88.56588235294117</v>
      </c>
      <c r="AU49" s="72">
        <v>89.48411764705882</v>
      </c>
      <c r="AV49" s="72">
        <v>90.40235294117647</v>
      </c>
    </row>
    <row r="50" ht="15.75" hidden="1" customHeight="1">
      <c r="A50" s="31" t="s">
        <v>184</v>
      </c>
      <c r="B50" s="32">
        <v>1.248857142857143</v>
      </c>
      <c r="C50" s="31">
        <v>102.0</v>
      </c>
      <c r="D50" s="14">
        <v>102.0</v>
      </c>
      <c r="E50" s="72">
        <v>103.24885714285715</v>
      </c>
      <c r="F50" s="72">
        <v>104.49771428571428</v>
      </c>
      <c r="G50" s="72">
        <v>105.74657142857143</v>
      </c>
      <c r="H50" s="72">
        <v>106.99542857142858</v>
      </c>
      <c r="I50" s="72">
        <v>108.24428571428571</v>
      </c>
      <c r="J50" s="72">
        <v>109.49314285714286</v>
      </c>
      <c r="K50" s="72">
        <v>110.742</v>
      </c>
      <c r="L50" s="72">
        <v>111.99085714285715</v>
      </c>
      <c r="M50" s="72">
        <v>113.23971428571429</v>
      </c>
      <c r="N50" s="72">
        <v>114.48857142857143</v>
      </c>
      <c r="O50" s="72">
        <v>115.73742857142858</v>
      </c>
      <c r="P50" s="72">
        <v>116.98628571428571</v>
      </c>
      <c r="Q50" s="72">
        <v>118.23514285714286</v>
      </c>
      <c r="R50" s="72">
        <v>119.48400000000001</v>
      </c>
      <c r="S50" s="72">
        <v>120.73285714285714</v>
      </c>
      <c r="T50" s="72">
        <v>121.98171428571429</v>
      </c>
      <c r="U50" s="72">
        <v>123.23057142857144</v>
      </c>
      <c r="V50" s="72">
        <v>124.47942857142857</v>
      </c>
      <c r="W50" s="72">
        <v>125.72828571428572</v>
      </c>
      <c r="X50" s="72">
        <v>126.97714285714287</v>
      </c>
      <c r="Y50" s="72">
        <v>128.226</v>
      </c>
      <c r="Z50" s="72">
        <v>129.47485714285716</v>
      </c>
      <c r="AA50" s="72">
        <v>130.7237142857143</v>
      </c>
      <c r="AB50" s="72">
        <v>131.97257142857143</v>
      </c>
      <c r="AC50" s="72">
        <v>133.2214285714286</v>
      </c>
      <c r="AD50" s="72">
        <v>134.47028571428572</v>
      </c>
      <c r="AE50" s="72">
        <v>135.71914285714286</v>
      </c>
      <c r="AF50" s="72">
        <v>136.96800000000002</v>
      </c>
      <c r="AG50" s="72">
        <v>138.21685714285715</v>
      </c>
      <c r="AH50" s="72">
        <v>139.46571428571428</v>
      </c>
      <c r="AI50" s="72">
        <v>140.71457142857145</v>
      </c>
      <c r="AJ50" s="72">
        <v>141.96342857142858</v>
      </c>
      <c r="AK50" s="72">
        <v>143.2122857142857</v>
      </c>
      <c r="AL50" s="72">
        <v>144.46114285714287</v>
      </c>
      <c r="AM50" s="72">
        <v>145.71</v>
      </c>
      <c r="AN50" s="72">
        <v>146.95885714285714</v>
      </c>
      <c r="AO50" s="72">
        <v>148.2077142857143</v>
      </c>
      <c r="AP50" s="72">
        <v>149.45657142857144</v>
      </c>
      <c r="AQ50" s="72">
        <v>150.70542857142857</v>
      </c>
      <c r="AR50" s="72">
        <v>151.95428571428573</v>
      </c>
      <c r="AS50" s="72">
        <v>153.20314285714286</v>
      </c>
      <c r="AT50" s="72">
        <v>154.452</v>
      </c>
      <c r="AU50" s="72">
        <v>155.70085714285716</v>
      </c>
      <c r="AV50" s="72">
        <v>156.9497142857143</v>
      </c>
    </row>
    <row r="51" ht="15.75" hidden="1" customHeight="1">
      <c r="A51" s="31" t="s">
        <v>185</v>
      </c>
      <c r="B51" s="32">
        <v>3.4285714285714284</v>
      </c>
      <c r="C51" s="31">
        <v>240.0</v>
      </c>
      <c r="D51" s="14">
        <v>240.0</v>
      </c>
      <c r="E51" s="72">
        <v>243.42857142857142</v>
      </c>
      <c r="F51" s="72">
        <v>246.85714285714286</v>
      </c>
      <c r="G51" s="72">
        <v>250.28571428571428</v>
      </c>
      <c r="H51" s="72">
        <v>253.71428571428572</v>
      </c>
      <c r="I51" s="72">
        <v>257.14285714285717</v>
      </c>
      <c r="J51" s="72">
        <v>260.57142857142856</v>
      </c>
      <c r="K51" s="72">
        <v>264.0</v>
      </c>
      <c r="L51" s="72">
        <v>267.42857142857144</v>
      </c>
      <c r="M51" s="72">
        <v>270.85714285714283</v>
      </c>
      <c r="N51" s="72">
        <v>274.2857142857143</v>
      </c>
      <c r="O51" s="72">
        <v>277.7142857142857</v>
      </c>
      <c r="P51" s="72">
        <v>281.1428571428571</v>
      </c>
      <c r="Q51" s="72">
        <v>284.57142857142856</v>
      </c>
      <c r="R51" s="72">
        <v>288.0</v>
      </c>
      <c r="S51" s="72">
        <v>291.42857142857144</v>
      </c>
      <c r="T51" s="72">
        <v>294.85714285714283</v>
      </c>
      <c r="U51" s="72">
        <v>298.2857142857143</v>
      </c>
      <c r="V51" s="72">
        <v>301.7142857142857</v>
      </c>
      <c r="W51" s="72">
        <v>305.1428571428571</v>
      </c>
      <c r="X51" s="72">
        <v>308.57142857142856</v>
      </c>
      <c r="Y51" s="72">
        <v>312.0</v>
      </c>
      <c r="Z51" s="72">
        <v>315.42857142857144</v>
      </c>
      <c r="AA51" s="72">
        <v>318.85714285714283</v>
      </c>
      <c r="AB51" s="72">
        <v>322.2857142857143</v>
      </c>
      <c r="AC51" s="72">
        <v>325.7142857142857</v>
      </c>
      <c r="AD51" s="72">
        <v>329.1428571428571</v>
      </c>
      <c r="AE51" s="72">
        <v>332.57142857142856</v>
      </c>
      <c r="AF51" s="72">
        <v>336.0</v>
      </c>
      <c r="AG51" s="72">
        <v>339.42857142857144</v>
      </c>
      <c r="AH51" s="72">
        <v>342.85714285714283</v>
      </c>
      <c r="AI51" s="72">
        <v>346.2857142857143</v>
      </c>
      <c r="AJ51" s="72">
        <v>349.7142857142857</v>
      </c>
      <c r="AK51" s="72">
        <v>353.1428571428571</v>
      </c>
      <c r="AL51" s="72">
        <v>356.57142857142856</v>
      </c>
      <c r="AM51" s="72">
        <v>360.0</v>
      </c>
      <c r="AN51" s="72">
        <v>363.42857142857144</v>
      </c>
      <c r="AO51" s="72">
        <v>366.85714285714283</v>
      </c>
      <c r="AP51" s="72">
        <v>370.2857142857143</v>
      </c>
      <c r="AQ51" s="72">
        <v>373.71428571428567</v>
      </c>
      <c r="AR51" s="72">
        <v>377.1428571428571</v>
      </c>
      <c r="AS51" s="72">
        <v>380.57142857142856</v>
      </c>
      <c r="AT51" s="72">
        <v>384.0</v>
      </c>
      <c r="AU51" s="72">
        <v>387.42857142857144</v>
      </c>
      <c r="AV51" s="72">
        <v>390.8571428571429</v>
      </c>
    </row>
    <row r="52" ht="15.75" hidden="1" customHeight="1">
      <c r="A52" s="31" t="s">
        <v>186</v>
      </c>
      <c r="B52" s="32">
        <v>3.442857142857143</v>
      </c>
      <c r="C52" s="31">
        <v>241.0</v>
      </c>
      <c r="D52" s="14">
        <v>241.0</v>
      </c>
      <c r="E52" s="72">
        <v>244.44285714285715</v>
      </c>
      <c r="F52" s="72">
        <v>247.8857142857143</v>
      </c>
      <c r="G52" s="72">
        <v>251.32857142857142</v>
      </c>
      <c r="H52" s="72">
        <v>254.77142857142857</v>
      </c>
      <c r="I52" s="72">
        <v>258.2142857142857</v>
      </c>
      <c r="J52" s="72">
        <v>261.65714285714284</v>
      </c>
      <c r="K52" s="72">
        <v>265.1</v>
      </c>
      <c r="L52" s="72">
        <v>268.54285714285714</v>
      </c>
      <c r="M52" s="72">
        <v>271.98571428571427</v>
      </c>
      <c r="N52" s="72">
        <v>275.42857142857144</v>
      </c>
      <c r="O52" s="72">
        <v>278.87142857142857</v>
      </c>
      <c r="P52" s="72">
        <v>282.3142857142857</v>
      </c>
      <c r="Q52" s="72">
        <v>285.75714285714287</v>
      </c>
      <c r="R52" s="72">
        <v>289.2</v>
      </c>
      <c r="S52" s="72">
        <v>292.64285714285717</v>
      </c>
      <c r="T52" s="72">
        <v>296.0857142857143</v>
      </c>
      <c r="U52" s="72">
        <v>299.5285714285714</v>
      </c>
      <c r="V52" s="72">
        <v>302.9714285714286</v>
      </c>
      <c r="W52" s="72">
        <v>306.4142857142857</v>
      </c>
      <c r="X52" s="72">
        <v>309.8571428571429</v>
      </c>
      <c r="Y52" s="72">
        <v>313.3</v>
      </c>
      <c r="Z52" s="72">
        <v>316.74285714285713</v>
      </c>
      <c r="AA52" s="72">
        <v>320.1857142857143</v>
      </c>
      <c r="AB52" s="72">
        <v>323.62857142857143</v>
      </c>
      <c r="AC52" s="72">
        <v>327.07142857142856</v>
      </c>
      <c r="AD52" s="72">
        <v>330.51428571428573</v>
      </c>
      <c r="AE52" s="72">
        <v>333.95714285714286</v>
      </c>
      <c r="AF52" s="72">
        <v>337.4</v>
      </c>
      <c r="AG52" s="72">
        <v>340.84285714285716</v>
      </c>
      <c r="AH52" s="72">
        <v>344.2857142857143</v>
      </c>
      <c r="AI52" s="72">
        <v>347.7285714285714</v>
      </c>
      <c r="AJ52" s="72">
        <v>351.1714285714286</v>
      </c>
      <c r="AK52" s="72">
        <v>354.61428571428576</v>
      </c>
      <c r="AL52" s="72">
        <v>358.0571428571429</v>
      </c>
      <c r="AM52" s="72">
        <v>361.5</v>
      </c>
      <c r="AN52" s="72">
        <v>364.9428571428572</v>
      </c>
      <c r="AO52" s="72">
        <v>368.3857142857143</v>
      </c>
      <c r="AP52" s="72">
        <v>371.8285714285714</v>
      </c>
      <c r="AQ52" s="72">
        <v>375.2714285714286</v>
      </c>
      <c r="AR52" s="72">
        <v>378.7142857142857</v>
      </c>
      <c r="AS52" s="72">
        <v>382.15714285714284</v>
      </c>
      <c r="AT52" s="72">
        <v>385.6</v>
      </c>
      <c r="AU52" s="72">
        <v>389.04285714285714</v>
      </c>
      <c r="AV52" s="72">
        <v>392.48571428571427</v>
      </c>
    </row>
    <row r="53" ht="15.75" hidden="1" customHeight="1">
      <c r="A53" s="31" t="s">
        <v>187</v>
      </c>
      <c r="B53" s="32">
        <v>0.8938235294117647</v>
      </c>
      <c r="C53" s="31">
        <v>73.0</v>
      </c>
      <c r="D53" s="14">
        <v>73.0</v>
      </c>
      <c r="E53" s="72">
        <v>73.89382352941176</v>
      </c>
      <c r="F53" s="72">
        <v>74.78764705882352</v>
      </c>
      <c r="G53" s="72">
        <v>75.6814705882353</v>
      </c>
      <c r="H53" s="72">
        <v>76.57529411764706</v>
      </c>
      <c r="I53" s="72">
        <v>77.46911764705882</v>
      </c>
      <c r="J53" s="72">
        <v>78.36294117647058</v>
      </c>
      <c r="K53" s="72">
        <v>79.25676470588235</v>
      </c>
      <c r="L53" s="72">
        <v>80.15058823529412</v>
      </c>
      <c r="M53" s="72">
        <v>81.04441176470588</v>
      </c>
      <c r="N53" s="72">
        <v>81.93823529411765</v>
      </c>
      <c r="O53" s="72">
        <v>82.83205882352941</v>
      </c>
      <c r="P53" s="72">
        <v>83.72588235294117</v>
      </c>
      <c r="Q53" s="72">
        <v>84.61970588235295</v>
      </c>
      <c r="R53" s="72">
        <v>85.51352941176471</v>
      </c>
      <c r="S53" s="72">
        <v>86.40735294117647</v>
      </c>
      <c r="T53" s="72">
        <v>87.30117647058823</v>
      </c>
      <c r="U53" s="72">
        <v>88.195</v>
      </c>
      <c r="V53" s="72">
        <v>89.08882352941177</v>
      </c>
      <c r="W53" s="72">
        <v>89.98264705882353</v>
      </c>
      <c r="X53" s="72">
        <v>90.87647058823529</v>
      </c>
      <c r="Y53" s="72">
        <v>91.77029411764705</v>
      </c>
      <c r="Z53" s="72">
        <v>92.66411764705882</v>
      </c>
      <c r="AA53" s="72">
        <v>93.55794117647059</v>
      </c>
      <c r="AB53" s="72">
        <v>94.45176470588235</v>
      </c>
      <c r="AC53" s="72">
        <v>95.34558823529412</v>
      </c>
      <c r="AD53" s="72">
        <v>96.23941176470588</v>
      </c>
      <c r="AE53" s="72">
        <v>97.13323529411764</v>
      </c>
      <c r="AF53" s="72">
        <v>98.02705882352942</v>
      </c>
      <c r="AG53" s="72">
        <v>98.92088235294118</v>
      </c>
      <c r="AH53" s="72">
        <v>99.81470588235294</v>
      </c>
      <c r="AI53" s="72">
        <v>100.7085294117647</v>
      </c>
      <c r="AJ53" s="72">
        <v>101.60235294117646</v>
      </c>
      <c r="AK53" s="72">
        <v>102.49617647058824</v>
      </c>
      <c r="AL53" s="72">
        <v>103.39</v>
      </c>
      <c r="AM53" s="72">
        <v>104.28382352941176</v>
      </c>
      <c r="AN53" s="72">
        <v>105.17764705882354</v>
      </c>
      <c r="AO53" s="72">
        <v>106.07147058823529</v>
      </c>
      <c r="AP53" s="72">
        <v>106.96529411764706</v>
      </c>
      <c r="AQ53" s="72">
        <v>107.85911764705882</v>
      </c>
      <c r="AR53" s="72">
        <v>108.75294117647059</v>
      </c>
      <c r="AS53" s="72">
        <v>109.64676470588236</v>
      </c>
      <c r="AT53" s="72">
        <v>110.54058823529411</v>
      </c>
      <c r="AU53" s="72">
        <v>111.43441176470589</v>
      </c>
      <c r="AV53" s="72">
        <v>112.32823529411765</v>
      </c>
    </row>
    <row r="54" ht="15.75" hidden="1" customHeight="1">
      <c r="A54" s="31" t="s">
        <v>188</v>
      </c>
      <c r="B54" s="32">
        <v>1.0202777777777778</v>
      </c>
      <c r="C54" s="31">
        <v>50.0</v>
      </c>
      <c r="D54" s="14">
        <v>50.0</v>
      </c>
      <c r="E54" s="72">
        <v>51.02027777777778</v>
      </c>
      <c r="F54" s="72">
        <v>52.04055555555556</v>
      </c>
      <c r="G54" s="72">
        <v>53.060833333333335</v>
      </c>
      <c r="H54" s="72">
        <v>54.08111111111111</v>
      </c>
      <c r="I54" s="72">
        <v>55.10138888888889</v>
      </c>
      <c r="J54" s="72">
        <v>56.12166666666667</v>
      </c>
      <c r="K54" s="72">
        <v>57.14194444444445</v>
      </c>
      <c r="L54" s="72">
        <v>58.162222222222226</v>
      </c>
      <c r="M54" s="72">
        <v>59.182500000000005</v>
      </c>
      <c r="N54" s="72">
        <v>60.20277777777778</v>
      </c>
      <c r="O54" s="72">
        <v>61.223055555555554</v>
      </c>
      <c r="P54" s="72">
        <v>62.24333333333333</v>
      </c>
      <c r="Q54" s="72">
        <v>63.26361111111111</v>
      </c>
      <c r="R54" s="72">
        <v>64.2838888888889</v>
      </c>
      <c r="S54" s="72">
        <v>65.30416666666667</v>
      </c>
      <c r="T54" s="72">
        <v>66.32444444444445</v>
      </c>
      <c r="U54" s="72">
        <v>67.34472222222223</v>
      </c>
      <c r="V54" s="72">
        <v>68.36500000000001</v>
      </c>
      <c r="W54" s="72">
        <v>69.38527777777779</v>
      </c>
      <c r="X54" s="72">
        <v>70.40555555555557</v>
      </c>
      <c r="Y54" s="72">
        <v>71.42583333333333</v>
      </c>
      <c r="Z54" s="72">
        <v>72.44611111111111</v>
      </c>
      <c r="AA54" s="72">
        <v>73.46638888888889</v>
      </c>
      <c r="AB54" s="72">
        <v>74.48666666666666</v>
      </c>
      <c r="AC54" s="72">
        <v>75.50694444444444</v>
      </c>
      <c r="AD54" s="72">
        <v>76.52722222222222</v>
      </c>
      <c r="AE54" s="72">
        <v>77.5475</v>
      </c>
      <c r="AF54" s="72">
        <v>78.56777777777778</v>
      </c>
      <c r="AG54" s="72">
        <v>79.58805555555556</v>
      </c>
      <c r="AH54" s="72">
        <v>80.60833333333333</v>
      </c>
      <c r="AI54" s="72">
        <v>81.62861111111111</v>
      </c>
      <c r="AJ54" s="72">
        <v>82.64888888888889</v>
      </c>
      <c r="AK54" s="72">
        <v>83.66916666666667</v>
      </c>
      <c r="AL54" s="72">
        <v>84.68944444444445</v>
      </c>
      <c r="AM54" s="72">
        <v>85.70972222222223</v>
      </c>
      <c r="AN54" s="72">
        <v>86.73</v>
      </c>
      <c r="AO54" s="72">
        <v>87.75027777777778</v>
      </c>
      <c r="AP54" s="72">
        <v>88.77055555555556</v>
      </c>
      <c r="AQ54" s="72">
        <v>89.79083333333334</v>
      </c>
      <c r="AR54" s="72">
        <v>90.81111111111112</v>
      </c>
      <c r="AS54" s="72">
        <v>91.83138888888888</v>
      </c>
      <c r="AT54" s="72">
        <v>92.85166666666666</v>
      </c>
      <c r="AU54" s="72">
        <v>93.87194444444444</v>
      </c>
      <c r="AV54" s="72">
        <v>94.89222222222222</v>
      </c>
    </row>
    <row r="55" ht="15.75" hidden="1" customHeight="1"/>
    <row r="56" ht="15.75" hidden="1" customHeight="1">
      <c r="A56" s="71" t="s">
        <v>190</v>
      </c>
      <c r="B56" s="71" t="s">
        <v>4</v>
      </c>
      <c r="C56" s="71" t="s">
        <v>5</v>
      </c>
      <c r="D56" s="71" t="s">
        <v>6</v>
      </c>
      <c r="E56" s="71" t="s">
        <v>8</v>
      </c>
      <c r="F56" s="71" t="s">
        <v>9</v>
      </c>
      <c r="G56" s="71" t="s">
        <v>10</v>
      </c>
      <c r="H56" s="71" t="s">
        <v>11</v>
      </c>
      <c r="I56" s="71" t="s">
        <v>12</v>
      </c>
      <c r="J56" s="71" t="s">
        <v>13</v>
      </c>
      <c r="K56" s="71" t="s">
        <v>14</v>
      </c>
      <c r="L56" s="71" t="s">
        <v>15</v>
      </c>
      <c r="M56" s="71" t="s">
        <v>16</v>
      </c>
      <c r="N56" s="71" t="s">
        <v>17</v>
      </c>
      <c r="O56" s="71" t="s">
        <v>18</v>
      </c>
      <c r="P56" s="71" t="s">
        <v>19</v>
      </c>
      <c r="Q56" s="71" t="s">
        <v>20</v>
      </c>
      <c r="R56" s="71" t="s">
        <v>21</v>
      </c>
      <c r="S56" s="71" t="s">
        <v>23</v>
      </c>
      <c r="T56" s="71" t="s">
        <v>24</v>
      </c>
      <c r="U56" s="71" t="s">
        <v>25</v>
      </c>
      <c r="V56" s="71" t="s">
        <v>26</v>
      </c>
      <c r="W56" s="71" t="s">
        <v>27</v>
      </c>
      <c r="X56" s="71" t="s">
        <v>28</v>
      </c>
      <c r="Y56" s="71" t="s">
        <v>29</v>
      </c>
      <c r="Z56" s="71" t="s">
        <v>30</v>
      </c>
      <c r="AA56" s="71" t="s">
        <v>31</v>
      </c>
      <c r="AB56" s="71" t="s">
        <v>32</v>
      </c>
      <c r="AC56" s="71" t="s">
        <v>33</v>
      </c>
      <c r="AD56" s="71" t="s">
        <v>34</v>
      </c>
      <c r="AE56" s="71" t="s">
        <v>35</v>
      </c>
      <c r="AF56" s="71" t="s">
        <v>36</v>
      </c>
      <c r="AG56" s="71" t="s">
        <v>37</v>
      </c>
      <c r="AH56" s="71" t="s">
        <v>38</v>
      </c>
      <c r="AI56" s="71" t="s">
        <v>39</v>
      </c>
      <c r="AJ56" s="71" t="s">
        <v>40</v>
      </c>
      <c r="AK56" s="71" t="s">
        <v>41</v>
      </c>
      <c r="AL56" s="71" t="s">
        <v>42</v>
      </c>
      <c r="AM56" s="71" t="s">
        <v>43</v>
      </c>
      <c r="AN56" s="71" t="s">
        <v>44</v>
      </c>
      <c r="AO56" s="71" t="s">
        <v>45</v>
      </c>
      <c r="AP56" s="71" t="s">
        <v>46</v>
      </c>
      <c r="AQ56" s="71" t="s">
        <v>47</v>
      </c>
      <c r="AR56" s="71" t="s">
        <v>48</v>
      </c>
      <c r="AS56" s="71" t="s">
        <v>49</v>
      </c>
      <c r="AT56" s="71" t="s">
        <v>50</v>
      </c>
      <c r="AU56" s="71" t="s">
        <v>51</v>
      </c>
      <c r="AV56" s="71" t="s">
        <v>52</v>
      </c>
    </row>
    <row r="57" ht="15.75" hidden="1" customHeight="1">
      <c r="A57" s="14" t="s">
        <v>191</v>
      </c>
      <c r="B57" s="32">
        <v>1.4570000000000003</v>
      </c>
      <c r="C57" s="31">
        <v>102.0</v>
      </c>
      <c r="D57" s="74">
        <f t="shared" ref="D57:AV57" si="33">$C57+($B57*(COLUMN()-4))</f>
        <v>102</v>
      </c>
      <c r="E57" s="74">
        <f t="shared" si="33"/>
        <v>103.457</v>
      </c>
      <c r="F57" s="74">
        <f t="shared" si="33"/>
        <v>104.914</v>
      </c>
      <c r="G57" s="74">
        <f t="shared" si="33"/>
        <v>106.371</v>
      </c>
      <c r="H57" s="74">
        <f t="shared" si="33"/>
        <v>107.828</v>
      </c>
      <c r="I57" s="74">
        <f t="shared" si="33"/>
        <v>109.285</v>
      </c>
      <c r="J57" s="74">
        <f t="shared" si="33"/>
        <v>110.742</v>
      </c>
      <c r="K57" s="74">
        <f t="shared" si="33"/>
        <v>112.199</v>
      </c>
      <c r="L57" s="74">
        <f t="shared" si="33"/>
        <v>113.656</v>
      </c>
      <c r="M57" s="74">
        <f t="shared" si="33"/>
        <v>115.113</v>
      </c>
      <c r="N57" s="74">
        <f t="shared" si="33"/>
        <v>116.57</v>
      </c>
      <c r="O57" s="74">
        <f t="shared" si="33"/>
        <v>118.027</v>
      </c>
      <c r="P57" s="74">
        <f t="shared" si="33"/>
        <v>119.484</v>
      </c>
      <c r="Q57" s="74">
        <f t="shared" si="33"/>
        <v>120.941</v>
      </c>
      <c r="R57" s="74">
        <f t="shared" si="33"/>
        <v>122.398</v>
      </c>
      <c r="S57" s="74">
        <f t="shared" si="33"/>
        <v>123.855</v>
      </c>
      <c r="T57" s="74">
        <f t="shared" si="33"/>
        <v>125.312</v>
      </c>
      <c r="U57" s="74">
        <f t="shared" si="33"/>
        <v>126.769</v>
      </c>
      <c r="V57" s="74">
        <f t="shared" si="33"/>
        <v>128.226</v>
      </c>
      <c r="W57" s="74">
        <f t="shared" si="33"/>
        <v>129.683</v>
      </c>
      <c r="X57" s="74">
        <f t="shared" si="33"/>
        <v>131.14</v>
      </c>
      <c r="Y57" s="74">
        <f t="shared" si="33"/>
        <v>132.597</v>
      </c>
      <c r="Z57" s="74">
        <f t="shared" si="33"/>
        <v>134.054</v>
      </c>
      <c r="AA57" s="74">
        <f t="shared" si="33"/>
        <v>135.511</v>
      </c>
      <c r="AB57" s="74">
        <f t="shared" si="33"/>
        <v>136.968</v>
      </c>
      <c r="AC57" s="74">
        <f t="shared" si="33"/>
        <v>138.425</v>
      </c>
      <c r="AD57" s="74">
        <f t="shared" si="33"/>
        <v>139.882</v>
      </c>
      <c r="AE57" s="74">
        <f t="shared" si="33"/>
        <v>141.339</v>
      </c>
      <c r="AF57" s="74">
        <f t="shared" si="33"/>
        <v>142.796</v>
      </c>
      <c r="AG57" s="74">
        <f t="shared" si="33"/>
        <v>144.253</v>
      </c>
      <c r="AH57" s="74">
        <f t="shared" si="33"/>
        <v>145.71</v>
      </c>
      <c r="AI57" s="74">
        <f t="shared" si="33"/>
        <v>147.167</v>
      </c>
      <c r="AJ57" s="74">
        <f t="shared" si="33"/>
        <v>148.624</v>
      </c>
      <c r="AK57" s="74">
        <f t="shared" si="33"/>
        <v>150.081</v>
      </c>
      <c r="AL57" s="74">
        <f t="shared" si="33"/>
        <v>151.538</v>
      </c>
      <c r="AM57" s="74">
        <f t="shared" si="33"/>
        <v>152.995</v>
      </c>
      <c r="AN57" s="74">
        <f t="shared" si="33"/>
        <v>154.452</v>
      </c>
      <c r="AO57" s="74">
        <f t="shared" si="33"/>
        <v>155.909</v>
      </c>
      <c r="AP57" s="74">
        <f t="shared" si="33"/>
        <v>157.366</v>
      </c>
      <c r="AQ57" s="74">
        <f t="shared" si="33"/>
        <v>158.823</v>
      </c>
      <c r="AR57" s="74">
        <f t="shared" si="33"/>
        <v>160.28</v>
      </c>
      <c r="AS57" s="74">
        <f t="shared" si="33"/>
        <v>161.737</v>
      </c>
      <c r="AT57" s="74">
        <f t="shared" si="33"/>
        <v>163.194</v>
      </c>
      <c r="AU57" s="74">
        <f t="shared" si="33"/>
        <v>164.651</v>
      </c>
      <c r="AV57" s="74">
        <f t="shared" si="33"/>
        <v>166.108</v>
      </c>
    </row>
    <row r="58" ht="15.75" hidden="1" customHeight="1">
      <c r="A58" s="14" t="s">
        <v>192</v>
      </c>
      <c r="B58" s="32">
        <v>0.612</v>
      </c>
      <c r="C58" s="31">
        <v>60.0</v>
      </c>
      <c r="D58" s="74">
        <f t="shared" ref="D58:AV58" si="34">$C58+($B58*(COLUMN()-4))</f>
        <v>60</v>
      </c>
      <c r="E58" s="74">
        <f t="shared" si="34"/>
        <v>60.612</v>
      </c>
      <c r="F58" s="74">
        <f t="shared" si="34"/>
        <v>61.224</v>
      </c>
      <c r="G58" s="74">
        <f t="shared" si="34"/>
        <v>61.836</v>
      </c>
      <c r="H58" s="74">
        <f t="shared" si="34"/>
        <v>62.448</v>
      </c>
      <c r="I58" s="74">
        <f t="shared" si="34"/>
        <v>63.06</v>
      </c>
      <c r="J58" s="74">
        <f t="shared" si="34"/>
        <v>63.672</v>
      </c>
      <c r="K58" s="74">
        <f t="shared" si="34"/>
        <v>64.284</v>
      </c>
      <c r="L58" s="74">
        <f t="shared" si="34"/>
        <v>64.896</v>
      </c>
      <c r="M58" s="74">
        <f t="shared" si="34"/>
        <v>65.508</v>
      </c>
      <c r="N58" s="74">
        <f t="shared" si="34"/>
        <v>66.12</v>
      </c>
      <c r="O58" s="74">
        <f t="shared" si="34"/>
        <v>66.732</v>
      </c>
      <c r="P58" s="74">
        <f t="shared" si="34"/>
        <v>67.344</v>
      </c>
      <c r="Q58" s="74">
        <f t="shared" si="34"/>
        <v>67.956</v>
      </c>
      <c r="R58" s="74">
        <f t="shared" si="34"/>
        <v>68.568</v>
      </c>
      <c r="S58" s="74">
        <f t="shared" si="34"/>
        <v>69.18</v>
      </c>
      <c r="T58" s="74">
        <f t="shared" si="34"/>
        <v>69.792</v>
      </c>
      <c r="U58" s="74">
        <f t="shared" si="34"/>
        <v>70.404</v>
      </c>
      <c r="V58" s="74">
        <f t="shared" si="34"/>
        <v>71.016</v>
      </c>
      <c r="W58" s="74">
        <f t="shared" si="34"/>
        <v>71.628</v>
      </c>
      <c r="X58" s="74">
        <f t="shared" si="34"/>
        <v>72.24</v>
      </c>
      <c r="Y58" s="74">
        <f t="shared" si="34"/>
        <v>72.852</v>
      </c>
      <c r="Z58" s="74">
        <f t="shared" si="34"/>
        <v>73.464</v>
      </c>
      <c r="AA58" s="74">
        <f t="shared" si="34"/>
        <v>74.076</v>
      </c>
      <c r="AB58" s="74">
        <f t="shared" si="34"/>
        <v>74.688</v>
      </c>
      <c r="AC58" s="74">
        <f t="shared" si="34"/>
        <v>75.3</v>
      </c>
      <c r="AD58" s="74">
        <f t="shared" si="34"/>
        <v>75.912</v>
      </c>
      <c r="AE58" s="74">
        <f t="shared" si="34"/>
        <v>76.524</v>
      </c>
      <c r="AF58" s="74">
        <f t="shared" si="34"/>
        <v>77.136</v>
      </c>
      <c r="AG58" s="74">
        <f t="shared" si="34"/>
        <v>77.748</v>
      </c>
      <c r="AH58" s="74">
        <f t="shared" si="34"/>
        <v>78.36</v>
      </c>
      <c r="AI58" s="74">
        <f t="shared" si="34"/>
        <v>78.972</v>
      </c>
      <c r="AJ58" s="74">
        <f t="shared" si="34"/>
        <v>79.584</v>
      </c>
      <c r="AK58" s="74">
        <f t="shared" si="34"/>
        <v>80.196</v>
      </c>
      <c r="AL58" s="74">
        <f t="shared" si="34"/>
        <v>80.808</v>
      </c>
      <c r="AM58" s="74">
        <f t="shared" si="34"/>
        <v>81.42</v>
      </c>
      <c r="AN58" s="74">
        <f t="shared" si="34"/>
        <v>82.032</v>
      </c>
      <c r="AO58" s="74">
        <f t="shared" si="34"/>
        <v>82.644</v>
      </c>
      <c r="AP58" s="74">
        <f t="shared" si="34"/>
        <v>83.256</v>
      </c>
      <c r="AQ58" s="74">
        <f t="shared" si="34"/>
        <v>83.868</v>
      </c>
      <c r="AR58" s="74">
        <f t="shared" si="34"/>
        <v>84.48</v>
      </c>
      <c r="AS58" s="74">
        <f t="shared" si="34"/>
        <v>85.092</v>
      </c>
      <c r="AT58" s="74">
        <f t="shared" si="34"/>
        <v>85.704</v>
      </c>
      <c r="AU58" s="74">
        <f t="shared" si="34"/>
        <v>86.316</v>
      </c>
      <c r="AV58" s="74">
        <f t="shared" si="34"/>
        <v>86.928</v>
      </c>
    </row>
    <row r="59" ht="15.75" hidden="1" customHeight="1">
      <c r="A59" s="14" t="s">
        <v>193</v>
      </c>
      <c r="B59" s="32">
        <v>1.35</v>
      </c>
      <c r="C59" s="31">
        <v>45.0</v>
      </c>
      <c r="D59" s="74">
        <f t="shared" ref="D59:AV59" si="35">$C59+($B59*(COLUMN()-4))</f>
        <v>45</v>
      </c>
      <c r="E59" s="74">
        <f t="shared" si="35"/>
        <v>46.35</v>
      </c>
      <c r="F59" s="74">
        <f t="shared" si="35"/>
        <v>47.7</v>
      </c>
      <c r="G59" s="74">
        <f t="shared" si="35"/>
        <v>49.05</v>
      </c>
      <c r="H59" s="74">
        <f t="shared" si="35"/>
        <v>50.4</v>
      </c>
      <c r="I59" s="74">
        <f t="shared" si="35"/>
        <v>51.75</v>
      </c>
      <c r="J59" s="74">
        <f t="shared" si="35"/>
        <v>53.1</v>
      </c>
      <c r="K59" s="74">
        <f t="shared" si="35"/>
        <v>54.45</v>
      </c>
      <c r="L59" s="74">
        <f t="shared" si="35"/>
        <v>55.8</v>
      </c>
      <c r="M59" s="74">
        <f t="shared" si="35"/>
        <v>57.15</v>
      </c>
      <c r="N59" s="74">
        <f t="shared" si="35"/>
        <v>58.5</v>
      </c>
      <c r="O59" s="74">
        <f t="shared" si="35"/>
        <v>59.85</v>
      </c>
      <c r="P59" s="74">
        <f t="shared" si="35"/>
        <v>61.2</v>
      </c>
      <c r="Q59" s="74">
        <f t="shared" si="35"/>
        <v>62.55</v>
      </c>
      <c r="R59" s="74">
        <f t="shared" si="35"/>
        <v>63.9</v>
      </c>
      <c r="S59" s="74">
        <f t="shared" si="35"/>
        <v>65.25</v>
      </c>
      <c r="T59" s="74">
        <f t="shared" si="35"/>
        <v>66.6</v>
      </c>
      <c r="U59" s="74">
        <f t="shared" si="35"/>
        <v>67.95</v>
      </c>
      <c r="V59" s="74">
        <f t="shared" si="35"/>
        <v>69.3</v>
      </c>
      <c r="W59" s="74">
        <f t="shared" si="35"/>
        <v>70.65</v>
      </c>
      <c r="X59" s="74">
        <f t="shared" si="35"/>
        <v>72</v>
      </c>
      <c r="Y59" s="74">
        <f t="shared" si="35"/>
        <v>73.35</v>
      </c>
      <c r="Z59" s="74">
        <f t="shared" si="35"/>
        <v>74.7</v>
      </c>
      <c r="AA59" s="74">
        <f t="shared" si="35"/>
        <v>76.05</v>
      </c>
      <c r="AB59" s="74">
        <f t="shared" si="35"/>
        <v>77.4</v>
      </c>
      <c r="AC59" s="74">
        <f t="shared" si="35"/>
        <v>78.75</v>
      </c>
      <c r="AD59" s="74">
        <f t="shared" si="35"/>
        <v>80.1</v>
      </c>
      <c r="AE59" s="74">
        <f t="shared" si="35"/>
        <v>81.45</v>
      </c>
      <c r="AF59" s="74">
        <f t="shared" si="35"/>
        <v>82.8</v>
      </c>
      <c r="AG59" s="74">
        <f t="shared" si="35"/>
        <v>84.15</v>
      </c>
      <c r="AH59" s="74">
        <f t="shared" si="35"/>
        <v>85.5</v>
      </c>
      <c r="AI59" s="74">
        <f t="shared" si="35"/>
        <v>86.85</v>
      </c>
      <c r="AJ59" s="74">
        <f t="shared" si="35"/>
        <v>88.2</v>
      </c>
      <c r="AK59" s="74">
        <f t="shared" si="35"/>
        <v>89.55</v>
      </c>
      <c r="AL59" s="74">
        <f t="shared" si="35"/>
        <v>90.9</v>
      </c>
      <c r="AM59" s="74">
        <f t="shared" si="35"/>
        <v>92.25</v>
      </c>
      <c r="AN59" s="74">
        <f t="shared" si="35"/>
        <v>93.6</v>
      </c>
      <c r="AO59" s="74">
        <f t="shared" si="35"/>
        <v>94.95</v>
      </c>
      <c r="AP59" s="74">
        <f t="shared" si="35"/>
        <v>96.3</v>
      </c>
      <c r="AQ59" s="74">
        <f t="shared" si="35"/>
        <v>97.65</v>
      </c>
      <c r="AR59" s="74">
        <f t="shared" si="35"/>
        <v>99</v>
      </c>
      <c r="AS59" s="74">
        <f t="shared" si="35"/>
        <v>100.35</v>
      </c>
      <c r="AT59" s="74">
        <f t="shared" si="35"/>
        <v>101.7</v>
      </c>
      <c r="AU59" s="74">
        <f t="shared" si="35"/>
        <v>103.05</v>
      </c>
      <c r="AV59" s="74">
        <f t="shared" si="35"/>
        <v>104.4</v>
      </c>
    </row>
    <row r="60" ht="15.75" hidden="1" customHeight="1">
      <c r="A60" s="14" t="s">
        <v>194</v>
      </c>
      <c r="B60" s="32">
        <v>1.4</v>
      </c>
      <c r="C60" s="31">
        <v>70.0</v>
      </c>
      <c r="D60" s="74">
        <f t="shared" ref="D60:AV60" si="36">$C60+($B60*(COLUMN()-4))</f>
        <v>70</v>
      </c>
      <c r="E60" s="74">
        <f t="shared" si="36"/>
        <v>71.4</v>
      </c>
      <c r="F60" s="74">
        <f t="shared" si="36"/>
        <v>72.8</v>
      </c>
      <c r="G60" s="74">
        <f t="shared" si="36"/>
        <v>74.2</v>
      </c>
      <c r="H60" s="74">
        <f t="shared" si="36"/>
        <v>75.6</v>
      </c>
      <c r="I60" s="74">
        <f t="shared" si="36"/>
        <v>77</v>
      </c>
      <c r="J60" s="74">
        <f t="shared" si="36"/>
        <v>78.4</v>
      </c>
      <c r="K60" s="74">
        <f t="shared" si="36"/>
        <v>79.8</v>
      </c>
      <c r="L60" s="74">
        <f t="shared" si="36"/>
        <v>81.2</v>
      </c>
      <c r="M60" s="74">
        <f t="shared" si="36"/>
        <v>82.6</v>
      </c>
      <c r="N60" s="74">
        <f t="shared" si="36"/>
        <v>84</v>
      </c>
      <c r="O60" s="74">
        <f t="shared" si="36"/>
        <v>85.4</v>
      </c>
      <c r="P60" s="74">
        <f t="shared" si="36"/>
        <v>86.8</v>
      </c>
      <c r="Q60" s="74">
        <f t="shared" si="36"/>
        <v>88.2</v>
      </c>
      <c r="R60" s="74">
        <f t="shared" si="36"/>
        <v>89.6</v>
      </c>
      <c r="S60" s="74">
        <f t="shared" si="36"/>
        <v>91</v>
      </c>
      <c r="T60" s="74">
        <f t="shared" si="36"/>
        <v>92.4</v>
      </c>
      <c r="U60" s="74">
        <f t="shared" si="36"/>
        <v>93.8</v>
      </c>
      <c r="V60" s="74">
        <f t="shared" si="36"/>
        <v>95.2</v>
      </c>
      <c r="W60" s="74">
        <f t="shared" si="36"/>
        <v>96.6</v>
      </c>
      <c r="X60" s="74">
        <f t="shared" si="36"/>
        <v>98</v>
      </c>
      <c r="Y60" s="74">
        <f t="shared" si="36"/>
        <v>99.4</v>
      </c>
      <c r="Z60" s="74">
        <f t="shared" si="36"/>
        <v>100.8</v>
      </c>
      <c r="AA60" s="74">
        <f t="shared" si="36"/>
        <v>102.2</v>
      </c>
      <c r="AB60" s="74">
        <f t="shared" si="36"/>
        <v>103.6</v>
      </c>
      <c r="AC60" s="74">
        <f t="shared" si="36"/>
        <v>105</v>
      </c>
      <c r="AD60" s="74">
        <f t="shared" si="36"/>
        <v>106.4</v>
      </c>
      <c r="AE60" s="74">
        <f t="shared" si="36"/>
        <v>107.8</v>
      </c>
      <c r="AF60" s="74">
        <f t="shared" si="36"/>
        <v>109.2</v>
      </c>
      <c r="AG60" s="74">
        <f t="shared" si="36"/>
        <v>110.6</v>
      </c>
      <c r="AH60" s="74">
        <f t="shared" si="36"/>
        <v>112</v>
      </c>
      <c r="AI60" s="74">
        <f t="shared" si="36"/>
        <v>113.4</v>
      </c>
      <c r="AJ60" s="74">
        <f t="shared" si="36"/>
        <v>114.8</v>
      </c>
      <c r="AK60" s="74">
        <f t="shared" si="36"/>
        <v>116.2</v>
      </c>
      <c r="AL60" s="74">
        <f t="shared" si="36"/>
        <v>117.6</v>
      </c>
      <c r="AM60" s="74">
        <f t="shared" si="36"/>
        <v>119</v>
      </c>
      <c r="AN60" s="74">
        <f t="shared" si="36"/>
        <v>120.4</v>
      </c>
      <c r="AO60" s="74">
        <f t="shared" si="36"/>
        <v>121.8</v>
      </c>
      <c r="AP60" s="74">
        <f t="shared" si="36"/>
        <v>123.2</v>
      </c>
      <c r="AQ60" s="74">
        <f t="shared" si="36"/>
        <v>124.6</v>
      </c>
      <c r="AR60" s="74">
        <f t="shared" si="36"/>
        <v>126</v>
      </c>
      <c r="AS60" s="74">
        <f t="shared" si="36"/>
        <v>127.4</v>
      </c>
      <c r="AT60" s="74">
        <f t="shared" si="36"/>
        <v>128.8</v>
      </c>
      <c r="AU60" s="74">
        <f t="shared" si="36"/>
        <v>130.2</v>
      </c>
      <c r="AV60" s="74">
        <f t="shared" si="36"/>
        <v>131.6</v>
      </c>
    </row>
    <row r="61" ht="15.75" hidden="1" customHeight="1">
      <c r="A61" s="14" t="s">
        <v>195</v>
      </c>
      <c r="B61" s="32">
        <v>2.628333333333333</v>
      </c>
      <c r="C61" s="31">
        <v>140.0</v>
      </c>
      <c r="D61" s="74">
        <f t="shared" ref="D61:AV61" si="37">$C61+($B61*(COLUMN()-4))</f>
        <v>140</v>
      </c>
      <c r="E61" s="74">
        <f t="shared" si="37"/>
        <v>142.6283333</v>
      </c>
      <c r="F61" s="74">
        <f t="shared" si="37"/>
        <v>145.2566667</v>
      </c>
      <c r="G61" s="74">
        <f t="shared" si="37"/>
        <v>147.885</v>
      </c>
      <c r="H61" s="74">
        <f t="shared" si="37"/>
        <v>150.5133333</v>
      </c>
      <c r="I61" s="74">
        <f t="shared" si="37"/>
        <v>153.1416667</v>
      </c>
      <c r="J61" s="74">
        <f t="shared" si="37"/>
        <v>155.77</v>
      </c>
      <c r="K61" s="74">
        <f t="shared" si="37"/>
        <v>158.3983333</v>
      </c>
      <c r="L61" s="74">
        <f t="shared" si="37"/>
        <v>161.0266667</v>
      </c>
      <c r="M61" s="74">
        <f t="shared" si="37"/>
        <v>163.655</v>
      </c>
      <c r="N61" s="74">
        <f t="shared" si="37"/>
        <v>166.2833333</v>
      </c>
      <c r="O61" s="74">
        <f t="shared" si="37"/>
        <v>168.9116667</v>
      </c>
      <c r="P61" s="74">
        <f t="shared" si="37"/>
        <v>171.54</v>
      </c>
      <c r="Q61" s="74">
        <f t="shared" si="37"/>
        <v>174.1683333</v>
      </c>
      <c r="R61" s="74">
        <f t="shared" si="37"/>
        <v>176.7966667</v>
      </c>
      <c r="S61" s="74">
        <f t="shared" si="37"/>
        <v>179.425</v>
      </c>
      <c r="T61" s="74">
        <f t="shared" si="37"/>
        <v>182.0533333</v>
      </c>
      <c r="U61" s="74">
        <f t="shared" si="37"/>
        <v>184.6816667</v>
      </c>
      <c r="V61" s="74">
        <f t="shared" si="37"/>
        <v>187.31</v>
      </c>
      <c r="W61" s="74">
        <f t="shared" si="37"/>
        <v>189.9383333</v>
      </c>
      <c r="X61" s="74">
        <f t="shared" si="37"/>
        <v>192.5666667</v>
      </c>
      <c r="Y61" s="74">
        <f t="shared" si="37"/>
        <v>195.195</v>
      </c>
      <c r="Z61" s="74">
        <f t="shared" si="37"/>
        <v>197.8233333</v>
      </c>
      <c r="AA61" s="74">
        <f t="shared" si="37"/>
        <v>200.4516667</v>
      </c>
      <c r="AB61" s="74">
        <f t="shared" si="37"/>
        <v>203.08</v>
      </c>
      <c r="AC61" s="74">
        <f t="shared" si="37"/>
        <v>205.7083333</v>
      </c>
      <c r="AD61" s="74">
        <f t="shared" si="37"/>
        <v>208.3366667</v>
      </c>
      <c r="AE61" s="74">
        <f t="shared" si="37"/>
        <v>210.965</v>
      </c>
      <c r="AF61" s="74">
        <f t="shared" si="37"/>
        <v>213.5933333</v>
      </c>
      <c r="AG61" s="74">
        <f t="shared" si="37"/>
        <v>216.2216667</v>
      </c>
      <c r="AH61" s="74">
        <f t="shared" si="37"/>
        <v>218.85</v>
      </c>
      <c r="AI61" s="74">
        <f t="shared" si="37"/>
        <v>221.4783333</v>
      </c>
      <c r="AJ61" s="74">
        <f t="shared" si="37"/>
        <v>224.1066667</v>
      </c>
      <c r="AK61" s="74">
        <f t="shared" si="37"/>
        <v>226.735</v>
      </c>
      <c r="AL61" s="74">
        <f t="shared" si="37"/>
        <v>229.3633333</v>
      </c>
      <c r="AM61" s="74">
        <f t="shared" si="37"/>
        <v>231.9916667</v>
      </c>
      <c r="AN61" s="74">
        <f t="shared" si="37"/>
        <v>234.62</v>
      </c>
      <c r="AO61" s="74">
        <f t="shared" si="37"/>
        <v>237.2483333</v>
      </c>
      <c r="AP61" s="74">
        <f t="shared" si="37"/>
        <v>239.8766667</v>
      </c>
      <c r="AQ61" s="74">
        <f t="shared" si="37"/>
        <v>242.505</v>
      </c>
      <c r="AR61" s="74">
        <f t="shared" si="37"/>
        <v>245.1333333</v>
      </c>
      <c r="AS61" s="74">
        <f t="shared" si="37"/>
        <v>247.7616667</v>
      </c>
      <c r="AT61" s="74">
        <f t="shared" si="37"/>
        <v>250.39</v>
      </c>
      <c r="AU61" s="74">
        <f t="shared" si="37"/>
        <v>253.0183333</v>
      </c>
      <c r="AV61" s="74">
        <f t="shared" si="37"/>
        <v>255.6466667</v>
      </c>
    </row>
    <row r="62" ht="15.75" hidden="1" customHeight="1">
      <c r="A62" s="14" t="s">
        <v>196</v>
      </c>
      <c r="B62" s="32">
        <v>0.551</v>
      </c>
      <c r="C62" s="31">
        <v>54.0</v>
      </c>
      <c r="D62" s="74">
        <f t="shared" ref="D62:AV62" si="38">$C62+($B62*(COLUMN()-4))</f>
        <v>54</v>
      </c>
      <c r="E62" s="74">
        <f t="shared" si="38"/>
        <v>54.551</v>
      </c>
      <c r="F62" s="74">
        <f t="shared" si="38"/>
        <v>55.102</v>
      </c>
      <c r="G62" s="74">
        <f t="shared" si="38"/>
        <v>55.653</v>
      </c>
      <c r="H62" s="74">
        <f t="shared" si="38"/>
        <v>56.204</v>
      </c>
      <c r="I62" s="74">
        <f t="shared" si="38"/>
        <v>56.755</v>
      </c>
      <c r="J62" s="74">
        <f t="shared" si="38"/>
        <v>57.306</v>
      </c>
      <c r="K62" s="74">
        <f t="shared" si="38"/>
        <v>57.857</v>
      </c>
      <c r="L62" s="74">
        <f t="shared" si="38"/>
        <v>58.408</v>
      </c>
      <c r="M62" s="74">
        <f t="shared" si="38"/>
        <v>58.959</v>
      </c>
      <c r="N62" s="74">
        <f t="shared" si="38"/>
        <v>59.51</v>
      </c>
      <c r="O62" s="74">
        <f t="shared" si="38"/>
        <v>60.061</v>
      </c>
      <c r="P62" s="74">
        <f t="shared" si="38"/>
        <v>60.612</v>
      </c>
      <c r="Q62" s="74">
        <f t="shared" si="38"/>
        <v>61.163</v>
      </c>
      <c r="R62" s="74">
        <f t="shared" si="38"/>
        <v>61.714</v>
      </c>
      <c r="S62" s="74">
        <f t="shared" si="38"/>
        <v>62.265</v>
      </c>
      <c r="T62" s="74">
        <f t="shared" si="38"/>
        <v>62.816</v>
      </c>
      <c r="U62" s="74">
        <f t="shared" si="38"/>
        <v>63.367</v>
      </c>
      <c r="V62" s="74">
        <f t="shared" si="38"/>
        <v>63.918</v>
      </c>
      <c r="W62" s="74">
        <f t="shared" si="38"/>
        <v>64.469</v>
      </c>
      <c r="X62" s="74">
        <f t="shared" si="38"/>
        <v>65.02</v>
      </c>
      <c r="Y62" s="74">
        <f t="shared" si="38"/>
        <v>65.571</v>
      </c>
      <c r="Z62" s="74">
        <f t="shared" si="38"/>
        <v>66.122</v>
      </c>
      <c r="AA62" s="74">
        <f t="shared" si="38"/>
        <v>66.673</v>
      </c>
      <c r="AB62" s="74">
        <f t="shared" si="38"/>
        <v>67.224</v>
      </c>
      <c r="AC62" s="74">
        <f t="shared" si="38"/>
        <v>67.775</v>
      </c>
      <c r="AD62" s="74">
        <f t="shared" si="38"/>
        <v>68.326</v>
      </c>
      <c r="AE62" s="74">
        <f t="shared" si="38"/>
        <v>68.877</v>
      </c>
      <c r="AF62" s="74">
        <f t="shared" si="38"/>
        <v>69.428</v>
      </c>
      <c r="AG62" s="74">
        <f t="shared" si="38"/>
        <v>69.979</v>
      </c>
      <c r="AH62" s="74">
        <f t="shared" si="38"/>
        <v>70.53</v>
      </c>
      <c r="AI62" s="74">
        <f t="shared" si="38"/>
        <v>71.081</v>
      </c>
      <c r="AJ62" s="74">
        <f t="shared" si="38"/>
        <v>71.632</v>
      </c>
      <c r="AK62" s="74">
        <f t="shared" si="38"/>
        <v>72.183</v>
      </c>
      <c r="AL62" s="74">
        <f t="shared" si="38"/>
        <v>72.734</v>
      </c>
      <c r="AM62" s="74">
        <f t="shared" si="38"/>
        <v>73.285</v>
      </c>
      <c r="AN62" s="74">
        <f t="shared" si="38"/>
        <v>73.836</v>
      </c>
      <c r="AO62" s="74">
        <f t="shared" si="38"/>
        <v>74.387</v>
      </c>
      <c r="AP62" s="74">
        <f t="shared" si="38"/>
        <v>74.938</v>
      </c>
      <c r="AQ62" s="74">
        <f t="shared" si="38"/>
        <v>75.489</v>
      </c>
      <c r="AR62" s="74">
        <f t="shared" si="38"/>
        <v>76.04</v>
      </c>
      <c r="AS62" s="74">
        <f t="shared" si="38"/>
        <v>76.591</v>
      </c>
      <c r="AT62" s="74">
        <f t="shared" si="38"/>
        <v>77.142</v>
      </c>
      <c r="AU62" s="74">
        <f t="shared" si="38"/>
        <v>77.693</v>
      </c>
      <c r="AV62" s="74">
        <f t="shared" si="38"/>
        <v>78.244</v>
      </c>
    </row>
    <row r="63" ht="15.75" hidden="1" customHeight="1">
      <c r="A63" s="14" t="s">
        <v>197</v>
      </c>
      <c r="B63" s="32">
        <v>1.4570000000000003</v>
      </c>
      <c r="C63" s="31">
        <v>102.0</v>
      </c>
      <c r="D63" s="74">
        <f t="shared" ref="D63:AV63" si="39">$C63+($B63*(COLUMN()-4))</f>
        <v>102</v>
      </c>
      <c r="E63" s="74">
        <f t="shared" si="39"/>
        <v>103.457</v>
      </c>
      <c r="F63" s="74">
        <f t="shared" si="39"/>
        <v>104.914</v>
      </c>
      <c r="G63" s="74">
        <f t="shared" si="39"/>
        <v>106.371</v>
      </c>
      <c r="H63" s="74">
        <f t="shared" si="39"/>
        <v>107.828</v>
      </c>
      <c r="I63" s="74">
        <f t="shared" si="39"/>
        <v>109.285</v>
      </c>
      <c r="J63" s="74">
        <f t="shared" si="39"/>
        <v>110.742</v>
      </c>
      <c r="K63" s="74">
        <f t="shared" si="39"/>
        <v>112.199</v>
      </c>
      <c r="L63" s="74">
        <f t="shared" si="39"/>
        <v>113.656</v>
      </c>
      <c r="M63" s="74">
        <f t="shared" si="39"/>
        <v>115.113</v>
      </c>
      <c r="N63" s="74">
        <f t="shared" si="39"/>
        <v>116.57</v>
      </c>
      <c r="O63" s="74">
        <f t="shared" si="39"/>
        <v>118.027</v>
      </c>
      <c r="P63" s="74">
        <f t="shared" si="39"/>
        <v>119.484</v>
      </c>
      <c r="Q63" s="74">
        <f t="shared" si="39"/>
        <v>120.941</v>
      </c>
      <c r="R63" s="74">
        <f t="shared" si="39"/>
        <v>122.398</v>
      </c>
      <c r="S63" s="74">
        <f t="shared" si="39"/>
        <v>123.855</v>
      </c>
      <c r="T63" s="74">
        <f t="shared" si="39"/>
        <v>125.312</v>
      </c>
      <c r="U63" s="74">
        <f t="shared" si="39"/>
        <v>126.769</v>
      </c>
      <c r="V63" s="74">
        <f t="shared" si="39"/>
        <v>128.226</v>
      </c>
      <c r="W63" s="74">
        <f t="shared" si="39"/>
        <v>129.683</v>
      </c>
      <c r="X63" s="74">
        <f t="shared" si="39"/>
        <v>131.14</v>
      </c>
      <c r="Y63" s="74">
        <f t="shared" si="39"/>
        <v>132.597</v>
      </c>
      <c r="Z63" s="74">
        <f t="shared" si="39"/>
        <v>134.054</v>
      </c>
      <c r="AA63" s="74">
        <f t="shared" si="39"/>
        <v>135.511</v>
      </c>
      <c r="AB63" s="74">
        <f t="shared" si="39"/>
        <v>136.968</v>
      </c>
      <c r="AC63" s="74">
        <f t="shared" si="39"/>
        <v>138.425</v>
      </c>
      <c r="AD63" s="74">
        <f t="shared" si="39"/>
        <v>139.882</v>
      </c>
      <c r="AE63" s="74">
        <f t="shared" si="39"/>
        <v>141.339</v>
      </c>
      <c r="AF63" s="74">
        <f t="shared" si="39"/>
        <v>142.796</v>
      </c>
      <c r="AG63" s="74">
        <f t="shared" si="39"/>
        <v>144.253</v>
      </c>
      <c r="AH63" s="74">
        <f t="shared" si="39"/>
        <v>145.71</v>
      </c>
      <c r="AI63" s="74">
        <f t="shared" si="39"/>
        <v>147.167</v>
      </c>
      <c r="AJ63" s="74">
        <f t="shared" si="39"/>
        <v>148.624</v>
      </c>
      <c r="AK63" s="74">
        <f t="shared" si="39"/>
        <v>150.081</v>
      </c>
      <c r="AL63" s="74">
        <f t="shared" si="39"/>
        <v>151.538</v>
      </c>
      <c r="AM63" s="74">
        <f t="shared" si="39"/>
        <v>152.995</v>
      </c>
      <c r="AN63" s="74">
        <f t="shared" si="39"/>
        <v>154.452</v>
      </c>
      <c r="AO63" s="74">
        <f t="shared" si="39"/>
        <v>155.909</v>
      </c>
      <c r="AP63" s="74">
        <f t="shared" si="39"/>
        <v>157.366</v>
      </c>
      <c r="AQ63" s="74">
        <f t="shared" si="39"/>
        <v>158.823</v>
      </c>
      <c r="AR63" s="74">
        <f t="shared" si="39"/>
        <v>160.28</v>
      </c>
      <c r="AS63" s="74">
        <f t="shared" si="39"/>
        <v>161.737</v>
      </c>
      <c r="AT63" s="74">
        <f t="shared" si="39"/>
        <v>163.194</v>
      </c>
      <c r="AU63" s="74">
        <f t="shared" si="39"/>
        <v>164.651</v>
      </c>
      <c r="AV63" s="74">
        <f t="shared" si="39"/>
        <v>166.108</v>
      </c>
    </row>
    <row r="64" ht="15.75" hidden="1" customHeight="1">
      <c r="A64" s="14" t="s">
        <v>202</v>
      </c>
      <c r="B64" s="32">
        <v>1.0</v>
      </c>
      <c r="C64" s="31">
        <v>65.0</v>
      </c>
      <c r="D64" s="74">
        <f t="shared" ref="D64:AV64" si="40">$C64+($B64*(COLUMN()-4))</f>
        <v>65</v>
      </c>
      <c r="E64" s="74">
        <f t="shared" si="40"/>
        <v>66</v>
      </c>
      <c r="F64" s="74">
        <f t="shared" si="40"/>
        <v>67</v>
      </c>
      <c r="G64" s="74">
        <f t="shared" si="40"/>
        <v>68</v>
      </c>
      <c r="H64" s="74">
        <f t="shared" si="40"/>
        <v>69</v>
      </c>
      <c r="I64" s="74">
        <f t="shared" si="40"/>
        <v>70</v>
      </c>
      <c r="J64" s="74">
        <f t="shared" si="40"/>
        <v>71</v>
      </c>
      <c r="K64" s="74">
        <f t="shared" si="40"/>
        <v>72</v>
      </c>
      <c r="L64" s="74">
        <f t="shared" si="40"/>
        <v>73</v>
      </c>
      <c r="M64" s="74">
        <f t="shared" si="40"/>
        <v>74</v>
      </c>
      <c r="N64" s="74">
        <f t="shared" si="40"/>
        <v>75</v>
      </c>
      <c r="O64" s="74">
        <f t="shared" si="40"/>
        <v>76</v>
      </c>
      <c r="P64" s="74">
        <f t="shared" si="40"/>
        <v>77</v>
      </c>
      <c r="Q64" s="74">
        <f t="shared" si="40"/>
        <v>78</v>
      </c>
      <c r="R64" s="74">
        <f t="shared" si="40"/>
        <v>79</v>
      </c>
      <c r="S64" s="74">
        <f t="shared" si="40"/>
        <v>80</v>
      </c>
      <c r="T64" s="74">
        <f t="shared" si="40"/>
        <v>81</v>
      </c>
      <c r="U64" s="74">
        <f t="shared" si="40"/>
        <v>82</v>
      </c>
      <c r="V64" s="74">
        <f t="shared" si="40"/>
        <v>83</v>
      </c>
      <c r="W64" s="74">
        <f t="shared" si="40"/>
        <v>84</v>
      </c>
      <c r="X64" s="74">
        <f t="shared" si="40"/>
        <v>85</v>
      </c>
      <c r="Y64" s="74">
        <f t="shared" si="40"/>
        <v>86</v>
      </c>
      <c r="Z64" s="74">
        <f t="shared" si="40"/>
        <v>87</v>
      </c>
      <c r="AA64" s="74">
        <f t="shared" si="40"/>
        <v>88</v>
      </c>
      <c r="AB64" s="74">
        <f t="shared" si="40"/>
        <v>89</v>
      </c>
      <c r="AC64" s="74">
        <f t="shared" si="40"/>
        <v>90</v>
      </c>
      <c r="AD64" s="74">
        <f t="shared" si="40"/>
        <v>91</v>
      </c>
      <c r="AE64" s="74">
        <f t="shared" si="40"/>
        <v>92</v>
      </c>
      <c r="AF64" s="74">
        <f t="shared" si="40"/>
        <v>93</v>
      </c>
      <c r="AG64" s="74">
        <f t="shared" si="40"/>
        <v>94</v>
      </c>
      <c r="AH64" s="74">
        <f t="shared" si="40"/>
        <v>95</v>
      </c>
      <c r="AI64" s="74">
        <f t="shared" si="40"/>
        <v>96</v>
      </c>
      <c r="AJ64" s="74">
        <f t="shared" si="40"/>
        <v>97</v>
      </c>
      <c r="AK64" s="74">
        <f t="shared" si="40"/>
        <v>98</v>
      </c>
      <c r="AL64" s="74">
        <f t="shared" si="40"/>
        <v>99</v>
      </c>
      <c r="AM64" s="74">
        <f t="shared" si="40"/>
        <v>100</v>
      </c>
      <c r="AN64" s="74">
        <f t="shared" si="40"/>
        <v>101</v>
      </c>
      <c r="AO64" s="74">
        <f t="shared" si="40"/>
        <v>102</v>
      </c>
      <c r="AP64" s="74">
        <f t="shared" si="40"/>
        <v>103</v>
      </c>
      <c r="AQ64" s="74">
        <f t="shared" si="40"/>
        <v>104</v>
      </c>
      <c r="AR64" s="74">
        <f t="shared" si="40"/>
        <v>105</v>
      </c>
      <c r="AS64" s="74">
        <f t="shared" si="40"/>
        <v>106</v>
      </c>
      <c r="AT64" s="74">
        <f t="shared" si="40"/>
        <v>107</v>
      </c>
      <c r="AU64" s="74">
        <f t="shared" si="40"/>
        <v>108</v>
      </c>
      <c r="AV64" s="74">
        <f t="shared" si="40"/>
        <v>109</v>
      </c>
    </row>
    <row r="65" ht="15.75" hidden="1" customHeight="1">
      <c r="A65" s="14" t="s">
        <v>215</v>
      </c>
      <c r="B65" s="32">
        <v>1.22448275862069</v>
      </c>
      <c r="C65" s="31">
        <v>80.0</v>
      </c>
      <c r="D65" s="74">
        <f t="shared" ref="D65:AV65" si="41">$C65+($B65*(COLUMN()-4))</f>
        <v>80</v>
      </c>
      <c r="E65" s="74">
        <f t="shared" si="41"/>
        <v>81.22448276</v>
      </c>
      <c r="F65" s="74">
        <f t="shared" si="41"/>
        <v>82.44896552</v>
      </c>
      <c r="G65" s="74">
        <f t="shared" si="41"/>
        <v>83.67344828</v>
      </c>
      <c r="H65" s="74">
        <f t="shared" si="41"/>
        <v>84.89793103</v>
      </c>
      <c r="I65" s="74">
        <f t="shared" si="41"/>
        <v>86.12241379</v>
      </c>
      <c r="J65" s="74">
        <f t="shared" si="41"/>
        <v>87.34689655</v>
      </c>
      <c r="K65" s="74">
        <f t="shared" si="41"/>
        <v>88.57137931</v>
      </c>
      <c r="L65" s="74">
        <f t="shared" si="41"/>
        <v>89.79586207</v>
      </c>
      <c r="M65" s="74">
        <f t="shared" si="41"/>
        <v>91.02034483</v>
      </c>
      <c r="N65" s="74">
        <f t="shared" si="41"/>
        <v>92.24482759</v>
      </c>
      <c r="O65" s="74">
        <f t="shared" si="41"/>
        <v>93.46931034</v>
      </c>
      <c r="P65" s="74">
        <f t="shared" si="41"/>
        <v>94.6937931</v>
      </c>
      <c r="Q65" s="74">
        <f t="shared" si="41"/>
        <v>95.91827586</v>
      </c>
      <c r="R65" s="74">
        <f t="shared" si="41"/>
        <v>97.14275862</v>
      </c>
      <c r="S65" s="74">
        <f t="shared" si="41"/>
        <v>98.36724138</v>
      </c>
      <c r="T65" s="74">
        <f t="shared" si="41"/>
        <v>99.59172414</v>
      </c>
      <c r="U65" s="74">
        <f t="shared" si="41"/>
        <v>100.8162069</v>
      </c>
      <c r="V65" s="74">
        <f t="shared" si="41"/>
        <v>102.0406897</v>
      </c>
      <c r="W65" s="74">
        <f t="shared" si="41"/>
        <v>103.2651724</v>
      </c>
      <c r="X65" s="74">
        <f t="shared" si="41"/>
        <v>104.4896552</v>
      </c>
      <c r="Y65" s="74">
        <f t="shared" si="41"/>
        <v>105.7141379</v>
      </c>
      <c r="Z65" s="74">
        <f t="shared" si="41"/>
        <v>106.9386207</v>
      </c>
      <c r="AA65" s="74">
        <f t="shared" si="41"/>
        <v>108.1631034</v>
      </c>
      <c r="AB65" s="74">
        <f t="shared" si="41"/>
        <v>109.3875862</v>
      </c>
      <c r="AC65" s="74">
        <f t="shared" si="41"/>
        <v>110.612069</v>
      </c>
      <c r="AD65" s="74">
        <f t="shared" si="41"/>
        <v>111.8365517</v>
      </c>
      <c r="AE65" s="74">
        <f t="shared" si="41"/>
        <v>113.0610345</v>
      </c>
      <c r="AF65" s="74">
        <f t="shared" si="41"/>
        <v>114.2855172</v>
      </c>
      <c r="AG65" s="74">
        <f t="shared" si="41"/>
        <v>115.51</v>
      </c>
      <c r="AH65" s="74">
        <f t="shared" si="41"/>
        <v>116.7344828</v>
      </c>
      <c r="AI65" s="74">
        <f t="shared" si="41"/>
        <v>117.9589655</v>
      </c>
      <c r="AJ65" s="74">
        <f t="shared" si="41"/>
        <v>119.1834483</v>
      </c>
      <c r="AK65" s="74">
        <f t="shared" si="41"/>
        <v>120.407931</v>
      </c>
      <c r="AL65" s="74">
        <f t="shared" si="41"/>
        <v>121.6324138</v>
      </c>
      <c r="AM65" s="74">
        <f t="shared" si="41"/>
        <v>122.8568966</v>
      </c>
      <c r="AN65" s="74">
        <f t="shared" si="41"/>
        <v>124.0813793</v>
      </c>
      <c r="AO65" s="74">
        <f t="shared" si="41"/>
        <v>125.3058621</v>
      </c>
      <c r="AP65" s="74">
        <f t="shared" si="41"/>
        <v>126.5303448</v>
      </c>
      <c r="AQ65" s="74">
        <f t="shared" si="41"/>
        <v>127.7548276</v>
      </c>
      <c r="AR65" s="74">
        <f t="shared" si="41"/>
        <v>128.9793103</v>
      </c>
      <c r="AS65" s="74">
        <f t="shared" si="41"/>
        <v>130.2037931</v>
      </c>
      <c r="AT65" s="74">
        <f t="shared" si="41"/>
        <v>131.4282759</v>
      </c>
      <c r="AU65" s="74">
        <f t="shared" si="41"/>
        <v>132.6527586</v>
      </c>
      <c r="AV65" s="74">
        <f t="shared" si="41"/>
        <v>133.8772414</v>
      </c>
    </row>
    <row r="66" ht="15.75" hidden="1" customHeight="1">
      <c r="A66" s="14" t="s">
        <v>216</v>
      </c>
      <c r="B66" s="32">
        <v>2.0406666666666666</v>
      </c>
      <c r="C66" s="31">
        <v>125.0</v>
      </c>
      <c r="D66" s="74">
        <f t="shared" ref="D66:AV66" si="42">$C66+($B66*(COLUMN()-4))</f>
        <v>125</v>
      </c>
      <c r="E66" s="74">
        <f t="shared" si="42"/>
        <v>127.0406667</v>
      </c>
      <c r="F66" s="74">
        <f t="shared" si="42"/>
        <v>129.0813333</v>
      </c>
      <c r="G66" s="74">
        <f t="shared" si="42"/>
        <v>131.122</v>
      </c>
      <c r="H66" s="74">
        <f t="shared" si="42"/>
        <v>133.1626667</v>
      </c>
      <c r="I66" s="74">
        <f t="shared" si="42"/>
        <v>135.2033333</v>
      </c>
      <c r="J66" s="74">
        <f t="shared" si="42"/>
        <v>137.244</v>
      </c>
      <c r="K66" s="74">
        <f t="shared" si="42"/>
        <v>139.2846667</v>
      </c>
      <c r="L66" s="74">
        <f t="shared" si="42"/>
        <v>141.3253333</v>
      </c>
      <c r="M66" s="74">
        <f t="shared" si="42"/>
        <v>143.366</v>
      </c>
      <c r="N66" s="74">
        <f t="shared" si="42"/>
        <v>145.4066667</v>
      </c>
      <c r="O66" s="74">
        <f t="shared" si="42"/>
        <v>147.4473333</v>
      </c>
      <c r="P66" s="74">
        <f t="shared" si="42"/>
        <v>149.488</v>
      </c>
      <c r="Q66" s="74">
        <f t="shared" si="42"/>
        <v>151.5286667</v>
      </c>
      <c r="R66" s="74">
        <f t="shared" si="42"/>
        <v>153.5693333</v>
      </c>
      <c r="S66" s="74">
        <f t="shared" si="42"/>
        <v>155.61</v>
      </c>
      <c r="T66" s="74">
        <f t="shared" si="42"/>
        <v>157.6506667</v>
      </c>
      <c r="U66" s="74">
        <f t="shared" si="42"/>
        <v>159.6913333</v>
      </c>
      <c r="V66" s="74">
        <f t="shared" si="42"/>
        <v>161.732</v>
      </c>
      <c r="W66" s="74">
        <f t="shared" si="42"/>
        <v>163.7726667</v>
      </c>
      <c r="X66" s="74">
        <f t="shared" si="42"/>
        <v>165.8133333</v>
      </c>
      <c r="Y66" s="74">
        <f t="shared" si="42"/>
        <v>167.854</v>
      </c>
      <c r="Z66" s="74">
        <f t="shared" si="42"/>
        <v>169.8946667</v>
      </c>
      <c r="AA66" s="74">
        <f t="shared" si="42"/>
        <v>171.9353333</v>
      </c>
      <c r="AB66" s="74">
        <f t="shared" si="42"/>
        <v>173.976</v>
      </c>
      <c r="AC66" s="74">
        <f t="shared" si="42"/>
        <v>176.0166667</v>
      </c>
      <c r="AD66" s="74">
        <f t="shared" si="42"/>
        <v>178.0573333</v>
      </c>
      <c r="AE66" s="74">
        <f t="shared" si="42"/>
        <v>180.098</v>
      </c>
      <c r="AF66" s="74">
        <f t="shared" si="42"/>
        <v>182.1386667</v>
      </c>
      <c r="AG66" s="74">
        <f t="shared" si="42"/>
        <v>184.1793333</v>
      </c>
      <c r="AH66" s="74">
        <f t="shared" si="42"/>
        <v>186.22</v>
      </c>
      <c r="AI66" s="74">
        <f t="shared" si="42"/>
        <v>188.2606667</v>
      </c>
      <c r="AJ66" s="74">
        <f t="shared" si="42"/>
        <v>190.3013333</v>
      </c>
      <c r="AK66" s="74">
        <f t="shared" si="42"/>
        <v>192.342</v>
      </c>
      <c r="AL66" s="74">
        <f t="shared" si="42"/>
        <v>194.3826667</v>
      </c>
      <c r="AM66" s="74">
        <f t="shared" si="42"/>
        <v>196.4233333</v>
      </c>
      <c r="AN66" s="74">
        <f t="shared" si="42"/>
        <v>198.464</v>
      </c>
      <c r="AO66" s="74">
        <f t="shared" si="42"/>
        <v>200.5046667</v>
      </c>
      <c r="AP66" s="74">
        <f t="shared" si="42"/>
        <v>202.5453333</v>
      </c>
      <c r="AQ66" s="74">
        <f t="shared" si="42"/>
        <v>204.586</v>
      </c>
      <c r="AR66" s="74">
        <f t="shared" si="42"/>
        <v>206.6266667</v>
      </c>
      <c r="AS66" s="74">
        <f t="shared" si="42"/>
        <v>208.6673333</v>
      </c>
      <c r="AT66" s="74">
        <f t="shared" si="42"/>
        <v>210.708</v>
      </c>
      <c r="AU66" s="74">
        <f t="shared" si="42"/>
        <v>212.7486667</v>
      </c>
      <c r="AV66" s="74">
        <f t="shared" si="42"/>
        <v>214.7893333</v>
      </c>
    </row>
    <row r="67" ht="15.75" hidden="1" customHeight="1">
      <c r="A67" s="14" t="s">
        <v>217</v>
      </c>
      <c r="B67" s="32">
        <v>2.6893333333333334</v>
      </c>
      <c r="C67" s="31">
        <v>138.0</v>
      </c>
      <c r="D67" s="74">
        <f t="shared" ref="D67:AV67" si="43">$C67+($B67*(COLUMN()-4))</f>
        <v>138</v>
      </c>
      <c r="E67" s="74">
        <f t="shared" si="43"/>
        <v>140.6893333</v>
      </c>
      <c r="F67" s="74">
        <f t="shared" si="43"/>
        <v>143.3786667</v>
      </c>
      <c r="G67" s="74">
        <f t="shared" si="43"/>
        <v>146.068</v>
      </c>
      <c r="H67" s="74">
        <f t="shared" si="43"/>
        <v>148.7573333</v>
      </c>
      <c r="I67" s="74">
        <f t="shared" si="43"/>
        <v>151.4466667</v>
      </c>
      <c r="J67" s="74">
        <f t="shared" si="43"/>
        <v>154.136</v>
      </c>
      <c r="K67" s="74">
        <f t="shared" si="43"/>
        <v>156.8253333</v>
      </c>
      <c r="L67" s="74">
        <f t="shared" si="43"/>
        <v>159.5146667</v>
      </c>
      <c r="M67" s="74">
        <f t="shared" si="43"/>
        <v>162.204</v>
      </c>
      <c r="N67" s="74">
        <f t="shared" si="43"/>
        <v>164.8933333</v>
      </c>
      <c r="O67" s="74">
        <f t="shared" si="43"/>
        <v>167.5826667</v>
      </c>
      <c r="P67" s="74">
        <f t="shared" si="43"/>
        <v>170.272</v>
      </c>
      <c r="Q67" s="74">
        <f t="shared" si="43"/>
        <v>172.9613333</v>
      </c>
      <c r="R67" s="74">
        <f t="shared" si="43"/>
        <v>175.6506667</v>
      </c>
      <c r="S67" s="74">
        <f t="shared" si="43"/>
        <v>178.34</v>
      </c>
      <c r="T67" s="74">
        <f t="shared" si="43"/>
        <v>181.0293333</v>
      </c>
      <c r="U67" s="74">
        <f t="shared" si="43"/>
        <v>183.7186667</v>
      </c>
      <c r="V67" s="74">
        <f t="shared" si="43"/>
        <v>186.408</v>
      </c>
      <c r="W67" s="74">
        <f t="shared" si="43"/>
        <v>189.0973333</v>
      </c>
      <c r="X67" s="74">
        <f t="shared" si="43"/>
        <v>191.7866667</v>
      </c>
      <c r="Y67" s="74">
        <f t="shared" si="43"/>
        <v>194.476</v>
      </c>
      <c r="Z67" s="74">
        <f t="shared" si="43"/>
        <v>197.1653333</v>
      </c>
      <c r="AA67" s="74">
        <f t="shared" si="43"/>
        <v>199.8546667</v>
      </c>
      <c r="AB67" s="74">
        <f t="shared" si="43"/>
        <v>202.544</v>
      </c>
      <c r="AC67" s="74">
        <f t="shared" si="43"/>
        <v>205.2333333</v>
      </c>
      <c r="AD67" s="74">
        <f t="shared" si="43"/>
        <v>207.9226667</v>
      </c>
      <c r="AE67" s="74">
        <f t="shared" si="43"/>
        <v>210.612</v>
      </c>
      <c r="AF67" s="74">
        <f t="shared" si="43"/>
        <v>213.3013333</v>
      </c>
      <c r="AG67" s="74">
        <f t="shared" si="43"/>
        <v>215.9906667</v>
      </c>
      <c r="AH67" s="74">
        <f t="shared" si="43"/>
        <v>218.68</v>
      </c>
      <c r="AI67" s="74">
        <f t="shared" si="43"/>
        <v>221.3693333</v>
      </c>
      <c r="AJ67" s="74">
        <f t="shared" si="43"/>
        <v>224.0586667</v>
      </c>
      <c r="AK67" s="74">
        <f t="shared" si="43"/>
        <v>226.748</v>
      </c>
      <c r="AL67" s="74">
        <f t="shared" si="43"/>
        <v>229.4373333</v>
      </c>
      <c r="AM67" s="74">
        <f t="shared" si="43"/>
        <v>232.1266667</v>
      </c>
      <c r="AN67" s="74">
        <f t="shared" si="43"/>
        <v>234.816</v>
      </c>
      <c r="AO67" s="74">
        <f t="shared" si="43"/>
        <v>237.5053333</v>
      </c>
      <c r="AP67" s="74">
        <f t="shared" si="43"/>
        <v>240.1946667</v>
      </c>
      <c r="AQ67" s="74">
        <f t="shared" si="43"/>
        <v>242.884</v>
      </c>
      <c r="AR67" s="74">
        <f t="shared" si="43"/>
        <v>245.5733333</v>
      </c>
      <c r="AS67" s="74">
        <f t="shared" si="43"/>
        <v>248.2626667</v>
      </c>
      <c r="AT67" s="74">
        <f t="shared" si="43"/>
        <v>250.952</v>
      </c>
      <c r="AU67" s="74">
        <f t="shared" si="43"/>
        <v>253.6413333</v>
      </c>
      <c r="AV67" s="74">
        <f t="shared" si="43"/>
        <v>256.3306667</v>
      </c>
    </row>
    <row r="68" ht="15.75" hidden="1" customHeight="1">
      <c r="A68" s="14" t="s">
        <v>218</v>
      </c>
      <c r="B68" s="32">
        <v>1.1426666666666667</v>
      </c>
      <c r="C68" s="31">
        <v>80.0</v>
      </c>
      <c r="D68" s="74">
        <f t="shared" ref="D68:AV68" si="44">$C68+($B68*(COLUMN()-4))</f>
        <v>80</v>
      </c>
      <c r="E68" s="74">
        <f t="shared" si="44"/>
        <v>81.14266667</v>
      </c>
      <c r="F68" s="74">
        <f t="shared" si="44"/>
        <v>82.28533333</v>
      </c>
      <c r="G68" s="74">
        <f t="shared" si="44"/>
        <v>83.428</v>
      </c>
      <c r="H68" s="74">
        <f t="shared" si="44"/>
        <v>84.57066667</v>
      </c>
      <c r="I68" s="74">
        <f t="shared" si="44"/>
        <v>85.71333333</v>
      </c>
      <c r="J68" s="74">
        <f t="shared" si="44"/>
        <v>86.856</v>
      </c>
      <c r="K68" s="74">
        <f t="shared" si="44"/>
        <v>87.99866667</v>
      </c>
      <c r="L68" s="74">
        <f t="shared" si="44"/>
        <v>89.14133333</v>
      </c>
      <c r="M68" s="74">
        <f t="shared" si="44"/>
        <v>90.284</v>
      </c>
      <c r="N68" s="74">
        <f t="shared" si="44"/>
        <v>91.42666667</v>
      </c>
      <c r="O68" s="74">
        <f t="shared" si="44"/>
        <v>92.56933333</v>
      </c>
      <c r="P68" s="74">
        <f t="shared" si="44"/>
        <v>93.712</v>
      </c>
      <c r="Q68" s="74">
        <f t="shared" si="44"/>
        <v>94.85466667</v>
      </c>
      <c r="R68" s="74">
        <f t="shared" si="44"/>
        <v>95.99733333</v>
      </c>
      <c r="S68" s="74">
        <f t="shared" si="44"/>
        <v>97.14</v>
      </c>
      <c r="T68" s="74">
        <f t="shared" si="44"/>
        <v>98.28266667</v>
      </c>
      <c r="U68" s="74">
        <f t="shared" si="44"/>
        <v>99.42533333</v>
      </c>
      <c r="V68" s="74">
        <f t="shared" si="44"/>
        <v>100.568</v>
      </c>
      <c r="W68" s="74">
        <f t="shared" si="44"/>
        <v>101.7106667</v>
      </c>
      <c r="X68" s="74">
        <f t="shared" si="44"/>
        <v>102.8533333</v>
      </c>
      <c r="Y68" s="74">
        <f t="shared" si="44"/>
        <v>103.996</v>
      </c>
      <c r="Z68" s="74">
        <f t="shared" si="44"/>
        <v>105.1386667</v>
      </c>
      <c r="AA68" s="74">
        <f t="shared" si="44"/>
        <v>106.2813333</v>
      </c>
      <c r="AB68" s="74">
        <f t="shared" si="44"/>
        <v>107.424</v>
      </c>
      <c r="AC68" s="74">
        <f t="shared" si="44"/>
        <v>108.5666667</v>
      </c>
      <c r="AD68" s="74">
        <f t="shared" si="44"/>
        <v>109.7093333</v>
      </c>
      <c r="AE68" s="74">
        <f t="shared" si="44"/>
        <v>110.852</v>
      </c>
      <c r="AF68" s="74">
        <f t="shared" si="44"/>
        <v>111.9946667</v>
      </c>
      <c r="AG68" s="74">
        <f t="shared" si="44"/>
        <v>113.1373333</v>
      </c>
      <c r="AH68" s="74">
        <f t="shared" si="44"/>
        <v>114.28</v>
      </c>
      <c r="AI68" s="74">
        <f t="shared" si="44"/>
        <v>115.4226667</v>
      </c>
      <c r="AJ68" s="74">
        <f t="shared" si="44"/>
        <v>116.5653333</v>
      </c>
      <c r="AK68" s="74">
        <f t="shared" si="44"/>
        <v>117.708</v>
      </c>
      <c r="AL68" s="74">
        <f t="shared" si="44"/>
        <v>118.8506667</v>
      </c>
      <c r="AM68" s="74">
        <f t="shared" si="44"/>
        <v>119.9933333</v>
      </c>
      <c r="AN68" s="74">
        <f t="shared" si="44"/>
        <v>121.136</v>
      </c>
      <c r="AO68" s="74">
        <f t="shared" si="44"/>
        <v>122.2786667</v>
      </c>
      <c r="AP68" s="74">
        <f t="shared" si="44"/>
        <v>123.4213333</v>
      </c>
      <c r="AQ68" s="74">
        <f t="shared" si="44"/>
        <v>124.564</v>
      </c>
      <c r="AR68" s="74">
        <f t="shared" si="44"/>
        <v>125.7066667</v>
      </c>
      <c r="AS68" s="74">
        <f t="shared" si="44"/>
        <v>126.8493333</v>
      </c>
      <c r="AT68" s="74">
        <f t="shared" si="44"/>
        <v>127.992</v>
      </c>
      <c r="AU68" s="74">
        <f t="shared" si="44"/>
        <v>129.1346667</v>
      </c>
      <c r="AV68" s="74">
        <f t="shared" si="44"/>
        <v>130.2773333</v>
      </c>
    </row>
    <row r="69" ht="15.75" hidden="1" customHeight="1">
      <c r="A69" s="31" t="s">
        <v>220</v>
      </c>
      <c r="B69" s="32">
        <v>1.346666666666667</v>
      </c>
      <c r="C69" s="31">
        <v>110.0</v>
      </c>
      <c r="D69" s="74">
        <f t="shared" ref="D69:AV69" si="45">$C69+($B69*(COLUMN()-4))</f>
        <v>110</v>
      </c>
      <c r="E69" s="74">
        <f t="shared" si="45"/>
        <v>111.3466667</v>
      </c>
      <c r="F69" s="74">
        <f t="shared" si="45"/>
        <v>112.6933333</v>
      </c>
      <c r="G69" s="74">
        <f t="shared" si="45"/>
        <v>114.04</v>
      </c>
      <c r="H69" s="74">
        <f t="shared" si="45"/>
        <v>115.3866667</v>
      </c>
      <c r="I69" s="74">
        <f t="shared" si="45"/>
        <v>116.7333333</v>
      </c>
      <c r="J69" s="74">
        <f t="shared" si="45"/>
        <v>118.08</v>
      </c>
      <c r="K69" s="74">
        <f t="shared" si="45"/>
        <v>119.4266667</v>
      </c>
      <c r="L69" s="74">
        <f t="shared" si="45"/>
        <v>120.7733333</v>
      </c>
      <c r="M69" s="74">
        <f t="shared" si="45"/>
        <v>122.12</v>
      </c>
      <c r="N69" s="74">
        <f t="shared" si="45"/>
        <v>123.4666667</v>
      </c>
      <c r="O69" s="74">
        <f t="shared" si="45"/>
        <v>124.8133333</v>
      </c>
      <c r="P69" s="74">
        <f t="shared" si="45"/>
        <v>126.16</v>
      </c>
      <c r="Q69" s="74">
        <f t="shared" si="45"/>
        <v>127.5066667</v>
      </c>
      <c r="R69" s="74">
        <f t="shared" si="45"/>
        <v>128.8533333</v>
      </c>
      <c r="S69" s="74">
        <f t="shared" si="45"/>
        <v>130.2</v>
      </c>
      <c r="T69" s="74">
        <f t="shared" si="45"/>
        <v>131.5466667</v>
      </c>
      <c r="U69" s="74">
        <f t="shared" si="45"/>
        <v>132.8933333</v>
      </c>
      <c r="V69" s="74">
        <f t="shared" si="45"/>
        <v>134.24</v>
      </c>
      <c r="W69" s="74">
        <f t="shared" si="45"/>
        <v>135.5866667</v>
      </c>
      <c r="X69" s="74">
        <f t="shared" si="45"/>
        <v>136.9333333</v>
      </c>
      <c r="Y69" s="74">
        <f t="shared" si="45"/>
        <v>138.28</v>
      </c>
      <c r="Z69" s="74">
        <f t="shared" si="45"/>
        <v>139.6266667</v>
      </c>
      <c r="AA69" s="74">
        <f t="shared" si="45"/>
        <v>140.9733333</v>
      </c>
      <c r="AB69" s="74">
        <f t="shared" si="45"/>
        <v>142.32</v>
      </c>
      <c r="AC69" s="74">
        <f t="shared" si="45"/>
        <v>143.6666667</v>
      </c>
      <c r="AD69" s="74">
        <f t="shared" si="45"/>
        <v>145.0133333</v>
      </c>
      <c r="AE69" s="74">
        <f t="shared" si="45"/>
        <v>146.36</v>
      </c>
      <c r="AF69" s="74">
        <f t="shared" si="45"/>
        <v>147.7066667</v>
      </c>
      <c r="AG69" s="74">
        <f t="shared" si="45"/>
        <v>149.0533333</v>
      </c>
      <c r="AH69" s="74">
        <f t="shared" si="45"/>
        <v>150.4</v>
      </c>
      <c r="AI69" s="74">
        <f t="shared" si="45"/>
        <v>151.7466667</v>
      </c>
      <c r="AJ69" s="74">
        <f t="shared" si="45"/>
        <v>153.0933333</v>
      </c>
      <c r="AK69" s="74">
        <f t="shared" si="45"/>
        <v>154.44</v>
      </c>
      <c r="AL69" s="74">
        <f t="shared" si="45"/>
        <v>155.7866667</v>
      </c>
      <c r="AM69" s="74">
        <f t="shared" si="45"/>
        <v>157.1333333</v>
      </c>
      <c r="AN69" s="74">
        <f t="shared" si="45"/>
        <v>158.48</v>
      </c>
      <c r="AO69" s="74">
        <f t="shared" si="45"/>
        <v>159.8266667</v>
      </c>
      <c r="AP69" s="74">
        <f t="shared" si="45"/>
        <v>161.1733333</v>
      </c>
      <c r="AQ69" s="74">
        <f t="shared" si="45"/>
        <v>162.52</v>
      </c>
      <c r="AR69" s="74">
        <f t="shared" si="45"/>
        <v>163.8666667</v>
      </c>
      <c r="AS69" s="74">
        <f t="shared" si="45"/>
        <v>165.2133333</v>
      </c>
      <c r="AT69" s="74">
        <f t="shared" si="45"/>
        <v>166.56</v>
      </c>
      <c r="AU69" s="74">
        <f t="shared" si="45"/>
        <v>167.9066667</v>
      </c>
      <c r="AV69" s="74">
        <f t="shared" si="45"/>
        <v>169.2533333</v>
      </c>
    </row>
    <row r="70" ht="15.75" hidden="1" customHeight="1">
      <c r="A70" s="31" t="s">
        <v>221</v>
      </c>
      <c r="B70" s="32">
        <v>0.612</v>
      </c>
      <c r="C70" s="31">
        <v>30.0</v>
      </c>
      <c r="D70" s="74">
        <f t="shared" ref="D70:AV70" si="46">$C70+($B70*(COLUMN()-4))</f>
        <v>30</v>
      </c>
      <c r="E70" s="74">
        <f t="shared" si="46"/>
        <v>30.612</v>
      </c>
      <c r="F70" s="74">
        <f t="shared" si="46"/>
        <v>31.224</v>
      </c>
      <c r="G70" s="74">
        <f t="shared" si="46"/>
        <v>31.836</v>
      </c>
      <c r="H70" s="74">
        <f t="shared" si="46"/>
        <v>32.448</v>
      </c>
      <c r="I70" s="74">
        <f t="shared" si="46"/>
        <v>33.06</v>
      </c>
      <c r="J70" s="74">
        <f t="shared" si="46"/>
        <v>33.672</v>
      </c>
      <c r="K70" s="74">
        <f t="shared" si="46"/>
        <v>34.284</v>
      </c>
      <c r="L70" s="74">
        <f t="shared" si="46"/>
        <v>34.896</v>
      </c>
      <c r="M70" s="74">
        <f t="shared" si="46"/>
        <v>35.508</v>
      </c>
      <c r="N70" s="74">
        <f t="shared" si="46"/>
        <v>36.12</v>
      </c>
      <c r="O70" s="74">
        <f t="shared" si="46"/>
        <v>36.732</v>
      </c>
      <c r="P70" s="74">
        <f t="shared" si="46"/>
        <v>37.344</v>
      </c>
      <c r="Q70" s="74">
        <f t="shared" si="46"/>
        <v>37.956</v>
      </c>
      <c r="R70" s="74">
        <f t="shared" si="46"/>
        <v>38.568</v>
      </c>
      <c r="S70" s="74">
        <f t="shared" si="46"/>
        <v>39.18</v>
      </c>
      <c r="T70" s="74">
        <f t="shared" si="46"/>
        <v>39.792</v>
      </c>
      <c r="U70" s="74">
        <f t="shared" si="46"/>
        <v>40.404</v>
      </c>
      <c r="V70" s="74">
        <f t="shared" si="46"/>
        <v>41.016</v>
      </c>
      <c r="W70" s="74">
        <f t="shared" si="46"/>
        <v>41.628</v>
      </c>
      <c r="X70" s="74">
        <f t="shared" si="46"/>
        <v>42.24</v>
      </c>
      <c r="Y70" s="74">
        <f t="shared" si="46"/>
        <v>42.852</v>
      </c>
      <c r="Z70" s="74">
        <f t="shared" si="46"/>
        <v>43.464</v>
      </c>
      <c r="AA70" s="74">
        <f t="shared" si="46"/>
        <v>44.076</v>
      </c>
      <c r="AB70" s="74">
        <f t="shared" si="46"/>
        <v>44.688</v>
      </c>
      <c r="AC70" s="74">
        <f t="shared" si="46"/>
        <v>45.3</v>
      </c>
      <c r="AD70" s="74">
        <f t="shared" si="46"/>
        <v>45.912</v>
      </c>
      <c r="AE70" s="74">
        <f t="shared" si="46"/>
        <v>46.524</v>
      </c>
      <c r="AF70" s="74">
        <f t="shared" si="46"/>
        <v>47.136</v>
      </c>
      <c r="AG70" s="74">
        <f t="shared" si="46"/>
        <v>47.748</v>
      </c>
      <c r="AH70" s="74">
        <f t="shared" si="46"/>
        <v>48.36</v>
      </c>
      <c r="AI70" s="74">
        <f t="shared" si="46"/>
        <v>48.972</v>
      </c>
      <c r="AJ70" s="74">
        <f t="shared" si="46"/>
        <v>49.584</v>
      </c>
      <c r="AK70" s="74">
        <f t="shared" si="46"/>
        <v>50.196</v>
      </c>
      <c r="AL70" s="74">
        <f t="shared" si="46"/>
        <v>50.808</v>
      </c>
      <c r="AM70" s="74">
        <f t="shared" si="46"/>
        <v>51.42</v>
      </c>
      <c r="AN70" s="74">
        <f t="shared" si="46"/>
        <v>52.032</v>
      </c>
      <c r="AO70" s="74">
        <f t="shared" si="46"/>
        <v>52.644</v>
      </c>
      <c r="AP70" s="74">
        <f t="shared" si="46"/>
        <v>53.256</v>
      </c>
      <c r="AQ70" s="74">
        <f t="shared" si="46"/>
        <v>53.868</v>
      </c>
      <c r="AR70" s="74">
        <f t="shared" si="46"/>
        <v>54.48</v>
      </c>
      <c r="AS70" s="74">
        <f t="shared" si="46"/>
        <v>55.092</v>
      </c>
      <c r="AT70" s="74">
        <f t="shared" si="46"/>
        <v>55.704</v>
      </c>
      <c r="AU70" s="74">
        <f t="shared" si="46"/>
        <v>56.316</v>
      </c>
      <c r="AV70" s="74">
        <f t="shared" si="46"/>
        <v>56.928</v>
      </c>
    </row>
    <row r="71" ht="15.75" hidden="1" customHeight="1">
      <c r="A71" s="14" t="s">
        <v>222</v>
      </c>
      <c r="B71" s="32">
        <v>1.1</v>
      </c>
      <c r="C71" s="31">
        <v>98.0</v>
      </c>
      <c r="D71" s="74">
        <f t="shared" ref="D71:AV71" si="47">$C71+($B71*(COLUMN()-4))</f>
        <v>98</v>
      </c>
      <c r="E71" s="74">
        <f t="shared" si="47"/>
        <v>99.1</v>
      </c>
      <c r="F71" s="74">
        <f t="shared" si="47"/>
        <v>100.2</v>
      </c>
      <c r="G71" s="74">
        <f t="shared" si="47"/>
        <v>101.3</v>
      </c>
      <c r="H71" s="74">
        <f t="shared" si="47"/>
        <v>102.4</v>
      </c>
      <c r="I71" s="74">
        <f t="shared" si="47"/>
        <v>103.5</v>
      </c>
      <c r="J71" s="74">
        <f t="shared" si="47"/>
        <v>104.6</v>
      </c>
      <c r="K71" s="74">
        <f t="shared" si="47"/>
        <v>105.7</v>
      </c>
      <c r="L71" s="74">
        <f t="shared" si="47"/>
        <v>106.8</v>
      </c>
      <c r="M71" s="74">
        <f t="shared" si="47"/>
        <v>107.9</v>
      </c>
      <c r="N71" s="74">
        <f t="shared" si="47"/>
        <v>109</v>
      </c>
      <c r="O71" s="74">
        <f t="shared" si="47"/>
        <v>110.1</v>
      </c>
      <c r="P71" s="74">
        <f t="shared" si="47"/>
        <v>111.2</v>
      </c>
      <c r="Q71" s="74">
        <f t="shared" si="47"/>
        <v>112.3</v>
      </c>
      <c r="R71" s="74">
        <f t="shared" si="47"/>
        <v>113.4</v>
      </c>
      <c r="S71" s="74">
        <f t="shared" si="47"/>
        <v>114.5</v>
      </c>
      <c r="T71" s="74">
        <f t="shared" si="47"/>
        <v>115.6</v>
      </c>
      <c r="U71" s="74">
        <f t="shared" si="47"/>
        <v>116.7</v>
      </c>
      <c r="V71" s="74">
        <f t="shared" si="47"/>
        <v>117.8</v>
      </c>
      <c r="W71" s="74">
        <f t="shared" si="47"/>
        <v>118.9</v>
      </c>
      <c r="X71" s="74">
        <f t="shared" si="47"/>
        <v>120</v>
      </c>
      <c r="Y71" s="74">
        <f t="shared" si="47"/>
        <v>121.1</v>
      </c>
      <c r="Z71" s="74">
        <f t="shared" si="47"/>
        <v>122.2</v>
      </c>
      <c r="AA71" s="74">
        <f t="shared" si="47"/>
        <v>123.3</v>
      </c>
      <c r="AB71" s="74">
        <f t="shared" si="47"/>
        <v>124.4</v>
      </c>
      <c r="AC71" s="74">
        <f t="shared" si="47"/>
        <v>125.5</v>
      </c>
      <c r="AD71" s="74">
        <f t="shared" si="47"/>
        <v>126.6</v>
      </c>
      <c r="AE71" s="74">
        <f t="shared" si="47"/>
        <v>127.7</v>
      </c>
      <c r="AF71" s="74">
        <f t="shared" si="47"/>
        <v>128.8</v>
      </c>
      <c r="AG71" s="74">
        <f t="shared" si="47"/>
        <v>129.9</v>
      </c>
      <c r="AH71" s="74">
        <f t="shared" si="47"/>
        <v>131</v>
      </c>
      <c r="AI71" s="74">
        <f t="shared" si="47"/>
        <v>132.1</v>
      </c>
      <c r="AJ71" s="74">
        <f t="shared" si="47"/>
        <v>133.2</v>
      </c>
      <c r="AK71" s="74">
        <f t="shared" si="47"/>
        <v>134.3</v>
      </c>
      <c r="AL71" s="74">
        <f t="shared" si="47"/>
        <v>135.4</v>
      </c>
      <c r="AM71" s="74">
        <f t="shared" si="47"/>
        <v>136.5</v>
      </c>
      <c r="AN71" s="74">
        <f t="shared" si="47"/>
        <v>137.6</v>
      </c>
      <c r="AO71" s="74">
        <f t="shared" si="47"/>
        <v>138.7</v>
      </c>
      <c r="AP71" s="74">
        <f t="shared" si="47"/>
        <v>139.8</v>
      </c>
      <c r="AQ71" s="74">
        <f t="shared" si="47"/>
        <v>140.9</v>
      </c>
      <c r="AR71" s="74">
        <f t="shared" si="47"/>
        <v>142</v>
      </c>
      <c r="AS71" s="74">
        <f t="shared" si="47"/>
        <v>143.1</v>
      </c>
      <c r="AT71" s="74">
        <f t="shared" si="47"/>
        <v>144.2</v>
      </c>
      <c r="AU71" s="74">
        <f t="shared" si="47"/>
        <v>145.3</v>
      </c>
      <c r="AV71" s="74">
        <f t="shared" si="47"/>
        <v>146.4</v>
      </c>
    </row>
    <row r="72" ht="15.75" hidden="1" customHeight="1">
      <c r="A72" s="31" t="s">
        <v>223</v>
      </c>
      <c r="B72" s="31">
        <v>0.0</v>
      </c>
      <c r="C72" s="31">
        <v>50.0</v>
      </c>
      <c r="D72" s="74">
        <f t="shared" ref="D72:AV72" si="48">$C72+($B72*(COLUMN()-4))</f>
        <v>50</v>
      </c>
      <c r="E72" s="74">
        <f t="shared" si="48"/>
        <v>50</v>
      </c>
      <c r="F72" s="74">
        <f t="shared" si="48"/>
        <v>50</v>
      </c>
      <c r="G72" s="74">
        <f t="shared" si="48"/>
        <v>50</v>
      </c>
      <c r="H72" s="74">
        <f t="shared" si="48"/>
        <v>50</v>
      </c>
      <c r="I72" s="74">
        <f t="shared" si="48"/>
        <v>50</v>
      </c>
      <c r="J72" s="74">
        <f t="shared" si="48"/>
        <v>50</v>
      </c>
      <c r="K72" s="74">
        <f t="shared" si="48"/>
        <v>50</v>
      </c>
      <c r="L72" s="74">
        <f t="shared" si="48"/>
        <v>50</v>
      </c>
      <c r="M72" s="74">
        <f t="shared" si="48"/>
        <v>50</v>
      </c>
      <c r="N72" s="74">
        <f t="shared" si="48"/>
        <v>50</v>
      </c>
      <c r="O72" s="74">
        <f t="shared" si="48"/>
        <v>50</v>
      </c>
      <c r="P72" s="74">
        <f t="shared" si="48"/>
        <v>50</v>
      </c>
      <c r="Q72" s="74">
        <f t="shared" si="48"/>
        <v>50</v>
      </c>
      <c r="R72" s="74">
        <f t="shared" si="48"/>
        <v>50</v>
      </c>
      <c r="S72" s="74">
        <f t="shared" si="48"/>
        <v>50</v>
      </c>
      <c r="T72" s="74">
        <f t="shared" si="48"/>
        <v>50</v>
      </c>
      <c r="U72" s="74">
        <f t="shared" si="48"/>
        <v>50</v>
      </c>
      <c r="V72" s="74">
        <f t="shared" si="48"/>
        <v>50</v>
      </c>
      <c r="W72" s="74">
        <f t="shared" si="48"/>
        <v>50</v>
      </c>
      <c r="X72" s="74">
        <f t="shared" si="48"/>
        <v>50</v>
      </c>
      <c r="Y72" s="74">
        <f t="shared" si="48"/>
        <v>50</v>
      </c>
      <c r="Z72" s="74">
        <f t="shared" si="48"/>
        <v>50</v>
      </c>
      <c r="AA72" s="74">
        <f t="shared" si="48"/>
        <v>50</v>
      </c>
      <c r="AB72" s="74">
        <f t="shared" si="48"/>
        <v>50</v>
      </c>
      <c r="AC72" s="74">
        <f t="shared" si="48"/>
        <v>50</v>
      </c>
      <c r="AD72" s="74">
        <f t="shared" si="48"/>
        <v>50</v>
      </c>
      <c r="AE72" s="74">
        <f t="shared" si="48"/>
        <v>50</v>
      </c>
      <c r="AF72" s="74">
        <f t="shared" si="48"/>
        <v>50</v>
      </c>
      <c r="AG72" s="74">
        <f t="shared" si="48"/>
        <v>50</v>
      </c>
      <c r="AH72" s="74">
        <f t="shared" si="48"/>
        <v>50</v>
      </c>
      <c r="AI72" s="74">
        <f t="shared" si="48"/>
        <v>50</v>
      </c>
      <c r="AJ72" s="74">
        <f t="shared" si="48"/>
        <v>50</v>
      </c>
      <c r="AK72" s="74">
        <f t="shared" si="48"/>
        <v>50</v>
      </c>
      <c r="AL72" s="74">
        <f t="shared" si="48"/>
        <v>50</v>
      </c>
      <c r="AM72" s="74">
        <f t="shared" si="48"/>
        <v>50</v>
      </c>
      <c r="AN72" s="74">
        <f t="shared" si="48"/>
        <v>50</v>
      </c>
      <c r="AO72" s="74">
        <f t="shared" si="48"/>
        <v>50</v>
      </c>
      <c r="AP72" s="74">
        <f t="shared" si="48"/>
        <v>50</v>
      </c>
      <c r="AQ72" s="74">
        <f t="shared" si="48"/>
        <v>50</v>
      </c>
      <c r="AR72" s="74">
        <f t="shared" si="48"/>
        <v>50</v>
      </c>
      <c r="AS72" s="74">
        <f t="shared" si="48"/>
        <v>50</v>
      </c>
      <c r="AT72" s="74">
        <f t="shared" si="48"/>
        <v>50</v>
      </c>
      <c r="AU72" s="74">
        <f t="shared" si="48"/>
        <v>50</v>
      </c>
      <c r="AV72" s="74">
        <f t="shared" si="48"/>
        <v>50</v>
      </c>
    </row>
    <row r="73" ht="15.75" hidden="1" customHeight="1"/>
    <row r="74" ht="15.75" hidden="1" customHeight="1">
      <c r="A74" s="75" t="s">
        <v>224</v>
      </c>
      <c r="B74" s="75" t="s">
        <v>4</v>
      </c>
      <c r="C74" s="75" t="s">
        <v>5</v>
      </c>
      <c r="D74" s="71" t="s">
        <v>6</v>
      </c>
      <c r="E74" s="71" t="s">
        <v>8</v>
      </c>
      <c r="F74" s="71" t="s">
        <v>9</v>
      </c>
      <c r="G74" s="71" t="s">
        <v>10</v>
      </c>
      <c r="H74" s="71" t="s">
        <v>11</v>
      </c>
      <c r="I74" s="71" t="s">
        <v>12</v>
      </c>
      <c r="J74" s="71" t="s">
        <v>13</v>
      </c>
      <c r="K74" s="71" t="s">
        <v>14</v>
      </c>
      <c r="L74" s="71" t="s">
        <v>15</v>
      </c>
      <c r="M74" s="71" t="s">
        <v>16</v>
      </c>
      <c r="N74" s="71" t="s">
        <v>17</v>
      </c>
      <c r="O74" s="71" t="s">
        <v>18</v>
      </c>
      <c r="P74" s="71" t="s">
        <v>19</v>
      </c>
      <c r="Q74" s="71" t="s">
        <v>20</v>
      </c>
      <c r="R74" s="71" t="s">
        <v>21</v>
      </c>
      <c r="S74" s="71" t="s">
        <v>23</v>
      </c>
      <c r="T74" s="71" t="s">
        <v>24</v>
      </c>
      <c r="U74" s="71" t="s">
        <v>25</v>
      </c>
      <c r="V74" s="71" t="s">
        <v>26</v>
      </c>
      <c r="W74" s="71" t="s">
        <v>27</v>
      </c>
      <c r="X74" s="71" t="s">
        <v>28</v>
      </c>
      <c r="Y74" s="71" t="s">
        <v>29</v>
      </c>
      <c r="Z74" s="71" t="s">
        <v>30</v>
      </c>
      <c r="AA74" s="71" t="s">
        <v>31</v>
      </c>
      <c r="AB74" s="71" t="s">
        <v>32</v>
      </c>
      <c r="AC74" s="71" t="s">
        <v>33</v>
      </c>
      <c r="AD74" s="71" t="s">
        <v>34</v>
      </c>
      <c r="AE74" s="71" t="s">
        <v>35</v>
      </c>
      <c r="AF74" s="71" t="s">
        <v>36</v>
      </c>
      <c r="AG74" s="71" t="s">
        <v>37</v>
      </c>
      <c r="AH74" s="71" t="s">
        <v>38</v>
      </c>
      <c r="AI74" s="71" t="s">
        <v>39</v>
      </c>
      <c r="AJ74" s="71" t="s">
        <v>40</v>
      </c>
      <c r="AK74" s="71" t="s">
        <v>41</v>
      </c>
      <c r="AL74" s="71" t="s">
        <v>42</v>
      </c>
      <c r="AM74" s="71" t="s">
        <v>43</v>
      </c>
      <c r="AN74" s="71" t="s">
        <v>44</v>
      </c>
      <c r="AO74" s="71" t="s">
        <v>45</v>
      </c>
      <c r="AP74" s="71" t="s">
        <v>46</v>
      </c>
      <c r="AQ74" s="71" t="s">
        <v>47</v>
      </c>
      <c r="AR74" s="71" t="s">
        <v>48</v>
      </c>
      <c r="AS74" s="71" t="s">
        <v>49</v>
      </c>
      <c r="AT74" s="71" t="s">
        <v>50</v>
      </c>
      <c r="AU74" s="71" t="s">
        <v>51</v>
      </c>
      <c r="AV74" s="71" t="s">
        <v>52</v>
      </c>
    </row>
    <row r="75" ht="15.75" hidden="1" customHeight="1">
      <c r="A75" s="31" t="s">
        <v>153</v>
      </c>
      <c r="B75" s="76">
        <v>0.724</v>
      </c>
      <c r="C75" s="31">
        <v>92.3</v>
      </c>
      <c r="D75" s="13">
        <f t="shared" ref="D75:AV75" si="49">($C75+$B75*(COLUMN()-4))</f>
        <v>92.3</v>
      </c>
      <c r="E75" s="13">
        <f t="shared" si="49"/>
        <v>93.024</v>
      </c>
      <c r="F75" s="13">
        <f t="shared" si="49"/>
        <v>93.748</v>
      </c>
      <c r="G75" s="13">
        <f t="shared" si="49"/>
        <v>94.472</v>
      </c>
      <c r="H75" s="13">
        <f t="shared" si="49"/>
        <v>95.196</v>
      </c>
      <c r="I75" s="13">
        <f t="shared" si="49"/>
        <v>95.92</v>
      </c>
      <c r="J75" s="13">
        <f t="shared" si="49"/>
        <v>96.644</v>
      </c>
      <c r="K75" s="13">
        <f t="shared" si="49"/>
        <v>97.368</v>
      </c>
      <c r="L75" s="13">
        <f t="shared" si="49"/>
        <v>98.092</v>
      </c>
      <c r="M75" s="13">
        <f t="shared" si="49"/>
        <v>98.816</v>
      </c>
      <c r="N75" s="13">
        <f t="shared" si="49"/>
        <v>99.54</v>
      </c>
      <c r="O75" s="13">
        <f t="shared" si="49"/>
        <v>100.264</v>
      </c>
      <c r="P75" s="13">
        <f t="shared" si="49"/>
        <v>100.988</v>
      </c>
      <c r="Q75" s="13">
        <f t="shared" si="49"/>
        <v>101.712</v>
      </c>
      <c r="R75" s="13">
        <f t="shared" si="49"/>
        <v>102.436</v>
      </c>
      <c r="S75" s="13">
        <f t="shared" si="49"/>
        <v>103.16</v>
      </c>
      <c r="T75" s="13">
        <f t="shared" si="49"/>
        <v>103.884</v>
      </c>
      <c r="U75" s="13">
        <f t="shared" si="49"/>
        <v>104.608</v>
      </c>
      <c r="V75" s="13">
        <f t="shared" si="49"/>
        <v>105.332</v>
      </c>
      <c r="W75" s="13">
        <f t="shared" si="49"/>
        <v>106.056</v>
      </c>
      <c r="X75" s="13">
        <f t="shared" si="49"/>
        <v>106.78</v>
      </c>
      <c r="Y75" s="13">
        <f t="shared" si="49"/>
        <v>107.504</v>
      </c>
      <c r="Z75" s="13">
        <f t="shared" si="49"/>
        <v>108.228</v>
      </c>
      <c r="AA75" s="13">
        <f t="shared" si="49"/>
        <v>108.952</v>
      </c>
      <c r="AB75" s="13">
        <f t="shared" si="49"/>
        <v>109.676</v>
      </c>
      <c r="AC75" s="13">
        <f t="shared" si="49"/>
        <v>110.4</v>
      </c>
      <c r="AD75" s="13">
        <f t="shared" si="49"/>
        <v>111.124</v>
      </c>
      <c r="AE75" s="13">
        <f t="shared" si="49"/>
        <v>111.848</v>
      </c>
      <c r="AF75" s="13">
        <f t="shared" si="49"/>
        <v>112.572</v>
      </c>
      <c r="AG75" s="13">
        <f t="shared" si="49"/>
        <v>113.296</v>
      </c>
      <c r="AH75" s="13">
        <f t="shared" si="49"/>
        <v>114.02</v>
      </c>
      <c r="AI75" s="13">
        <f t="shared" si="49"/>
        <v>114.744</v>
      </c>
      <c r="AJ75" s="13">
        <f t="shared" si="49"/>
        <v>115.468</v>
      </c>
      <c r="AK75" s="13">
        <f t="shared" si="49"/>
        <v>116.192</v>
      </c>
      <c r="AL75" s="13">
        <f t="shared" si="49"/>
        <v>116.916</v>
      </c>
      <c r="AM75" s="13">
        <f t="shared" si="49"/>
        <v>117.64</v>
      </c>
      <c r="AN75" s="13">
        <f t="shared" si="49"/>
        <v>118.364</v>
      </c>
      <c r="AO75" s="13">
        <f t="shared" si="49"/>
        <v>119.088</v>
      </c>
      <c r="AP75" s="13">
        <f t="shared" si="49"/>
        <v>119.812</v>
      </c>
      <c r="AQ75" s="13">
        <f t="shared" si="49"/>
        <v>120.536</v>
      </c>
      <c r="AR75" s="13">
        <f t="shared" si="49"/>
        <v>121.26</v>
      </c>
      <c r="AS75" s="13">
        <f t="shared" si="49"/>
        <v>121.984</v>
      </c>
      <c r="AT75" s="13">
        <f t="shared" si="49"/>
        <v>122.708</v>
      </c>
      <c r="AU75" s="13">
        <f t="shared" si="49"/>
        <v>123.432</v>
      </c>
      <c r="AV75" s="13">
        <f t="shared" si="49"/>
        <v>124.156</v>
      </c>
    </row>
    <row r="76" ht="15.75" hidden="1" customHeight="1">
      <c r="A76" s="31" t="s">
        <v>154</v>
      </c>
      <c r="B76" s="76">
        <v>1.0566666666666662</v>
      </c>
      <c r="C76" s="31">
        <v>91.0</v>
      </c>
      <c r="D76" s="13">
        <f t="shared" ref="D76:AV76" si="50">($C76+$B76*(COLUMN()-4))</f>
        <v>91</v>
      </c>
      <c r="E76" s="13">
        <f t="shared" si="50"/>
        <v>92.05666667</v>
      </c>
      <c r="F76" s="13">
        <f t="shared" si="50"/>
        <v>93.11333333</v>
      </c>
      <c r="G76" s="13">
        <f t="shared" si="50"/>
        <v>94.17</v>
      </c>
      <c r="H76" s="13">
        <f t="shared" si="50"/>
        <v>95.22666667</v>
      </c>
      <c r="I76" s="13">
        <f t="shared" si="50"/>
        <v>96.28333333</v>
      </c>
      <c r="J76" s="13">
        <f t="shared" si="50"/>
        <v>97.34</v>
      </c>
      <c r="K76" s="13">
        <f t="shared" si="50"/>
        <v>98.39666667</v>
      </c>
      <c r="L76" s="13">
        <f t="shared" si="50"/>
        <v>99.45333333</v>
      </c>
      <c r="M76" s="13">
        <f t="shared" si="50"/>
        <v>100.51</v>
      </c>
      <c r="N76" s="13">
        <f t="shared" si="50"/>
        <v>101.5666667</v>
      </c>
      <c r="O76" s="13">
        <f t="shared" si="50"/>
        <v>102.6233333</v>
      </c>
      <c r="P76" s="13">
        <f t="shared" si="50"/>
        <v>103.68</v>
      </c>
      <c r="Q76" s="13">
        <f t="shared" si="50"/>
        <v>104.7366667</v>
      </c>
      <c r="R76" s="13">
        <f t="shared" si="50"/>
        <v>105.7933333</v>
      </c>
      <c r="S76" s="13">
        <f t="shared" si="50"/>
        <v>106.85</v>
      </c>
      <c r="T76" s="13">
        <f t="shared" si="50"/>
        <v>107.9066667</v>
      </c>
      <c r="U76" s="13">
        <f t="shared" si="50"/>
        <v>108.9633333</v>
      </c>
      <c r="V76" s="13">
        <f t="shared" si="50"/>
        <v>110.02</v>
      </c>
      <c r="W76" s="13">
        <f t="shared" si="50"/>
        <v>111.0766667</v>
      </c>
      <c r="X76" s="13">
        <f t="shared" si="50"/>
        <v>112.1333333</v>
      </c>
      <c r="Y76" s="13">
        <f t="shared" si="50"/>
        <v>113.19</v>
      </c>
      <c r="Z76" s="13">
        <f t="shared" si="50"/>
        <v>114.2466667</v>
      </c>
      <c r="AA76" s="13">
        <f t="shared" si="50"/>
        <v>115.3033333</v>
      </c>
      <c r="AB76" s="13">
        <f t="shared" si="50"/>
        <v>116.36</v>
      </c>
      <c r="AC76" s="13">
        <f t="shared" si="50"/>
        <v>117.4166667</v>
      </c>
      <c r="AD76" s="13">
        <f t="shared" si="50"/>
        <v>118.4733333</v>
      </c>
      <c r="AE76" s="13">
        <f t="shared" si="50"/>
        <v>119.53</v>
      </c>
      <c r="AF76" s="13">
        <f t="shared" si="50"/>
        <v>120.5866667</v>
      </c>
      <c r="AG76" s="13">
        <f t="shared" si="50"/>
        <v>121.6433333</v>
      </c>
      <c r="AH76" s="13">
        <f t="shared" si="50"/>
        <v>122.7</v>
      </c>
      <c r="AI76" s="13">
        <f t="shared" si="50"/>
        <v>123.7566667</v>
      </c>
      <c r="AJ76" s="13">
        <f t="shared" si="50"/>
        <v>124.8133333</v>
      </c>
      <c r="AK76" s="13">
        <f t="shared" si="50"/>
        <v>125.87</v>
      </c>
      <c r="AL76" s="13">
        <f t="shared" si="50"/>
        <v>126.9266667</v>
      </c>
      <c r="AM76" s="13">
        <f t="shared" si="50"/>
        <v>127.9833333</v>
      </c>
      <c r="AN76" s="13">
        <f t="shared" si="50"/>
        <v>129.04</v>
      </c>
      <c r="AO76" s="13">
        <f t="shared" si="50"/>
        <v>130.0966667</v>
      </c>
      <c r="AP76" s="13">
        <f t="shared" si="50"/>
        <v>131.1533333</v>
      </c>
      <c r="AQ76" s="13">
        <f t="shared" si="50"/>
        <v>132.21</v>
      </c>
      <c r="AR76" s="13">
        <f t="shared" si="50"/>
        <v>133.2666667</v>
      </c>
      <c r="AS76" s="13">
        <f t="shared" si="50"/>
        <v>134.3233333</v>
      </c>
      <c r="AT76" s="13">
        <f t="shared" si="50"/>
        <v>135.38</v>
      </c>
      <c r="AU76" s="13">
        <f t="shared" si="50"/>
        <v>136.4366667</v>
      </c>
      <c r="AV76" s="13">
        <f t="shared" si="50"/>
        <v>137.4933333</v>
      </c>
    </row>
    <row r="77" ht="15.75" hidden="1" customHeight="1">
      <c r="A77" s="31" t="s">
        <v>155</v>
      </c>
      <c r="B77" s="76">
        <v>0.9181249999999999</v>
      </c>
      <c r="C77" s="31">
        <v>69.0</v>
      </c>
      <c r="D77" s="13">
        <f t="shared" ref="D77:AV77" si="51">($C77+$B77*(COLUMN()-4))</f>
        <v>69</v>
      </c>
      <c r="E77" s="13">
        <f t="shared" si="51"/>
        <v>69.918125</v>
      </c>
      <c r="F77" s="13">
        <f t="shared" si="51"/>
        <v>70.83625</v>
      </c>
      <c r="G77" s="13">
        <f t="shared" si="51"/>
        <v>71.754375</v>
      </c>
      <c r="H77" s="13">
        <f t="shared" si="51"/>
        <v>72.6725</v>
      </c>
      <c r="I77" s="13">
        <f t="shared" si="51"/>
        <v>73.590625</v>
      </c>
      <c r="J77" s="13">
        <f t="shared" si="51"/>
        <v>74.50875</v>
      </c>
      <c r="K77" s="13">
        <f t="shared" si="51"/>
        <v>75.426875</v>
      </c>
      <c r="L77" s="13">
        <f t="shared" si="51"/>
        <v>76.345</v>
      </c>
      <c r="M77" s="13">
        <f t="shared" si="51"/>
        <v>77.263125</v>
      </c>
      <c r="N77" s="13">
        <f t="shared" si="51"/>
        <v>78.18125</v>
      </c>
      <c r="O77" s="13">
        <f t="shared" si="51"/>
        <v>79.099375</v>
      </c>
      <c r="P77" s="13">
        <f t="shared" si="51"/>
        <v>80.0175</v>
      </c>
      <c r="Q77" s="13">
        <f t="shared" si="51"/>
        <v>80.935625</v>
      </c>
      <c r="R77" s="13">
        <f t="shared" si="51"/>
        <v>81.85375</v>
      </c>
      <c r="S77" s="13">
        <f t="shared" si="51"/>
        <v>82.771875</v>
      </c>
      <c r="T77" s="13">
        <f t="shared" si="51"/>
        <v>83.69</v>
      </c>
      <c r="U77" s="13">
        <f t="shared" si="51"/>
        <v>84.608125</v>
      </c>
      <c r="V77" s="13">
        <f t="shared" si="51"/>
        <v>85.52625</v>
      </c>
      <c r="W77" s="13">
        <f t="shared" si="51"/>
        <v>86.444375</v>
      </c>
      <c r="X77" s="13">
        <f t="shared" si="51"/>
        <v>87.3625</v>
      </c>
      <c r="Y77" s="13">
        <f t="shared" si="51"/>
        <v>88.280625</v>
      </c>
      <c r="Z77" s="13">
        <f t="shared" si="51"/>
        <v>89.19875</v>
      </c>
      <c r="AA77" s="13">
        <f t="shared" si="51"/>
        <v>90.116875</v>
      </c>
      <c r="AB77" s="13">
        <f t="shared" si="51"/>
        <v>91.035</v>
      </c>
      <c r="AC77" s="13">
        <f t="shared" si="51"/>
        <v>91.953125</v>
      </c>
      <c r="AD77" s="13">
        <f t="shared" si="51"/>
        <v>92.87125</v>
      </c>
      <c r="AE77" s="13">
        <f t="shared" si="51"/>
        <v>93.789375</v>
      </c>
      <c r="AF77" s="13">
        <f t="shared" si="51"/>
        <v>94.7075</v>
      </c>
      <c r="AG77" s="13">
        <f t="shared" si="51"/>
        <v>95.625625</v>
      </c>
      <c r="AH77" s="13">
        <f t="shared" si="51"/>
        <v>96.54375</v>
      </c>
      <c r="AI77" s="13">
        <f t="shared" si="51"/>
        <v>97.461875</v>
      </c>
      <c r="AJ77" s="13">
        <f t="shared" si="51"/>
        <v>98.38</v>
      </c>
      <c r="AK77" s="13">
        <f t="shared" si="51"/>
        <v>99.298125</v>
      </c>
      <c r="AL77" s="13">
        <f t="shared" si="51"/>
        <v>100.21625</v>
      </c>
      <c r="AM77" s="13">
        <f t="shared" si="51"/>
        <v>101.134375</v>
      </c>
      <c r="AN77" s="13">
        <f t="shared" si="51"/>
        <v>102.0525</v>
      </c>
      <c r="AO77" s="13">
        <f t="shared" si="51"/>
        <v>102.970625</v>
      </c>
      <c r="AP77" s="13">
        <f t="shared" si="51"/>
        <v>103.88875</v>
      </c>
      <c r="AQ77" s="13">
        <f t="shared" si="51"/>
        <v>104.806875</v>
      </c>
      <c r="AR77" s="13">
        <f t="shared" si="51"/>
        <v>105.725</v>
      </c>
      <c r="AS77" s="13">
        <f t="shared" si="51"/>
        <v>106.643125</v>
      </c>
      <c r="AT77" s="13">
        <f t="shared" si="51"/>
        <v>107.56125</v>
      </c>
      <c r="AU77" s="13">
        <f t="shared" si="51"/>
        <v>108.479375</v>
      </c>
      <c r="AV77" s="13">
        <f t="shared" si="51"/>
        <v>109.3975</v>
      </c>
    </row>
    <row r="78" ht="15.75" hidden="1" customHeight="1">
      <c r="A78" s="31" t="s">
        <v>156</v>
      </c>
      <c r="B78" s="76">
        <v>1.8566666666666662</v>
      </c>
      <c r="C78" s="31">
        <v>65.0</v>
      </c>
      <c r="D78" s="13">
        <f t="shared" ref="D78:AV78" si="52">($C78+$B78*(COLUMN()-4))</f>
        <v>65</v>
      </c>
      <c r="E78" s="13">
        <f t="shared" si="52"/>
        <v>66.85666667</v>
      </c>
      <c r="F78" s="13">
        <f t="shared" si="52"/>
        <v>68.71333333</v>
      </c>
      <c r="G78" s="13">
        <f t="shared" si="52"/>
        <v>70.57</v>
      </c>
      <c r="H78" s="13">
        <f t="shared" si="52"/>
        <v>72.42666667</v>
      </c>
      <c r="I78" s="13">
        <f t="shared" si="52"/>
        <v>74.28333333</v>
      </c>
      <c r="J78" s="13">
        <f t="shared" si="52"/>
        <v>76.14</v>
      </c>
      <c r="K78" s="13">
        <f t="shared" si="52"/>
        <v>77.99666667</v>
      </c>
      <c r="L78" s="13">
        <f t="shared" si="52"/>
        <v>79.85333333</v>
      </c>
      <c r="M78" s="13">
        <f t="shared" si="52"/>
        <v>81.71</v>
      </c>
      <c r="N78" s="13">
        <f t="shared" si="52"/>
        <v>83.56666667</v>
      </c>
      <c r="O78" s="13">
        <f t="shared" si="52"/>
        <v>85.42333333</v>
      </c>
      <c r="P78" s="13">
        <f t="shared" si="52"/>
        <v>87.28</v>
      </c>
      <c r="Q78" s="13">
        <f t="shared" si="52"/>
        <v>89.13666667</v>
      </c>
      <c r="R78" s="13">
        <f t="shared" si="52"/>
        <v>90.99333333</v>
      </c>
      <c r="S78" s="13">
        <f t="shared" si="52"/>
        <v>92.85</v>
      </c>
      <c r="T78" s="13">
        <f t="shared" si="52"/>
        <v>94.70666667</v>
      </c>
      <c r="U78" s="13">
        <f t="shared" si="52"/>
        <v>96.56333333</v>
      </c>
      <c r="V78" s="13">
        <f t="shared" si="52"/>
        <v>98.42</v>
      </c>
      <c r="W78" s="13">
        <f t="shared" si="52"/>
        <v>100.2766667</v>
      </c>
      <c r="X78" s="13">
        <f t="shared" si="52"/>
        <v>102.1333333</v>
      </c>
      <c r="Y78" s="13">
        <f t="shared" si="52"/>
        <v>103.99</v>
      </c>
      <c r="Z78" s="13">
        <f t="shared" si="52"/>
        <v>105.8466667</v>
      </c>
      <c r="AA78" s="13">
        <f t="shared" si="52"/>
        <v>107.7033333</v>
      </c>
      <c r="AB78" s="13">
        <f t="shared" si="52"/>
        <v>109.56</v>
      </c>
      <c r="AC78" s="13">
        <f t="shared" si="52"/>
        <v>111.4166667</v>
      </c>
      <c r="AD78" s="13">
        <f t="shared" si="52"/>
        <v>113.2733333</v>
      </c>
      <c r="AE78" s="13">
        <f t="shared" si="52"/>
        <v>115.13</v>
      </c>
      <c r="AF78" s="13">
        <f t="shared" si="52"/>
        <v>116.9866667</v>
      </c>
      <c r="AG78" s="13">
        <f t="shared" si="52"/>
        <v>118.8433333</v>
      </c>
      <c r="AH78" s="13">
        <f t="shared" si="52"/>
        <v>120.7</v>
      </c>
      <c r="AI78" s="13">
        <f t="shared" si="52"/>
        <v>122.5566667</v>
      </c>
      <c r="AJ78" s="13">
        <f t="shared" si="52"/>
        <v>124.4133333</v>
      </c>
      <c r="AK78" s="13">
        <f t="shared" si="52"/>
        <v>126.27</v>
      </c>
      <c r="AL78" s="13">
        <f t="shared" si="52"/>
        <v>128.1266667</v>
      </c>
      <c r="AM78" s="13">
        <f t="shared" si="52"/>
        <v>129.9833333</v>
      </c>
      <c r="AN78" s="13">
        <f t="shared" si="52"/>
        <v>131.84</v>
      </c>
      <c r="AO78" s="13">
        <f t="shared" si="52"/>
        <v>133.6966667</v>
      </c>
      <c r="AP78" s="13">
        <f t="shared" si="52"/>
        <v>135.5533333</v>
      </c>
      <c r="AQ78" s="13">
        <f t="shared" si="52"/>
        <v>137.41</v>
      </c>
      <c r="AR78" s="13">
        <f t="shared" si="52"/>
        <v>139.2666667</v>
      </c>
      <c r="AS78" s="13">
        <f t="shared" si="52"/>
        <v>141.1233333</v>
      </c>
      <c r="AT78" s="13">
        <f t="shared" si="52"/>
        <v>142.98</v>
      </c>
      <c r="AU78" s="13">
        <f t="shared" si="52"/>
        <v>144.8366667</v>
      </c>
      <c r="AV78" s="13">
        <f t="shared" si="52"/>
        <v>146.6933333</v>
      </c>
    </row>
    <row r="79" ht="15.75" hidden="1" customHeight="1">
      <c r="A79" s="31" t="s">
        <v>157</v>
      </c>
      <c r="B79" s="76">
        <v>1.5278571428571424</v>
      </c>
      <c r="C79" s="31">
        <v>57.6</v>
      </c>
      <c r="D79" s="13">
        <f t="shared" ref="D79:AV79" si="53">($C79+$B79*(COLUMN()-4))</f>
        <v>57.6</v>
      </c>
      <c r="E79" s="13">
        <f t="shared" si="53"/>
        <v>59.12785714</v>
      </c>
      <c r="F79" s="13">
        <f t="shared" si="53"/>
        <v>60.65571429</v>
      </c>
      <c r="G79" s="13">
        <f t="shared" si="53"/>
        <v>62.18357143</v>
      </c>
      <c r="H79" s="13">
        <f t="shared" si="53"/>
        <v>63.71142857</v>
      </c>
      <c r="I79" s="13">
        <f t="shared" si="53"/>
        <v>65.23928571</v>
      </c>
      <c r="J79" s="13">
        <f t="shared" si="53"/>
        <v>66.76714286</v>
      </c>
      <c r="K79" s="13">
        <f t="shared" si="53"/>
        <v>68.295</v>
      </c>
      <c r="L79" s="13">
        <f t="shared" si="53"/>
        <v>69.82285714</v>
      </c>
      <c r="M79" s="13">
        <f t="shared" si="53"/>
        <v>71.35071429</v>
      </c>
      <c r="N79" s="13">
        <f t="shared" si="53"/>
        <v>72.87857143</v>
      </c>
      <c r="O79" s="13">
        <f t="shared" si="53"/>
        <v>74.40642857</v>
      </c>
      <c r="P79" s="13">
        <f t="shared" si="53"/>
        <v>75.93428571</v>
      </c>
      <c r="Q79" s="13">
        <f t="shared" si="53"/>
        <v>77.46214286</v>
      </c>
      <c r="R79" s="13">
        <f t="shared" si="53"/>
        <v>78.99</v>
      </c>
      <c r="S79" s="13">
        <f t="shared" si="53"/>
        <v>80.51785714</v>
      </c>
      <c r="T79" s="13">
        <f t="shared" si="53"/>
        <v>82.04571429</v>
      </c>
      <c r="U79" s="13">
        <f t="shared" si="53"/>
        <v>83.57357143</v>
      </c>
      <c r="V79" s="13">
        <f t="shared" si="53"/>
        <v>85.10142857</v>
      </c>
      <c r="W79" s="13">
        <f t="shared" si="53"/>
        <v>86.62928571</v>
      </c>
      <c r="X79" s="13">
        <f t="shared" si="53"/>
        <v>88.15714286</v>
      </c>
      <c r="Y79" s="13">
        <f t="shared" si="53"/>
        <v>89.685</v>
      </c>
      <c r="Z79" s="13">
        <f t="shared" si="53"/>
        <v>91.21285714</v>
      </c>
      <c r="AA79" s="13">
        <f t="shared" si="53"/>
        <v>92.74071429</v>
      </c>
      <c r="AB79" s="13">
        <f t="shared" si="53"/>
        <v>94.26857143</v>
      </c>
      <c r="AC79" s="13">
        <f t="shared" si="53"/>
        <v>95.79642857</v>
      </c>
      <c r="AD79" s="13">
        <f t="shared" si="53"/>
        <v>97.32428571</v>
      </c>
      <c r="AE79" s="13">
        <f t="shared" si="53"/>
        <v>98.85214286</v>
      </c>
      <c r="AF79" s="13">
        <f t="shared" si="53"/>
        <v>100.38</v>
      </c>
      <c r="AG79" s="13">
        <f t="shared" si="53"/>
        <v>101.9078571</v>
      </c>
      <c r="AH79" s="13">
        <f t="shared" si="53"/>
        <v>103.4357143</v>
      </c>
      <c r="AI79" s="13">
        <f t="shared" si="53"/>
        <v>104.9635714</v>
      </c>
      <c r="AJ79" s="13">
        <f t="shared" si="53"/>
        <v>106.4914286</v>
      </c>
      <c r="AK79" s="13">
        <f t="shared" si="53"/>
        <v>108.0192857</v>
      </c>
      <c r="AL79" s="13">
        <f t="shared" si="53"/>
        <v>109.5471429</v>
      </c>
      <c r="AM79" s="13">
        <f t="shared" si="53"/>
        <v>111.075</v>
      </c>
      <c r="AN79" s="13">
        <f t="shared" si="53"/>
        <v>112.6028571</v>
      </c>
      <c r="AO79" s="13">
        <f t="shared" si="53"/>
        <v>114.1307143</v>
      </c>
      <c r="AP79" s="13">
        <f t="shared" si="53"/>
        <v>115.6585714</v>
      </c>
      <c r="AQ79" s="13">
        <f t="shared" si="53"/>
        <v>117.1864286</v>
      </c>
      <c r="AR79" s="13">
        <f t="shared" si="53"/>
        <v>118.7142857</v>
      </c>
      <c r="AS79" s="13">
        <f t="shared" si="53"/>
        <v>120.2421429</v>
      </c>
      <c r="AT79" s="13">
        <f t="shared" si="53"/>
        <v>121.77</v>
      </c>
      <c r="AU79" s="13">
        <f t="shared" si="53"/>
        <v>123.2978571</v>
      </c>
      <c r="AV79" s="13">
        <f t="shared" si="53"/>
        <v>124.8257143</v>
      </c>
    </row>
    <row r="80" ht="15.75" hidden="1" customHeight="1">
      <c r="A80" s="31" t="s">
        <v>158</v>
      </c>
      <c r="B80" s="76">
        <v>1.7137499999999992</v>
      </c>
      <c r="C80" s="31">
        <v>115.5</v>
      </c>
      <c r="D80" s="13">
        <f t="shared" ref="D80:AV80" si="54">($C80+$B80*(COLUMN()-4))</f>
        <v>115.5</v>
      </c>
      <c r="E80" s="13">
        <f t="shared" si="54"/>
        <v>117.21375</v>
      </c>
      <c r="F80" s="13">
        <f t="shared" si="54"/>
        <v>118.9275</v>
      </c>
      <c r="G80" s="13">
        <f t="shared" si="54"/>
        <v>120.64125</v>
      </c>
      <c r="H80" s="13">
        <f t="shared" si="54"/>
        <v>122.355</v>
      </c>
      <c r="I80" s="13">
        <f t="shared" si="54"/>
        <v>124.06875</v>
      </c>
      <c r="J80" s="13">
        <f t="shared" si="54"/>
        <v>125.7825</v>
      </c>
      <c r="K80" s="13">
        <f t="shared" si="54"/>
        <v>127.49625</v>
      </c>
      <c r="L80" s="13">
        <f t="shared" si="54"/>
        <v>129.21</v>
      </c>
      <c r="M80" s="13">
        <f t="shared" si="54"/>
        <v>130.92375</v>
      </c>
      <c r="N80" s="13">
        <f t="shared" si="54"/>
        <v>132.6375</v>
      </c>
      <c r="O80" s="13">
        <f t="shared" si="54"/>
        <v>134.35125</v>
      </c>
      <c r="P80" s="13">
        <f t="shared" si="54"/>
        <v>136.065</v>
      </c>
      <c r="Q80" s="13">
        <f t="shared" si="54"/>
        <v>137.77875</v>
      </c>
      <c r="R80" s="13">
        <f t="shared" si="54"/>
        <v>139.4925</v>
      </c>
      <c r="S80" s="13">
        <f t="shared" si="54"/>
        <v>141.20625</v>
      </c>
      <c r="T80" s="13">
        <f t="shared" si="54"/>
        <v>142.92</v>
      </c>
      <c r="U80" s="13">
        <f t="shared" si="54"/>
        <v>144.63375</v>
      </c>
      <c r="V80" s="13">
        <f t="shared" si="54"/>
        <v>146.3475</v>
      </c>
      <c r="W80" s="13">
        <f t="shared" si="54"/>
        <v>148.06125</v>
      </c>
      <c r="X80" s="13">
        <f t="shared" si="54"/>
        <v>149.775</v>
      </c>
      <c r="Y80" s="13">
        <f t="shared" si="54"/>
        <v>151.48875</v>
      </c>
      <c r="Z80" s="13">
        <f t="shared" si="54"/>
        <v>153.2025</v>
      </c>
      <c r="AA80" s="13">
        <f t="shared" si="54"/>
        <v>154.91625</v>
      </c>
      <c r="AB80" s="13">
        <f t="shared" si="54"/>
        <v>156.63</v>
      </c>
      <c r="AC80" s="13">
        <f t="shared" si="54"/>
        <v>158.34375</v>
      </c>
      <c r="AD80" s="13">
        <f t="shared" si="54"/>
        <v>160.0575</v>
      </c>
      <c r="AE80" s="13">
        <f t="shared" si="54"/>
        <v>161.77125</v>
      </c>
      <c r="AF80" s="13">
        <f t="shared" si="54"/>
        <v>163.485</v>
      </c>
      <c r="AG80" s="13">
        <f t="shared" si="54"/>
        <v>165.19875</v>
      </c>
      <c r="AH80" s="13">
        <f t="shared" si="54"/>
        <v>166.9125</v>
      </c>
      <c r="AI80" s="13">
        <f t="shared" si="54"/>
        <v>168.62625</v>
      </c>
      <c r="AJ80" s="13">
        <f t="shared" si="54"/>
        <v>170.34</v>
      </c>
      <c r="AK80" s="13">
        <f t="shared" si="54"/>
        <v>172.05375</v>
      </c>
      <c r="AL80" s="13">
        <f t="shared" si="54"/>
        <v>173.7675</v>
      </c>
      <c r="AM80" s="13">
        <f t="shared" si="54"/>
        <v>175.48125</v>
      </c>
      <c r="AN80" s="13">
        <f t="shared" si="54"/>
        <v>177.195</v>
      </c>
      <c r="AO80" s="13">
        <f t="shared" si="54"/>
        <v>178.90875</v>
      </c>
      <c r="AP80" s="13">
        <f t="shared" si="54"/>
        <v>180.6225</v>
      </c>
      <c r="AQ80" s="13">
        <f t="shared" si="54"/>
        <v>182.33625</v>
      </c>
      <c r="AR80" s="13">
        <f t="shared" si="54"/>
        <v>184.05</v>
      </c>
      <c r="AS80" s="13">
        <f t="shared" si="54"/>
        <v>185.76375</v>
      </c>
      <c r="AT80" s="13">
        <f t="shared" si="54"/>
        <v>187.4775</v>
      </c>
      <c r="AU80" s="13">
        <f t="shared" si="54"/>
        <v>189.19125</v>
      </c>
      <c r="AV80" s="13">
        <f t="shared" si="54"/>
        <v>190.905</v>
      </c>
    </row>
    <row r="81" ht="15.75" hidden="1" customHeight="1">
      <c r="A81" s="31" t="s">
        <v>159</v>
      </c>
      <c r="B81" s="76">
        <v>2.764545454545454</v>
      </c>
      <c r="C81" s="31">
        <v>115.0</v>
      </c>
      <c r="D81" s="13">
        <f t="shared" ref="D81:AV81" si="55">($C81+$B81*(COLUMN()-4))</f>
        <v>115</v>
      </c>
      <c r="E81" s="13">
        <f t="shared" si="55"/>
        <v>117.7645455</v>
      </c>
      <c r="F81" s="13">
        <f t="shared" si="55"/>
        <v>120.5290909</v>
      </c>
      <c r="G81" s="13">
        <f t="shared" si="55"/>
        <v>123.2936364</v>
      </c>
      <c r="H81" s="13">
        <f t="shared" si="55"/>
        <v>126.0581818</v>
      </c>
      <c r="I81" s="13">
        <f t="shared" si="55"/>
        <v>128.8227273</v>
      </c>
      <c r="J81" s="13">
        <f t="shared" si="55"/>
        <v>131.5872727</v>
      </c>
      <c r="K81" s="13">
        <f t="shared" si="55"/>
        <v>134.3518182</v>
      </c>
      <c r="L81" s="13">
        <f t="shared" si="55"/>
        <v>137.1163636</v>
      </c>
      <c r="M81" s="13">
        <f t="shared" si="55"/>
        <v>139.8809091</v>
      </c>
      <c r="N81" s="13">
        <f t="shared" si="55"/>
        <v>142.6454545</v>
      </c>
      <c r="O81" s="13">
        <f t="shared" si="55"/>
        <v>145.41</v>
      </c>
      <c r="P81" s="13">
        <f t="shared" si="55"/>
        <v>148.1745455</v>
      </c>
      <c r="Q81" s="13">
        <f t="shared" si="55"/>
        <v>150.9390909</v>
      </c>
      <c r="R81" s="13">
        <f t="shared" si="55"/>
        <v>153.7036364</v>
      </c>
      <c r="S81" s="13">
        <f t="shared" si="55"/>
        <v>156.4681818</v>
      </c>
      <c r="T81" s="13">
        <f t="shared" si="55"/>
        <v>159.2327273</v>
      </c>
      <c r="U81" s="13">
        <f t="shared" si="55"/>
        <v>161.9972727</v>
      </c>
      <c r="V81" s="13">
        <f t="shared" si="55"/>
        <v>164.7618182</v>
      </c>
      <c r="W81" s="13">
        <f t="shared" si="55"/>
        <v>167.5263636</v>
      </c>
      <c r="X81" s="13">
        <f t="shared" si="55"/>
        <v>170.2909091</v>
      </c>
      <c r="Y81" s="13">
        <f t="shared" si="55"/>
        <v>173.0554545</v>
      </c>
      <c r="Z81" s="13">
        <f t="shared" si="55"/>
        <v>175.82</v>
      </c>
      <c r="AA81" s="13">
        <f t="shared" si="55"/>
        <v>178.5845455</v>
      </c>
      <c r="AB81" s="13">
        <f t="shared" si="55"/>
        <v>181.3490909</v>
      </c>
      <c r="AC81" s="13">
        <f t="shared" si="55"/>
        <v>184.1136364</v>
      </c>
      <c r="AD81" s="13">
        <f t="shared" si="55"/>
        <v>186.8781818</v>
      </c>
      <c r="AE81" s="13">
        <f t="shared" si="55"/>
        <v>189.6427273</v>
      </c>
      <c r="AF81" s="13">
        <f t="shared" si="55"/>
        <v>192.4072727</v>
      </c>
      <c r="AG81" s="13">
        <f t="shared" si="55"/>
        <v>195.1718182</v>
      </c>
      <c r="AH81" s="13">
        <f t="shared" si="55"/>
        <v>197.9363636</v>
      </c>
      <c r="AI81" s="13">
        <f t="shared" si="55"/>
        <v>200.7009091</v>
      </c>
      <c r="AJ81" s="13">
        <f t="shared" si="55"/>
        <v>203.4654545</v>
      </c>
      <c r="AK81" s="13">
        <f t="shared" si="55"/>
        <v>206.23</v>
      </c>
      <c r="AL81" s="13">
        <f t="shared" si="55"/>
        <v>208.9945455</v>
      </c>
      <c r="AM81" s="13">
        <f t="shared" si="55"/>
        <v>211.7590909</v>
      </c>
      <c r="AN81" s="13">
        <f t="shared" si="55"/>
        <v>214.5236364</v>
      </c>
      <c r="AO81" s="13">
        <f t="shared" si="55"/>
        <v>217.2881818</v>
      </c>
      <c r="AP81" s="13">
        <f t="shared" si="55"/>
        <v>220.0527273</v>
      </c>
      <c r="AQ81" s="13">
        <f t="shared" si="55"/>
        <v>222.8172727</v>
      </c>
      <c r="AR81" s="13">
        <f t="shared" si="55"/>
        <v>225.5818182</v>
      </c>
      <c r="AS81" s="13">
        <f t="shared" si="55"/>
        <v>228.3463636</v>
      </c>
      <c r="AT81" s="13">
        <f t="shared" si="55"/>
        <v>231.1109091</v>
      </c>
      <c r="AU81" s="13">
        <f t="shared" si="55"/>
        <v>233.8754545</v>
      </c>
      <c r="AV81" s="13">
        <f t="shared" si="55"/>
        <v>236.64</v>
      </c>
    </row>
    <row r="82" ht="15.75" hidden="1" customHeight="1">
      <c r="A82" s="31" t="s">
        <v>160</v>
      </c>
      <c r="B82" s="76">
        <v>2.447999999999999</v>
      </c>
      <c r="C82" s="31">
        <v>180.0</v>
      </c>
      <c r="D82" s="13">
        <f t="shared" ref="D82:AV82" si="56">($C82+$B82*(COLUMN()-4))</f>
        <v>180</v>
      </c>
      <c r="E82" s="13">
        <f t="shared" si="56"/>
        <v>182.448</v>
      </c>
      <c r="F82" s="13">
        <f t="shared" si="56"/>
        <v>184.896</v>
      </c>
      <c r="G82" s="13">
        <f t="shared" si="56"/>
        <v>187.344</v>
      </c>
      <c r="H82" s="13">
        <f t="shared" si="56"/>
        <v>189.792</v>
      </c>
      <c r="I82" s="13">
        <f t="shared" si="56"/>
        <v>192.24</v>
      </c>
      <c r="J82" s="13">
        <f t="shared" si="56"/>
        <v>194.688</v>
      </c>
      <c r="K82" s="13">
        <f t="shared" si="56"/>
        <v>197.136</v>
      </c>
      <c r="L82" s="13">
        <f t="shared" si="56"/>
        <v>199.584</v>
      </c>
      <c r="M82" s="13">
        <f t="shared" si="56"/>
        <v>202.032</v>
      </c>
      <c r="N82" s="13">
        <f t="shared" si="56"/>
        <v>204.48</v>
      </c>
      <c r="O82" s="13">
        <f t="shared" si="56"/>
        <v>206.928</v>
      </c>
      <c r="P82" s="13">
        <f t="shared" si="56"/>
        <v>209.376</v>
      </c>
      <c r="Q82" s="13">
        <f t="shared" si="56"/>
        <v>211.824</v>
      </c>
      <c r="R82" s="13">
        <f t="shared" si="56"/>
        <v>214.272</v>
      </c>
      <c r="S82" s="13">
        <f t="shared" si="56"/>
        <v>216.72</v>
      </c>
      <c r="T82" s="13">
        <f t="shared" si="56"/>
        <v>219.168</v>
      </c>
      <c r="U82" s="13">
        <f t="shared" si="56"/>
        <v>221.616</v>
      </c>
      <c r="V82" s="13">
        <f t="shared" si="56"/>
        <v>224.064</v>
      </c>
      <c r="W82" s="13">
        <f t="shared" si="56"/>
        <v>226.512</v>
      </c>
      <c r="X82" s="13">
        <f t="shared" si="56"/>
        <v>228.96</v>
      </c>
      <c r="Y82" s="13">
        <f t="shared" si="56"/>
        <v>231.408</v>
      </c>
      <c r="Z82" s="13">
        <f t="shared" si="56"/>
        <v>233.856</v>
      </c>
      <c r="AA82" s="13">
        <f t="shared" si="56"/>
        <v>236.304</v>
      </c>
      <c r="AB82" s="13">
        <f t="shared" si="56"/>
        <v>238.752</v>
      </c>
      <c r="AC82" s="13">
        <f t="shared" si="56"/>
        <v>241.2</v>
      </c>
      <c r="AD82" s="13">
        <f t="shared" si="56"/>
        <v>243.648</v>
      </c>
      <c r="AE82" s="13">
        <f t="shared" si="56"/>
        <v>246.096</v>
      </c>
      <c r="AF82" s="13">
        <f t="shared" si="56"/>
        <v>248.544</v>
      </c>
      <c r="AG82" s="13">
        <f t="shared" si="56"/>
        <v>250.992</v>
      </c>
      <c r="AH82" s="13">
        <f t="shared" si="56"/>
        <v>253.44</v>
      </c>
      <c r="AI82" s="13">
        <f t="shared" si="56"/>
        <v>255.888</v>
      </c>
      <c r="AJ82" s="13">
        <f t="shared" si="56"/>
        <v>258.336</v>
      </c>
      <c r="AK82" s="13">
        <f t="shared" si="56"/>
        <v>260.784</v>
      </c>
      <c r="AL82" s="13">
        <f t="shared" si="56"/>
        <v>263.232</v>
      </c>
      <c r="AM82" s="13">
        <f t="shared" si="56"/>
        <v>265.68</v>
      </c>
      <c r="AN82" s="13">
        <f t="shared" si="56"/>
        <v>268.128</v>
      </c>
      <c r="AO82" s="13">
        <f t="shared" si="56"/>
        <v>270.576</v>
      </c>
      <c r="AP82" s="13">
        <f t="shared" si="56"/>
        <v>273.024</v>
      </c>
      <c r="AQ82" s="13">
        <f t="shared" si="56"/>
        <v>275.472</v>
      </c>
      <c r="AR82" s="13">
        <f t="shared" si="56"/>
        <v>277.92</v>
      </c>
      <c r="AS82" s="13">
        <f t="shared" si="56"/>
        <v>280.368</v>
      </c>
      <c r="AT82" s="13">
        <f t="shared" si="56"/>
        <v>282.816</v>
      </c>
      <c r="AU82" s="13">
        <f t="shared" si="56"/>
        <v>285.264</v>
      </c>
      <c r="AV82" s="13">
        <f t="shared" si="56"/>
        <v>287.712</v>
      </c>
    </row>
    <row r="83" ht="15.75" hidden="1" customHeight="1">
      <c r="A83" s="31" t="s">
        <v>161</v>
      </c>
      <c r="B83" s="76">
        <v>1.7754545454545456</v>
      </c>
      <c r="C83" s="31">
        <v>75.0</v>
      </c>
      <c r="D83" s="13">
        <f t="shared" ref="D83:AV83" si="57">($C83+$B83*(COLUMN()-4))</f>
        <v>75</v>
      </c>
      <c r="E83" s="13">
        <f t="shared" si="57"/>
        <v>76.77545455</v>
      </c>
      <c r="F83" s="13">
        <f t="shared" si="57"/>
        <v>78.55090909</v>
      </c>
      <c r="G83" s="13">
        <f t="shared" si="57"/>
        <v>80.32636364</v>
      </c>
      <c r="H83" s="13">
        <f t="shared" si="57"/>
        <v>82.10181818</v>
      </c>
      <c r="I83" s="13">
        <f t="shared" si="57"/>
        <v>83.87727273</v>
      </c>
      <c r="J83" s="13">
        <f t="shared" si="57"/>
        <v>85.65272727</v>
      </c>
      <c r="K83" s="13">
        <f t="shared" si="57"/>
        <v>87.42818182</v>
      </c>
      <c r="L83" s="13">
        <f t="shared" si="57"/>
        <v>89.20363636</v>
      </c>
      <c r="M83" s="13">
        <f t="shared" si="57"/>
        <v>90.97909091</v>
      </c>
      <c r="N83" s="13">
        <f t="shared" si="57"/>
        <v>92.75454545</v>
      </c>
      <c r="O83" s="13">
        <f t="shared" si="57"/>
        <v>94.53</v>
      </c>
      <c r="P83" s="13">
        <f t="shared" si="57"/>
        <v>96.30545455</v>
      </c>
      <c r="Q83" s="13">
        <f t="shared" si="57"/>
        <v>98.08090909</v>
      </c>
      <c r="R83" s="13">
        <f t="shared" si="57"/>
        <v>99.85636364</v>
      </c>
      <c r="S83" s="13">
        <f t="shared" si="57"/>
        <v>101.6318182</v>
      </c>
      <c r="T83" s="13">
        <f t="shared" si="57"/>
        <v>103.4072727</v>
      </c>
      <c r="U83" s="13">
        <f t="shared" si="57"/>
        <v>105.1827273</v>
      </c>
      <c r="V83" s="13">
        <f t="shared" si="57"/>
        <v>106.9581818</v>
      </c>
      <c r="W83" s="13">
        <f t="shared" si="57"/>
        <v>108.7336364</v>
      </c>
      <c r="X83" s="13">
        <f t="shared" si="57"/>
        <v>110.5090909</v>
      </c>
      <c r="Y83" s="13">
        <f t="shared" si="57"/>
        <v>112.2845455</v>
      </c>
      <c r="Z83" s="13">
        <f t="shared" si="57"/>
        <v>114.06</v>
      </c>
      <c r="AA83" s="13">
        <f t="shared" si="57"/>
        <v>115.8354545</v>
      </c>
      <c r="AB83" s="13">
        <f t="shared" si="57"/>
        <v>117.6109091</v>
      </c>
      <c r="AC83" s="13">
        <f t="shared" si="57"/>
        <v>119.3863636</v>
      </c>
      <c r="AD83" s="13">
        <f t="shared" si="57"/>
        <v>121.1618182</v>
      </c>
      <c r="AE83" s="13">
        <f t="shared" si="57"/>
        <v>122.9372727</v>
      </c>
      <c r="AF83" s="13">
        <f t="shared" si="57"/>
        <v>124.7127273</v>
      </c>
      <c r="AG83" s="13">
        <f t="shared" si="57"/>
        <v>126.4881818</v>
      </c>
      <c r="AH83" s="13">
        <f t="shared" si="57"/>
        <v>128.2636364</v>
      </c>
      <c r="AI83" s="13">
        <f t="shared" si="57"/>
        <v>130.0390909</v>
      </c>
      <c r="AJ83" s="13">
        <f t="shared" si="57"/>
        <v>131.8145455</v>
      </c>
      <c r="AK83" s="13">
        <f t="shared" si="57"/>
        <v>133.59</v>
      </c>
      <c r="AL83" s="13">
        <f t="shared" si="57"/>
        <v>135.3654545</v>
      </c>
      <c r="AM83" s="13">
        <f t="shared" si="57"/>
        <v>137.1409091</v>
      </c>
      <c r="AN83" s="13">
        <f t="shared" si="57"/>
        <v>138.9163636</v>
      </c>
      <c r="AO83" s="13">
        <f t="shared" si="57"/>
        <v>140.6918182</v>
      </c>
      <c r="AP83" s="13">
        <f t="shared" si="57"/>
        <v>142.4672727</v>
      </c>
      <c r="AQ83" s="13">
        <f t="shared" si="57"/>
        <v>144.2427273</v>
      </c>
      <c r="AR83" s="13">
        <f t="shared" si="57"/>
        <v>146.0181818</v>
      </c>
      <c r="AS83" s="13">
        <f t="shared" si="57"/>
        <v>147.7936364</v>
      </c>
      <c r="AT83" s="13">
        <f t="shared" si="57"/>
        <v>149.5690909</v>
      </c>
      <c r="AU83" s="13">
        <f t="shared" si="57"/>
        <v>151.3445455</v>
      </c>
      <c r="AV83" s="13">
        <f t="shared" si="57"/>
        <v>153.12</v>
      </c>
    </row>
    <row r="84" ht="15.75" hidden="1" customHeight="1">
      <c r="A84" s="31" t="s">
        <v>162</v>
      </c>
      <c r="B84" s="76">
        <v>1.0711111111111111</v>
      </c>
      <c r="C84" s="31">
        <v>75.0</v>
      </c>
      <c r="D84" s="13">
        <f t="shared" ref="D84:AV84" si="58">($C84+$B84*(COLUMN()-4))</f>
        <v>75</v>
      </c>
      <c r="E84" s="13">
        <f t="shared" si="58"/>
        <v>76.07111111</v>
      </c>
      <c r="F84" s="13">
        <f t="shared" si="58"/>
        <v>77.14222222</v>
      </c>
      <c r="G84" s="13">
        <f t="shared" si="58"/>
        <v>78.21333333</v>
      </c>
      <c r="H84" s="13">
        <f t="shared" si="58"/>
        <v>79.28444444</v>
      </c>
      <c r="I84" s="13">
        <f t="shared" si="58"/>
        <v>80.35555556</v>
      </c>
      <c r="J84" s="13">
        <f t="shared" si="58"/>
        <v>81.42666667</v>
      </c>
      <c r="K84" s="13">
        <f t="shared" si="58"/>
        <v>82.49777778</v>
      </c>
      <c r="L84" s="13">
        <f t="shared" si="58"/>
        <v>83.56888889</v>
      </c>
      <c r="M84" s="13">
        <f t="shared" si="58"/>
        <v>84.64</v>
      </c>
      <c r="N84" s="13">
        <f t="shared" si="58"/>
        <v>85.71111111</v>
      </c>
      <c r="O84" s="13">
        <f t="shared" si="58"/>
        <v>86.78222222</v>
      </c>
      <c r="P84" s="13">
        <f t="shared" si="58"/>
        <v>87.85333333</v>
      </c>
      <c r="Q84" s="13">
        <f t="shared" si="58"/>
        <v>88.92444444</v>
      </c>
      <c r="R84" s="13">
        <f t="shared" si="58"/>
        <v>89.99555556</v>
      </c>
      <c r="S84" s="13">
        <f t="shared" si="58"/>
        <v>91.06666667</v>
      </c>
      <c r="T84" s="13">
        <f t="shared" si="58"/>
        <v>92.13777778</v>
      </c>
      <c r="U84" s="13">
        <f t="shared" si="58"/>
        <v>93.20888889</v>
      </c>
      <c r="V84" s="13">
        <f t="shared" si="58"/>
        <v>94.28</v>
      </c>
      <c r="W84" s="13">
        <f t="shared" si="58"/>
        <v>95.35111111</v>
      </c>
      <c r="X84" s="13">
        <f t="shared" si="58"/>
        <v>96.42222222</v>
      </c>
      <c r="Y84" s="13">
        <f t="shared" si="58"/>
        <v>97.49333333</v>
      </c>
      <c r="Z84" s="13">
        <f t="shared" si="58"/>
        <v>98.56444444</v>
      </c>
      <c r="AA84" s="13">
        <f t="shared" si="58"/>
        <v>99.63555556</v>
      </c>
      <c r="AB84" s="13">
        <f t="shared" si="58"/>
        <v>100.7066667</v>
      </c>
      <c r="AC84" s="13">
        <f t="shared" si="58"/>
        <v>101.7777778</v>
      </c>
      <c r="AD84" s="13">
        <f t="shared" si="58"/>
        <v>102.8488889</v>
      </c>
      <c r="AE84" s="13">
        <f t="shared" si="58"/>
        <v>103.92</v>
      </c>
      <c r="AF84" s="13">
        <f t="shared" si="58"/>
        <v>104.9911111</v>
      </c>
      <c r="AG84" s="13">
        <f t="shared" si="58"/>
        <v>106.0622222</v>
      </c>
      <c r="AH84" s="13">
        <f t="shared" si="58"/>
        <v>107.1333333</v>
      </c>
      <c r="AI84" s="13">
        <f t="shared" si="58"/>
        <v>108.2044444</v>
      </c>
      <c r="AJ84" s="13">
        <f t="shared" si="58"/>
        <v>109.2755556</v>
      </c>
      <c r="AK84" s="13">
        <f t="shared" si="58"/>
        <v>110.3466667</v>
      </c>
      <c r="AL84" s="13">
        <f t="shared" si="58"/>
        <v>111.4177778</v>
      </c>
      <c r="AM84" s="13">
        <f t="shared" si="58"/>
        <v>112.4888889</v>
      </c>
      <c r="AN84" s="13">
        <f t="shared" si="58"/>
        <v>113.56</v>
      </c>
      <c r="AO84" s="13">
        <f t="shared" si="58"/>
        <v>114.6311111</v>
      </c>
      <c r="AP84" s="13">
        <f t="shared" si="58"/>
        <v>115.7022222</v>
      </c>
      <c r="AQ84" s="13">
        <f t="shared" si="58"/>
        <v>116.7733333</v>
      </c>
      <c r="AR84" s="13">
        <f t="shared" si="58"/>
        <v>117.8444444</v>
      </c>
      <c r="AS84" s="13">
        <f t="shared" si="58"/>
        <v>118.9155556</v>
      </c>
      <c r="AT84" s="13">
        <f t="shared" si="58"/>
        <v>119.9866667</v>
      </c>
      <c r="AU84" s="13">
        <f t="shared" si="58"/>
        <v>121.0577778</v>
      </c>
      <c r="AV84" s="13">
        <f t="shared" si="58"/>
        <v>122.1288889</v>
      </c>
    </row>
    <row r="85" ht="15.75" hidden="1" customHeight="1">
      <c r="A85" s="31" t="s">
        <v>163</v>
      </c>
      <c r="B85" s="76">
        <v>3.004444444444445</v>
      </c>
      <c r="C85" s="31">
        <v>99.0</v>
      </c>
      <c r="D85" s="13">
        <f t="shared" ref="D85:AV85" si="59">($C85+$B85*(COLUMN()-4))</f>
        <v>99</v>
      </c>
      <c r="E85" s="13">
        <f t="shared" si="59"/>
        <v>102.0044444</v>
      </c>
      <c r="F85" s="13">
        <f t="shared" si="59"/>
        <v>105.0088889</v>
      </c>
      <c r="G85" s="13">
        <f t="shared" si="59"/>
        <v>108.0133333</v>
      </c>
      <c r="H85" s="13">
        <f t="shared" si="59"/>
        <v>111.0177778</v>
      </c>
      <c r="I85" s="13">
        <f t="shared" si="59"/>
        <v>114.0222222</v>
      </c>
      <c r="J85" s="13">
        <f t="shared" si="59"/>
        <v>117.0266667</v>
      </c>
      <c r="K85" s="13">
        <f t="shared" si="59"/>
        <v>120.0311111</v>
      </c>
      <c r="L85" s="13">
        <f t="shared" si="59"/>
        <v>123.0355556</v>
      </c>
      <c r="M85" s="13">
        <f t="shared" si="59"/>
        <v>126.04</v>
      </c>
      <c r="N85" s="13">
        <f t="shared" si="59"/>
        <v>129.0444444</v>
      </c>
      <c r="O85" s="13">
        <f t="shared" si="59"/>
        <v>132.0488889</v>
      </c>
      <c r="P85" s="13">
        <f t="shared" si="59"/>
        <v>135.0533333</v>
      </c>
      <c r="Q85" s="13">
        <f t="shared" si="59"/>
        <v>138.0577778</v>
      </c>
      <c r="R85" s="13">
        <f t="shared" si="59"/>
        <v>141.0622222</v>
      </c>
      <c r="S85" s="13">
        <f t="shared" si="59"/>
        <v>144.0666667</v>
      </c>
      <c r="T85" s="13">
        <f t="shared" si="59"/>
        <v>147.0711111</v>
      </c>
      <c r="U85" s="13">
        <f t="shared" si="59"/>
        <v>150.0755556</v>
      </c>
      <c r="V85" s="13">
        <f t="shared" si="59"/>
        <v>153.08</v>
      </c>
      <c r="W85" s="13">
        <f t="shared" si="59"/>
        <v>156.0844444</v>
      </c>
      <c r="X85" s="13">
        <f t="shared" si="59"/>
        <v>159.0888889</v>
      </c>
      <c r="Y85" s="13">
        <f t="shared" si="59"/>
        <v>162.0933333</v>
      </c>
      <c r="Z85" s="13">
        <f t="shared" si="59"/>
        <v>165.0977778</v>
      </c>
      <c r="AA85" s="13">
        <f t="shared" si="59"/>
        <v>168.1022222</v>
      </c>
      <c r="AB85" s="13">
        <f t="shared" si="59"/>
        <v>171.1066667</v>
      </c>
      <c r="AC85" s="13">
        <f t="shared" si="59"/>
        <v>174.1111111</v>
      </c>
      <c r="AD85" s="13">
        <f t="shared" si="59"/>
        <v>177.1155556</v>
      </c>
      <c r="AE85" s="13">
        <f t="shared" si="59"/>
        <v>180.12</v>
      </c>
      <c r="AF85" s="13">
        <f t="shared" si="59"/>
        <v>183.1244444</v>
      </c>
      <c r="AG85" s="13">
        <f t="shared" si="59"/>
        <v>186.1288889</v>
      </c>
      <c r="AH85" s="13">
        <f t="shared" si="59"/>
        <v>189.1333333</v>
      </c>
      <c r="AI85" s="13">
        <f t="shared" si="59"/>
        <v>192.1377778</v>
      </c>
      <c r="AJ85" s="13">
        <f t="shared" si="59"/>
        <v>195.1422222</v>
      </c>
      <c r="AK85" s="13">
        <f t="shared" si="59"/>
        <v>198.1466667</v>
      </c>
      <c r="AL85" s="13">
        <f t="shared" si="59"/>
        <v>201.1511111</v>
      </c>
      <c r="AM85" s="13">
        <f t="shared" si="59"/>
        <v>204.1555556</v>
      </c>
      <c r="AN85" s="13">
        <f t="shared" si="59"/>
        <v>207.16</v>
      </c>
      <c r="AO85" s="13">
        <f t="shared" si="59"/>
        <v>210.1644444</v>
      </c>
      <c r="AP85" s="13">
        <f t="shared" si="59"/>
        <v>213.1688889</v>
      </c>
      <c r="AQ85" s="13">
        <f t="shared" si="59"/>
        <v>216.1733333</v>
      </c>
      <c r="AR85" s="13">
        <f t="shared" si="59"/>
        <v>219.1777778</v>
      </c>
      <c r="AS85" s="13">
        <f t="shared" si="59"/>
        <v>222.1822222</v>
      </c>
      <c r="AT85" s="13">
        <f t="shared" si="59"/>
        <v>225.1866667</v>
      </c>
      <c r="AU85" s="13">
        <f t="shared" si="59"/>
        <v>228.1911111</v>
      </c>
      <c r="AV85" s="13">
        <f t="shared" si="59"/>
        <v>231.1955556</v>
      </c>
    </row>
    <row r="86" ht="15.75" hidden="1" customHeight="1">
      <c r="A86" s="31" t="s">
        <v>164</v>
      </c>
      <c r="B86" s="76">
        <v>3.447999999999996</v>
      </c>
      <c r="C86" s="31">
        <v>281.6</v>
      </c>
      <c r="D86" s="13">
        <f t="shared" ref="D86:AV86" si="60">($C86+$B86*(COLUMN()-4))</f>
        <v>281.6</v>
      </c>
      <c r="E86" s="13">
        <f t="shared" si="60"/>
        <v>285.048</v>
      </c>
      <c r="F86" s="13">
        <f t="shared" si="60"/>
        <v>288.496</v>
      </c>
      <c r="G86" s="13">
        <f t="shared" si="60"/>
        <v>291.944</v>
      </c>
      <c r="H86" s="13">
        <f t="shared" si="60"/>
        <v>295.392</v>
      </c>
      <c r="I86" s="13">
        <f t="shared" si="60"/>
        <v>298.84</v>
      </c>
      <c r="J86" s="13">
        <f t="shared" si="60"/>
        <v>302.288</v>
      </c>
      <c r="K86" s="13">
        <f t="shared" si="60"/>
        <v>305.736</v>
      </c>
      <c r="L86" s="13">
        <f t="shared" si="60"/>
        <v>309.184</v>
      </c>
      <c r="M86" s="13">
        <f t="shared" si="60"/>
        <v>312.632</v>
      </c>
      <c r="N86" s="13">
        <f t="shared" si="60"/>
        <v>316.08</v>
      </c>
      <c r="O86" s="13">
        <f t="shared" si="60"/>
        <v>319.528</v>
      </c>
      <c r="P86" s="13">
        <f t="shared" si="60"/>
        <v>322.976</v>
      </c>
      <c r="Q86" s="13">
        <f t="shared" si="60"/>
        <v>326.424</v>
      </c>
      <c r="R86" s="13">
        <f t="shared" si="60"/>
        <v>329.872</v>
      </c>
      <c r="S86" s="13">
        <f t="shared" si="60"/>
        <v>333.32</v>
      </c>
      <c r="T86" s="13">
        <f t="shared" si="60"/>
        <v>336.768</v>
      </c>
      <c r="U86" s="13">
        <f t="shared" si="60"/>
        <v>340.216</v>
      </c>
      <c r="V86" s="13">
        <f t="shared" si="60"/>
        <v>343.664</v>
      </c>
      <c r="W86" s="13">
        <f t="shared" si="60"/>
        <v>347.112</v>
      </c>
      <c r="X86" s="13">
        <f t="shared" si="60"/>
        <v>350.56</v>
      </c>
      <c r="Y86" s="13">
        <f t="shared" si="60"/>
        <v>354.008</v>
      </c>
      <c r="Z86" s="13">
        <f t="shared" si="60"/>
        <v>357.456</v>
      </c>
      <c r="AA86" s="13">
        <f t="shared" si="60"/>
        <v>360.904</v>
      </c>
      <c r="AB86" s="13">
        <f t="shared" si="60"/>
        <v>364.352</v>
      </c>
      <c r="AC86" s="13">
        <f t="shared" si="60"/>
        <v>367.8</v>
      </c>
      <c r="AD86" s="13">
        <f t="shared" si="60"/>
        <v>371.248</v>
      </c>
      <c r="AE86" s="13">
        <f t="shared" si="60"/>
        <v>374.696</v>
      </c>
      <c r="AF86" s="13">
        <f t="shared" si="60"/>
        <v>378.144</v>
      </c>
      <c r="AG86" s="13">
        <f t="shared" si="60"/>
        <v>381.592</v>
      </c>
      <c r="AH86" s="13">
        <f t="shared" si="60"/>
        <v>385.04</v>
      </c>
      <c r="AI86" s="13">
        <f t="shared" si="60"/>
        <v>388.488</v>
      </c>
      <c r="AJ86" s="13">
        <f t="shared" si="60"/>
        <v>391.936</v>
      </c>
      <c r="AK86" s="13">
        <f t="shared" si="60"/>
        <v>395.384</v>
      </c>
      <c r="AL86" s="13">
        <f t="shared" si="60"/>
        <v>398.832</v>
      </c>
      <c r="AM86" s="13">
        <f t="shared" si="60"/>
        <v>402.28</v>
      </c>
      <c r="AN86" s="13">
        <f t="shared" si="60"/>
        <v>405.728</v>
      </c>
      <c r="AO86" s="13">
        <f t="shared" si="60"/>
        <v>409.176</v>
      </c>
      <c r="AP86" s="13">
        <f t="shared" si="60"/>
        <v>412.624</v>
      </c>
      <c r="AQ86" s="13">
        <f t="shared" si="60"/>
        <v>416.072</v>
      </c>
      <c r="AR86" s="13">
        <f t="shared" si="60"/>
        <v>419.52</v>
      </c>
      <c r="AS86" s="13">
        <f t="shared" si="60"/>
        <v>422.968</v>
      </c>
      <c r="AT86" s="13">
        <f t="shared" si="60"/>
        <v>426.416</v>
      </c>
      <c r="AU86" s="13">
        <f t="shared" si="60"/>
        <v>429.864</v>
      </c>
      <c r="AV86" s="13">
        <f t="shared" si="60"/>
        <v>433.312</v>
      </c>
    </row>
    <row r="87" ht="15.75" hidden="1" customHeight="1">
      <c r="A87" s="31" t="s">
        <v>165</v>
      </c>
      <c r="B87" s="76">
        <v>1.5999999999999996</v>
      </c>
      <c r="C87" s="31">
        <v>112.0</v>
      </c>
      <c r="D87" s="13">
        <f t="shared" ref="D87:AV87" si="61">($C87+$B87*(COLUMN()-4))</f>
        <v>112</v>
      </c>
      <c r="E87" s="13">
        <f t="shared" si="61"/>
        <v>113.6</v>
      </c>
      <c r="F87" s="13">
        <f t="shared" si="61"/>
        <v>115.2</v>
      </c>
      <c r="G87" s="13">
        <f t="shared" si="61"/>
        <v>116.8</v>
      </c>
      <c r="H87" s="13">
        <f t="shared" si="61"/>
        <v>118.4</v>
      </c>
      <c r="I87" s="13">
        <f t="shared" si="61"/>
        <v>120</v>
      </c>
      <c r="J87" s="13">
        <f t="shared" si="61"/>
        <v>121.6</v>
      </c>
      <c r="K87" s="13">
        <f t="shared" si="61"/>
        <v>123.2</v>
      </c>
      <c r="L87" s="13">
        <f t="shared" si="61"/>
        <v>124.8</v>
      </c>
      <c r="M87" s="13">
        <f t="shared" si="61"/>
        <v>126.4</v>
      </c>
      <c r="N87" s="13">
        <f t="shared" si="61"/>
        <v>128</v>
      </c>
      <c r="O87" s="13">
        <f t="shared" si="61"/>
        <v>129.6</v>
      </c>
      <c r="P87" s="13">
        <f t="shared" si="61"/>
        <v>131.2</v>
      </c>
      <c r="Q87" s="13">
        <f t="shared" si="61"/>
        <v>132.8</v>
      </c>
      <c r="R87" s="13">
        <f t="shared" si="61"/>
        <v>134.4</v>
      </c>
      <c r="S87" s="13">
        <f t="shared" si="61"/>
        <v>136</v>
      </c>
      <c r="T87" s="13">
        <f t="shared" si="61"/>
        <v>137.6</v>
      </c>
      <c r="U87" s="13">
        <f t="shared" si="61"/>
        <v>139.2</v>
      </c>
      <c r="V87" s="13">
        <f t="shared" si="61"/>
        <v>140.8</v>
      </c>
      <c r="W87" s="13">
        <f t="shared" si="61"/>
        <v>142.4</v>
      </c>
      <c r="X87" s="13">
        <f t="shared" si="61"/>
        <v>144</v>
      </c>
      <c r="Y87" s="13">
        <f t="shared" si="61"/>
        <v>145.6</v>
      </c>
      <c r="Z87" s="13">
        <f t="shared" si="61"/>
        <v>147.2</v>
      </c>
      <c r="AA87" s="13">
        <f t="shared" si="61"/>
        <v>148.8</v>
      </c>
      <c r="AB87" s="13">
        <f t="shared" si="61"/>
        <v>150.4</v>
      </c>
      <c r="AC87" s="13">
        <f t="shared" si="61"/>
        <v>152</v>
      </c>
      <c r="AD87" s="13">
        <f t="shared" si="61"/>
        <v>153.6</v>
      </c>
      <c r="AE87" s="13">
        <f t="shared" si="61"/>
        <v>155.2</v>
      </c>
      <c r="AF87" s="13">
        <f t="shared" si="61"/>
        <v>156.8</v>
      </c>
      <c r="AG87" s="13">
        <f t="shared" si="61"/>
        <v>158.4</v>
      </c>
      <c r="AH87" s="13">
        <f t="shared" si="61"/>
        <v>160</v>
      </c>
      <c r="AI87" s="13">
        <f t="shared" si="61"/>
        <v>161.6</v>
      </c>
      <c r="AJ87" s="13">
        <f t="shared" si="61"/>
        <v>163.2</v>
      </c>
      <c r="AK87" s="13">
        <f t="shared" si="61"/>
        <v>164.8</v>
      </c>
      <c r="AL87" s="13">
        <f t="shared" si="61"/>
        <v>166.4</v>
      </c>
      <c r="AM87" s="13">
        <f t="shared" si="61"/>
        <v>168</v>
      </c>
      <c r="AN87" s="13">
        <f t="shared" si="61"/>
        <v>169.6</v>
      </c>
      <c r="AO87" s="13">
        <f t="shared" si="61"/>
        <v>171.2</v>
      </c>
      <c r="AP87" s="13">
        <f t="shared" si="61"/>
        <v>172.8</v>
      </c>
      <c r="AQ87" s="13">
        <f t="shared" si="61"/>
        <v>174.4</v>
      </c>
      <c r="AR87" s="13">
        <f t="shared" si="61"/>
        <v>176</v>
      </c>
      <c r="AS87" s="13">
        <f t="shared" si="61"/>
        <v>177.6</v>
      </c>
      <c r="AT87" s="13">
        <f t="shared" si="61"/>
        <v>179.2</v>
      </c>
      <c r="AU87" s="13">
        <f t="shared" si="61"/>
        <v>180.8</v>
      </c>
      <c r="AV87" s="13">
        <f t="shared" si="61"/>
        <v>182.4</v>
      </c>
    </row>
    <row r="88" ht="15.75" hidden="1" customHeight="1">
      <c r="A88" s="31" t="s">
        <v>166</v>
      </c>
      <c r="B88" s="76">
        <v>2.244666666666666</v>
      </c>
      <c r="C88" s="31">
        <v>110.0</v>
      </c>
      <c r="D88" s="13">
        <f t="shared" ref="D88:AV88" si="62">($C88+$B88*(COLUMN()-4))</f>
        <v>110</v>
      </c>
      <c r="E88" s="13">
        <f t="shared" si="62"/>
        <v>112.2446667</v>
      </c>
      <c r="F88" s="13">
        <f t="shared" si="62"/>
        <v>114.4893333</v>
      </c>
      <c r="G88" s="13">
        <f t="shared" si="62"/>
        <v>116.734</v>
      </c>
      <c r="H88" s="13">
        <f t="shared" si="62"/>
        <v>118.9786667</v>
      </c>
      <c r="I88" s="13">
        <f t="shared" si="62"/>
        <v>121.2233333</v>
      </c>
      <c r="J88" s="13">
        <f t="shared" si="62"/>
        <v>123.468</v>
      </c>
      <c r="K88" s="13">
        <f t="shared" si="62"/>
        <v>125.7126667</v>
      </c>
      <c r="L88" s="13">
        <f t="shared" si="62"/>
        <v>127.9573333</v>
      </c>
      <c r="M88" s="13">
        <f t="shared" si="62"/>
        <v>130.202</v>
      </c>
      <c r="N88" s="13">
        <f t="shared" si="62"/>
        <v>132.4466667</v>
      </c>
      <c r="O88" s="13">
        <f t="shared" si="62"/>
        <v>134.6913333</v>
      </c>
      <c r="P88" s="13">
        <f t="shared" si="62"/>
        <v>136.936</v>
      </c>
      <c r="Q88" s="13">
        <f t="shared" si="62"/>
        <v>139.1806667</v>
      </c>
      <c r="R88" s="13">
        <f t="shared" si="62"/>
        <v>141.4253333</v>
      </c>
      <c r="S88" s="13">
        <f t="shared" si="62"/>
        <v>143.67</v>
      </c>
      <c r="T88" s="13">
        <f t="shared" si="62"/>
        <v>145.9146667</v>
      </c>
      <c r="U88" s="13">
        <f t="shared" si="62"/>
        <v>148.1593333</v>
      </c>
      <c r="V88" s="13">
        <f t="shared" si="62"/>
        <v>150.404</v>
      </c>
      <c r="W88" s="13">
        <f t="shared" si="62"/>
        <v>152.6486667</v>
      </c>
      <c r="X88" s="13">
        <f t="shared" si="62"/>
        <v>154.8933333</v>
      </c>
      <c r="Y88" s="13">
        <f t="shared" si="62"/>
        <v>157.138</v>
      </c>
      <c r="Z88" s="13">
        <f t="shared" si="62"/>
        <v>159.3826667</v>
      </c>
      <c r="AA88" s="13">
        <f t="shared" si="62"/>
        <v>161.6273333</v>
      </c>
      <c r="AB88" s="13">
        <f t="shared" si="62"/>
        <v>163.872</v>
      </c>
      <c r="AC88" s="13">
        <f t="shared" si="62"/>
        <v>166.1166667</v>
      </c>
      <c r="AD88" s="13">
        <f t="shared" si="62"/>
        <v>168.3613333</v>
      </c>
      <c r="AE88" s="13">
        <f t="shared" si="62"/>
        <v>170.606</v>
      </c>
      <c r="AF88" s="13">
        <f t="shared" si="62"/>
        <v>172.8506667</v>
      </c>
      <c r="AG88" s="13">
        <f t="shared" si="62"/>
        <v>175.0953333</v>
      </c>
      <c r="AH88" s="13">
        <f t="shared" si="62"/>
        <v>177.34</v>
      </c>
      <c r="AI88" s="13">
        <f t="shared" si="62"/>
        <v>179.5846667</v>
      </c>
      <c r="AJ88" s="13">
        <f t="shared" si="62"/>
        <v>181.8293333</v>
      </c>
      <c r="AK88" s="13">
        <f t="shared" si="62"/>
        <v>184.074</v>
      </c>
      <c r="AL88" s="13">
        <f t="shared" si="62"/>
        <v>186.3186667</v>
      </c>
      <c r="AM88" s="13">
        <f t="shared" si="62"/>
        <v>188.5633333</v>
      </c>
      <c r="AN88" s="13">
        <f t="shared" si="62"/>
        <v>190.808</v>
      </c>
      <c r="AO88" s="13">
        <f t="shared" si="62"/>
        <v>193.0526667</v>
      </c>
      <c r="AP88" s="13">
        <f t="shared" si="62"/>
        <v>195.2973333</v>
      </c>
      <c r="AQ88" s="13">
        <f t="shared" si="62"/>
        <v>197.542</v>
      </c>
      <c r="AR88" s="13">
        <f t="shared" si="62"/>
        <v>199.7866667</v>
      </c>
      <c r="AS88" s="13">
        <f t="shared" si="62"/>
        <v>202.0313333</v>
      </c>
      <c r="AT88" s="13">
        <f t="shared" si="62"/>
        <v>204.276</v>
      </c>
      <c r="AU88" s="13">
        <f t="shared" si="62"/>
        <v>206.5206667</v>
      </c>
      <c r="AV88" s="13">
        <f t="shared" si="62"/>
        <v>208.7653333</v>
      </c>
    </row>
    <row r="89" ht="15.75" hidden="1" customHeight="1">
      <c r="A89" s="31" t="s">
        <v>167</v>
      </c>
      <c r="B89" s="76">
        <v>1.6942857142857142</v>
      </c>
      <c r="C89" s="31">
        <v>155.0</v>
      </c>
      <c r="D89" s="13">
        <f t="shared" ref="D89:AV89" si="63">($C89+$B89*(COLUMN()-4))</f>
        <v>155</v>
      </c>
      <c r="E89" s="13">
        <f t="shared" si="63"/>
        <v>156.6942857</v>
      </c>
      <c r="F89" s="13">
        <f t="shared" si="63"/>
        <v>158.3885714</v>
      </c>
      <c r="G89" s="13">
        <f t="shared" si="63"/>
        <v>160.0828571</v>
      </c>
      <c r="H89" s="13">
        <f t="shared" si="63"/>
        <v>161.7771429</v>
      </c>
      <c r="I89" s="13">
        <f t="shared" si="63"/>
        <v>163.4714286</v>
      </c>
      <c r="J89" s="13">
        <f t="shared" si="63"/>
        <v>165.1657143</v>
      </c>
      <c r="K89" s="13">
        <f t="shared" si="63"/>
        <v>166.86</v>
      </c>
      <c r="L89" s="13">
        <f t="shared" si="63"/>
        <v>168.5542857</v>
      </c>
      <c r="M89" s="13">
        <f t="shared" si="63"/>
        <v>170.2485714</v>
      </c>
      <c r="N89" s="13">
        <f t="shared" si="63"/>
        <v>171.9428571</v>
      </c>
      <c r="O89" s="13">
        <f t="shared" si="63"/>
        <v>173.6371429</v>
      </c>
      <c r="P89" s="13">
        <f t="shared" si="63"/>
        <v>175.3314286</v>
      </c>
      <c r="Q89" s="13">
        <f t="shared" si="63"/>
        <v>177.0257143</v>
      </c>
      <c r="R89" s="13">
        <f t="shared" si="63"/>
        <v>178.72</v>
      </c>
      <c r="S89" s="13">
        <f t="shared" si="63"/>
        <v>180.4142857</v>
      </c>
      <c r="T89" s="13">
        <f t="shared" si="63"/>
        <v>182.1085714</v>
      </c>
      <c r="U89" s="13">
        <f t="shared" si="63"/>
        <v>183.8028571</v>
      </c>
      <c r="V89" s="13">
        <f t="shared" si="63"/>
        <v>185.4971429</v>
      </c>
      <c r="W89" s="13">
        <f t="shared" si="63"/>
        <v>187.1914286</v>
      </c>
      <c r="X89" s="13">
        <f t="shared" si="63"/>
        <v>188.8857143</v>
      </c>
      <c r="Y89" s="13">
        <f t="shared" si="63"/>
        <v>190.58</v>
      </c>
      <c r="Z89" s="13">
        <f t="shared" si="63"/>
        <v>192.2742857</v>
      </c>
      <c r="AA89" s="13">
        <f t="shared" si="63"/>
        <v>193.9685714</v>
      </c>
      <c r="AB89" s="13">
        <f t="shared" si="63"/>
        <v>195.6628571</v>
      </c>
      <c r="AC89" s="13">
        <f t="shared" si="63"/>
        <v>197.3571429</v>
      </c>
      <c r="AD89" s="13">
        <f t="shared" si="63"/>
        <v>199.0514286</v>
      </c>
      <c r="AE89" s="13">
        <f t="shared" si="63"/>
        <v>200.7457143</v>
      </c>
      <c r="AF89" s="13">
        <f t="shared" si="63"/>
        <v>202.44</v>
      </c>
      <c r="AG89" s="13">
        <f t="shared" si="63"/>
        <v>204.1342857</v>
      </c>
      <c r="AH89" s="13">
        <f t="shared" si="63"/>
        <v>205.8285714</v>
      </c>
      <c r="AI89" s="13">
        <f t="shared" si="63"/>
        <v>207.5228571</v>
      </c>
      <c r="AJ89" s="13">
        <f t="shared" si="63"/>
        <v>209.2171429</v>
      </c>
      <c r="AK89" s="13">
        <f t="shared" si="63"/>
        <v>210.9114286</v>
      </c>
      <c r="AL89" s="13">
        <f t="shared" si="63"/>
        <v>212.6057143</v>
      </c>
      <c r="AM89" s="13">
        <f t="shared" si="63"/>
        <v>214.3</v>
      </c>
      <c r="AN89" s="13">
        <f t="shared" si="63"/>
        <v>215.9942857</v>
      </c>
      <c r="AO89" s="13">
        <f t="shared" si="63"/>
        <v>217.6885714</v>
      </c>
      <c r="AP89" s="13">
        <f t="shared" si="63"/>
        <v>219.3828571</v>
      </c>
      <c r="AQ89" s="13">
        <f t="shared" si="63"/>
        <v>221.0771429</v>
      </c>
      <c r="AR89" s="13">
        <f t="shared" si="63"/>
        <v>222.7714286</v>
      </c>
      <c r="AS89" s="13">
        <f t="shared" si="63"/>
        <v>224.4657143</v>
      </c>
      <c r="AT89" s="13">
        <f t="shared" si="63"/>
        <v>226.16</v>
      </c>
      <c r="AU89" s="13">
        <f t="shared" si="63"/>
        <v>227.8542857</v>
      </c>
      <c r="AV89" s="13">
        <f t="shared" si="63"/>
        <v>229.5485714</v>
      </c>
    </row>
    <row r="90" ht="15.75" hidden="1" customHeight="1">
      <c r="A90" s="31" t="s">
        <v>168</v>
      </c>
      <c r="B90" s="76">
        <v>1.0200000000000002</v>
      </c>
      <c r="C90" s="31">
        <v>50.0</v>
      </c>
      <c r="D90" s="13">
        <f t="shared" ref="D90:AV90" si="64">($C90+$B90*(COLUMN()-4))</f>
        <v>50</v>
      </c>
      <c r="E90" s="13">
        <f t="shared" si="64"/>
        <v>51.02</v>
      </c>
      <c r="F90" s="13">
        <f t="shared" si="64"/>
        <v>52.04</v>
      </c>
      <c r="G90" s="13">
        <f t="shared" si="64"/>
        <v>53.06</v>
      </c>
      <c r="H90" s="13">
        <f t="shared" si="64"/>
        <v>54.08</v>
      </c>
      <c r="I90" s="13">
        <f t="shared" si="64"/>
        <v>55.1</v>
      </c>
      <c r="J90" s="13">
        <f t="shared" si="64"/>
        <v>56.12</v>
      </c>
      <c r="K90" s="13">
        <f t="shared" si="64"/>
        <v>57.14</v>
      </c>
      <c r="L90" s="13">
        <f t="shared" si="64"/>
        <v>58.16</v>
      </c>
      <c r="M90" s="13">
        <f t="shared" si="64"/>
        <v>59.18</v>
      </c>
      <c r="N90" s="13">
        <f t="shared" si="64"/>
        <v>60.2</v>
      </c>
      <c r="O90" s="13">
        <f t="shared" si="64"/>
        <v>61.22</v>
      </c>
      <c r="P90" s="13">
        <f t="shared" si="64"/>
        <v>62.24</v>
      </c>
      <c r="Q90" s="13">
        <f t="shared" si="64"/>
        <v>63.26</v>
      </c>
      <c r="R90" s="13">
        <f t="shared" si="64"/>
        <v>64.28</v>
      </c>
      <c r="S90" s="13">
        <f t="shared" si="64"/>
        <v>65.3</v>
      </c>
      <c r="T90" s="13">
        <f t="shared" si="64"/>
        <v>66.32</v>
      </c>
      <c r="U90" s="13">
        <f t="shared" si="64"/>
        <v>67.34</v>
      </c>
      <c r="V90" s="13">
        <f t="shared" si="64"/>
        <v>68.36</v>
      </c>
      <c r="W90" s="13">
        <f t="shared" si="64"/>
        <v>69.38</v>
      </c>
      <c r="X90" s="13">
        <f t="shared" si="64"/>
        <v>70.4</v>
      </c>
      <c r="Y90" s="13">
        <f t="shared" si="64"/>
        <v>71.42</v>
      </c>
      <c r="Z90" s="13">
        <f t="shared" si="64"/>
        <v>72.44</v>
      </c>
      <c r="AA90" s="13">
        <f t="shared" si="64"/>
        <v>73.46</v>
      </c>
      <c r="AB90" s="13">
        <f t="shared" si="64"/>
        <v>74.48</v>
      </c>
      <c r="AC90" s="13">
        <f t="shared" si="64"/>
        <v>75.5</v>
      </c>
      <c r="AD90" s="13">
        <f t="shared" si="64"/>
        <v>76.52</v>
      </c>
      <c r="AE90" s="13">
        <f t="shared" si="64"/>
        <v>77.54</v>
      </c>
      <c r="AF90" s="13">
        <f t="shared" si="64"/>
        <v>78.56</v>
      </c>
      <c r="AG90" s="13">
        <f t="shared" si="64"/>
        <v>79.58</v>
      </c>
      <c r="AH90" s="13">
        <f t="shared" si="64"/>
        <v>80.6</v>
      </c>
      <c r="AI90" s="13">
        <f t="shared" si="64"/>
        <v>81.62</v>
      </c>
      <c r="AJ90" s="13">
        <f t="shared" si="64"/>
        <v>82.64</v>
      </c>
      <c r="AK90" s="13">
        <f t="shared" si="64"/>
        <v>83.66</v>
      </c>
      <c r="AL90" s="13">
        <f t="shared" si="64"/>
        <v>84.68</v>
      </c>
      <c r="AM90" s="13">
        <f t="shared" si="64"/>
        <v>85.7</v>
      </c>
      <c r="AN90" s="13">
        <f t="shared" si="64"/>
        <v>86.72</v>
      </c>
      <c r="AO90" s="13">
        <f t="shared" si="64"/>
        <v>87.74</v>
      </c>
      <c r="AP90" s="13">
        <f t="shared" si="64"/>
        <v>88.76</v>
      </c>
      <c r="AQ90" s="13">
        <f t="shared" si="64"/>
        <v>89.78</v>
      </c>
      <c r="AR90" s="13">
        <f t="shared" si="64"/>
        <v>90.8</v>
      </c>
      <c r="AS90" s="13">
        <f t="shared" si="64"/>
        <v>91.82</v>
      </c>
      <c r="AT90" s="13">
        <f t="shared" si="64"/>
        <v>92.84</v>
      </c>
      <c r="AU90" s="13">
        <f t="shared" si="64"/>
        <v>93.86</v>
      </c>
      <c r="AV90" s="13">
        <f t="shared" si="64"/>
        <v>94.88</v>
      </c>
    </row>
    <row r="91" ht="15.75" hidden="1" customHeight="1"/>
    <row r="92" ht="15.75" hidden="1" customHeight="1">
      <c r="A92" s="75" t="s">
        <v>198</v>
      </c>
      <c r="B92" s="83" t="s">
        <v>4</v>
      </c>
      <c r="C92" s="83" t="s">
        <v>5</v>
      </c>
      <c r="D92" s="71" t="s">
        <v>6</v>
      </c>
      <c r="E92" s="71" t="s">
        <v>8</v>
      </c>
      <c r="F92" s="71" t="s">
        <v>9</v>
      </c>
      <c r="G92" s="71" t="s">
        <v>10</v>
      </c>
      <c r="H92" s="71" t="s">
        <v>11</v>
      </c>
      <c r="I92" s="71" t="s">
        <v>12</v>
      </c>
      <c r="J92" s="71" t="s">
        <v>13</v>
      </c>
      <c r="K92" s="71" t="s">
        <v>14</v>
      </c>
      <c r="L92" s="71" t="s">
        <v>15</v>
      </c>
      <c r="M92" s="71" t="s">
        <v>16</v>
      </c>
      <c r="N92" s="71" t="s">
        <v>17</v>
      </c>
      <c r="O92" s="71" t="s">
        <v>18</v>
      </c>
      <c r="P92" s="71" t="s">
        <v>19</v>
      </c>
      <c r="Q92" s="71" t="s">
        <v>20</v>
      </c>
      <c r="R92" s="71" t="s">
        <v>21</v>
      </c>
      <c r="S92" s="71" t="s">
        <v>23</v>
      </c>
      <c r="T92" s="71" t="s">
        <v>24</v>
      </c>
      <c r="U92" s="71" t="s">
        <v>25</v>
      </c>
      <c r="V92" s="71" t="s">
        <v>26</v>
      </c>
      <c r="W92" s="71" t="s">
        <v>27</v>
      </c>
      <c r="X92" s="71" t="s">
        <v>28</v>
      </c>
      <c r="Y92" s="71" t="s">
        <v>29</v>
      </c>
      <c r="Z92" s="71" t="s">
        <v>30</v>
      </c>
      <c r="AA92" s="71" t="s">
        <v>31</v>
      </c>
      <c r="AB92" s="71" t="s">
        <v>32</v>
      </c>
      <c r="AC92" s="71" t="s">
        <v>33</v>
      </c>
      <c r="AD92" s="71" t="s">
        <v>34</v>
      </c>
      <c r="AE92" s="71" t="s">
        <v>35</v>
      </c>
      <c r="AF92" s="71" t="s">
        <v>36</v>
      </c>
      <c r="AG92" s="71" t="s">
        <v>37</v>
      </c>
      <c r="AH92" s="71" t="s">
        <v>38</v>
      </c>
      <c r="AI92" s="71" t="s">
        <v>39</v>
      </c>
      <c r="AJ92" s="71" t="s">
        <v>40</v>
      </c>
      <c r="AK92" s="71" t="s">
        <v>41</v>
      </c>
      <c r="AL92" s="71" t="s">
        <v>42</v>
      </c>
      <c r="AM92" s="71" t="s">
        <v>43</v>
      </c>
      <c r="AN92" s="71" t="s">
        <v>44</v>
      </c>
      <c r="AO92" s="71" t="s">
        <v>45</v>
      </c>
      <c r="AP92" s="71" t="s">
        <v>46</v>
      </c>
      <c r="AQ92" s="71" t="s">
        <v>47</v>
      </c>
      <c r="AR92" s="71" t="s">
        <v>48</v>
      </c>
      <c r="AS92" s="71" t="s">
        <v>49</v>
      </c>
      <c r="AT92" s="71" t="s">
        <v>50</v>
      </c>
      <c r="AU92" s="71" t="s">
        <v>51</v>
      </c>
      <c r="AV92" s="71" t="s">
        <v>52</v>
      </c>
    </row>
    <row r="93" ht="15.75" hidden="1" customHeight="1">
      <c r="A93" s="31" t="s">
        <v>199</v>
      </c>
      <c r="B93" s="14">
        <v>1.3058823529411767</v>
      </c>
      <c r="C93" s="31">
        <v>80.0</v>
      </c>
      <c r="D93" s="13">
        <f t="shared" ref="D93:AV93" si="65">($C93+$B93*(COLUMN()-4))</f>
        <v>80</v>
      </c>
      <c r="E93" s="13">
        <f t="shared" si="65"/>
        <v>81.30588235</v>
      </c>
      <c r="F93" s="13">
        <f t="shared" si="65"/>
        <v>82.61176471</v>
      </c>
      <c r="G93" s="13">
        <f t="shared" si="65"/>
        <v>83.91764706</v>
      </c>
      <c r="H93" s="13">
        <f t="shared" si="65"/>
        <v>85.22352941</v>
      </c>
      <c r="I93" s="13">
        <f t="shared" si="65"/>
        <v>86.52941176</v>
      </c>
      <c r="J93" s="13">
        <f t="shared" si="65"/>
        <v>87.83529412</v>
      </c>
      <c r="K93" s="13">
        <f t="shared" si="65"/>
        <v>89.14117647</v>
      </c>
      <c r="L93" s="13">
        <f t="shared" si="65"/>
        <v>90.44705882</v>
      </c>
      <c r="M93" s="13">
        <f t="shared" si="65"/>
        <v>91.75294118</v>
      </c>
      <c r="N93" s="13">
        <f t="shared" si="65"/>
        <v>93.05882353</v>
      </c>
      <c r="O93" s="13">
        <f t="shared" si="65"/>
        <v>94.36470588</v>
      </c>
      <c r="P93" s="13">
        <f t="shared" si="65"/>
        <v>95.67058824</v>
      </c>
      <c r="Q93" s="13">
        <f t="shared" si="65"/>
        <v>96.97647059</v>
      </c>
      <c r="R93" s="13">
        <f t="shared" si="65"/>
        <v>98.28235294</v>
      </c>
      <c r="S93" s="13">
        <f t="shared" si="65"/>
        <v>99.58823529</v>
      </c>
      <c r="T93" s="13">
        <f t="shared" si="65"/>
        <v>100.8941176</v>
      </c>
      <c r="U93" s="13">
        <f t="shared" si="65"/>
        <v>102.2</v>
      </c>
      <c r="V93" s="13">
        <f t="shared" si="65"/>
        <v>103.5058824</v>
      </c>
      <c r="W93" s="13">
        <f t="shared" si="65"/>
        <v>104.8117647</v>
      </c>
      <c r="X93" s="13">
        <f t="shared" si="65"/>
        <v>106.1176471</v>
      </c>
      <c r="Y93" s="13">
        <f t="shared" si="65"/>
        <v>107.4235294</v>
      </c>
      <c r="Z93" s="13">
        <f t="shared" si="65"/>
        <v>108.7294118</v>
      </c>
      <c r="AA93" s="13">
        <f t="shared" si="65"/>
        <v>110.0352941</v>
      </c>
      <c r="AB93" s="13">
        <f t="shared" si="65"/>
        <v>111.3411765</v>
      </c>
      <c r="AC93" s="13">
        <f t="shared" si="65"/>
        <v>112.6470588</v>
      </c>
      <c r="AD93" s="13">
        <f t="shared" si="65"/>
        <v>113.9529412</v>
      </c>
      <c r="AE93" s="13">
        <f t="shared" si="65"/>
        <v>115.2588235</v>
      </c>
      <c r="AF93" s="13">
        <f t="shared" si="65"/>
        <v>116.5647059</v>
      </c>
      <c r="AG93" s="13">
        <f t="shared" si="65"/>
        <v>117.8705882</v>
      </c>
      <c r="AH93" s="13">
        <f t="shared" si="65"/>
        <v>119.1764706</v>
      </c>
      <c r="AI93" s="13">
        <f t="shared" si="65"/>
        <v>120.4823529</v>
      </c>
      <c r="AJ93" s="13">
        <f t="shared" si="65"/>
        <v>121.7882353</v>
      </c>
      <c r="AK93" s="13">
        <f t="shared" si="65"/>
        <v>123.0941176</v>
      </c>
      <c r="AL93" s="13">
        <f t="shared" si="65"/>
        <v>124.4</v>
      </c>
      <c r="AM93" s="13">
        <f t="shared" si="65"/>
        <v>125.7058824</v>
      </c>
      <c r="AN93" s="13">
        <f t="shared" si="65"/>
        <v>127.0117647</v>
      </c>
      <c r="AO93" s="13">
        <f t="shared" si="65"/>
        <v>128.3176471</v>
      </c>
      <c r="AP93" s="13">
        <f t="shared" si="65"/>
        <v>129.6235294</v>
      </c>
      <c r="AQ93" s="13">
        <f t="shared" si="65"/>
        <v>130.9294118</v>
      </c>
      <c r="AR93" s="13">
        <f t="shared" si="65"/>
        <v>132.2352941</v>
      </c>
      <c r="AS93" s="13">
        <f t="shared" si="65"/>
        <v>133.5411765</v>
      </c>
      <c r="AT93" s="13">
        <f t="shared" si="65"/>
        <v>134.8470588</v>
      </c>
      <c r="AU93" s="13">
        <f t="shared" si="65"/>
        <v>136.1529412</v>
      </c>
      <c r="AV93" s="13">
        <f t="shared" si="65"/>
        <v>137.4588235</v>
      </c>
    </row>
    <row r="94" ht="15.75" hidden="1" customHeight="1">
      <c r="A94" s="31" t="s">
        <v>200</v>
      </c>
      <c r="B94" s="14">
        <v>1.9688235294117646</v>
      </c>
      <c r="C94" s="31">
        <v>72.0</v>
      </c>
      <c r="D94" s="13">
        <f t="shared" ref="D94:AV94" si="66">($C94+$B94*(COLUMN()-4))</f>
        <v>72</v>
      </c>
      <c r="E94" s="13">
        <f t="shared" si="66"/>
        <v>73.96882353</v>
      </c>
      <c r="F94" s="13">
        <f t="shared" si="66"/>
        <v>75.93764706</v>
      </c>
      <c r="G94" s="13">
        <f t="shared" si="66"/>
        <v>77.90647059</v>
      </c>
      <c r="H94" s="13">
        <f t="shared" si="66"/>
        <v>79.87529412</v>
      </c>
      <c r="I94" s="13">
        <f t="shared" si="66"/>
        <v>81.84411765</v>
      </c>
      <c r="J94" s="13">
        <f t="shared" si="66"/>
        <v>83.81294118</v>
      </c>
      <c r="K94" s="13">
        <f t="shared" si="66"/>
        <v>85.78176471</v>
      </c>
      <c r="L94" s="13">
        <f t="shared" si="66"/>
        <v>87.75058824</v>
      </c>
      <c r="M94" s="13">
        <f t="shared" si="66"/>
        <v>89.71941176</v>
      </c>
      <c r="N94" s="13">
        <f t="shared" si="66"/>
        <v>91.68823529</v>
      </c>
      <c r="O94" s="13">
        <f t="shared" si="66"/>
        <v>93.65705882</v>
      </c>
      <c r="P94" s="13">
        <f t="shared" si="66"/>
        <v>95.62588235</v>
      </c>
      <c r="Q94" s="13">
        <f t="shared" si="66"/>
        <v>97.59470588</v>
      </c>
      <c r="R94" s="13">
        <f t="shared" si="66"/>
        <v>99.56352941</v>
      </c>
      <c r="S94" s="13">
        <f t="shared" si="66"/>
        <v>101.5323529</v>
      </c>
      <c r="T94" s="13">
        <f t="shared" si="66"/>
        <v>103.5011765</v>
      </c>
      <c r="U94" s="13">
        <f t="shared" si="66"/>
        <v>105.47</v>
      </c>
      <c r="V94" s="13">
        <f t="shared" si="66"/>
        <v>107.4388235</v>
      </c>
      <c r="W94" s="13">
        <f t="shared" si="66"/>
        <v>109.4076471</v>
      </c>
      <c r="X94" s="13">
        <f t="shared" si="66"/>
        <v>111.3764706</v>
      </c>
      <c r="Y94" s="13">
        <f t="shared" si="66"/>
        <v>113.3452941</v>
      </c>
      <c r="Z94" s="13">
        <f t="shared" si="66"/>
        <v>115.3141176</v>
      </c>
      <c r="AA94" s="13">
        <f t="shared" si="66"/>
        <v>117.2829412</v>
      </c>
      <c r="AB94" s="13">
        <f t="shared" si="66"/>
        <v>119.2517647</v>
      </c>
      <c r="AC94" s="13">
        <f t="shared" si="66"/>
        <v>121.2205882</v>
      </c>
      <c r="AD94" s="13">
        <f t="shared" si="66"/>
        <v>123.1894118</v>
      </c>
      <c r="AE94" s="13">
        <f t="shared" si="66"/>
        <v>125.1582353</v>
      </c>
      <c r="AF94" s="13">
        <f t="shared" si="66"/>
        <v>127.1270588</v>
      </c>
      <c r="AG94" s="13">
        <f t="shared" si="66"/>
        <v>129.0958824</v>
      </c>
      <c r="AH94" s="13">
        <f t="shared" si="66"/>
        <v>131.0647059</v>
      </c>
      <c r="AI94" s="13">
        <f t="shared" si="66"/>
        <v>133.0335294</v>
      </c>
      <c r="AJ94" s="13">
        <f t="shared" si="66"/>
        <v>135.0023529</v>
      </c>
      <c r="AK94" s="13">
        <f t="shared" si="66"/>
        <v>136.9711765</v>
      </c>
      <c r="AL94" s="13">
        <f t="shared" si="66"/>
        <v>138.94</v>
      </c>
      <c r="AM94" s="13">
        <f t="shared" si="66"/>
        <v>140.9088235</v>
      </c>
      <c r="AN94" s="13">
        <f t="shared" si="66"/>
        <v>142.8776471</v>
      </c>
      <c r="AO94" s="13">
        <f t="shared" si="66"/>
        <v>144.8464706</v>
      </c>
      <c r="AP94" s="13">
        <f t="shared" si="66"/>
        <v>146.8152941</v>
      </c>
      <c r="AQ94" s="13">
        <f t="shared" si="66"/>
        <v>148.7841176</v>
      </c>
      <c r="AR94" s="13">
        <f t="shared" si="66"/>
        <v>150.7529412</v>
      </c>
      <c r="AS94" s="13">
        <f t="shared" si="66"/>
        <v>152.7217647</v>
      </c>
      <c r="AT94" s="13">
        <f t="shared" si="66"/>
        <v>154.6905882</v>
      </c>
      <c r="AU94" s="13">
        <f t="shared" si="66"/>
        <v>156.6594118</v>
      </c>
      <c r="AV94" s="13">
        <f t="shared" si="66"/>
        <v>158.6282353</v>
      </c>
    </row>
    <row r="95" ht="15.75" hidden="1" customHeight="1">
      <c r="A95" s="31" t="s">
        <v>201</v>
      </c>
      <c r="B95" s="14">
        <v>0.8079411764705882</v>
      </c>
      <c r="C95" s="31">
        <v>49.5</v>
      </c>
      <c r="D95" s="13">
        <f t="shared" ref="D95:AV95" si="67">($C95+$B95*(COLUMN()-4))</f>
        <v>49.5</v>
      </c>
      <c r="E95" s="13">
        <f t="shared" si="67"/>
        <v>50.30794118</v>
      </c>
      <c r="F95" s="13">
        <f t="shared" si="67"/>
        <v>51.11588235</v>
      </c>
      <c r="G95" s="13">
        <f t="shared" si="67"/>
        <v>51.92382353</v>
      </c>
      <c r="H95" s="13">
        <f t="shared" si="67"/>
        <v>52.73176471</v>
      </c>
      <c r="I95" s="13">
        <f t="shared" si="67"/>
        <v>53.53970588</v>
      </c>
      <c r="J95" s="13">
        <f t="shared" si="67"/>
        <v>54.34764706</v>
      </c>
      <c r="K95" s="13">
        <f t="shared" si="67"/>
        <v>55.15558824</v>
      </c>
      <c r="L95" s="13">
        <f t="shared" si="67"/>
        <v>55.96352941</v>
      </c>
      <c r="M95" s="13">
        <f t="shared" si="67"/>
        <v>56.77147059</v>
      </c>
      <c r="N95" s="13">
        <f t="shared" si="67"/>
        <v>57.57941176</v>
      </c>
      <c r="O95" s="13">
        <f t="shared" si="67"/>
        <v>58.38735294</v>
      </c>
      <c r="P95" s="13">
        <f t="shared" si="67"/>
        <v>59.19529412</v>
      </c>
      <c r="Q95" s="13">
        <f t="shared" si="67"/>
        <v>60.00323529</v>
      </c>
      <c r="R95" s="13">
        <f t="shared" si="67"/>
        <v>60.81117647</v>
      </c>
      <c r="S95" s="13">
        <f t="shared" si="67"/>
        <v>61.61911765</v>
      </c>
      <c r="T95" s="13">
        <f t="shared" si="67"/>
        <v>62.42705882</v>
      </c>
      <c r="U95" s="13">
        <f t="shared" si="67"/>
        <v>63.235</v>
      </c>
      <c r="V95" s="13">
        <f t="shared" si="67"/>
        <v>64.04294118</v>
      </c>
      <c r="W95" s="13">
        <f t="shared" si="67"/>
        <v>64.85088235</v>
      </c>
      <c r="X95" s="13">
        <f t="shared" si="67"/>
        <v>65.65882353</v>
      </c>
      <c r="Y95" s="13">
        <f t="shared" si="67"/>
        <v>66.46676471</v>
      </c>
      <c r="Z95" s="13">
        <f t="shared" si="67"/>
        <v>67.27470588</v>
      </c>
      <c r="AA95" s="13">
        <f t="shared" si="67"/>
        <v>68.08264706</v>
      </c>
      <c r="AB95" s="13">
        <f t="shared" si="67"/>
        <v>68.89058824</v>
      </c>
      <c r="AC95" s="13">
        <f t="shared" si="67"/>
        <v>69.69852941</v>
      </c>
      <c r="AD95" s="13">
        <f t="shared" si="67"/>
        <v>70.50647059</v>
      </c>
      <c r="AE95" s="13">
        <f t="shared" si="67"/>
        <v>71.31441176</v>
      </c>
      <c r="AF95" s="13">
        <f t="shared" si="67"/>
        <v>72.12235294</v>
      </c>
      <c r="AG95" s="13">
        <f t="shared" si="67"/>
        <v>72.93029412</v>
      </c>
      <c r="AH95" s="13">
        <f t="shared" si="67"/>
        <v>73.73823529</v>
      </c>
      <c r="AI95" s="13">
        <f t="shared" si="67"/>
        <v>74.54617647</v>
      </c>
      <c r="AJ95" s="13">
        <f t="shared" si="67"/>
        <v>75.35411765</v>
      </c>
      <c r="AK95" s="13">
        <f t="shared" si="67"/>
        <v>76.16205882</v>
      </c>
      <c r="AL95" s="13">
        <f t="shared" si="67"/>
        <v>76.97</v>
      </c>
      <c r="AM95" s="13">
        <f t="shared" si="67"/>
        <v>77.77794118</v>
      </c>
      <c r="AN95" s="13">
        <f t="shared" si="67"/>
        <v>78.58588235</v>
      </c>
      <c r="AO95" s="13">
        <f t="shared" si="67"/>
        <v>79.39382353</v>
      </c>
      <c r="AP95" s="13">
        <f t="shared" si="67"/>
        <v>80.20176471</v>
      </c>
      <c r="AQ95" s="13">
        <f t="shared" si="67"/>
        <v>81.00970588</v>
      </c>
      <c r="AR95" s="13">
        <f t="shared" si="67"/>
        <v>81.81764706</v>
      </c>
      <c r="AS95" s="13">
        <f t="shared" si="67"/>
        <v>82.62558824</v>
      </c>
      <c r="AT95" s="13">
        <f t="shared" si="67"/>
        <v>83.43352941</v>
      </c>
      <c r="AU95" s="13">
        <f t="shared" si="67"/>
        <v>84.24147059</v>
      </c>
      <c r="AV95" s="13">
        <f t="shared" si="67"/>
        <v>85.04941176</v>
      </c>
    </row>
    <row r="96" ht="15.75" hidden="1" customHeight="1">
      <c r="A96" s="31" t="s">
        <v>203</v>
      </c>
      <c r="B96" s="14">
        <v>1.836470588235294</v>
      </c>
      <c r="C96" s="31">
        <v>100.0</v>
      </c>
      <c r="D96" s="13">
        <f t="shared" ref="D96:AV96" si="68">($C96+$B96*(COLUMN()-4))</f>
        <v>100</v>
      </c>
      <c r="E96" s="13">
        <f t="shared" si="68"/>
        <v>101.8364706</v>
      </c>
      <c r="F96" s="13">
        <f t="shared" si="68"/>
        <v>103.6729412</v>
      </c>
      <c r="G96" s="13">
        <f t="shared" si="68"/>
        <v>105.5094118</v>
      </c>
      <c r="H96" s="13">
        <f t="shared" si="68"/>
        <v>107.3458824</v>
      </c>
      <c r="I96" s="13">
        <f t="shared" si="68"/>
        <v>109.1823529</v>
      </c>
      <c r="J96" s="13">
        <f t="shared" si="68"/>
        <v>111.0188235</v>
      </c>
      <c r="K96" s="13">
        <f t="shared" si="68"/>
        <v>112.8552941</v>
      </c>
      <c r="L96" s="13">
        <f t="shared" si="68"/>
        <v>114.6917647</v>
      </c>
      <c r="M96" s="13">
        <f t="shared" si="68"/>
        <v>116.5282353</v>
      </c>
      <c r="N96" s="13">
        <f t="shared" si="68"/>
        <v>118.3647059</v>
      </c>
      <c r="O96" s="13">
        <f t="shared" si="68"/>
        <v>120.2011765</v>
      </c>
      <c r="P96" s="13">
        <f t="shared" si="68"/>
        <v>122.0376471</v>
      </c>
      <c r="Q96" s="13">
        <f t="shared" si="68"/>
        <v>123.8741176</v>
      </c>
      <c r="R96" s="13">
        <f t="shared" si="68"/>
        <v>125.7105882</v>
      </c>
      <c r="S96" s="13">
        <f t="shared" si="68"/>
        <v>127.5470588</v>
      </c>
      <c r="T96" s="13">
        <f t="shared" si="68"/>
        <v>129.3835294</v>
      </c>
      <c r="U96" s="13">
        <f t="shared" si="68"/>
        <v>131.22</v>
      </c>
      <c r="V96" s="13">
        <f t="shared" si="68"/>
        <v>133.0564706</v>
      </c>
      <c r="W96" s="13">
        <f t="shared" si="68"/>
        <v>134.8929412</v>
      </c>
      <c r="X96" s="13">
        <f t="shared" si="68"/>
        <v>136.7294118</v>
      </c>
      <c r="Y96" s="13">
        <f t="shared" si="68"/>
        <v>138.5658824</v>
      </c>
      <c r="Z96" s="13">
        <f t="shared" si="68"/>
        <v>140.4023529</v>
      </c>
      <c r="AA96" s="13">
        <f t="shared" si="68"/>
        <v>142.2388235</v>
      </c>
      <c r="AB96" s="13">
        <f t="shared" si="68"/>
        <v>144.0752941</v>
      </c>
      <c r="AC96" s="13">
        <f t="shared" si="68"/>
        <v>145.9117647</v>
      </c>
      <c r="AD96" s="13">
        <f t="shared" si="68"/>
        <v>147.7482353</v>
      </c>
      <c r="AE96" s="13">
        <f t="shared" si="68"/>
        <v>149.5847059</v>
      </c>
      <c r="AF96" s="13">
        <f t="shared" si="68"/>
        <v>151.4211765</v>
      </c>
      <c r="AG96" s="13">
        <f t="shared" si="68"/>
        <v>153.2576471</v>
      </c>
      <c r="AH96" s="13">
        <f t="shared" si="68"/>
        <v>155.0941176</v>
      </c>
      <c r="AI96" s="13">
        <f t="shared" si="68"/>
        <v>156.9305882</v>
      </c>
      <c r="AJ96" s="13">
        <f t="shared" si="68"/>
        <v>158.7670588</v>
      </c>
      <c r="AK96" s="13">
        <f t="shared" si="68"/>
        <v>160.6035294</v>
      </c>
      <c r="AL96" s="13">
        <f t="shared" si="68"/>
        <v>162.44</v>
      </c>
      <c r="AM96" s="13">
        <f t="shared" si="68"/>
        <v>164.2764706</v>
      </c>
      <c r="AN96" s="13">
        <f t="shared" si="68"/>
        <v>166.1129412</v>
      </c>
      <c r="AO96" s="13">
        <f t="shared" si="68"/>
        <v>167.9494118</v>
      </c>
      <c r="AP96" s="13">
        <f t="shared" si="68"/>
        <v>169.7858824</v>
      </c>
      <c r="AQ96" s="13">
        <f t="shared" si="68"/>
        <v>171.6223529</v>
      </c>
      <c r="AR96" s="13">
        <f t="shared" si="68"/>
        <v>173.4588235</v>
      </c>
      <c r="AS96" s="13">
        <f t="shared" si="68"/>
        <v>175.2952941</v>
      </c>
      <c r="AT96" s="13">
        <f t="shared" si="68"/>
        <v>177.1317647</v>
      </c>
      <c r="AU96" s="13">
        <f t="shared" si="68"/>
        <v>178.9682353</v>
      </c>
      <c r="AV96" s="13">
        <f t="shared" si="68"/>
        <v>180.8047059</v>
      </c>
    </row>
    <row r="97" ht="15.75" hidden="1" customHeight="1">
      <c r="A97" s="31" t="s">
        <v>204</v>
      </c>
      <c r="B97" s="14">
        <v>4.040588235294117</v>
      </c>
      <c r="C97" s="31">
        <v>180.0</v>
      </c>
      <c r="D97" s="13">
        <f t="shared" ref="D97:AV97" si="69">($C97+$B97*(COLUMN()-4))</f>
        <v>180</v>
      </c>
      <c r="E97" s="13">
        <f t="shared" si="69"/>
        <v>184.0405882</v>
      </c>
      <c r="F97" s="13">
        <f t="shared" si="69"/>
        <v>188.0811765</v>
      </c>
      <c r="G97" s="13">
        <f t="shared" si="69"/>
        <v>192.1217647</v>
      </c>
      <c r="H97" s="13">
        <f t="shared" si="69"/>
        <v>196.1623529</v>
      </c>
      <c r="I97" s="13">
        <f t="shared" si="69"/>
        <v>200.2029412</v>
      </c>
      <c r="J97" s="13">
        <f t="shared" si="69"/>
        <v>204.2435294</v>
      </c>
      <c r="K97" s="13">
        <f t="shared" si="69"/>
        <v>208.2841176</v>
      </c>
      <c r="L97" s="13">
        <f t="shared" si="69"/>
        <v>212.3247059</v>
      </c>
      <c r="M97" s="13">
        <f t="shared" si="69"/>
        <v>216.3652941</v>
      </c>
      <c r="N97" s="13">
        <f t="shared" si="69"/>
        <v>220.4058824</v>
      </c>
      <c r="O97" s="13">
        <f t="shared" si="69"/>
        <v>224.4464706</v>
      </c>
      <c r="P97" s="13">
        <f t="shared" si="69"/>
        <v>228.4870588</v>
      </c>
      <c r="Q97" s="13">
        <f t="shared" si="69"/>
        <v>232.5276471</v>
      </c>
      <c r="R97" s="13">
        <f t="shared" si="69"/>
        <v>236.5682353</v>
      </c>
      <c r="S97" s="13">
        <f t="shared" si="69"/>
        <v>240.6088235</v>
      </c>
      <c r="T97" s="13">
        <f t="shared" si="69"/>
        <v>244.6494118</v>
      </c>
      <c r="U97" s="13">
        <f t="shared" si="69"/>
        <v>248.69</v>
      </c>
      <c r="V97" s="13">
        <f t="shared" si="69"/>
        <v>252.7305882</v>
      </c>
      <c r="W97" s="13">
        <f t="shared" si="69"/>
        <v>256.7711765</v>
      </c>
      <c r="X97" s="13">
        <f t="shared" si="69"/>
        <v>260.8117647</v>
      </c>
      <c r="Y97" s="13">
        <f t="shared" si="69"/>
        <v>264.8523529</v>
      </c>
      <c r="Z97" s="13">
        <f t="shared" si="69"/>
        <v>268.8929412</v>
      </c>
      <c r="AA97" s="13">
        <f t="shared" si="69"/>
        <v>272.9335294</v>
      </c>
      <c r="AB97" s="13">
        <f t="shared" si="69"/>
        <v>276.9741176</v>
      </c>
      <c r="AC97" s="13">
        <f t="shared" si="69"/>
        <v>281.0147059</v>
      </c>
      <c r="AD97" s="13">
        <f t="shared" si="69"/>
        <v>285.0552941</v>
      </c>
      <c r="AE97" s="13">
        <f t="shared" si="69"/>
        <v>289.0958824</v>
      </c>
      <c r="AF97" s="13">
        <f t="shared" si="69"/>
        <v>293.1364706</v>
      </c>
      <c r="AG97" s="13">
        <f t="shared" si="69"/>
        <v>297.1770588</v>
      </c>
      <c r="AH97" s="13">
        <f t="shared" si="69"/>
        <v>301.2176471</v>
      </c>
      <c r="AI97" s="13">
        <f t="shared" si="69"/>
        <v>305.2582353</v>
      </c>
      <c r="AJ97" s="13">
        <f t="shared" si="69"/>
        <v>309.2988235</v>
      </c>
      <c r="AK97" s="13">
        <f t="shared" si="69"/>
        <v>313.3394118</v>
      </c>
      <c r="AL97" s="13">
        <f t="shared" si="69"/>
        <v>317.38</v>
      </c>
      <c r="AM97" s="13">
        <f t="shared" si="69"/>
        <v>321.4205882</v>
      </c>
      <c r="AN97" s="13">
        <f t="shared" si="69"/>
        <v>325.4611765</v>
      </c>
      <c r="AO97" s="13">
        <f t="shared" si="69"/>
        <v>329.5017647</v>
      </c>
      <c r="AP97" s="13">
        <f t="shared" si="69"/>
        <v>333.5423529</v>
      </c>
      <c r="AQ97" s="13">
        <f t="shared" si="69"/>
        <v>337.5829412</v>
      </c>
      <c r="AR97" s="13">
        <f t="shared" si="69"/>
        <v>341.6235294</v>
      </c>
      <c r="AS97" s="13">
        <f t="shared" si="69"/>
        <v>345.6641176</v>
      </c>
      <c r="AT97" s="13">
        <f t="shared" si="69"/>
        <v>349.7047059</v>
      </c>
      <c r="AU97" s="13">
        <f t="shared" si="69"/>
        <v>353.7452941</v>
      </c>
      <c r="AV97" s="13">
        <f t="shared" si="69"/>
        <v>357.7858824</v>
      </c>
    </row>
    <row r="98" ht="15.75" hidden="1" customHeight="1">
      <c r="A98" s="31" t="s">
        <v>205</v>
      </c>
      <c r="B98" s="14">
        <v>1.0406060606060608</v>
      </c>
      <c r="C98" s="31">
        <v>34.0</v>
      </c>
      <c r="D98" s="13">
        <f t="shared" ref="D98:AV98" si="70">($C98+$B98*(COLUMN()-4))</f>
        <v>34</v>
      </c>
      <c r="E98" s="13">
        <f t="shared" si="70"/>
        <v>35.04060606</v>
      </c>
      <c r="F98" s="13">
        <f t="shared" si="70"/>
        <v>36.08121212</v>
      </c>
      <c r="G98" s="13">
        <f t="shared" si="70"/>
        <v>37.12181818</v>
      </c>
      <c r="H98" s="13">
        <f t="shared" si="70"/>
        <v>38.16242424</v>
      </c>
      <c r="I98" s="13">
        <f t="shared" si="70"/>
        <v>39.2030303</v>
      </c>
      <c r="J98" s="13">
        <f t="shared" si="70"/>
        <v>40.24363636</v>
      </c>
      <c r="K98" s="13">
        <f t="shared" si="70"/>
        <v>41.28424242</v>
      </c>
      <c r="L98" s="13">
        <f t="shared" si="70"/>
        <v>42.32484848</v>
      </c>
      <c r="M98" s="13">
        <f t="shared" si="70"/>
        <v>43.36545455</v>
      </c>
      <c r="N98" s="13">
        <f t="shared" si="70"/>
        <v>44.40606061</v>
      </c>
      <c r="O98" s="13">
        <f t="shared" si="70"/>
        <v>45.44666667</v>
      </c>
      <c r="P98" s="13">
        <f t="shared" si="70"/>
        <v>46.48727273</v>
      </c>
      <c r="Q98" s="13">
        <f t="shared" si="70"/>
        <v>47.52787879</v>
      </c>
      <c r="R98" s="13">
        <f t="shared" si="70"/>
        <v>48.56848485</v>
      </c>
      <c r="S98" s="13">
        <f t="shared" si="70"/>
        <v>49.60909091</v>
      </c>
      <c r="T98" s="13">
        <f t="shared" si="70"/>
        <v>50.64969697</v>
      </c>
      <c r="U98" s="13">
        <f t="shared" si="70"/>
        <v>51.69030303</v>
      </c>
      <c r="V98" s="13">
        <f t="shared" si="70"/>
        <v>52.73090909</v>
      </c>
      <c r="W98" s="13">
        <f t="shared" si="70"/>
        <v>53.77151515</v>
      </c>
      <c r="X98" s="13">
        <f t="shared" si="70"/>
        <v>54.81212121</v>
      </c>
      <c r="Y98" s="13">
        <f t="shared" si="70"/>
        <v>55.85272727</v>
      </c>
      <c r="Z98" s="13">
        <f t="shared" si="70"/>
        <v>56.89333333</v>
      </c>
      <c r="AA98" s="13">
        <f t="shared" si="70"/>
        <v>57.93393939</v>
      </c>
      <c r="AB98" s="13">
        <f t="shared" si="70"/>
        <v>58.97454545</v>
      </c>
      <c r="AC98" s="13">
        <f t="shared" si="70"/>
        <v>60.01515152</v>
      </c>
      <c r="AD98" s="13">
        <f t="shared" si="70"/>
        <v>61.05575758</v>
      </c>
      <c r="AE98" s="13">
        <f t="shared" si="70"/>
        <v>62.09636364</v>
      </c>
      <c r="AF98" s="13">
        <f t="shared" si="70"/>
        <v>63.1369697</v>
      </c>
      <c r="AG98" s="13">
        <f t="shared" si="70"/>
        <v>64.17757576</v>
      </c>
      <c r="AH98" s="13">
        <f t="shared" si="70"/>
        <v>65.21818182</v>
      </c>
      <c r="AI98" s="13">
        <f t="shared" si="70"/>
        <v>66.25878788</v>
      </c>
      <c r="AJ98" s="13">
        <f t="shared" si="70"/>
        <v>67.29939394</v>
      </c>
      <c r="AK98" s="13">
        <f t="shared" si="70"/>
        <v>68.34</v>
      </c>
      <c r="AL98" s="13">
        <f t="shared" si="70"/>
        <v>69.38060606</v>
      </c>
      <c r="AM98" s="13">
        <f t="shared" si="70"/>
        <v>70.42121212</v>
      </c>
      <c r="AN98" s="13">
        <f t="shared" si="70"/>
        <v>71.46181818</v>
      </c>
      <c r="AO98" s="13">
        <f t="shared" si="70"/>
        <v>72.50242424</v>
      </c>
      <c r="AP98" s="13">
        <f t="shared" si="70"/>
        <v>73.5430303</v>
      </c>
      <c r="AQ98" s="13">
        <f t="shared" si="70"/>
        <v>74.58363636</v>
      </c>
      <c r="AR98" s="13">
        <f t="shared" si="70"/>
        <v>75.62424242</v>
      </c>
      <c r="AS98" s="13">
        <f t="shared" si="70"/>
        <v>76.66484848</v>
      </c>
      <c r="AT98" s="13">
        <f t="shared" si="70"/>
        <v>77.70545455</v>
      </c>
      <c r="AU98" s="13">
        <f t="shared" si="70"/>
        <v>78.74606061</v>
      </c>
      <c r="AV98" s="13">
        <f t="shared" si="70"/>
        <v>79.78666667</v>
      </c>
    </row>
    <row r="99" ht="15.75" hidden="1" customHeight="1">
      <c r="A99" s="31" t="s">
        <v>206</v>
      </c>
      <c r="B99" s="14">
        <v>1.4499999999999997</v>
      </c>
      <c r="C99" s="31">
        <v>72.5</v>
      </c>
      <c r="D99" s="13">
        <f t="shared" ref="D99:AV99" si="71">($C99+$B99*(COLUMN()-4))</f>
        <v>72.5</v>
      </c>
      <c r="E99" s="13">
        <f t="shared" si="71"/>
        <v>73.95</v>
      </c>
      <c r="F99" s="13">
        <f t="shared" si="71"/>
        <v>75.4</v>
      </c>
      <c r="G99" s="13">
        <f t="shared" si="71"/>
        <v>76.85</v>
      </c>
      <c r="H99" s="13">
        <f t="shared" si="71"/>
        <v>78.3</v>
      </c>
      <c r="I99" s="13">
        <f t="shared" si="71"/>
        <v>79.75</v>
      </c>
      <c r="J99" s="13">
        <f t="shared" si="71"/>
        <v>81.2</v>
      </c>
      <c r="K99" s="13">
        <f t="shared" si="71"/>
        <v>82.65</v>
      </c>
      <c r="L99" s="13">
        <f t="shared" si="71"/>
        <v>84.1</v>
      </c>
      <c r="M99" s="13">
        <f t="shared" si="71"/>
        <v>85.55</v>
      </c>
      <c r="N99" s="13">
        <f t="shared" si="71"/>
        <v>87</v>
      </c>
      <c r="O99" s="13">
        <f t="shared" si="71"/>
        <v>88.45</v>
      </c>
      <c r="P99" s="13">
        <f t="shared" si="71"/>
        <v>89.9</v>
      </c>
      <c r="Q99" s="13">
        <f t="shared" si="71"/>
        <v>91.35</v>
      </c>
      <c r="R99" s="13">
        <f t="shared" si="71"/>
        <v>92.8</v>
      </c>
      <c r="S99" s="13">
        <f t="shared" si="71"/>
        <v>94.25</v>
      </c>
      <c r="T99" s="13">
        <f t="shared" si="71"/>
        <v>95.7</v>
      </c>
      <c r="U99" s="13">
        <f t="shared" si="71"/>
        <v>97.15</v>
      </c>
      <c r="V99" s="13">
        <f t="shared" si="71"/>
        <v>98.6</v>
      </c>
      <c r="W99" s="13">
        <f t="shared" si="71"/>
        <v>100.05</v>
      </c>
      <c r="X99" s="13">
        <f t="shared" si="71"/>
        <v>101.5</v>
      </c>
      <c r="Y99" s="13">
        <f t="shared" si="71"/>
        <v>102.95</v>
      </c>
      <c r="Z99" s="13">
        <f t="shared" si="71"/>
        <v>104.4</v>
      </c>
      <c r="AA99" s="13">
        <f t="shared" si="71"/>
        <v>105.85</v>
      </c>
      <c r="AB99" s="13">
        <f t="shared" si="71"/>
        <v>107.3</v>
      </c>
      <c r="AC99" s="13">
        <f t="shared" si="71"/>
        <v>108.75</v>
      </c>
      <c r="AD99" s="13">
        <f t="shared" si="71"/>
        <v>110.2</v>
      </c>
      <c r="AE99" s="13">
        <f t="shared" si="71"/>
        <v>111.65</v>
      </c>
      <c r="AF99" s="13">
        <f t="shared" si="71"/>
        <v>113.1</v>
      </c>
      <c r="AG99" s="13">
        <f t="shared" si="71"/>
        <v>114.55</v>
      </c>
      <c r="AH99" s="13">
        <f t="shared" si="71"/>
        <v>116</v>
      </c>
      <c r="AI99" s="13">
        <f t="shared" si="71"/>
        <v>117.45</v>
      </c>
      <c r="AJ99" s="13">
        <f t="shared" si="71"/>
        <v>118.9</v>
      </c>
      <c r="AK99" s="13">
        <f t="shared" si="71"/>
        <v>120.35</v>
      </c>
      <c r="AL99" s="13">
        <f t="shared" si="71"/>
        <v>121.8</v>
      </c>
      <c r="AM99" s="13">
        <f t="shared" si="71"/>
        <v>123.25</v>
      </c>
      <c r="AN99" s="13">
        <f t="shared" si="71"/>
        <v>124.7</v>
      </c>
      <c r="AO99" s="13">
        <f t="shared" si="71"/>
        <v>126.15</v>
      </c>
      <c r="AP99" s="13">
        <f t="shared" si="71"/>
        <v>127.6</v>
      </c>
      <c r="AQ99" s="13">
        <f t="shared" si="71"/>
        <v>129.05</v>
      </c>
      <c r="AR99" s="13">
        <f t="shared" si="71"/>
        <v>130.5</v>
      </c>
      <c r="AS99" s="13">
        <f t="shared" si="71"/>
        <v>131.95</v>
      </c>
      <c r="AT99" s="13">
        <f t="shared" si="71"/>
        <v>133.4</v>
      </c>
      <c r="AU99" s="13">
        <f t="shared" si="71"/>
        <v>134.85</v>
      </c>
      <c r="AV99" s="13">
        <f t="shared" si="71"/>
        <v>136.3</v>
      </c>
    </row>
    <row r="100" ht="15.75" hidden="1" customHeight="1">
      <c r="A100" s="31" t="s">
        <v>207</v>
      </c>
      <c r="B100" s="14">
        <v>1.6325714285714281</v>
      </c>
      <c r="C100" s="31">
        <v>100.0</v>
      </c>
      <c r="D100" s="13">
        <f t="shared" ref="D100:AV100" si="72">($C100+$B100*(COLUMN()-4))</f>
        <v>100</v>
      </c>
      <c r="E100" s="13">
        <f t="shared" si="72"/>
        <v>101.6325714</v>
      </c>
      <c r="F100" s="13">
        <f t="shared" si="72"/>
        <v>103.2651429</v>
      </c>
      <c r="G100" s="13">
        <f t="shared" si="72"/>
        <v>104.8977143</v>
      </c>
      <c r="H100" s="13">
        <f t="shared" si="72"/>
        <v>106.5302857</v>
      </c>
      <c r="I100" s="13">
        <f t="shared" si="72"/>
        <v>108.1628571</v>
      </c>
      <c r="J100" s="13">
        <f t="shared" si="72"/>
        <v>109.7954286</v>
      </c>
      <c r="K100" s="13">
        <f t="shared" si="72"/>
        <v>111.428</v>
      </c>
      <c r="L100" s="13">
        <f t="shared" si="72"/>
        <v>113.0605714</v>
      </c>
      <c r="M100" s="13">
        <f t="shared" si="72"/>
        <v>114.6931429</v>
      </c>
      <c r="N100" s="13">
        <f t="shared" si="72"/>
        <v>116.3257143</v>
      </c>
      <c r="O100" s="13">
        <f t="shared" si="72"/>
        <v>117.9582857</v>
      </c>
      <c r="P100" s="13">
        <f t="shared" si="72"/>
        <v>119.5908571</v>
      </c>
      <c r="Q100" s="13">
        <f t="shared" si="72"/>
        <v>121.2234286</v>
      </c>
      <c r="R100" s="13">
        <f t="shared" si="72"/>
        <v>122.856</v>
      </c>
      <c r="S100" s="13">
        <f t="shared" si="72"/>
        <v>124.4885714</v>
      </c>
      <c r="T100" s="13">
        <f t="shared" si="72"/>
        <v>126.1211429</v>
      </c>
      <c r="U100" s="13">
        <f t="shared" si="72"/>
        <v>127.7537143</v>
      </c>
      <c r="V100" s="13">
        <f t="shared" si="72"/>
        <v>129.3862857</v>
      </c>
      <c r="W100" s="13">
        <f t="shared" si="72"/>
        <v>131.0188571</v>
      </c>
      <c r="X100" s="13">
        <f t="shared" si="72"/>
        <v>132.6514286</v>
      </c>
      <c r="Y100" s="13">
        <f t="shared" si="72"/>
        <v>134.284</v>
      </c>
      <c r="Z100" s="13">
        <f t="shared" si="72"/>
        <v>135.9165714</v>
      </c>
      <c r="AA100" s="13">
        <f t="shared" si="72"/>
        <v>137.5491429</v>
      </c>
      <c r="AB100" s="13">
        <f t="shared" si="72"/>
        <v>139.1817143</v>
      </c>
      <c r="AC100" s="13">
        <f t="shared" si="72"/>
        <v>140.8142857</v>
      </c>
      <c r="AD100" s="13">
        <f t="shared" si="72"/>
        <v>142.4468571</v>
      </c>
      <c r="AE100" s="13">
        <f t="shared" si="72"/>
        <v>144.0794286</v>
      </c>
      <c r="AF100" s="13">
        <f t="shared" si="72"/>
        <v>145.712</v>
      </c>
      <c r="AG100" s="13">
        <f t="shared" si="72"/>
        <v>147.3445714</v>
      </c>
      <c r="AH100" s="13">
        <f t="shared" si="72"/>
        <v>148.9771429</v>
      </c>
      <c r="AI100" s="13">
        <f t="shared" si="72"/>
        <v>150.6097143</v>
      </c>
      <c r="AJ100" s="13">
        <f t="shared" si="72"/>
        <v>152.2422857</v>
      </c>
      <c r="AK100" s="13">
        <f t="shared" si="72"/>
        <v>153.8748571</v>
      </c>
      <c r="AL100" s="13">
        <f t="shared" si="72"/>
        <v>155.5074286</v>
      </c>
      <c r="AM100" s="13">
        <f t="shared" si="72"/>
        <v>157.14</v>
      </c>
      <c r="AN100" s="13">
        <f t="shared" si="72"/>
        <v>158.7725714</v>
      </c>
      <c r="AO100" s="13">
        <f t="shared" si="72"/>
        <v>160.4051429</v>
      </c>
      <c r="AP100" s="13">
        <f t="shared" si="72"/>
        <v>162.0377143</v>
      </c>
      <c r="AQ100" s="13">
        <f t="shared" si="72"/>
        <v>163.6702857</v>
      </c>
      <c r="AR100" s="13">
        <f t="shared" si="72"/>
        <v>165.3028571</v>
      </c>
      <c r="AS100" s="13">
        <f t="shared" si="72"/>
        <v>166.9354286</v>
      </c>
      <c r="AT100" s="13">
        <f t="shared" si="72"/>
        <v>168.568</v>
      </c>
      <c r="AU100" s="13">
        <f t="shared" si="72"/>
        <v>170.2005714</v>
      </c>
      <c r="AV100" s="13">
        <f t="shared" si="72"/>
        <v>171.8331429</v>
      </c>
    </row>
    <row r="101" ht="15.75" hidden="1" customHeight="1">
      <c r="A101" s="31" t="s">
        <v>208</v>
      </c>
      <c r="B101" s="14">
        <v>0.714242424242424</v>
      </c>
      <c r="C101" s="31">
        <v>70.0</v>
      </c>
      <c r="D101" s="13">
        <f t="shared" ref="D101:AV101" si="73">($C101+$B101*(COLUMN()-4))</f>
        <v>70</v>
      </c>
      <c r="E101" s="13">
        <f t="shared" si="73"/>
        <v>70.71424242</v>
      </c>
      <c r="F101" s="13">
        <f t="shared" si="73"/>
        <v>71.42848485</v>
      </c>
      <c r="G101" s="13">
        <f t="shared" si="73"/>
        <v>72.14272727</v>
      </c>
      <c r="H101" s="13">
        <f t="shared" si="73"/>
        <v>72.8569697</v>
      </c>
      <c r="I101" s="13">
        <f t="shared" si="73"/>
        <v>73.57121212</v>
      </c>
      <c r="J101" s="13">
        <f t="shared" si="73"/>
        <v>74.28545455</v>
      </c>
      <c r="K101" s="13">
        <f t="shared" si="73"/>
        <v>74.99969697</v>
      </c>
      <c r="L101" s="13">
        <f t="shared" si="73"/>
        <v>75.71393939</v>
      </c>
      <c r="M101" s="13">
        <f t="shared" si="73"/>
        <v>76.42818182</v>
      </c>
      <c r="N101" s="13">
        <f t="shared" si="73"/>
        <v>77.14242424</v>
      </c>
      <c r="O101" s="13">
        <f t="shared" si="73"/>
        <v>77.85666667</v>
      </c>
      <c r="P101" s="13">
        <f t="shared" si="73"/>
        <v>78.57090909</v>
      </c>
      <c r="Q101" s="13">
        <f t="shared" si="73"/>
        <v>79.28515152</v>
      </c>
      <c r="R101" s="13">
        <f t="shared" si="73"/>
        <v>79.99939394</v>
      </c>
      <c r="S101" s="13">
        <f t="shared" si="73"/>
        <v>80.71363636</v>
      </c>
      <c r="T101" s="13">
        <f t="shared" si="73"/>
        <v>81.42787879</v>
      </c>
      <c r="U101" s="13">
        <f t="shared" si="73"/>
        <v>82.14212121</v>
      </c>
      <c r="V101" s="13">
        <f t="shared" si="73"/>
        <v>82.85636364</v>
      </c>
      <c r="W101" s="13">
        <f t="shared" si="73"/>
        <v>83.57060606</v>
      </c>
      <c r="X101" s="13">
        <f t="shared" si="73"/>
        <v>84.28484848</v>
      </c>
      <c r="Y101" s="13">
        <f t="shared" si="73"/>
        <v>84.99909091</v>
      </c>
      <c r="Z101" s="13">
        <f t="shared" si="73"/>
        <v>85.71333333</v>
      </c>
      <c r="AA101" s="13">
        <f t="shared" si="73"/>
        <v>86.42757576</v>
      </c>
      <c r="AB101" s="13">
        <f t="shared" si="73"/>
        <v>87.14181818</v>
      </c>
      <c r="AC101" s="13">
        <f t="shared" si="73"/>
        <v>87.85606061</v>
      </c>
      <c r="AD101" s="13">
        <f t="shared" si="73"/>
        <v>88.57030303</v>
      </c>
      <c r="AE101" s="13">
        <f t="shared" si="73"/>
        <v>89.28454545</v>
      </c>
      <c r="AF101" s="13">
        <f t="shared" si="73"/>
        <v>89.99878788</v>
      </c>
      <c r="AG101" s="13">
        <f t="shared" si="73"/>
        <v>90.7130303</v>
      </c>
      <c r="AH101" s="13">
        <f t="shared" si="73"/>
        <v>91.42727273</v>
      </c>
      <c r="AI101" s="13">
        <f t="shared" si="73"/>
        <v>92.14151515</v>
      </c>
      <c r="AJ101" s="13">
        <f t="shared" si="73"/>
        <v>92.85575758</v>
      </c>
      <c r="AK101" s="13">
        <f t="shared" si="73"/>
        <v>93.57</v>
      </c>
      <c r="AL101" s="13">
        <f t="shared" si="73"/>
        <v>94.28424242</v>
      </c>
      <c r="AM101" s="13">
        <f t="shared" si="73"/>
        <v>94.99848485</v>
      </c>
      <c r="AN101" s="13">
        <f t="shared" si="73"/>
        <v>95.71272727</v>
      </c>
      <c r="AO101" s="13">
        <f t="shared" si="73"/>
        <v>96.4269697</v>
      </c>
      <c r="AP101" s="13">
        <f t="shared" si="73"/>
        <v>97.14121212</v>
      </c>
      <c r="AQ101" s="13">
        <f t="shared" si="73"/>
        <v>97.85545455</v>
      </c>
      <c r="AR101" s="13">
        <f t="shared" si="73"/>
        <v>98.56969697</v>
      </c>
      <c r="AS101" s="13">
        <f t="shared" si="73"/>
        <v>99.28393939</v>
      </c>
      <c r="AT101" s="13">
        <f t="shared" si="73"/>
        <v>99.99818182</v>
      </c>
      <c r="AU101" s="13">
        <f t="shared" si="73"/>
        <v>100.7124242</v>
      </c>
      <c r="AV101" s="13">
        <f t="shared" si="73"/>
        <v>101.4266667</v>
      </c>
    </row>
    <row r="102" ht="15.75" hidden="1" customHeight="1">
      <c r="A102" s="31" t="s">
        <v>209</v>
      </c>
      <c r="B102" s="14">
        <v>1.6528124999999996</v>
      </c>
      <c r="C102" s="31">
        <v>135.0</v>
      </c>
      <c r="D102" s="13">
        <f t="shared" ref="D102:AV102" si="74">($C102+$B102*(COLUMN()-4))</f>
        <v>135</v>
      </c>
      <c r="E102" s="13">
        <f t="shared" si="74"/>
        <v>136.6528125</v>
      </c>
      <c r="F102" s="13">
        <f t="shared" si="74"/>
        <v>138.305625</v>
      </c>
      <c r="G102" s="13">
        <f t="shared" si="74"/>
        <v>139.9584375</v>
      </c>
      <c r="H102" s="13">
        <f t="shared" si="74"/>
        <v>141.61125</v>
      </c>
      <c r="I102" s="13">
        <f t="shared" si="74"/>
        <v>143.2640625</v>
      </c>
      <c r="J102" s="13">
        <f t="shared" si="74"/>
        <v>144.916875</v>
      </c>
      <c r="K102" s="13">
        <f t="shared" si="74"/>
        <v>146.5696875</v>
      </c>
      <c r="L102" s="13">
        <f t="shared" si="74"/>
        <v>148.2225</v>
      </c>
      <c r="M102" s="13">
        <f t="shared" si="74"/>
        <v>149.8753125</v>
      </c>
      <c r="N102" s="13">
        <f t="shared" si="74"/>
        <v>151.528125</v>
      </c>
      <c r="O102" s="13">
        <f t="shared" si="74"/>
        <v>153.1809375</v>
      </c>
      <c r="P102" s="13">
        <f t="shared" si="74"/>
        <v>154.83375</v>
      </c>
      <c r="Q102" s="13">
        <f t="shared" si="74"/>
        <v>156.4865625</v>
      </c>
      <c r="R102" s="13">
        <f t="shared" si="74"/>
        <v>158.139375</v>
      </c>
      <c r="S102" s="13">
        <f t="shared" si="74"/>
        <v>159.7921875</v>
      </c>
      <c r="T102" s="13">
        <f t="shared" si="74"/>
        <v>161.445</v>
      </c>
      <c r="U102" s="13">
        <f t="shared" si="74"/>
        <v>163.0978125</v>
      </c>
      <c r="V102" s="13">
        <f t="shared" si="74"/>
        <v>164.750625</v>
      </c>
      <c r="W102" s="13">
        <f t="shared" si="74"/>
        <v>166.4034375</v>
      </c>
      <c r="X102" s="13">
        <f t="shared" si="74"/>
        <v>168.05625</v>
      </c>
      <c r="Y102" s="13">
        <f t="shared" si="74"/>
        <v>169.7090625</v>
      </c>
      <c r="Z102" s="13">
        <f t="shared" si="74"/>
        <v>171.361875</v>
      </c>
      <c r="AA102" s="13">
        <f t="shared" si="74"/>
        <v>173.0146875</v>
      </c>
      <c r="AB102" s="13">
        <f t="shared" si="74"/>
        <v>174.6675</v>
      </c>
      <c r="AC102" s="13">
        <f t="shared" si="74"/>
        <v>176.3203125</v>
      </c>
      <c r="AD102" s="13">
        <f t="shared" si="74"/>
        <v>177.973125</v>
      </c>
      <c r="AE102" s="13">
        <f t="shared" si="74"/>
        <v>179.6259375</v>
      </c>
      <c r="AF102" s="13">
        <f t="shared" si="74"/>
        <v>181.27875</v>
      </c>
      <c r="AG102" s="13">
        <f t="shared" si="74"/>
        <v>182.9315625</v>
      </c>
      <c r="AH102" s="13">
        <f t="shared" si="74"/>
        <v>184.584375</v>
      </c>
      <c r="AI102" s="13">
        <f t="shared" si="74"/>
        <v>186.2371875</v>
      </c>
      <c r="AJ102" s="13">
        <f t="shared" si="74"/>
        <v>187.89</v>
      </c>
      <c r="AK102" s="13">
        <f t="shared" si="74"/>
        <v>189.5428125</v>
      </c>
      <c r="AL102" s="13">
        <f t="shared" si="74"/>
        <v>191.195625</v>
      </c>
      <c r="AM102" s="13">
        <f t="shared" si="74"/>
        <v>192.8484375</v>
      </c>
      <c r="AN102" s="13">
        <f t="shared" si="74"/>
        <v>194.50125</v>
      </c>
      <c r="AO102" s="13">
        <f t="shared" si="74"/>
        <v>196.1540625</v>
      </c>
      <c r="AP102" s="13">
        <f t="shared" si="74"/>
        <v>197.806875</v>
      </c>
      <c r="AQ102" s="13">
        <f t="shared" si="74"/>
        <v>199.4596875</v>
      </c>
      <c r="AR102" s="13">
        <f t="shared" si="74"/>
        <v>201.1125</v>
      </c>
      <c r="AS102" s="13">
        <f t="shared" si="74"/>
        <v>202.7653125</v>
      </c>
      <c r="AT102" s="13">
        <f t="shared" si="74"/>
        <v>204.418125</v>
      </c>
      <c r="AU102" s="13">
        <f t="shared" si="74"/>
        <v>206.0709375</v>
      </c>
      <c r="AV102" s="13">
        <f t="shared" si="74"/>
        <v>207.72375</v>
      </c>
    </row>
    <row r="103" ht="15.75" hidden="1" customHeight="1">
      <c r="A103" s="31" t="s">
        <v>210</v>
      </c>
      <c r="B103" s="14">
        <v>2.142857142857143</v>
      </c>
      <c r="C103" s="31">
        <v>150.0</v>
      </c>
      <c r="D103" s="13">
        <f t="shared" ref="D103:AV103" si="75">($C103+$B103*(COLUMN()-4))</f>
        <v>150</v>
      </c>
      <c r="E103" s="13">
        <f t="shared" si="75"/>
        <v>152.1428571</v>
      </c>
      <c r="F103" s="13">
        <f t="shared" si="75"/>
        <v>154.2857143</v>
      </c>
      <c r="G103" s="13">
        <f t="shared" si="75"/>
        <v>156.4285714</v>
      </c>
      <c r="H103" s="13">
        <f t="shared" si="75"/>
        <v>158.5714286</v>
      </c>
      <c r="I103" s="13">
        <f t="shared" si="75"/>
        <v>160.7142857</v>
      </c>
      <c r="J103" s="13">
        <f t="shared" si="75"/>
        <v>162.8571429</v>
      </c>
      <c r="K103" s="13">
        <f t="shared" si="75"/>
        <v>165</v>
      </c>
      <c r="L103" s="13">
        <f t="shared" si="75"/>
        <v>167.1428571</v>
      </c>
      <c r="M103" s="13">
        <f t="shared" si="75"/>
        <v>169.2857143</v>
      </c>
      <c r="N103" s="13">
        <f t="shared" si="75"/>
        <v>171.4285714</v>
      </c>
      <c r="O103" s="13">
        <f t="shared" si="75"/>
        <v>173.5714286</v>
      </c>
      <c r="P103" s="13">
        <f t="shared" si="75"/>
        <v>175.7142857</v>
      </c>
      <c r="Q103" s="13">
        <f t="shared" si="75"/>
        <v>177.8571429</v>
      </c>
      <c r="R103" s="13">
        <f t="shared" si="75"/>
        <v>180</v>
      </c>
      <c r="S103" s="13">
        <f t="shared" si="75"/>
        <v>182.1428571</v>
      </c>
      <c r="T103" s="13">
        <f t="shared" si="75"/>
        <v>184.2857143</v>
      </c>
      <c r="U103" s="13">
        <f t="shared" si="75"/>
        <v>186.4285714</v>
      </c>
      <c r="V103" s="13">
        <f t="shared" si="75"/>
        <v>188.5714286</v>
      </c>
      <c r="W103" s="13">
        <f t="shared" si="75"/>
        <v>190.7142857</v>
      </c>
      <c r="X103" s="13">
        <f t="shared" si="75"/>
        <v>192.8571429</v>
      </c>
      <c r="Y103" s="13">
        <f t="shared" si="75"/>
        <v>195</v>
      </c>
      <c r="Z103" s="13">
        <f t="shared" si="75"/>
        <v>197.1428571</v>
      </c>
      <c r="AA103" s="13">
        <f t="shared" si="75"/>
        <v>199.2857143</v>
      </c>
      <c r="AB103" s="13">
        <f t="shared" si="75"/>
        <v>201.4285714</v>
      </c>
      <c r="AC103" s="13">
        <f t="shared" si="75"/>
        <v>203.5714286</v>
      </c>
      <c r="AD103" s="13">
        <f t="shared" si="75"/>
        <v>205.7142857</v>
      </c>
      <c r="AE103" s="13">
        <f t="shared" si="75"/>
        <v>207.8571429</v>
      </c>
      <c r="AF103" s="13">
        <f t="shared" si="75"/>
        <v>210</v>
      </c>
      <c r="AG103" s="13">
        <f t="shared" si="75"/>
        <v>212.1428571</v>
      </c>
      <c r="AH103" s="13">
        <f t="shared" si="75"/>
        <v>214.2857143</v>
      </c>
      <c r="AI103" s="13">
        <f t="shared" si="75"/>
        <v>216.4285714</v>
      </c>
      <c r="AJ103" s="13">
        <f t="shared" si="75"/>
        <v>218.5714286</v>
      </c>
      <c r="AK103" s="13">
        <f t="shared" si="75"/>
        <v>220.7142857</v>
      </c>
      <c r="AL103" s="13">
        <f t="shared" si="75"/>
        <v>222.8571429</v>
      </c>
      <c r="AM103" s="13">
        <f t="shared" si="75"/>
        <v>225</v>
      </c>
      <c r="AN103" s="13">
        <f t="shared" si="75"/>
        <v>227.1428571</v>
      </c>
      <c r="AO103" s="13">
        <f t="shared" si="75"/>
        <v>229.2857143</v>
      </c>
      <c r="AP103" s="13">
        <f t="shared" si="75"/>
        <v>231.4285714</v>
      </c>
      <c r="AQ103" s="13">
        <f t="shared" si="75"/>
        <v>233.5714286</v>
      </c>
      <c r="AR103" s="13">
        <f t="shared" si="75"/>
        <v>235.7142857</v>
      </c>
      <c r="AS103" s="13">
        <f t="shared" si="75"/>
        <v>237.8571429</v>
      </c>
      <c r="AT103" s="13">
        <f t="shared" si="75"/>
        <v>240</v>
      </c>
      <c r="AU103" s="13">
        <f t="shared" si="75"/>
        <v>242.1428571</v>
      </c>
      <c r="AV103" s="13">
        <f t="shared" si="75"/>
        <v>244.2857143</v>
      </c>
    </row>
    <row r="104" ht="15.75" hidden="1" customHeight="1">
      <c r="A104" s="31" t="s">
        <v>211</v>
      </c>
      <c r="B104" s="14">
        <v>1.4357142857142857</v>
      </c>
      <c r="C104" s="31">
        <v>114.0</v>
      </c>
      <c r="D104" s="13">
        <f t="shared" ref="D104:AV104" si="76">($C104+$B104*(COLUMN()-4))</f>
        <v>114</v>
      </c>
      <c r="E104" s="13">
        <f t="shared" si="76"/>
        <v>115.4357143</v>
      </c>
      <c r="F104" s="13">
        <f t="shared" si="76"/>
        <v>116.8714286</v>
      </c>
      <c r="G104" s="13">
        <f t="shared" si="76"/>
        <v>118.3071429</v>
      </c>
      <c r="H104" s="13">
        <f t="shared" si="76"/>
        <v>119.7428571</v>
      </c>
      <c r="I104" s="13">
        <f t="shared" si="76"/>
        <v>121.1785714</v>
      </c>
      <c r="J104" s="13">
        <f t="shared" si="76"/>
        <v>122.6142857</v>
      </c>
      <c r="K104" s="13">
        <f t="shared" si="76"/>
        <v>124.05</v>
      </c>
      <c r="L104" s="13">
        <f t="shared" si="76"/>
        <v>125.4857143</v>
      </c>
      <c r="M104" s="13">
        <f t="shared" si="76"/>
        <v>126.9214286</v>
      </c>
      <c r="N104" s="13">
        <f t="shared" si="76"/>
        <v>128.3571429</v>
      </c>
      <c r="O104" s="13">
        <f t="shared" si="76"/>
        <v>129.7928571</v>
      </c>
      <c r="P104" s="13">
        <f t="shared" si="76"/>
        <v>131.2285714</v>
      </c>
      <c r="Q104" s="13">
        <f t="shared" si="76"/>
        <v>132.6642857</v>
      </c>
      <c r="R104" s="13">
        <f t="shared" si="76"/>
        <v>134.1</v>
      </c>
      <c r="S104" s="13">
        <f t="shared" si="76"/>
        <v>135.5357143</v>
      </c>
      <c r="T104" s="13">
        <f t="shared" si="76"/>
        <v>136.9714286</v>
      </c>
      <c r="U104" s="13">
        <f t="shared" si="76"/>
        <v>138.4071429</v>
      </c>
      <c r="V104" s="13">
        <f t="shared" si="76"/>
        <v>139.8428571</v>
      </c>
      <c r="W104" s="13">
        <f t="shared" si="76"/>
        <v>141.2785714</v>
      </c>
      <c r="X104" s="13">
        <f t="shared" si="76"/>
        <v>142.7142857</v>
      </c>
      <c r="Y104" s="13">
        <f t="shared" si="76"/>
        <v>144.15</v>
      </c>
      <c r="Z104" s="13">
        <f t="shared" si="76"/>
        <v>145.5857143</v>
      </c>
      <c r="AA104" s="13">
        <f t="shared" si="76"/>
        <v>147.0214286</v>
      </c>
      <c r="AB104" s="13">
        <f t="shared" si="76"/>
        <v>148.4571429</v>
      </c>
      <c r="AC104" s="13">
        <f t="shared" si="76"/>
        <v>149.8928571</v>
      </c>
      <c r="AD104" s="13">
        <f t="shared" si="76"/>
        <v>151.3285714</v>
      </c>
      <c r="AE104" s="13">
        <f t="shared" si="76"/>
        <v>152.7642857</v>
      </c>
      <c r="AF104" s="13">
        <f t="shared" si="76"/>
        <v>154.2</v>
      </c>
      <c r="AG104" s="13">
        <f t="shared" si="76"/>
        <v>155.6357143</v>
      </c>
      <c r="AH104" s="13">
        <f t="shared" si="76"/>
        <v>157.0714286</v>
      </c>
      <c r="AI104" s="13">
        <f t="shared" si="76"/>
        <v>158.5071429</v>
      </c>
      <c r="AJ104" s="13">
        <f t="shared" si="76"/>
        <v>159.9428571</v>
      </c>
      <c r="AK104" s="13">
        <f t="shared" si="76"/>
        <v>161.3785714</v>
      </c>
      <c r="AL104" s="13">
        <f t="shared" si="76"/>
        <v>162.8142857</v>
      </c>
      <c r="AM104" s="13">
        <f t="shared" si="76"/>
        <v>164.25</v>
      </c>
      <c r="AN104" s="13">
        <f t="shared" si="76"/>
        <v>165.6857143</v>
      </c>
      <c r="AO104" s="13">
        <f t="shared" si="76"/>
        <v>167.1214286</v>
      </c>
      <c r="AP104" s="13">
        <f t="shared" si="76"/>
        <v>168.5571429</v>
      </c>
      <c r="AQ104" s="13">
        <f t="shared" si="76"/>
        <v>169.9928571</v>
      </c>
      <c r="AR104" s="13">
        <f t="shared" si="76"/>
        <v>171.4285714</v>
      </c>
      <c r="AS104" s="13">
        <f t="shared" si="76"/>
        <v>172.8642857</v>
      </c>
      <c r="AT104" s="13">
        <f t="shared" si="76"/>
        <v>174.3</v>
      </c>
      <c r="AU104" s="13">
        <f t="shared" si="76"/>
        <v>175.7357143</v>
      </c>
      <c r="AV104" s="13">
        <f t="shared" si="76"/>
        <v>177.1714286</v>
      </c>
    </row>
    <row r="105" ht="15.75" hidden="1" customHeight="1">
      <c r="A105" s="31" t="s">
        <v>212</v>
      </c>
      <c r="B105" s="14">
        <v>2.8651428571428563</v>
      </c>
      <c r="C105" s="31">
        <v>234.0</v>
      </c>
      <c r="D105" s="13">
        <f t="shared" ref="D105:AV105" si="77">($C105+$B105*(COLUMN()-4))</f>
        <v>234</v>
      </c>
      <c r="E105" s="13">
        <f t="shared" si="77"/>
        <v>236.8651429</v>
      </c>
      <c r="F105" s="13">
        <f t="shared" si="77"/>
        <v>239.7302857</v>
      </c>
      <c r="G105" s="13">
        <f t="shared" si="77"/>
        <v>242.5954286</v>
      </c>
      <c r="H105" s="13">
        <f t="shared" si="77"/>
        <v>245.4605714</v>
      </c>
      <c r="I105" s="13">
        <f t="shared" si="77"/>
        <v>248.3257143</v>
      </c>
      <c r="J105" s="13">
        <f t="shared" si="77"/>
        <v>251.1908571</v>
      </c>
      <c r="K105" s="13">
        <f t="shared" si="77"/>
        <v>254.056</v>
      </c>
      <c r="L105" s="13">
        <f t="shared" si="77"/>
        <v>256.9211429</v>
      </c>
      <c r="M105" s="13">
        <f t="shared" si="77"/>
        <v>259.7862857</v>
      </c>
      <c r="N105" s="13">
        <f t="shared" si="77"/>
        <v>262.6514286</v>
      </c>
      <c r="O105" s="13">
        <f t="shared" si="77"/>
        <v>265.5165714</v>
      </c>
      <c r="P105" s="13">
        <f t="shared" si="77"/>
        <v>268.3817143</v>
      </c>
      <c r="Q105" s="13">
        <f t="shared" si="77"/>
        <v>271.2468571</v>
      </c>
      <c r="R105" s="13">
        <f t="shared" si="77"/>
        <v>274.112</v>
      </c>
      <c r="S105" s="13">
        <f t="shared" si="77"/>
        <v>276.9771429</v>
      </c>
      <c r="T105" s="13">
        <f t="shared" si="77"/>
        <v>279.8422857</v>
      </c>
      <c r="U105" s="13">
        <f t="shared" si="77"/>
        <v>282.7074286</v>
      </c>
      <c r="V105" s="13">
        <f t="shared" si="77"/>
        <v>285.5725714</v>
      </c>
      <c r="W105" s="13">
        <f t="shared" si="77"/>
        <v>288.4377143</v>
      </c>
      <c r="X105" s="13">
        <f t="shared" si="77"/>
        <v>291.3028571</v>
      </c>
      <c r="Y105" s="13">
        <f t="shared" si="77"/>
        <v>294.168</v>
      </c>
      <c r="Z105" s="13">
        <f t="shared" si="77"/>
        <v>297.0331429</v>
      </c>
      <c r="AA105" s="13">
        <f t="shared" si="77"/>
        <v>299.8982857</v>
      </c>
      <c r="AB105" s="13">
        <f t="shared" si="77"/>
        <v>302.7634286</v>
      </c>
      <c r="AC105" s="13">
        <f t="shared" si="77"/>
        <v>305.6285714</v>
      </c>
      <c r="AD105" s="13">
        <f t="shared" si="77"/>
        <v>308.4937143</v>
      </c>
      <c r="AE105" s="13">
        <f t="shared" si="77"/>
        <v>311.3588571</v>
      </c>
      <c r="AF105" s="13">
        <f t="shared" si="77"/>
        <v>314.224</v>
      </c>
      <c r="AG105" s="13">
        <f t="shared" si="77"/>
        <v>317.0891429</v>
      </c>
      <c r="AH105" s="13">
        <f t="shared" si="77"/>
        <v>319.9542857</v>
      </c>
      <c r="AI105" s="13">
        <f t="shared" si="77"/>
        <v>322.8194286</v>
      </c>
      <c r="AJ105" s="13">
        <f t="shared" si="77"/>
        <v>325.6845714</v>
      </c>
      <c r="AK105" s="13">
        <f t="shared" si="77"/>
        <v>328.5497143</v>
      </c>
      <c r="AL105" s="13">
        <f t="shared" si="77"/>
        <v>331.4148571</v>
      </c>
      <c r="AM105" s="13">
        <f t="shared" si="77"/>
        <v>334.28</v>
      </c>
      <c r="AN105" s="13">
        <f t="shared" si="77"/>
        <v>337.1451429</v>
      </c>
      <c r="AO105" s="13">
        <f t="shared" si="77"/>
        <v>340.0102857</v>
      </c>
      <c r="AP105" s="13">
        <f t="shared" si="77"/>
        <v>342.8754286</v>
      </c>
      <c r="AQ105" s="13">
        <f t="shared" si="77"/>
        <v>345.7405714</v>
      </c>
      <c r="AR105" s="13">
        <f t="shared" si="77"/>
        <v>348.6057143</v>
      </c>
      <c r="AS105" s="13">
        <f t="shared" si="77"/>
        <v>351.4708571</v>
      </c>
      <c r="AT105" s="13">
        <f t="shared" si="77"/>
        <v>354.336</v>
      </c>
      <c r="AU105" s="13">
        <f t="shared" si="77"/>
        <v>357.2011429</v>
      </c>
      <c r="AV105" s="13">
        <f t="shared" si="77"/>
        <v>360.0662857</v>
      </c>
    </row>
    <row r="106" ht="15.75" hidden="1" customHeight="1">
      <c r="A106" s="31" t="s">
        <v>213</v>
      </c>
      <c r="B106" s="14">
        <v>1.5508333333333337</v>
      </c>
      <c r="C106" s="31">
        <v>100.0</v>
      </c>
      <c r="D106" s="13">
        <f t="shared" ref="D106:AV106" si="78">($C106+$B106*(COLUMN()-4))</f>
        <v>100</v>
      </c>
      <c r="E106" s="13">
        <f t="shared" si="78"/>
        <v>101.5508333</v>
      </c>
      <c r="F106" s="13">
        <f t="shared" si="78"/>
        <v>103.1016667</v>
      </c>
      <c r="G106" s="13">
        <f t="shared" si="78"/>
        <v>104.6525</v>
      </c>
      <c r="H106" s="13">
        <f t="shared" si="78"/>
        <v>106.2033333</v>
      </c>
      <c r="I106" s="13">
        <f t="shared" si="78"/>
        <v>107.7541667</v>
      </c>
      <c r="J106" s="13">
        <f t="shared" si="78"/>
        <v>109.305</v>
      </c>
      <c r="K106" s="13">
        <f t="shared" si="78"/>
        <v>110.8558333</v>
      </c>
      <c r="L106" s="13">
        <f t="shared" si="78"/>
        <v>112.4066667</v>
      </c>
      <c r="M106" s="13">
        <f t="shared" si="78"/>
        <v>113.9575</v>
      </c>
      <c r="N106" s="13">
        <f t="shared" si="78"/>
        <v>115.5083333</v>
      </c>
      <c r="O106" s="13">
        <f t="shared" si="78"/>
        <v>117.0591667</v>
      </c>
      <c r="P106" s="13">
        <f t="shared" si="78"/>
        <v>118.61</v>
      </c>
      <c r="Q106" s="13">
        <f t="shared" si="78"/>
        <v>120.1608333</v>
      </c>
      <c r="R106" s="13">
        <f t="shared" si="78"/>
        <v>121.7116667</v>
      </c>
      <c r="S106" s="13">
        <f t="shared" si="78"/>
        <v>123.2625</v>
      </c>
      <c r="T106" s="13">
        <f t="shared" si="78"/>
        <v>124.8133333</v>
      </c>
      <c r="U106" s="13">
        <f t="shared" si="78"/>
        <v>126.3641667</v>
      </c>
      <c r="V106" s="13">
        <f t="shared" si="78"/>
        <v>127.915</v>
      </c>
      <c r="W106" s="13">
        <f t="shared" si="78"/>
        <v>129.4658333</v>
      </c>
      <c r="X106" s="13">
        <f t="shared" si="78"/>
        <v>131.0166667</v>
      </c>
      <c r="Y106" s="13">
        <f t="shared" si="78"/>
        <v>132.5675</v>
      </c>
      <c r="Z106" s="13">
        <f t="shared" si="78"/>
        <v>134.1183333</v>
      </c>
      <c r="AA106" s="13">
        <f t="shared" si="78"/>
        <v>135.6691667</v>
      </c>
      <c r="AB106" s="13">
        <f t="shared" si="78"/>
        <v>137.22</v>
      </c>
      <c r="AC106" s="13">
        <f t="shared" si="78"/>
        <v>138.7708333</v>
      </c>
      <c r="AD106" s="13">
        <f t="shared" si="78"/>
        <v>140.3216667</v>
      </c>
      <c r="AE106" s="13">
        <f t="shared" si="78"/>
        <v>141.8725</v>
      </c>
      <c r="AF106" s="13">
        <f t="shared" si="78"/>
        <v>143.4233333</v>
      </c>
      <c r="AG106" s="13">
        <f t="shared" si="78"/>
        <v>144.9741667</v>
      </c>
      <c r="AH106" s="13">
        <f t="shared" si="78"/>
        <v>146.525</v>
      </c>
      <c r="AI106" s="13">
        <f t="shared" si="78"/>
        <v>148.0758333</v>
      </c>
      <c r="AJ106" s="13">
        <f t="shared" si="78"/>
        <v>149.6266667</v>
      </c>
      <c r="AK106" s="13">
        <f t="shared" si="78"/>
        <v>151.1775</v>
      </c>
      <c r="AL106" s="13">
        <f t="shared" si="78"/>
        <v>152.7283333</v>
      </c>
      <c r="AM106" s="13">
        <f t="shared" si="78"/>
        <v>154.2791667</v>
      </c>
      <c r="AN106" s="13">
        <f t="shared" si="78"/>
        <v>155.83</v>
      </c>
      <c r="AO106" s="13">
        <f t="shared" si="78"/>
        <v>157.3808333</v>
      </c>
      <c r="AP106" s="13">
        <f t="shared" si="78"/>
        <v>158.9316667</v>
      </c>
      <c r="AQ106" s="13">
        <f t="shared" si="78"/>
        <v>160.4825</v>
      </c>
      <c r="AR106" s="13">
        <f t="shared" si="78"/>
        <v>162.0333333</v>
      </c>
      <c r="AS106" s="13">
        <f t="shared" si="78"/>
        <v>163.5841667</v>
      </c>
      <c r="AT106" s="13">
        <f t="shared" si="78"/>
        <v>165.135</v>
      </c>
      <c r="AU106" s="13">
        <f t="shared" si="78"/>
        <v>166.6858333</v>
      </c>
      <c r="AV106" s="13">
        <f t="shared" si="78"/>
        <v>168.2366667</v>
      </c>
    </row>
    <row r="107" ht="15.75" hidden="1" customHeight="1">
      <c r="A107" s="31" t="s">
        <v>214</v>
      </c>
      <c r="B107" s="14">
        <v>1.0202564102564105</v>
      </c>
      <c r="C107" s="31">
        <v>50.0</v>
      </c>
      <c r="D107" s="13">
        <f t="shared" ref="D107:AV107" si="79">($C107+$B107*(COLUMN()-4))</f>
        <v>50</v>
      </c>
      <c r="E107" s="13">
        <f t="shared" si="79"/>
        <v>51.02025641</v>
      </c>
      <c r="F107" s="13">
        <f t="shared" si="79"/>
        <v>52.04051282</v>
      </c>
      <c r="G107" s="13">
        <f t="shared" si="79"/>
        <v>53.06076923</v>
      </c>
      <c r="H107" s="13">
        <f t="shared" si="79"/>
        <v>54.08102564</v>
      </c>
      <c r="I107" s="13">
        <f t="shared" si="79"/>
        <v>55.10128205</v>
      </c>
      <c r="J107" s="13">
        <f t="shared" si="79"/>
        <v>56.12153846</v>
      </c>
      <c r="K107" s="13">
        <f t="shared" si="79"/>
        <v>57.14179487</v>
      </c>
      <c r="L107" s="13">
        <f t="shared" si="79"/>
        <v>58.16205128</v>
      </c>
      <c r="M107" s="13">
        <f t="shared" si="79"/>
        <v>59.18230769</v>
      </c>
      <c r="N107" s="13">
        <f t="shared" si="79"/>
        <v>60.2025641</v>
      </c>
      <c r="O107" s="13">
        <f t="shared" si="79"/>
        <v>61.22282051</v>
      </c>
      <c r="P107" s="13">
        <f t="shared" si="79"/>
        <v>62.24307692</v>
      </c>
      <c r="Q107" s="13">
        <f t="shared" si="79"/>
        <v>63.26333333</v>
      </c>
      <c r="R107" s="13">
        <f t="shared" si="79"/>
        <v>64.28358974</v>
      </c>
      <c r="S107" s="13">
        <f t="shared" si="79"/>
        <v>65.30384615</v>
      </c>
      <c r="T107" s="13">
        <f t="shared" si="79"/>
        <v>66.32410256</v>
      </c>
      <c r="U107" s="13">
        <f t="shared" si="79"/>
        <v>67.34435897</v>
      </c>
      <c r="V107" s="13">
        <f t="shared" si="79"/>
        <v>68.36461538</v>
      </c>
      <c r="W107" s="13">
        <f t="shared" si="79"/>
        <v>69.38487179</v>
      </c>
      <c r="X107" s="13">
        <f t="shared" si="79"/>
        <v>70.40512821</v>
      </c>
      <c r="Y107" s="13">
        <f t="shared" si="79"/>
        <v>71.42538462</v>
      </c>
      <c r="Z107" s="13">
        <f t="shared" si="79"/>
        <v>72.44564103</v>
      </c>
      <c r="AA107" s="13">
        <f t="shared" si="79"/>
        <v>73.46589744</v>
      </c>
      <c r="AB107" s="13">
        <f t="shared" si="79"/>
        <v>74.48615385</v>
      </c>
      <c r="AC107" s="13">
        <f t="shared" si="79"/>
        <v>75.50641026</v>
      </c>
      <c r="AD107" s="13">
        <f t="shared" si="79"/>
        <v>76.52666667</v>
      </c>
      <c r="AE107" s="13">
        <f t="shared" si="79"/>
        <v>77.54692308</v>
      </c>
      <c r="AF107" s="13">
        <f t="shared" si="79"/>
        <v>78.56717949</v>
      </c>
      <c r="AG107" s="13">
        <f t="shared" si="79"/>
        <v>79.5874359</v>
      </c>
      <c r="AH107" s="13">
        <f t="shared" si="79"/>
        <v>80.60769231</v>
      </c>
      <c r="AI107" s="13">
        <f t="shared" si="79"/>
        <v>81.62794872</v>
      </c>
      <c r="AJ107" s="13">
        <f t="shared" si="79"/>
        <v>82.64820513</v>
      </c>
      <c r="AK107" s="13">
        <f t="shared" si="79"/>
        <v>83.66846154</v>
      </c>
      <c r="AL107" s="13">
        <f t="shared" si="79"/>
        <v>84.68871795</v>
      </c>
      <c r="AM107" s="13">
        <f t="shared" si="79"/>
        <v>85.70897436</v>
      </c>
      <c r="AN107" s="13">
        <f t="shared" si="79"/>
        <v>86.72923077</v>
      </c>
      <c r="AO107" s="13">
        <f t="shared" si="79"/>
        <v>87.74948718</v>
      </c>
      <c r="AP107" s="13">
        <f t="shared" si="79"/>
        <v>88.76974359</v>
      </c>
      <c r="AQ107" s="13">
        <f t="shared" si="79"/>
        <v>89.79</v>
      </c>
      <c r="AR107" s="13">
        <f t="shared" si="79"/>
        <v>90.81025641</v>
      </c>
      <c r="AS107" s="13">
        <f t="shared" si="79"/>
        <v>91.83051282</v>
      </c>
      <c r="AT107" s="13">
        <f t="shared" si="79"/>
        <v>92.85076923</v>
      </c>
      <c r="AU107" s="13">
        <f t="shared" si="79"/>
        <v>93.87102564</v>
      </c>
      <c r="AV107" s="13">
        <f t="shared" si="79"/>
        <v>94.89128205</v>
      </c>
    </row>
    <row r="108" ht="15.75" hidden="1" customHeight="1"/>
    <row r="109" ht="15.75" hidden="1" customHeight="1">
      <c r="A109" s="75" t="s">
        <v>225</v>
      </c>
      <c r="B109" s="75" t="s">
        <v>4</v>
      </c>
      <c r="C109" s="75" t="s">
        <v>5</v>
      </c>
      <c r="D109" s="75" t="s">
        <v>6</v>
      </c>
      <c r="E109" s="75" t="s">
        <v>8</v>
      </c>
      <c r="F109" s="75" t="s">
        <v>9</v>
      </c>
      <c r="G109" s="75" t="s">
        <v>10</v>
      </c>
      <c r="H109" s="75" t="s">
        <v>11</v>
      </c>
      <c r="I109" s="75" t="s">
        <v>12</v>
      </c>
      <c r="J109" s="75" t="s">
        <v>13</v>
      </c>
      <c r="K109" s="75" t="s">
        <v>14</v>
      </c>
      <c r="L109" s="75" t="s">
        <v>15</v>
      </c>
      <c r="M109" s="75" t="s">
        <v>16</v>
      </c>
    </row>
    <row r="110" ht="15.75" hidden="1" customHeight="1">
      <c r="A110" s="31" t="s">
        <v>53</v>
      </c>
      <c r="B110" s="31">
        <v>6.16333</v>
      </c>
      <c r="C110" s="31">
        <v>185.0</v>
      </c>
      <c r="D110" s="72">
        <f t="shared" ref="D110:M110" si="80">$C110+$B110*(COLUMN()-4)</f>
        <v>185</v>
      </c>
      <c r="E110" s="72">
        <f t="shared" si="80"/>
        <v>191.16333</v>
      </c>
      <c r="F110" s="72">
        <f t="shared" si="80"/>
        <v>197.32666</v>
      </c>
      <c r="G110" s="72">
        <f t="shared" si="80"/>
        <v>203.48999</v>
      </c>
      <c r="H110" s="72">
        <f t="shared" si="80"/>
        <v>209.65332</v>
      </c>
      <c r="I110" s="72">
        <f t="shared" si="80"/>
        <v>215.81665</v>
      </c>
      <c r="J110" s="72">
        <f t="shared" si="80"/>
        <v>221.97998</v>
      </c>
      <c r="K110" s="72">
        <f t="shared" si="80"/>
        <v>228.14331</v>
      </c>
      <c r="L110" s="72">
        <f t="shared" si="80"/>
        <v>234.30664</v>
      </c>
      <c r="M110" s="72">
        <f t="shared" si="80"/>
        <v>240.46997</v>
      </c>
    </row>
    <row r="111" ht="15.75" hidden="1" customHeight="1">
      <c r="A111" s="31" t="s">
        <v>226</v>
      </c>
      <c r="B111" s="31">
        <v>6.16333</v>
      </c>
      <c r="C111" s="31">
        <v>185.0</v>
      </c>
      <c r="D111" s="72">
        <f t="shared" ref="D111:M111" si="81">$C111+$B111*(COLUMN()-4)</f>
        <v>185</v>
      </c>
      <c r="E111" s="72">
        <f t="shared" si="81"/>
        <v>191.16333</v>
      </c>
      <c r="F111" s="72">
        <f t="shared" si="81"/>
        <v>197.32666</v>
      </c>
      <c r="G111" s="72">
        <f t="shared" si="81"/>
        <v>203.48999</v>
      </c>
      <c r="H111" s="72">
        <f t="shared" si="81"/>
        <v>209.65332</v>
      </c>
      <c r="I111" s="72">
        <f t="shared" si="81"/>
        <v>215.81665</v>
      </c>
      <c r="J111" s="72">
        <f t="shared" si="81"/>
        <v>221.97998</v>
      </c>
      <c r="K111" s="72">
        <f t="shared" si="81"/>
        <v>228.14331</v>
      </c>
      <c r="L111" s="72">
        <f t="shared" si="81"/>
        <v>234.30664</v>
      </c>
      <c r="M111" s="72">
        <f t="shared" si="81"/>
        <v>240.46997</v>
      </c>
    </row>
    <row r="112" ht="15.75" hidden="1" customHeight="1">
      <c r="A112" s="31" t="s">
        <v>85</v>
      </c>
      <c r="B112" s="31">
        <v>14.16333</v>
      </c>
      <c r="C112" s="31">
        <v>425.0</v>
      </c>
      <c r="D112" s="72">
        <f t="shared" ref="D112:M112" si="82">$C112+$B112*(COLUMN()-4)</f>
        <v>425</v>
      </c>
      <c r="E112" s="72">
        <f t="shared" si="82"/>
        <v>439.16333</v>
      </c>
      <c r="F112" s="72">
        <f t="shared" si="82"/>
        <v>453.32666</v>
      </c>
      <c r="G112" s="72">
        <f t="shared" si="82"/>
        <v>467.48999</v>
      </c>
      <c r="H112" s="72">
        <f t="shared" si="82"/>
        <v>481.65332</v>
      </c>
      <c r="I112" s="72">
        <f t="shared" si="82"/>
        <v>495.81665</v>
      </c>
      <c r="J112" s="72">
        <f t="shared" si="82"/>
        <v>509.97998</v>
      </c>
      <c r="K112" s="72">
        <f t="shared" si="82"/>
        <v>524.14331</v>
      </c>
      <c r="L112" s="72">
        <f t="shared" si="82"/>
        <v>538.30664</v>
      </c>
      <c r="M112" s="72">
        <f t="shared" si="82"/>
        <v>552.46997</v>
      </c>
    </row>
    <row r="113" ht="15.75" hidden="1" customHeight="1">
      <c r="A113" s="31" t="s">
        <v>227</v>
      </c>
      <c r="B113" s="31">
        <v>22.83333</v>
      </c>
      <c r="C113" s="31">
        <v>685.0</v>
      </c>
      <c r="D113" s="72">
        <f t="shared" ref="D113:M113" si="83">$C113+$B113*(COLUMN()-4)</f>
        <v>685</v>
      </c>
      <c r="E113" s="72">
        <f t="shared" si="83"/>
        <v>707.83333</v>
      </c>
      <c r="F113" s="72">
        <f t="shared" si="83"/>
        <v>730.66666</v>
      </c>
      <c r="G113" s="72">
        <f t="shared" si="83"/>
        <v>753.49999</v>
      </c>
      <c r="H113" s="72">
        <f t="shared" si="83"/>
        <v>776.33332</v>
      </c>
      <c r="I113" s="72">
        <f t="shared" si="83"/>
        <v>799.16665</v>
      </c>
      <c r="J113" s="72">
        <f t="shared" si="83"/>
        <v>821.99998</v>
      </c>
      <c r="K113" s="72">
        <f t="shared" si="83"/>
        <v>844.83331</v>
      </c>
      <c r="L113" s="72">
        <f t="shared" si="83"/>
        <v>867.66664</v>
      </c>
      <c r="M113" s="72">
        <f t="shared" si="83"/>
        <v>890.49997</v>
      </c>
    </row>
    <row r="114" ht="15.75" hidden="1" customHeight="1">
      <c r="A114" s="31" t="s">
        <v>93</v>
      </c>
      <c r="B114" s="31">
        <v>21.33333</v>
      </c>
      <c r="C114" s="31">
        <v>640.0</v>
      </c>
      <c r="D114" s="72">
        <f t="shared" ref="D114:M114" si="84">$C114+$B114*(COLUMN()-4)</f>
        <v>640</v>
      </c>
      <c r="E114" s="72">
        <f t="shared" si="84"/>
        <v>661.33333</v>
      </c>
      <c r="F114" s="72">
        <f t="shared" si="84"/>
        <v>682.66666</v>
      </c>
      <c r="G114" s="72">
        <f t="shared" si="84"/>
        <v>703.99999</v>
      </c>
      <c r="H114" s="72">
        <f t="shared" si="84"/>
        <v>725.33332</v>
      </c>
      <c r="I114" s="72">
        <f t="shared" si="84"/>
        <v>746.66665</v>
      </c>
      <c r="J114" s="72">
        <f t="shared" si="84"/>
        <v>767.99998</v>
      </c>
      <c r="K114" s="72">
        <f t="shared" si="84"/>
        <v>789.33331</v>
      </c>
      <c r="L114" s="72">
        <f t="shared" si="84"/>
        <v>810.66664</v>
      </c>
      <c r="M114" s="72">
        <f t="shared" si="84"/>
        <v>831.99997</v>
      </c>
    </row>
    <row r="115" ht="15.75" hidden="1" customHeight="1">
      <c r="A115" s="31" t="s">
        <v>228</v>
      </c>
      <c r="B115" s="31">
        <v>8.0</v>
      </c>
      <c r="C115" s="31">
        <v>240.0</v>
      </c>
      <c r="D115" s="72">
        <f t="shared" ref="D115:M115" si="85">$C115+$B115*(COLUMN()-4)</f>
        <v>240</v>
      </c>
      <c r="E115" s="72">
        <f t="shared" si="85"/>
        <v>248</v>
      </c>
      <c r="F115" s="72">
        <f t="shared" si="85"/>
        <v>256</v>
      </c>
      <c r="G115" s="72">
        <f t="shared" si="85"/>
        <v>264</v>
      </c>
      <c r="H115" s="72">
        <f t="shared" si="85"/>
        <v>272</v>
      </c>
      <c r="I115" s="72">
        <f t="shared" si="85"/>
        <v>280</v>
      </c>
      <c r="J115" s="72">
        <f t="shared" si="85"/>
        <v>288</v>
      </c>
      <c r="K115" s="72">
        <f t="shared" si="85"/>
        <v>296</v>
      </c>
      <c r="L115" s="72">
        <f t="shared" si="85"/>
        <v>304</v>
      </c>
      <c r="M115" s="72">
        <f t="shared" si="85"/>
        <v>312</v>
      </c>
    </row>
    <row r="116" ht="15.75" hidden="1" customHeight="1">
      <c r="A116" s="31" t="s">
        <v>229</v>
      </c>
      <c r="B116" s="31">
        <v>30.0</v>
      </c>
      <c r="C116" s="31">
        <v>900.0</v>
      </c>
      <c r="D116" s="72">
        <f t="shared" ref="D116:M116" si="86">$C116+$B116*(COLUMN()-4)</f>
        <v>900</v>
      </c>
      <c r="E116" s="72">
        <f t="shared" si="86"/>
        <v>930</v>
      </c>
      <c r="F116" s="72">
        <f t="shared" si="86"/>
        <v>960</v>
      </c>
      <c r="G116" s="72">
        <f t="shared" si="86"/>
        <v>990</v>
      </c>
      <c r="H116" s="72">
        <f t="shared" si="86"/>
        <v>1020</v>
      </c>
      <c r="I116" s="72">
        <f t="shared" si="86"/>
        <v>1050</v>
      </c>
      <c r="J116" s="72">
        <f t="shared" si="86"/>
        <v>1080</v>
      </c>
      <c r="K116" s="72">
        <f t="shared" si="86"/>
        <v>1110</v>
      </c>
      <c r="L116" s="72">
        <f t="shared" si="86"/>
        <v>1140</v>
      </c>
      <c r="M116" s="72">
        <f t="shared" si="86"/>
        <v>1170</v>
      </c>
    </row>
    <row r="117" ht="15.75" hidden="1" customHeight="1">
      <c r="A117" s="31" t="s">
        <v>230</v>
      </c>
      <c r="B117" s="31">
        <v>20.16333</v>
      </c>
      <c r="C117" s="31">
        <v>605.0</v>
      </c>
      <c r="D117" s="72">
        <f t="shared" ref="D117:M117" si="87">$C117+$B117*(COLUMN()-4)</f>
        <v>605</v>
      </c>
      <c r="E117" s="72">
        <f t="shared" si="87"/>
        <v>625.16333</v>
      </c>
      <c r="F117" s="72">
        <f t="shared" si="87"/>
        <v>645.32666</v>
      </c>
      <c r="G117" s="72">
        <f t="shared" si="87"/>
        <v>665.48999</v>
      </c>
      <c r="H117" s="72">
        <f t="shared" si="87"/>
        <v>685.65332</v>
      </c>
      <c r="I117" s="72">
        <f t="shared" si="87"/>
        <v>705.81665</v>
      </c>
      <c r="J117" s="72">
        <f t="shared" si="87"/>
        <v>725.97998</v>
      </c>
      <c r="K117" s="72">
        <f t="shared" si="87"/>
        <v>746.14331</v>
      </c>
      <c r="L117" s="72">
        <f t="shared" si="87"/>
        <v>766.30664</v>
      </c>
      <c r="M117" s="72">
        <f t="shared" si="87"/>
        <v>786.46997</v>
      </c>
    </row>
    <row r="118" ht="15.75" hidden="1" customHeight="1">
      <c r="A118" s="31" t="s">
        <v>231</v>
      </c>
      <c r="B118" s="31">
        <v>9.73333</v>
      </c>
      <c r="C118" s="31">
        <v>292.0</v>
      </c>
      <c r="D118" s="72">
        <f t="shared" ref="D118:M118" si="88">$C118+$B118*(COLUMN()-4)</f>
        <v>292</v>
      </c>
      <c r="E118" s="72">
        <f t="shared" si="88"/>
        <v>301.73333</v>
      </c>
      <c r="F118" s="72">
        <f t="shared" si="88"/>
        <v>311.46666</v>
      </c>
      <c r="G118" s="72">
        <f t="shared" si="88"/>
        <v>321.19999</v>
      </c>
      <c r="H118" s="72">
        <f t="shared" si="88"/>
        <v>330.93332</v>
      </c>
      <c r="I118" s="72">
        <f t="shared" si="88"/>
        <v>340.66665</v>
      </c>
      <c r="J118" s="72">
        <f t="shared" si="88"/>
        <v>350.39998</v>
      </c>
      <c r="K118" s="72">
        <f t="shared" si="88"/>
        <v>360.13331</v>
      </c>
      <c r="L118" s="72">
        <f t="shared" si="88"/>
        <v>369.86664</v>
      </c>
      <c r="M118" s="72">
        <f t="shared" si="88"/>
        <v>379.59997</v>
      </c>
    </row>
    <row r="119" ht="15.75" hidden="1" customHeight="1">
      <c r="A119" s="31" t="s">
        <v>128</v>
      </c>
      <c r="B119" s="31">
        <v>14.27333</v>
      </c>
      <c r="C119" s="31">
        <v>428.34</v>
      </c>
      <c r="D119" s="72">
        <f t="shared" ref="D119:M119" si="89">$C119+$B119*(COLUMN()-4)</f>
        <v>428.34</v>
      </c>
      <c r="E119" s="72">
        <f t="shared" si="89"/>
        <v>442.61333</v>
      </c>
      <c r="F119" s="72">
        <f t="shared" si="89"/>
        <v>456.88666</v>
      </c>
      <c r="G119" s="72">
        <f t="shared" si="89"/>
        <v>471.15999</v>
      </c>
      <c r="H119" s="72">
        <f t="shared" si="89"/>
        <v>485.43332</v>
      </c>
      <c r="I119" s="72">
        <f t="shared" si="89"/>
        <v>499.70665</v>
      </c>
      <c r="J119" s="72">
        <f t="shared" si="89"/>
        <v>513.97998</v>
      </c>
      <c r="K119" s="72">
        <f t="shared" si="89"/>
        <v>528.25331</v>
      </c>
      <c r="L119" s="72">
        <f t="shared" si="89"/>
        <v>542.52664</v>
      </c>
      <c r="M119" s="72">
        <f t="shared" si="89"/>
        <v>556.79997</v>
      </c>
    </row>
    <row r="120" ht="15.75" hidden="1" customHeight="1"/>
    <row r="121" ht="15.75" customHeight="1">
      <c r="A121" s="75" t="s">
        <v>7</v>
      </c>
      <c r="B121" s="75" t="s">
        <v>4</v>
      </c>
      <c r="C121" s="75" t="s">
        <v>5</v>
      </c>
      <c r="D121" s="75" t="s">
        <v>6</v>
      </c>
      <c r="E121" s="75" t="s">
        <v>8</v>
      </c>
      <c r="F121" s="75" t="s">
        <v>9</v>
      </c>
      <c r="G121" s="75" t="s">
        <v>10</v>
      </c>
      <c r="H121" s="75" t="s">
        <v>11</v>
      </c>
      <c r="I121" s="75" t="s">
        <v>12</v>
      </c>
      <c r="J121" s="75" t="s">
        <v>13</v>
      </c>
      <c r="K121" s="75" t="s">
        <v>14</v>
      </c>
      <c r="L121" s="75" t="s">
        <v>15</v>
      </c>
      <c r="M121" s="75" t="s">
        <v>16</v>
      </c>
    </row>
    <row r="122" ht="15.75" customHeight="1">
      <c r="A122" s="31" t="s">
        <v>192</v>
      </c>
      <c r="B122" s="31">
        <v>0.0</v>
      </c>
      <c r="C122" s="31">
        <v>560.0</v>
      </c>
      <c r="D122" s="72">
        <f t="shared" ref="D122:M122" si="90">$C122+$B122*(COLUMN()-4)</f>
        <v>560</v>
      </c>
      <c r="E122" s="72">
        <f t="shared" si="90"/>
        <v>560</v>
      </c>
      <c r="F122" s="72">
        <f t="shared" si="90"/>
        <v>560</v>
      </c>
      <c r="G122" s="72">
        <f t="shared" si="90"/>
        <v>560</v>
      </c>
      <c r="H122" s="72">
        <f t="shared" si="90"/>
        <v>560</v>
      </c>
      <c r="I122" s="72">
        <f t="shared" si="90"/>
        <v>560</v>
      </c>
      <c r="J122" s="72">
        <f t="shared" si="90"/>
        <v>560</v>
      </c>
      <c r="K122" s="72">
        <f t="shared" si="90"/>
        <v>560</v>
      </c>
      <c r="L122" s="72">
        <f t="shared" si="90"/>
        <v>560</v>
      </c>
      <c r="M122" s="72">
        <f t="shared" si="90"/>
        <v>560</v>
      </c>
    </row>
    <row r="123" ht="15.75" customHeight="1">
      <c r="A123" s="31" t="s">
        <v>232</v>
      </c>
      <c r="B123" s="31">
        <v>0.0</v>
      </c>
      <c r="C123" s="31">
        <v>330.0</v>
      </c>
      <c r="D123" s="72">
        <f t="shared" ref="D123:M123" si="91">$C123+$B123*(COLUMN()-4)</f>
        <v>330</v>
      </c>
      <c r="E123" s="72">
        <f t="shared" si="91"/>
        <v>330</v>
      </c>
      <c r="F123" s="72">
        <f t="shared" si="91"/>
        <v>330</v>
      </c>
      <c r="G123" s="72">
        <f t="shared" si="91"/>
        <v>330</v>
      </c>
      <c r="H123" s="72">
        <f t="shared" si="91"/>
        <v>330</v>
      </c>
      <c r="I123" s="72">
        <f t="shared" si="91"/>
        <v>330</v>
      </c>
      <c r="J123" s="72">
        <f t="shared" si="91"/>
        <v>330</v>
      </c>
      <c r="K123" s="72">
        <f t="shared" si="91"/>
        <v>330</v>
      </c>
      <c r="L123" s="72">
        <f t="shared" si="91"/>
        <v>330</v>
      </c>
      <c r="M123" s="72">
        <f t="shared" si="91"/>
        <v>330</v>
      </c>
    </row>
    <row r="124" ht="15.75" customHeight="1">
      <c r="A124" s="31" t="s">
        <v>215</v>
      </c>
      <c r="B124" s="31">
        <v>0.0</v>
      </c>
      <c r="C124" s="31">
        <v>355.0</v>
      </c>
      <c r="D124" s="72">
        <f t="shared" ref="D124:M124" si="92">$C124+$B124*(COLUMN()-4)</f>
        <v>355</v>
      </c>
      <c r="E124" s="72">
        <f t="shared" si="92"/>
        <v>355</v>
      </c>
      <c r="F124" s="72">
        <f t="shared" si="92"/>
        <v>355</v>
      </c>
      <c r="G124" s="72">
        <f t="shared" si="92"/>
        <v>355</v>
      </c>
      <c r="H124" s="72">
        <f t="shared" si="92"/>
        <v>355</v>
      </c>
      <c r="I124" s="72">
        <f t="shared" si="92"/>
        <v>355</v>
      </c>
      <c r="J124" s="72">
        <f t="shared" si="92"/>
        <v>355</v>
      </c>
      <c r="K124" s="72">
        <f t="shared" si="92"/>
        <v>355</v>
      </c>
      <c r="L124" s="72">
        <f t="shared" si="92"/>
        <v>355</v>
      </c>
      <c r="M124" s="72">
        <f t="shared" si="92"/>
        <v>355</v>
      </c>
    </row>
    <row r="125" ht="15.75" customHeight="1">
      <c r="A125" s="31" t="s">
        <v>233</v>
      </c>
      <c r="B125" s="31">
        <v>0.0</v>
      </c>
      <c r="C125" s="31">
        <v>422.4</v>
      </c>
      <c r="D125" s="72">
        <f t="shared" ref="D125:M125" si="93">$C125+$B125*(COLUMN()-4)</f>
        <v>422.4</v>
      </c>
      <c r="E125" s="72">
        <f t="shared" si="93"/>
        <v>422.4</v>
      </c>
      <c r="F125" s="72">
        <f t="shared" si="93"/>
        <v>422.4</v>
      </c>
      <c r="G125" s="72">
        <f t="shared" si="93"/>
        <v>422.4</v>
      </c>
      <c r="H125" s="72">
        <f t="shared" si="93"/>
        <v>422.4</v>
      </c>
      <c r="I125" s="72">
        <f t="shared" si="93"/>
        <v>422.4</v>
      </c>
      <c r="J125" s="72">
        <f t="shared" si="93"/>
        <v>422.4</v>
      </c>
      <c r="K125" s="72">
        <f t="shared" si="93"/>
        <v>422.4</v>
      </c>
      <c r="L125" s="72">
        <f t="shared" si="93"/>
        <v>422.4</v>
      </c>
      <c r="M125" s="72">
        <f t="shared" si="93"/>
        <v>422.4</v>
      </c>
    </row>
    <row r="126" ht="15.75" customHeight="1">
      <c r="A126" s="31" t="s">
        <v>222</v>
      </c>
      <c r="B126" s="31">
        <v>0.0</v>
      </c>
      <c r="C126" s="31">
        <v>250.0</v>
      </c>
      <c r="D126" s="72">
        <f t="shared" ref="D126:M126" si="94">$C126+$B126*(COLUMN()-4)</f>
        <v>250</v>
      </c>
      <c r="E126" s="72">
        <f t="shared" si="94"/>
        <v>250</v>
      </c>
      <c r="F126" s="72">
        <f t="shared" si="94"/>
        <v>250</v>
      </c>
      <c r="G126" s="72">
        <f t="shared" si="94"/>
        <v>250</v>
      </c>
      <c r="H126" s="72">
        <f t="shared" si="94"/>
        <v>250</v>
      </c>
      <c r="I126" s="72">
        <f t="shared" si="94"/>
        <v>250</v>
      </c>
      <c r="J126" s="72">
        <f t="shared" si="94"/>
        <v>250</v>
      </c>
      <c r="K126" s="72">
        <f t="shared" si="94"/>
        <v>250</v>
      </c>
      <c r="L126" s="72">
        <f t="shared" si="94"/>
        <v>250</v>
      </c>
      <c r="M126" s="72">
        <f t="shared" si="94"/>
        <v>250</v>
      </c>
    </row>
    <row r="127" ht="15.75" customHeight="1">
      <c r="A127" s="31" t="s">
        <v>195</v>
      </c>
      <c r="B127" s="31">
        <v>0.0</v>
      </c>
      <c r="C127" s="31">
        <v>780.0</v>
      </c>
      <c r="D127" s="72">
        <f t="shared" ref="D127:M127" si="95">$C127+$B127*(COLUMN()-4)</f>
        <v>780</v>
      </c>
      <c r="E127" s="72">
        <f t="shared" si="95"/>
        <v>780</v>
      </c>
      <c r="F127" s="72">
        <f t="shared" si="95"/>
        <v>780</v>
      </c>
      <c r="G127" s="72">
        <f t="shared" si="95"/>
        <v>780</v>
      </c>
      <c r="H127" s="72">
        <f t="shared" si="95"/>
        <v>780</v>
      </c>
      <c r="I127" s="72">
        <f t="shared" si="95"/>
        <v>780</v>
      </c>
      <c r="J127" s="72">
        <f t="shared" si="95"/>
        <v>780</v>
      </c>
      <c r="K127" s="72">
        <f t="shared" si="95"/>
        <v>780</v>
      </c>
      <c r="L127" s="72">
        <f t="shared" si="95"/>
        <v>780</v>
      </c>
      <c r="M127" s="72">
        <f t="shared" si="95"/>
        <v>780</v>
      </c>
    </row>
    <row r="128" ht="15.75" customHeight="1">
      <c r="A128" s="31" t="s">
        <v>234</v>
      </c>
      <c r="B128" s="31">
        <v>0.0</v>
      </c>
      <c r="C128" s="31">
        <v>200.0</v>
      </c>
      <c r="D128" s="72">
        <f t="shared" ref="D128:M128" si="96">$C128+$B128*(COLUMN()-4)</f>
        <v>200</v>
      </c>
      <c r="E128" s="72">
        <f t="shared" si="96"/>
        <v>200</v>
      </c>
      <c r="F128" s="72">
        <f t="shared" si="96"/>
        <v>200</v>
      </c>
      <c r="G128" s="72">
        <f t="shared" si="96"/>
        <v>200</v>
      </c>
      <c r="H128" s="72">
        <f t="shared" si="96"/>
        <v>200</v>
      </c>
      <c r="I128" s="72">
        <f t="shared" si="96"/>
        <v>200</v>
      </c>
      <c r="J128" s="72">
        <f t="shared" si="96"/>
        <v>200</v>
      </c>
      <c r="K128" s="72">
        <f t="shared" si="96"/>
        <v>200</v>
      </c>
      <c r="L128" s="72">
        <f t="shared" si="96"/>
        <v>200</v>
      </c>
      <c r="M128" s="72">
        <f t="shared" si="96"/>
        <v>200</v>
      </c>
    </row>
    <row r="129" ht="15.75" customHeight="1">
      <c r="A129" s="31" t="s">
        <v>216</v>
      </c>
      <c r="B129" s="31">
        <v>0.0</v>
      </c>
      <c r="C129" s="31">
        <v>270.0</v>
      </c>
      <c r="D129" s="72">
        <f t="shared" ref="D129:M129" si="97">$C129+$B129*(COLUMN()-4)</f>
        <v>270</v>
      </c>
      <c r="E129" s="72">
        <f t="shared" si="97"/>
        <v>270</v>
      </c>
      <c r="F129" s="72">
        <f t="shared" si="97"/>
        <v>270</v>
      </c>
      <c r="G129" s="72">
        <f t="shared" si="97"/>
        <v>270</v>
      </c>
      <c r="H129" s="72">
        <f t="shared" si="97"/>
        <v>270</v>
      </c>
      <c r="I129" s="72">
        <f t="shared" si="97"/>
        <v>270</v>
      </c>
      <c r="J129" s="72">
        <f t="shared" si="97"/>
        <v>270</v>
      </c>
      <c r="K129" s="72">
        <f t="shared" si="97"/>
        <v>270</v>
      </c>
      <c r="L129" s="72">
        <f t="shared" si="97"/>
        <v>270</v>
      </c>
      <c r="M129" s="72">
        <f t="shared" si="97"/>
        <v>270</v>
      </c>
    </row>
    <row r="130" ht="15.75" customHeight="1">
      <c r="A130" s="31" t="s">
        <v>217</v>
      </c>
      <c r="B130" s="31">
        <v>0.0</v>
      </c>
      <c r="C130" s="31">
        <v>450.0</v>
      </c>
      <c r="D130" s="72">
        <f t="shared" ref="D130:M130" si="98">$C130+$B130*(COLUMN()-4)</f>
        <v>450</v>
      </c>
      <c r="E130" s="72">
        <f t="shared" si="98"/>
        <v>450</v>
      </c>
      <c r="F130" s="72">
        <f t="shared" si="98"/>
        <v>450</v>
      </c>
      <c r="G130" s="72">
        <f t="shared" si="98"/>
        <v>450</v>
      </c>
      <c r="H130" s="72">
        <f t="shared" si="98"/>
        <v>450</v>
      </c>
      <c r="I130" s="72">
        <f t="shared" si="98"/>
        <v>450</v>
      </c>
      <c r="J130" s="72">
        <f t="shared" si="98"/>
        <v>450</v>
      </c>
      <c r="K130" s="72">
        <f t="shared" si="98"/>
        <v>450</v>
      </c>
      <c r="L130" s="72">
        <f t="shared" si="98"/>
        <v>450</v>
      </c>
      <c r="M130" s="72">
        <f t="shared" si="98"/>
        <v>450</v>
      </c>
    </row>
    <row r="131" ht="15.75" customHeight="1">
      <c r="E131" s="72"/>
      <c r="F131" s="72"/>
      <c r="G131" s="72"/>
      <c r="H131" s="72"/>
      <c r="I131" s="72"/>
      <c r="J131" s="72"/>
      <c r="K131" s="72"/>
      <c r="L131" s="72"/>
      <c r="M131" s="72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9.88"/>
    <col customWidth="1" min="2" max="10" width="8.13"/>
    <col customWidth="1" min="11" max="46" width="9.0"/>
  </cols>
  <sheetData>
    <row r="1">
      <c r="A1" s="41" t="s">
        <v>111</v>
      </c>
      <c r="B1" s="43" t="s">
        <v>5</v>
      </c>
    </row>
    <row r="2">
      <c r="A2" s="44" t="s">
        <v>53</v>
      </c>
      <c r="B2" s="45">
        <v>9.0</v>
      </c>
    </row>
    <row r="3">
      <c r="A3" s="47" t="s">
        <v>85</v>
      </c>
      <c r="B3" s="49">
        <v>1.0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</row>
    <row r="4">
      <c r="A4" s="44" t="s">
        <v>72</v>
      </c>
      <c r="B4" s="45">
        <v>1.0</v>
      </c>
    </row>
    <row r="5">
      <c r="A5" s="47" t="s">
        <v>93</v>
      </c>
      <c r="B5" s="49">
        <v>1.0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</row>
    <row r="6">
      <c r="A6" s="44" t="s">
        <v>124</v>
      </c>
      <c r="B6" s="45">
        <v>2.0</v>
      </c>
    </row>
    <row r="7">
      <c r="A7" s="47" t="s">
        <v>125</v>
      </c>
      <c r="B7" s="49">
        <v>2.0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</row>
    <row r="8">
      <c r="A8" s="44" t="s">
        <v>123</v>
      </c>
      <c r="B8" s="45">
        <v>7.0</v>
      </c>
    </row>
    <row r="9">
      <c r="A9" s="47" t="s">
        <v>76</v>
      </c>
      <c r="B9" s="49">
        <v>5.0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</row>
    <row r="10">
      <c r="A10" s="44" t="s">
        <v>107</v>
      </c>
      <c r="B10" s="45">
        <v>2.0</v>
      </c>
    </row>
    <row r="11">
      <c r="A11" s="47" t="s">
        <v>126</v>
      </c>
      <c r="B11" s="53">
        <v>1.0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</row>
    <row r="12">
      <c r="A12" s="44" t="s">
        <v>127</v>
      </c>
      <c r="B12" s="45">
        <v>1.0</v>
      </c>
    </row>
    <row r="13">
      <c r="A13" s="47" t="s">
        <v>113</v>
      </c>
      <c r="B13" s="53">
        <v>5.0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</row>
    <row r="14">
      <c r="A14" s="44" t="s">
        <v>128</v>
      </c>
      <c r="B14" s="45">
        <v>1.0</v>
      </c>
    </row>
    <row r="15">
      <c r="A15" s="54" t="s">
        <v>129</v>
      </c>
      <c r="B15" s="55">
        <v>1.0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</row>
    <row r="16">
      <c r="A16" s="56" t="s">
        <v>130</v>
      </c>
      <c r="B16" s="57">
        <v>2.0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</row>
    <row r="18">
      <c r="A18" s="58" t="s">
        <v>131</v>
      </c>
      <c r="B18" s="58" t="s">
        <v>6</v>
      </c>
      <c r="C18" s="58" t="s">
        <v>8</v>
      </c>
      <c r="D18" s="58" t="s">
        <v>9</v>
      </c>
      <c r="E18" s="58" t="s">
        <v>10</v>
      </c>
      <c r="F18" s="58" t="s">
        <v>11</v>
      </c>
      <c r="G18" s="58" t="s">
        <v>12</v>
      </c>
      <c r="H18" s="58" t="s">
        <v>13</v>
      </c>
      <c r="I18" s="58" t="s">
        <v>14</v>
      </c>
      <c r="J18" s="58" t="s">
        <v>15</v>
      </c>
      <c r="K18" s="58" t="s">
        <v>16</v>
      </c>
      <c r="L18" s="58" t="s">
        <v>17</v>
      </c>
      <c r="M18" s="58" t="s">
        <v>18</v>
      </c>
      <c r="N18" s="58" t="s">
        <v>19</v>
      </c>
      <c r="O18" s="58" t="s">
        <v>20</v>
      </c>
      <c r="P18" s="58" t="s">
        <v>21</v>
      </c>
      <c r="Q18" s="58" t="s">
        <v>23</v>
      </c>
      <c r="R18" s="58" t="s">
        <v>24</v>
      </c>
      <c r="S18" s="58" t="s">
        <v>25</v>
      </c>
      <c r="T18" s="58" t="s">
        <v>26</v>
      </c>
      <c r="U18" s="58" t="s">
        <v>27</v>
      </c>
      <c r="V18" s="58" t="s">
        <v>28</v>
      </c>
      <c r="W18" s="58" t="s">
        <v>29</v>
      </c>
      <c r="X18" s="58" t="s">
        <v>30</v>
      </c>
      <c r="Y18" s="58" t="s">
        <v>31</v>
      </c>
      <c r="Z18" s="58" t="s">
        <v>32</v>
      </c>
      <c r="AA18" s="58" t="s">
        <v>33</v>
      </c>
      <c r="AB18" s="58" t="s">
        <v>34</v>
      </c>
      <c r="AC18" s="58" t="s">
        <v>35</v>
      </c>
      <c r="AD18" s="58" t="s">
        <v>36</v>
      </c>
      <c r="AE18" s="58" t="s">
        <v>37</v>
      </c>
      <c r="AF18" s="58" t="s">
        <v>38</v>
      </c>
      <c r="AG18" s="58" t="s">
        <v>39</v>
      </c>
      <c r="AH18" s="58" t="s">
        <v>40</v>
      </c>
      <c r="AI18" s="58" t="s">
        <v>41</v>
      </c>
      <c r="AJ18" s="58" t="s">
        <v>42</v>
      </c>
      <c r="AK18" s="58" t="s">
        <v>43</v>
      </c>
      <c r="AL18" s="58" t="s">
        <v>44</v>
      </c>
      <c r="AM18" s="58" t="s">
        <v>45</v>
      </c>
      <c r="AN18" s="58" t="s">
        <v>46</v>
      </c>
      <c r="AO18" s="58" t="s">
        <v>47</v>
      </c>
      <c r="AP18" s="58" t="s">
        <v>48</v>
      </c>
      <c r="AQ18" s="58" t="s">
        <v>49</v>
      </c>
      <c r="AR18" s="58" t="s">
        <v>50</v>
      </c>
      <c r="AS18" s="58" t="s">
        <v>51</v>
      </c>
      <c r="AT18" s="58" t="s">
        <v>52</v>
      </c>
    </row>
    <row r="19">
      <c r="A19" s="58" t="s">
        <v>53</v>
      </c>
      <c r="B19" s="58">
        <v>0.0</v>
      </c>
      <c r="C19" s="58">
        <v>0.0</v>
      </c>
      <c r="D19" s="58">
        <v>0.0</v>
      </c>
      <c r="E19" s="58">
        <v>0.0</v>
      </c>
      <c r="F19" s="58">
        <v>0.0</v>
      </c>
      <c r="G19" s="58">
        <v>0.0</v>
      </c>
      <c r="H19" s="58">
        <v>0.0</v>
      </c>
      <c r="I19" s="58">
        <v>0.0</v>
      </c>
      <c r="J19" s="58">
        <v>0.0</v>
      </c>
      <c r="K19" s="58">
        <v>0.0</v>
      </c>
      <c r="L19" s="58">
        <v>0.0</v>
      </c>
      <c r="M19" s="58">
        <v>0.0</v>
      </c>
      <c r="N19" s="58">
        <v>0.0</v>
      </c>
      <c r="O19" s="58">
        <v>0.0</v>
      </c>
      <c r="P19" s="58">
        <v>0.0</v>
      </c>
      <c r="Q19" s="58">
        <v>0.0</v>
      </c>
      <c r="R19" s="58">
        <v>0.0</v>
      </c>
      <c r="S19" s="58">
        <v>0.0</v>
      </c>
      <c r="T19" s="58">
        <v>0.0</v>
      </c>
      <c r="U19" s="58">
        <v>0.0</v>
      </c>
      <c r="V19" s="58">
        <v>0.0</v>
      </c>
      <c r="W19" s="58">
        <v>0.0</v>
      </c>
      <c r="X19" s="58">
        <v>0.0</v>
      </c>
      <c r="Y19" s="58">
        <v>0.0</v>
      </c>
      <c r="Z19" s="58">
        <v>0.0</v>
      </c>
      <c r="AA19" s="58">
        <v>0.0</v>
      </c>
      <c r="AB19" s="58">
        <v>0.0</v>
      </c>
      <c r="AC19" s="58">
        <v>0.0</v>
      </c>
      <c r="AD19" s="58">
        <v>0.0</v>
      </c>
      <c r="AE19" s="58">
        <v>0.0</v>
      </c>
      <c r="AF19" s="58">
        <v>0.0</v>
      </c>
      <c r="AG19" s="58">
        <v>0.0</v>
      </c>
      <c r="AH19" s="58">
        <v>0.0</v>
      </c>
      <c r="AI19" s="58">
        <v>0.0</v>
      </c>
      <c r="AJ19" s="58">
        <v>0.0</v>
      </c>
      <c r="AK19" s="58">
        <v>0.0</v>
      </c>
      <c r="AL19" s="58">
        <v>0.0</v>
      </c>
      <c r="AM19" s="58">
        <v>0.0</v>
      </c>
      <c r="AN19" s="58">
        <v>0.0</v>
      </c>
      <c r="AO19" s="58">
        <v>0.0</v>
      </c>
      <c r="AP19" s="58">
        <v>0.0</v>
      </c>
      <c r="AQ19" s="58">
        <v>0.0</v>
      </c>
      <c r="AR19" s="58">
        <v>0.0</v>
      </c>
      <c r="AS19" s="58">
        <v>0.0</v>
      </c>
      <c r="AT19" s="58">
        <v>0.0</v>
      </c>
    </row>
    <row r="20">
      <c r="A20" s="50" t="s">
        <v>85</v>
      </c>
      <c r="B20" s="50">
        <v>0.0</v>
      </c>
      <c r="C20" s="50">
        <v>0.0</v>
      </c>
      <c r="D20" s="50">
        <v>0.0</v>
      </c>
      <c r="E20" s="50">
        <v>0.0</v>
      </c>
      <c r="F20" s="50">
        <v>0.0</v>
      </c>
      <c r="G20" s="50">
        <v>0.0</v>
      </c>
      <c r="H20" s="50">
        <v>0.0</v>
      </c>
      <c r="I20" s="50">
        <v>0.0</v>
      </c>
      <c r="J20" s="50">
        <v>0.0</v>
      </c>
      <c r="K20" s="50">
        <v>0.0</v>
      </c>
      <c r="L20" s="50">
        <v>0.0</v>
      </c>
      <c r="M20" s="50">
        <v>0.0</v>
      </c>
      <c r="N20" s="50">
        <v>0.0</v>
      </c>
      <c r="O20" s="50">
        <v>0.0</v>
      </c>
      <c r="P20" s="50">
        <v>0.0</v>
      </c>
      <c r="Q20" s="50">
        <v>0.0</v>
      </c>
      <c r="R20" s="50">
        <v>0.0</v>
      </c>
      <c r="S20" s="50">
        <v>0.0</v>
      </c>
      <c r="T20" s="50">
        <v>0.0</v>
      </c>
      <c r="U20" s="50">
        <v>0.0</v>
      </c>
      <c r="V20" s="50">
        <v>0.0</v>
      </c>
      <c r="W20" s="50">
        <v>0.0</v>
      </c>
      <c r="X20" s="50">
        <v>0.0</v>
      </c>
      <c r="Y20" s="50">
        <v>0.0</v>
      </c>
      <c r="Z20" s="50">
        <v>0.0</v>
      </c>
      <c r="AA20" s="50">
        <v>0.0</v>
      </c>
      <c r="AB20" s="50">
        <v>0.0</v>
      </c>
      <c r="AC20" s="50">
        <v>0.0</v>
      </c>
      <c r="AD20" s="50">
        <v>0.0</v>
      </c>
      <c r="AE20" s="50">
        <v>0.0</v>
      </c>
      <c r="AF20" s="50">
        <v>0.0</v>
      </c>
      <c r="AG20" s="50">
        <v>0.0</v>
      </c>
      <c r="AH20" s="50">
        <v>0.0</v>
      </c>
      <c r="AI20" s="50">
        <v>0.0</v>
      </c>
      <c r="AJ20" s="50">
        <v>0.0</v>
      </c>
      <c r="AK20" s="50">
        <v>0.0</v>
      </c>
      <c r="AL20" s="50">
        <v>0.0</v>
      </c>
      <c r="AM20" s="50">
        <v>0.0</v>
      </c>
      <c r="AN20" s="50">
        <v>0.0</v>
      </c>
      <c r="AO20" s="50">
        <v>0.0</v>
      </c>
      <c r="AP20" s="50">
        <v>0.0</v>
      </c>
      <c r="AQ20" s="50">
        <v>0.0</v>
      </c>
      <c r="AR20" s="50">
        <v>0.0</v>
      </c>
      <c r="AS20" s="50">
        <v>0.0</v>
      </c>
      <c r="AT20" s="50">
        <v>0.0</v>
      </c>
    </row>
    <row r="21">
      <c r="A21" s="58" t="s">
        <v>72</v>
      </c>
      <c r="B21" s="58">
        <v>0.0</v>
      </c>
      <c r="C21" s="58">
        <v>0.0</v>
      </c>
      <c r="D21" s="58">
        <v>0.0</v>
      </c>
      <c r="E21" s="58">
        <v>0.0</v>
      </c>
      <c r="F21" s="58">
        <v>0.0</v>
      </c>
      <c r="G21" s="58">
        <v>0.0</v>
      </c>
      <c r="H21" s="58">
        <v>0.0</v>
      </c>
      <c r="I21" s="58">
        <v>0.0</v>
      </c>
      <c r="J21" s="58">
        <v>0.0</v>
      </c>
      <c r="K21" s="58">
        <v>0.0</v>
      </c>
      <c r="L21" s="58">
        <v>0.0</v>
      </c>
      <c r="M21" s="58">
        <v>0.0</v>
      </c>
      <c r="N21" s="58">
        <v>0.0</v>
      </c>
      <c r="O21" s="58">
        <v>0.0</v>
      </c>
      <c r="P21" s="58">
        <v>0.0</v>
      </c>
      <c r="Q21" s="58">
        <v>0.0</v>
      </c>
      <c r="R21" s="58">
        <v>0.0</v>
      </c>
      <c r="S21" s="58">
        <v>0.0</v>
      </c>
      <c r="T21" s="58">
        <v>0.0</v>
      </c>
      <c r="U21" s="58">
        <v>0.0</v>
      </c>
      <c r="V21" s="58">
        <v>0.0</v>
      </c>
      <c r="W21" s="58">
        <v>0.0</v>
      </c>
      <c r="X21" s="58">
        <v>0.0</v>
      </c>
      <c r="Y21" s="58">
        <v>0.0</v>
      </c>
      <c r="Z21" s="58">
        <v>0.0</v>
      </c>
      <c r="AA21" s="58">
        <v>0.0</v>
      </c>
      <c r="AB21" s="58">
        <v>0.0</v>
      </c>
      <c r="AC21" s="58">
        <v>0.0</v>
      </c>
      <c r="AD21" s="58">
        <v>0.0</v>
      </c>
      <c r="AE21" s="58">
        <v>0.0</v>
      </c>
      <c r="AF21" s="58">
        <v>0.0</v>
      </c>
      <c r="AG21" s="58">
        <v>0.0</v>
      </c>
      <c r="AH21" s="58">
        <v>0.0</v>
      </c>
      <c r="AI21" s="58">
        <v>0.0</v>
      </c>
      <c r="AJ21" s="58">
        <v>0.0</v>
      </c>
      <c r="AK21" s="58">
        <v>0.0</v>
      </c>
      <c r="AL21" s="58">
        <v>0.0</v>
      </c>
      <c r="AM21" s="58">
        <v>0.0</v>
      </c>
      <c r="AN21" s="58">
        <v>0.0</v>
      </c>
      <c r="AO21" s="58">
        <v>0.0</v>
      </c>
      <c r="AP21" s="58">
        <v>0.0</v>
      </c>
      <c r="AQ21" s="58">
        <v>0.0</v>
      </c>
      <c r="AR21" s="58">
        <v>0.0</v>
      </c>
      <c r="AS21" s="58">
        <v>0.0</v>
      </c>
      <c r="AT21" s="58">
        <v>0.0</v>
      </c>
    </row>
    <row r="22" ht="15.75" customHeight="1">
      <c r="A22" s="50" t="s">
        <v>93</v>
      </c>
      <c r="B22" s="50">
        <v>0.0</v>
      </c>
      <c r="C22" s="50">
        <v>0.0</v>
      </c>
      <c r="D22" s="50">
        <v>0.0</v>
      </c>
      <c r="E22" s="50">
        <v>0.0</v>
      </c>
      <c r="F22" s="50">
        <v>0.0</v>
      </c>
      <c r="G22" s="50">
        <v>0.0</v>
      </c>
      <c r="H22" s="50">
        <v>0.0</v>
      </c>
      <c r="I22" s="50">
        <v>0.0</v>
      </c>
      <c r="J22" s="50">
        <v>0.0</v>
      </c>
      <c r="K22" s="50">
        <v>0.0</v>
      </c>
      <c r="L22" s="50">
        <v>0.0</v>
      </c>
      <c r="M22" s="50">
        <v>1.0</v>
      </c>
      <c r="N22" s="50">
        <v>1.0</v>
      </c>
      <c r="O22" s="50">
        <v>1.0</v>
      </c>
      <c r="P22" s="50">
        <v>1.0</v>
      </c>
      <c r="Q22" s="50">
        <v>1.0</v>
      </c>
      <c r="R22" s="50">
        <v>1.0</v>
      </c>
      <c r="S22" s="50">
        <v>1.0</v>
      </c>
      <c r="T22" s="50">
        <v>1.0</v>
      </c>
      <c r="U22" s="50">
        <v>1.0</v>
      </c>
      <c r="V22" s="50">
        <v>1.0</v>
      </c>
      <c r="W22" s="50">
        <v>1.0</v>
      </c>
      <c r="X22" s="50">
        <v>1.0</v>
      </c>
      <c r="Y22" s="50">
        <v>1.0</v>
      </c>
      <c r="Z22" s="50">
        <v>1.0</v>
      </c>
      <c r="AA22" s="50">
        <v>1.0</v>
      </c>
      <c r="AB22" s="50">
        <v>1.0</v>
      </c>
      <c r="AC22" s="50">
        <v>1.0</v>
      </c>
      <c r="AD22" s="50">
        <v>1.0</v>
      </c>
      <c r="AE22" s="50">
        <v>1.0</v>
      </c>
      <c r="AF22" s="50">
        <v>1.0</v>
      </c>
      <c r="AG22" s="50">
        <v>1.0</v>
      </c>
      <c r="AH22" s="50">
        <v>1.0</v>
      </c>
      <c r="AI22" s="50">
        <v>1.0</v>
      </c>
      <c r="AJ22" s="50">
        <v>1.0</v>
      </c>
      <c r="AK22" s="50">
        <v>1.0</v>
      </c>
      <c r="AL22" s="50">
        <v>1.0</v>
      </c>
      <c r="AM22" s="50">
        <v>1.0</v>
      </c>
      <c r="AN22" s="50">
        <v>1.0</v>
      </c>
      <c r="AO22" s="50">
        <v>1.0</v>
      </c>
      <c r="AP22" s="50">
        <v>1.0</v>
      </c>
      <c r="AQ22" s="50">
        <v>1.0</v>
      </c>
      <c r="AR22" s="50">
        <v>1.0</v>
      </c>
      <c r="AS22" s="50">
        <v>1.0</v>
      </c>
      <c r="AT22" s="50">
        <v>1.0</v>
      </c>
    </row>
    <row r="23" ht="15.75" customHeight="1">
      <c r="A23" s="58" t="s">
        <v>124</v>
      </c>
      <c r="B23" s="58">
        <v>0.0</v>
      </c>
      <c r="C23" s="58">
        <v>0.0</v>
      </c>
      <c r="D23" s="58">
        <v>0.0</v>
      </c>
      <c r="E23" s="58">
        <v>0.0</v>
      </c>
      <c r="F23" s="58">
        <v>0.0</v>
      </c>
      <c r="G23" s="58">
        <v>0.0</v>
      </c>
      <c r="H23" s="58">
        <v>0.0</v>
      </c>
      <c r="I23" s="58">
        <v>0.0</v>
      </c>
      <c r="J23" s="58">
        <v>0.0</v>
      </c>
      <c r="K23" s="58">
        <v>0.0</v>
      </c>
      <c r="L23" s="58">
        <v>0.0</v>
      </c>
      <c r="M23" s="58">
        <v>0.0</v>
      </c>
      <c r="N23" s="58">
        <v>0.0</v>
      </c>
      <c r="O23" s="58">
        <v>0.0</v>
      </c>
      <c r="P23" s="58">
        <v>0.0</v>
      </c>
      <c r="Q23" s="58">
        <v>0.0</v>
      </c>
      <c r="R23" s="58">
        <v>1.0</v>
      </c>
      <c r="S23" s="58">
        <v>1.0</v>
      </c>
      <c r="T23" s="58">
        <v>1.0</v>
      </c>
      <c r="U23" s="58">
        <v>1.0</v>
      </c>
      <c r="V23" s="58">
        <v>1.0</v>
      </c>
      <c r="W23" s="58">
        <v>1.0</v>
      </c>
      <c r="X23" s="58">
        <v>1.0</v>
      </c>
      <c r="Y23" s="58">
        <v>1.0</v>
      </c>
      <c r="Z23" s="58">
        <v>1.0</v>
      </c>
      <c r="AA23" s="58">
        <v>1.0</v>
      </c>
      <c r="AB23" s="58">
        <v>1.0</v>
      </c>
      <c r="AC23" s="58">
        <v>1.0</v>
      </c>
      <c r="AD23" s="58">
        <v>1.0</v>
      </c>
      <c r="AE23" s="58">
        <v>1.0</v>
      </c>
      <c r="AF23" s="58">
        <v>1.0</v>
      </c>
      <c r="AG23" s="58">
        <v>1.0</v>
      </c>
      <c r="AH23" s="58">
        <v>1.0</v>
      </c>
      <c r="AI23" s="58">
        <v>1.0</v>
      </c>
      <c r="AJ23" s="58">
        <v>1.0</v>
      </c>
      <c r="AK23" s="58">
        <v>1.0</v>
      </c>
      <c r="AL23" s="58">
        <v>1.0</v>
      </c>
      <c r="AM23" s="58">
        <v>1.0</v>
      </c>
      <c r="AN23" s="58">
        <v>1.0</v>
      </c>
      <c r="AO23" s="58">
        <v>1.0</v>
      </c>
      <c r="AP23" s="58">
        <v>1.0</v>
      </c>
      <c r="AQ23" s="58">
        <v>1.0</v>
      </c>
      <c r="AR23" s="58">
        <v>1.0</v>
      </c>
      <c r="AS23" s="58">
        <v>1.0</v>
      </c>
      <c r="AT23" s="58">
        <v>1.0</v>
      </c>
    </row>
    <row r="24" ht="15.75" customHeight="1">
      <c r="A24" s="50" t="s">
        <v>125</v>
      </c>
      <c r="B24" s="50">
        <v>0.0</v>
      </c>
      <c r="C24" s="50">
        <v>0.0</v>
      </c>
      <c r="D24" s="50">
        <v>0.0</v>
      </c>
      <c r="E24" s="50">
        <v>0.0</v>
      </c>
      <c r="F24" s="50">
        <v>0.0</v>
      </c>
      <c r="G24" s="50">
        <v>0.0</v>
      </c>
      <c r="H24" s="50">
        <v>0.0</v>
      </c>
      <c r="I24" s="50">
        <v>0.0</v>
      </c>
      <c r="J24" s="50">
        <v>0.0</v>
      </c>
      <c r="K24" s="50">
        <v>0.0</v>
      </c>
      <c r="L24" s="50">
        <v>0.0</v>
      </c>
      <c r="M24" s="50">
        <v>0.0</v>
      </c>
      <c r="N24" s="50">
        <v>0.0</v>
      </c>
      <c r="O24" s="50">
        <v>0.0</v>
      </c>
      <c r="P24" s="50">
        <v>0.0</v>
      </c>
      <c r="Q24" s="50">
        <v>0.0</v>
      </c>
      <c r="R24" s="50">
        <v>0.0</v>
      </c>
      <c r="S24" s="50">
        <v>0.0</v>
      </c>
      <c r="T24" s="50">
        <v>0.0</v>
      </c>
      <c r="U24" s="50">
        <v>0.0</v>
      </c>
      <c r="V24" s="50">
        <v>0.0</v>
      </c>
      <c r="W24" s="50">
        <v>0.0</v>
      </c>
      <c r="X24" s="50">
        <v>0.0</v>
      </c>
      <c r="Y24" s="50">
        <v>0.0</v>
      </c>
      <c r="Z24" s="50">
        <v>0.0</v>
      </c>
      <c r="AA24" s="50">
        <v>0.0</v>
      </c>
      <c r="AB24" s="50">
        <v>0.0</v>
      </c>
      <c r="AC24" s="50">
        <v>0.0</v>
      </c>
      <c r="AD24" s="50">
        <v>0.0</v>
      </c>
      <c r="AE24" s="50">
        <v>0.0</v>
      </c>
      <c r="AF24" s="50">
        <v>0.0</v>
      </c>
      <c r="AG24" s="50">
        <v>0.0</v>
      </c>
      <c r="AH24" s="50">
        <v>0.0</v>
      </c>
      <c r="AI24" s="50">
        <v>0.0</v>
      </c>
      <c r="AJ24" s="50">
        <v>0.0</v>
      </c>
      <c r="AK24" s="50">
        <v>0.0</v>
      </c>
      <c r="AL24" s="50">
        <v>0.0</v>
      </c>
      <c r="AM24" s="50">
        <v>0.0</v>
      </c>
      <c r="AN24" s="50">
        <v>0.0</v>
      </c>
      <c r="AO24" s="50">
        <v>0.0</v>
      </c>
      <c r="AP24" s="50">
        <v>0.0</v>
      </c>
      <c r="AQ24" s="50">
        <v>0.0</v>
      </c>
      <c r="AR24" s="50">
        <v>0.0</v>
      </c>
      <c r="AS24" s="50">
        <v>0.0</v>
      </c>
      <c r="AT24" s="50">
        <v>0.0</v>
      </c>
    </row>
    <row r="25" ht="15.75" customHeight="1">
      <c r="A25" s="58" t="s">
        <v>123</v>
      </c>
      <c r="B25" s="58">
        <v>0.0</v>
      </c>
      <c r="C25" s="58">
        <v>0.0</v>
      </c>
      <c r="D25" s="58">
        <v>0.0</v>
      </c>
      <c r="E25" s="58">
        <v>0.0</v>
      </c>
      <c r="F25" s="58">
        <v>0.0</v>
      </c>
      <c r="G25" s="58">
        <v>0.0</v>
      </c>
      <c r="H25" s="58">
        <v>0.0</v>
      </c>
      <c r="I25" s="58">
        <v>0.0</v>
      </c>
      <c r="J25" s="58">
        <v>0.0</v>
      </c>
      <c r="K25" s="58">
        <v>0.0</v>
      </c>
      <c r="L25" s="58">
        <v>0.0</v>
      </c>
      <c r="M25" s="58">
        <v>0.0</v>
      </c>
      <c r="N25" s="58">
        <v>0.0</v>
      </c>
      <c r="O25" s="58">
        <v>0.0</v>
      </c>
      <c r="P25" s="58">
        <v>0.0</v>
      </c>
      <c r="Q25" s="58">
        <v>0.0</v>
      </c>
      <c r="R25" s="58">
        <v>0.0</v>
      </c>
      <c r="S25" s="58">
        <v>2.0</v>
      </c>
      <c r="T25" s="58">
        <v>2.0</v>
      </c>
      <c r="U25" s="58">
        <v>2.0</v>
      </c>
      <c r="V25" s="58">
        <v>2.0</v>
      </c>
      <c r="W25" s="58">
        <v>2.0</v>
      </c>
      <c r="X25" s="58">
        <v>2.0</v>
      </c>
      <c r="Y25" s="58">
        <v>2.0</v>
      </c>
      <c r="Z25" s="58">
        <v>2.0</v>
      </c>
      <c r="AA25" s="58">
        <v>2.0</v>
      </c>
      <c r="AB25" s="58">
        <v>2.0</v>
      </c>
      <c r="AC25" s="58">
        <v>2.0</v>
      </c>
      <c r="AD25" s="58">
        <v>2.0</v>
      </c>
      <c r="AE25" s="58">
        <v>2.0</v>
      </c>
      <c r="AF25" s="58">
        <v>2.0</v>
      </c>
      <c r="AG25" s="58">
        <v>2.0</v>
      </c>
      <c r="AH25" s="58">
        <v>2.0</v>
      </c>
      <c r="AI25" s="58">
        <v>2.0</v>
      </c>
      <c r="AJ25" s="58">
        <v>2.0</v>
      </c>
      <c r="AK25" s="58">
        <v>2.0</v>
      </c>
      <c r="AL25" s="58">
        <v>2.0</v>
      </c>
      <c r="AM25" s="58">
        <v>2.0</v>
      </c>
      <c r="AN25" s="58">
        <v>2.0</v>
      </c>
      <c r="AO25" s="58">
        <v>2.0</v>
      </c>
      <c r="AP25" s="58">
        <v>2.0</v>
      </c>
      <c r="AQ25" s="58">
        <v>2.0</v>
      </c>
      <c r="AR25" s="58">
        <v>2.0</v>
      </c>
      <c r="AS25" s="58">
        <v>2.0</v>
      </c>
      <c r="AT25" s="58">
        <v>2.0</v>
      </c>
    </row>
    <row r="26" ht="15.75" customHeight="1">
      <c r="A26" s="50" t="s">
        <v>76</v>
      </c>
      <c r="B26" s="50">
        <v>0.0</v>
      </c>
      <c r="C26" s="50">
        <v>0.0</v>
      </c>
      <c r="D26" s="50">
        <v>0.0</v>
      </c>
      <c r="E26" s="50">
        <v>0.0</v>
      </c>
      <c r="F26" s="50">
        <v>0.0</v>
      </c>
      <c r="G26" s="50">
        <v>0.0</v>
      </c>
      <c r="H26" s="50">
        <v>0.0</v>
      </c>
      <c r="I26" s="50">
        <v>0.0</v>
      </c>
      <c r="J26" s="50">
        <v>2.0</v>
      </c>
      <c r="K26" s="50">
        <v>2.0</v>
      </c>
      <c r="L26" s="50">
        <v>2.0</v>
      </c>
      <c r="M26" s="50">
        <v>2.0</v>
      </c>
      <c r="N26" s="50">
        <v>2.0</v>
      </c>
      <c r="O26" s="50">
        <v>2.0</v>
      </c>
      <c r="P26" s="50">
        <v>2.0</v>
      </c>
      <c r="Q26" s="50">
        <v>2.0</v>
      </c>
      <c r="R26" s="50">
        <v>2.0</v>
      </c>
      <c r="S26" s="50">
        <v>2.0</v>
      </c>
      <c r="T26" s="50">
        <v>2.0</v>
      </c>
      <c r="U26" s="50">
        <v>2.0</v>
      </c>
      <c r="V26" s="50">
        <v>2.0</v>
      </c>
      <c r="W26" s="50">
        <v>2.0</v>
      </c>
      <c r="X26" s="50">
        <v>2.0</v>
      </c>
      <c r="Y26" s="50">
        <v>2.0</v>
      </c>
      <c r="Z26" s="50">
        <v>2.0</v>
      </c>
      <c r="AA26" s="50">
        <v>2.0</v>
      </c>
      <c r="AB26" s="50">
        <v>2.0</v>
      </c>
      <c r="AC26" s="50">
        <v>2.0</v>
      </c>
      <c r="AD26" s="50">
        <v>2.0</v>
      </c>
      <c r="AE26" s="50">
        <v>2.0</v>
      </c>
      <c r="AF26" s="50">
        <v>2.0</v>
      </c>
      <c r="AG26" s="50">
        <v>2.0</v>
      </c>
      <c r="AH26" s="50">
        <v>2.0</v>
      </c>
      <c r="AI26" s="50">
        <v>2.0</v>
      </c>
      <c r="AJ26" s="50">
        <v>2.0</v>
      </c>
      <c r="AK26" s="50">
        <v>2.0</v>
      </c>
      <c r="AL26" s="50">
        <v>2.0</v>
      </c>
      <c r="AM26" s="50">
        <v>2.0</v>
      </c>
      <c r="AN26" s="50">
        <v>2.0</v>
      </c>
      <c r="AO26" s="50">
        <v>2.0</v>
      </c>
      <c r="AP26" s="50">
        <v>2.0</v>
      </c>
      <c r="AQ26" s="50">
        <v>2.0</v>
      </c>
      <c r="AR26" s="50">
        <v>2.0</v>
      </c>
      <c r="AS26" s="50">
        <v>2.0</v>
      </c>
      <c r="AT26" s="50">
        <v>2.0</v>
      </c>
    </row>
    <row r="27" ht="15.75" customHeight="1">
      <c r="A27" s="58" t="s">
        <v>107</v>
      </c>
      <c r="B27" s="58">
        <v>0.0</v>
      </c>
      <c r="C27" s="58">
        <v>0.0</v>
      </c>
      <c r="D27" s="58">
        <v>0.0</v>
      </c>
      <c r="E27" s="58">
        <v>0.0</v>
      </c>
      <c r="F27" s="58">
        <v>0.0</v>
      </c>
      <c r="G27" s="58">
        <v>0.0</v>
      </c>
      <c r="H27" s="58">
        <v>0.0</v>
      </c>
      <c r="I27" s="58">
        <v>0.0</v>
      </c>
      <c r="J27" s="58">
        <v>0.0</v>
      </c>
      <c r="K27" s="58">
        <v>0.0</v>
      </c>
      <c r="L27" s="58">
        <v>0.0</v>
      </c>
      <c r="M27" s="58">
        <v>0.0</v>
      </c>
      <c r="N27" s="58">
        <v>0.0</v>
      </c>
      <c r="O27" s="58">
        <v>0.0</v>
      </c>
      <c r="P27" s="58">
        <v>0.0</v>
      </c>
      <c r="Q27" s="58">
        <v>0.0</v>
      </c>
      <c r="R27" s="58">
        <v>0.0</v>
      </c>
      <c r="S27" s="58">
        <v>0.0</v>
      </c>
      <c r="T27" s="58">
        <v>0.0</v>
      </c>
      <c r="U27" s="58">
        <v>0.0</v>
      </c>
      <c r="V27" s="58">
        <v>0.0</v>
      </c>
      <c r="W27" s="58">
        <v>0.0</v>
      </c>
      <c r="X27" s="58">
        <v>0.0</v>
      </c>
      <c r="Y27" s="58">
        <v>0.0</v>
      </c>
      <c r="Z27" s="58">
        <v>0.0</v>
      </c>
      <c r="AA27" s="58">
        <v>0.0</v>
      </c>
      <c r="AB27" s="58">
        <v>0.0</v>
      </c>
      <c r="AC27" s="58">
        <v>0.0</v>
      </c>
      <c r="AD27" s="58">
        <v>0.0</v>
      </c>
      <c r="AE27" s="58">
        <v>0.0</v>
      </c>
      <c r="AF27" s="58">
        <v>0.0</v>
      </c>
      <c r="AG27" s="58">
        <v>0.0</v>
      </c>
      <c r="AH27" s="58">
        <v>0.0</v>
      </c>
      <c r="AI27" s="58">
        <v>0.0</v>
      </c>
      <c r="AJ27" s="58">
        <v>0.0</v>
      </c>
      <c r="AK27" s="58">
        <v>0.0</v>
      </c>
      <c r="AL27" s="58">
        <v>0.0</v>
      </c>
      <c r="AM27" s="58">
        <v>0.0</v>
      </c>
      <c r="AN27" s="58">
        <v>0.0</v>
      </c>
      <c r="AO27" s="58">
        <v>0.0</v>
      </c>
      <c r="AP27" s="58">
        <v>0.0</v>
      </c>
      <c r="AQ27" s="58">
        <v>0.0</v>
      </c>
      <c r="AR27" s="58">
        <v>0.0</v>
      </c>
      <c r="AS27" s="58">
        <v>0.0</v>
      </c>
      <c r="AT27" s="58">
        <v>0.0</v>
      </c>
    </row>
    <row r="28" ht="15.75" customHeight="1">
      <c r="A28" s="50" t="s">
        <v>126</v>
      </c>
      <c r="B28" s="50">
        <v>0.0</v>
      </c>
      <c r="C28" s="50">
        <v>0.0</v>
      </c>
      <c r="D28" s="50">
        <v>0.0</v>
      </c>
      <c r="E28" s="50">
        <v>0.0</v>
      </c>
      <c r="F28" s="50">
        <v>0.0</v>
      </c>
      <c r="G28" s="50">
        <v>0.0</v>
      </c>
      <c r="H28" s="50">
        <v>0.0</v>
      </c>
      <c r="I28" s="50">
        <v>0.0</v>
      </c>
      <c r="J28" s="50">
        <v>0.0</v>
      </c>
      <c r="K28" s="50">
        <v>0.0</v>
      </c>
      <c r="L28" s="50">
        <v>0.0</v>
      </c>
      <c r="M28" s="50">
        <v>0.0</v>
      </c>
      <c r="N28" s="50">
        <v>0.0</v>
      </c>
      <c r="O28" s="38">
        <v>1.0</v>
      </c>
      <c r="P28" s="38">
        <v>1.0</v>
      </c>
      <c r="Q28" s="38">
        <v>1.0</v>
      </c>
      <c r="R28" s="38">
        <v>1.0</v>
      </c>
      <c r="S28" s="38">
        <v>1.0</v>
      </c>
      <c r="T28" s="38">
        <v>1.0</v>
      </c>
      <c r="U28" s="38">
        <v>1.0</v>
      </c>
      <c r="V28" s="38">
        <v>1.0</v>
      </c>
      <c r="W28" s="38">
        <v>1.0</v>
      </c>
      <c r="X28" s="38">
        <v>1.0</v>
      </c>
      <c r="Y28" s="38">
        <v>1.0</v>
      </c>
      <c r="Z28" s="38">
        <v>1.0</v>
      </c>
      <c r="AA28" s="38">
        <v>1.0</v>
      </c>
      <c r="AB28" s="38">
        <v>1.0</v>
      </c>
      <c r="AC28" s="38">
        <v>1.0</v>
      </c>
      <c r="AD28" s="38">
        <v>1.0</v>
      </c>
      <c r="AE28" s="38">
        <v>1.0</v>
      </c>
      <c r="AF28" s="38">
        <v>1.0</v>
      </c>
      <c r="AG28" s="38">
        <v>1.0</v>
      </c>
      <c r="AH28" s="38">
        <v>1.0</v>
      </c>
      <c r="AI28" s="38">
        <v>1.0</v>
      </c>
      <c r="AJ28" s="38">
        <v>1.0</v>
      </c>
      <c r="AK28" s="38">
        <v>1.0</v>
      </c>
      <c r="AL28" s="38">
        <v>1.0</v>
      </c>
      <c r="AM28" s="38">
        <v>1.0</v>
      </c>
      <c r="AN28" s="38">
        <v>1.0</v>
      </c>
      <c r="AO28" s="38">
        <v>1.0</v>
      </c>
      <c r="AP28" s="38">
        <v>1.0</v>
      </c>
      <c r="AQ28" s="38">
        <v>1.0</v>
      </c>
      <c r="AR28" s="38">
        <v>1.0</v>
      </c>
      <c r="AS28" s="38">
        <v>1.0</v>
      </c>
      <c r="AT28" s="38">
        <v>1.0</v>
      </c>
    </row>
    <row r="29" ht="15.75" customHeight="1">
      <c r="A29" s="58" t="s">
        <v>127</v>
      </c>
      <c r="B29" s="58">
        <v>0.0</v>
      </c>
      <c r="C29" s="58">
        <v>0.0</v>
      </c>
      <c r="D29" s="58">
        <v>0.0</v>
      </c>
      <c r="E29" s="58">
        <v>0.0</v>
      </c>
      <c r="F29" s="58">
        <v>0.0</v>
      </c>
      <c r="G29" s="58">
        <v>0.0</v>
      </c>
      <c r="H29" s="58">
        <v>0.0</v>
      </c>
      <c r="I29" s="58">
        <v>0.0</v>
      </c>
      <c r="J29" s="58">
        <v>0.0</v>
      </c>
      <c r="K29" s="58">
        <v>0.0</v>
      </c>
      <c r="L29" s="58">
        <v>0.0</v>
      </c>
      <c r="M29" s="58">
        <v>0.0</v>
      </c>
      <c r="N29" s="58">
        <v>2.0</v>
      </c>
      <c r="O29" s="58">
        <v>2.0</v>
      </c>
      <c r="P29" s="58">
        <v>2.0</v>
      </c>
      <c r="Q29" s="58">
        <v>2.0</v>
      </c>
      <c r="R29" s="58">
        <v>2.0</v>
      </c>
      <c r="S29" s="58">
        <v>2.0</v>
      </c>
      <c r="T29" s="58">
        <v>2.0</v>
      </c>
      <c r="U29" s="58">
        <v>2.0</v>
      </c>
      <c r="V29" s="58">
        <v>2.0</v>
      </c>
      <c r="W29" s="58">
        <v>2.0</v>
      </c>
      <c r="X29" s="58">
        <v>2.0</v>
      </c>
      <c r="Y29" s="58">
        <v>2.0</v>
      </c>
      <c r="Z29" s="58">
        <v>2.0</v>
      </c>
      <c r="AA29" s="58">
        <v>2.0</v>
      </c>
      <c r="AB29" s="58">
        <v>2.0</v>
      </c>
      <c r="AC29" s="58">
        <v>2.0</v>
      </c>
      <c r="AD29" s="58">
        <v>2.0</v>
      </c>
      <c r="AE29" s="58">
        <v>2.0</v>
      </c>
      <c r="AF29" s="58">
        <v>2.0</v>
      </c>
      <c r="AG29" s="58">
        <v>2.0</v>
      </c>
      <c r="AH29" s="58">
        <v>2.0</v>
      </c>
      <c r="AI29" s="58">
        <v>2.0</v>
      </c>
      <c r="AJ29" s="58">
        <v>2.0</v>
      </c>
      <c r="AK29" s="58">
        <v>2.0</v>
      </c>
      <c r="AL29" s="58">
        <v>2.0</v>
      </c>
      <c r="AM29" s="58">
        <v>2.0</v>
      </c>
      <c r="AN29" s="58">
        <v>2.0</v>
      </c>
      <c r="AO29" s="58">
        <v>2.0</v>
      </c>
      <c r="AP29" s="58">
        <v>2.0</v>
      </c>
      <c r="AQ29" s="58">
        <v>2.0</v>
      </c>
      <c r="AR29" s="58">
        <v>2.0</v>
      </c>
      <c r="AS29" s="58">
        <v>2.0</v>
      </c>
      <c r="AT29" s="58">
        <v>2.0</v>
      </c>
    </row>
    <row r="30" ht="15.75" customHeight="1">
      <c r="A30" s="50" t="s">
        <v>113</v>
      </c>
      <c r="B30" s="50">
        <v>0.0</v>
      </c>
      <c r="C30" s="50">
        <v>0.0</v>
      </c>
      <c r="D30" s="50">
        <v>0.0</v>
      </c>
      <c r="E30" s="50">
        <v>0.0</v>
      </c>
      <c r="F30" s="50">
        <v>0.0</v>
      </c>
      <c r="G30" s="50">
        <v>0.0</v>
      </c>
      <c r="H30" s="50">
        <v>0.0</v>
      </c>
      <c r="I30" s="50">
        <v>0.0</v>
      </c>
      <c r="J30" s="50">
        <v>0.0</v>
      </c>
      <c r="K30" s="50">
        <v>0.0</v>
      </c>
      <c r="L30" s="50">
        <v>0.0</v>
      </c>
      <c r="M30" s="50">
        <v>2.0</v>
      </c>
      <c r="N30" s="50">
        <v>2.0</v>
      </c>
      <c r="O30" s="50">
        <v>2.0</v>
      </c>
      <c r="P30" s="50">
        <v>2.0</v>
      </c>
      <c r="Q30" s="50">
        <v>2.0</v>
      </c>
      <c r="R30" s="50">
        <v>2.0</v>
      </c>
      <c r="S30" s="50">
        <v>2.0</v>
      </c>
      <c r="T30" s="50">
        <v>2.0</v>
      </c>
      <c r="U30" s="50">
        <v>2.0</v>
      </c>
      <c r="V30" s="50">
        <v>2.0</v>
      </c>
      <c r="W30" s="50">
        <v>2.0</v>
      </c>
      <c r="X30" s="50">
        <v>2.0</v>
      </c>
      <c r="Y30" s="50">
        <v>2.0</v>
      </c>
      <c r="Z30" s="50">
        <v>2.0</v>
      </c>
      <c r="AA30" s="50">
        <v>2.0</v>
      </c>
      <c r="AB30" s="50">
        <v>2.0</v>
      </c>
      <c r="AC30" s="50">
        <v>2.0</v>
      </c>
      <c r="AD30" s="50">
        <v>2.0</v>
      </c>
      <c r="AE30" s="50">
        <v>2.0</v>
      </c>
      <c r="AF30" s="50">
        <v>2.0</v>
      </c>
      <c r="AG30" s="50">
        <v>2.0</v>
      </c>
      <c r="AH30" s="50">
        <v>2.0</v>
      </c>
      <c r="AI30" s="50">
        <v>2.0</v>
      </c>
      <c r="AJ30" s="50">
        <v>2.0</v>
      </c>
      <c r="AK30" s="50">
        <v>2.0</v>
      </c>
      <c r="AL30" s="50">
        <v>2.0</v>
      </c>
      <c r="AM30" s="50">
        <v>2.0</v>
      </c>
      <c r="AN30" s="50">
        <v>2.0</v>
      </c>
      <c r="AO30" s="50">
        <v>2.0</v>
      </c>
      <c r="AP30" s="50">
        <v>2.0</v>
      </c>
      <c r="AQ30" s="50">
        <v>2.0</v>
      </c>
      <c r="AR30" s="50">
        <v>2.0</v>
      </c>
      <c r="AS30" s="50">
        <v>2.0</v>
      </c>
      <c r="AT30" s="50">
        <v>2.0</v>
      </c>
    </row>
    <row r="31" ht="15.75" customHeight="1">
      <c r="A31" s="58" t="s">
        <v>128</v>
      </c>
      <c r="B31" s="58">
        <v>0.0</v>
      </c>
      <c r="C31" s="58">
        <v>0.0</v>
      </c>
      <c r="D31" s="58">
        <v>0.0</v>
      </c>
      <c r="E31" s="58">
        <v>0.0</v>
      </c>
      <c r="F31" s="58">
        <v>0.0</v>
      </c>
      <c r="G31" s="58">
        <v>0.0</v>
      </c>
      <c r="H31" s="58">
        <v>0.0</v>
      </c>
      <c r="I31" s="58">
        <v>0.0</v>
      </c>
      <c r="J31" s="58">
        <v>0.0</v>
      </c>
      <c r="K31" s="58">
        <v>0.0</v>
      </c>
      <c r="L31" s="58">
        <v>0.0</v>
      </c>
      <c r="M31" s="58">
        <v>0.0</v>
      </c>
      <c r="N31" s="58">
        <v>0.0</v>
      </c>
      <c r="O31" s="58">
        <v>0.0</v>
      </c>
      <c r="P31" s="58">
        <v>0.0</v>
      </c>
      <c r="Q31" s="58">
        <v>0.0</v>
      </c>
      <c r="R31" s="58">
        <v>0.0</v>
      </c>
      <c r="S31" s="58">
        <v>0.0</v>
      </c>
      <c r="T31" s="58">
        <v>0.0</v>
      </c>
      <c r="U31" s="58">
        <v>0.0</v>
      </c>
      <c r="V31" s="58">
        <v>0.0</v>
      </c>
      <c r="W31" s="58">
        <v>0.0</v>
      </c>
      <c r="X31" s="58">
        <v>0.0</v>
      </c>
      <c r="Y31" s="58">
        <v>0.0</v>
      </c>
      <c r="Z31" s="58">
        <v>0.0</v>
      </c>
      <c r="AA31" s="58">
        <v>0.0</v>
      </c>
      <c r="AB31" s="58">
        <v>0.0</v>
      </c>
      <c r="AC31" s="58">
        <v>0.0</v>
      </c>
      <c r="AD31" s="58">
        <v>0.0</v>
      </c>
      <c r="AE31" s="58">
        <v>0.0</v>
      </c>
      <c r="AF31" s="58">
        <v>0.0</v>
      </c>
      <c r="AG31" s="58">
        <v>0.0</v>
      </c>
      <c r="AH31" s="58">
        <v>0.0</v>
      </c>
      <c r="AI31" s="58">
        <v>0.0</v>
      </c>
      <c r="AJ31" s="58">
        <v>0.0</v>
      </c>
      <c r="AK31" s="58">
        <v>0.0</v>
      </c>
      <c r="AL31" s="58">
        <v>0.0</v>
      </c>
      <c r="AM31" s="58">
        <v>0.0</v>
      </c>
      <c r="AN31" s="58">
        <v>0.0</v>
      </c>
      <c r="AO31" s="58">
        <v>0.0</v>
      </c>
      <c r="AP31" s="58">
        <v>0.0</v>
      </c>
      <c r="AQ31" s="58">
        <v>0.0</v>
      </c>
      <c r="AR31" s="58">
        <v>0.0</v>
      </c>
      <c r="AS31" s="58">
        <v>0.0</v>
      </c>
      <c r="AT31" s="58">
        <v>0.0</v>
      </c>
    </row>
    <row r="32" ht="15.75" customHeight="1">
      <c r="A32" s="38" t="s">
        <v>129</v>
      </c>
      <c r="B32" s="38">
        <v>0.0</v>
      </c>
      <c r="C32" s="38">
        <v>0.0</v>
      </c>
      <c r="D32" s="38">
        <v>0.0</v>
      </c>
      <c r="E32" s="38">
        <v>0.0</v>
      </c>
      <c r="F32" s="38">
        <v>0.0</v>
      </c>
      <c r="G32" s="38">
        <v>0.0</v>
      </c>
      <c r="H32" s="38">
        <v>0.0</v>
      </c>
      <c r="I32" s="38">
        <v>0.0</v>
      </c>
      <c r="J32" s="38">
        <v>0.0</v>
      </c>
      <c r="K32" s="38">
        <v>2.0</v>
      </c>
      <c r="L32" s="38">
        <v>2.0</v>
      </c>
      <c r="M32" s="38">
        <v>2.0</v>
      </c>
      <c r="N32" s="38">
        <v>2.0</v>
      </c>
      <c r="O32" s="38">
        <v>2.0</v>
      </c>
      <c r="P32" s="38">
        <v>2.0</v>
      </c>
      <c r="Q32" s="38">
        <v>2.0</v>
      </c>
      <c r="R32" s="38">
        <v>2.0</v>
      </c>
      <c r="S32" s="38">
        <v>2.0</v>
      </c>
      <c r="T32" s="38">
        <v>2.0</v>
      </c>
      <c r="U32" s="38">
        <v>2.0</v>
      </c>
      <c r="V32" s="38">
        <v>2.0</v>
      </c>
      <c r="W32" s="38">
        <v>2.0</v>
      </c>
      <c r="X32" s="38">
        <v>2.0</v>
      </c>
      <c r="Y32" s="38">
        <v>2.0</v>
      </c>
      <c r="Z32" s="38">
        <v>2.0</v>
      </c>
      <c r="AA32" s="38">
        <v>2.0</v>
      </c>
      <c r="AB32" s="38">
        <v>2.0</v>
      </c>
      <c r="AC32" s="38">
        <v>2.0</v>
      </c>
      <c r="AD32" s="38">
        <v>2.0</v>
      </c>
      <c r="AE32" s="38">
        <v>2.0</v>
      </c>
      <c r="AF32" s="38">
        <v>2.0</v>
      </c>
      <c r="AG32" s="38">
        <v>2.0</v>
      </c>
      <c r="AH32" s="38">
        <v>2.0</v>
      </c>
      <c r="AI32" s="38">
        <v>2.0</v>
      </c>
      <c r="AJ32" s="38">
        <v>2.0</v>
      </c>
      <c r="AK32" s="38">
        <v>2.0</v>
      </c>
      <c r="AL32" s="38">
        <v>2.0</v>
      </c>
      <c r="AM32" s="38">
        <v>2.0</v>
      </c>
      <c r="AN32" s="38">
        <v>2.0</v>
      </c>
      <c r="AO32" s="38">
        <v>2.0</v>
      </c>
      <c r="AP32" s="38">
        <v>2.0</v>
      </c>
      <c r="AQ32" s="38">
        <v>2.0</v>
      </c>
      <c r="AR32" s="38">
        <v>2.0</v>
      </c>
      <c r="AS32" s="38">
        <v>2.0</v>
      </c>
      <c r="AT32" s="38">
        <v>2.0</v>
      </c>
    </row>
    <row r="33" ht="15.75" customHeight="1">
      <c r="A33" s="50" t="s">
        <v>130</v>
      </c>
      <c r="B33" s="50">
        <v>0.0</v>
      </c>
      <c r="C33" s="50">
        <v>0.0</v>
      </c>
      <c r="D33" s="50">
        <v>0.0</v>
      </c>
      <c r="E33" s="50">
        <v>0.0</v>
      </c>
      <c r="F33" s="50">
        <v>0.0</v>
      </c>
      <c r="G33" s="50">
        <v>0.0</v>
      </c>
      <c r="H33" s="50">
        <v>0.0</v>
      </c>
      <c r="I33" s="50">
        <v>0.0</v>
      </c>
      <c r="J33" s="50">
        <v>0.0</v>
      </c>
      <c r="K33" s="50">
        <v>0.0</v>
      </c>
      <c r="L33" s="50">
        <v>0.0</v>
      </c>
      <c r="M33" s="50">
        <v>0.0</v>
      </c>
      <c r="N33" s="50">
        <v>0.0</v>
      </c>
      <c r="O33" s="50">
        <v>0.0</v>
      </c>
      <c r="P33" s="50">
        <v>0.0</v>
      </c>
      <c r="Q33" s="50">
        <v>0.0</v>
      </c>
      <c r="R33" s="50">
        <v>0.0</v>
      </c>
      <c r="S33" s="50">
        <v>0.0</v>
      </c>
      <c r="T33" s="50">
        <v>0.0</v>
      </c>
      <c r="U33" s="50">
        <v>0.0</v>
      </c>
      <c r="V33" s="50">
        <v>0.0</v>
      </c>
      <c r="W33" s="50">
        <v>0.0</v>
      </c>
      <c r="X33" s="50">
        <v>0.0</v>
      </c>
      <c r="Y33" s="50">
        <v>0.0</v>
      </c>
      <c r="Z33" s="50">
        <v>0.0</v>
      </c>
      <c r="AA33" s="50">
        <v>0.0</v>
      </c>
      <c r="AB33" s="50">
        <v>0.0</v>
      </c>
      <c r="AC33" s="50">
        <v>0.0</v>
      </c>
      <c r="AD33" s="50">
        <v>0.0</v>
      </c>
      <c r="AE33" s="50">
        <v>0.0</v>
      </c>
      <c r="AF33" s="50">
        <v>0.0</v>
      </c>
      <c r="AG33" s="50">
        <v>0.0</v>
      </c>
      <c r="AH33" s="50">
        <v>0.0</v>
      </c>
      <c r="AI33" s="50">
        <v>0.0</v>
      </c>
      <c r="AJ33" s="50">
        <v>0.0</v>
      </c>
      <c r="AK33" s="50">
        <v>0.0</v>
      </c>
      <c r="AL33" s="50">
        <v>0.0</v>
      </c>
      <c r="AM33" s="50">
        <v>0.0</v>
      </c>
      <c r="AN33" s="50">
        <v>0.0</v>
      </c>
      <c r="AO33" s="50">
        <v>0.0</v>
      </c>
      <c r="AP33" s="50">
        <v>0.0</v>
      </c>
      <c r="AQ33" s="50">
        <v>0.0</v>
      </c>
      <c r="AR33" s="50">
        <v>0.0</v>
      </c>
      <c r="AS33" s="50">
        <v>0.0</v>
      </c>
      <c r="AT33" s="50">
        <v>0.0</v>
      </c>
    </row>
    <row r="34" ht="15.75" customHeight="1"/>
    <row r="35" ht="15.75" customHeight="1">
      <c r="A35" s="64" t="s">
        <v>132</v>
      </c>
      <c r="B35" s="65" t="s">
        <v>5</v>
      </c>
    </row>
    <row r="36" ht="15.75" customHeight="1">
      <c r="A36" s="47" t="s">
        <v>133</v>
      </c>
      <c r="B36" s="53">
        <v>7.0</v>
      </c>
    </row>
    <row r="37" ht="15.75" customHeight="1">
      <c r="A37" s="47" t="s">
        <v>134</v>
      </c>
      <c r="B37" s="53">
        <v>2.0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</row>
    <row r="38" ht="15.75" customHeight="1">
      <c r="A38" s="47" t="s">
        <v>135</v>
      </c>
      <c r="B38" s="53">
        <v>2.0</v>
      </c>
    </row>
    <row r="39" ht="15.75" customHeight="1">
      <c r="A39" s="47" t="s">
        <v>136</v>
      </c>
      <c r="B39" s="53">
        <v>1.0</v>
      </c>
    </row>
    <row r="40" ht="15.75" customHeight="1">
      <c r="A40" s="47" t="s">
        <v>137</v>
      </c>
      <c r="B40" s="53">
        <v>4.0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</row>
    <row r="41" ht="15.75" customHeight="1">
      <c r="A41" s="47" t="s">
        <v>138</v>
      </c>
      <c r="B41" s="53">
        <v>1.0</v>
      </c>
    </row>
    <row r="42" ht="15.75" customHeight="1">
      <c r="A42" s="47" t="s">
        <v>139</v>
      </c>
      <c r="B42" s="53">
        <v>2.0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</row>
    <row r="43" ht="15.75" customHeight="1">
      <c r="A43" s="47" t="s">
        <v>140</v>
      </c>
      <c r="B43" s="53">
        <v>1.0</v>
      </c>
    </row>
    <row r="44" ht="15.75" customHeight="1">
      <c r="A44" s="47" t="s">
        <v>141</v>
      </c>
      <c r="B44" s="53">
        <v>2.0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</row>
    <row r="45" ht="15.75" customHeight="1">
      <c r="A45" s="47" t="s">
        <v>142</v>
      </c>
      <c r="B45" s="53">
        <v>1.0</v>
      </c>
    </row>
    <row r="46" ht="15.75" customHeight="1">
      <c r="A46" s="47" t="s">
        <v>143</v>
      </c>
      <c r="B46" s="53">
        <v>3.0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</row>
    <row r="47" ht="15.75" customHeight="1">
      <c r="A47" s="47" t="s">
        <v>145</v>
      </c>
      <c r="B47" s="53">
        <v>1.0</v>
      </c>
    </row>
    <row r="48" ht="15.75" customHeight="1">
      <c r="A48" s="47" t="s">
        <v>146</v>
      </c>
      <c r="B48" s="53">
        <v>2.0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</row>
    <row r="49" ht="15.75" customHeight="1">
      <c r="A49" s="47" t="s">
        <v>147</v>
      </c>
      <c r="B49" s="53">
        <v>2.0</v>
      </c>
    </row>
    <row r="50" ht="15.75" customHeight="1">
      <c r="A50" s="56" t="s">
        <v>148</v>
      </c>
      <c r="B50" s="55">
        <v>6.0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</row>
    <row r="51" ht="15.75" customHeight="1">
      <c r="A51" s="47" t="s">
        <v>149</v>
      </c>
      <c r="B51" s="53">
        <v>7.0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</row>
    <row r="52" ht="15.75" customHeight="1">
      <c r="A52" s="48" t="s">
        <v>150</v>
      </c>
      <c r="B52" s="62">
        <v>1.0</v>
      </c>
    </row>
    <row r="53" ht="15.75" customHeight="1"/>
    <row r="54" ht="15.75" customHeight="1">
      <c r="A54" s="58" t="s">
        <v>151</v>
      </c>
      <c r="B54" s="58" t="s">
        <v>6</v>
      </c>
      <c r="C54" s="58" t="s">
        <v>8</v>
      </c>
      <c r="D54" s="58" t="s">
        <v>9</v>
      </c>
      <c r="E54" s="58" t="s">
        <v>10</v>
      </c>
      <c r="F54" s="58" t="s">
        <v>11</v>
      </c>
      <c r="G54" s="58" t="s">
        <v>12</v>
      </c>
      <c r="H54" s="58" t="s">
        <v>13</v>
      </c>
      <c r="I54" s="58" t="s">
        <v>14</v>
      </c>
      <c r="J54" s="58" t="s">
        <v>15</v>
      </c>
      <c r="K54" s="58" t="s">
        <v>16</v>
      </c>
      <c r="L54" s="58" t="s">
        <v>17</v>
      </c>
      <c r="M54" s="58" t="s">
        <v>18</v>
      </c>
      <c r="N54" s="58" t="s">
        <v>19</v>
      </c>
      <c r="O54" s="58" t="s">
        <v>20</v>
      </c>
      <c r="P54" s="58" t="s">
        <v>21</v>
      </c>
      <c r="Q54" s="58" t="s">
        <v>23</v>
      </c>
      <c r="R54" s="58" t="s">
        <v>24</v>
      </c>
      <c r="S54" s="58" t="s">
        <v>25</v>
      </c>
      <c r="T54" s="58" t="s">
        <v>26</v>
      </c>
      <c r="U54" s="58" t="s">
        <v>27</v>
      </c>
      <c r="V54" s="58" t="s">
        <v>28</v>
      </c>
      <c r="W54" s="58" t="s">
        <v>29</v>
      </c>
      <c r="X54" s="58" t="s">
        <v>30</v>
      </c>
      <c r="Y54" s="58" t="s">
        <v>31</v>
      </c>
      <c r="Z54" s="58" t="s">
        <v>32</v>
      </c>
      <c r="AA54" s="58" t="s">
        <v>33</v>
      </c>
      <c r="AB54" s="58" t="s">
        <v>34</v>
      </c>
      <c r="AC54" s="58" t="s">
        <v>35</v>
      </c>
      <c r="AD54" s="58" t="s">
        <v>36</v>
      </c>
      <c r="AE54" s="58" t="s">
        <v>37</v>
      </c>
      <c r="AF54" s="58" t="s">
        <v>38</v>
      </c>
      <c r="AG54" s="58" t="s">
        <v>39</v>
      </c>
      <c r="AH54" s="58" t="s">
        <v>40</v>
      </c>
      <c r="AI54" s="58" t="s">
        <v>41</v>
      </c>
      <c r="AJ54" s="58" t="s">
        <v>42</v>
      </c>
      <c r="AK54" s="58" t="s">
        <v>43</v>
      </c>
      <c r="AL54" s="58" t="s">
        <v>44</v>
      </c>
      <c r="AM54" s="58" t="s">
        <v>45</v>
      </c>
      <c r="AN54" s="58" t="s">
        <v>46</v>
      </c>
      <c r="AO54" s="58" t="s">
        <v>47</v>
      </c>
      <c r="AP54" s="58" t="s">
        <v>48</v>
      </c>
      <c r="AQ54" s="58" t="s">
        <v>49</v>
      </c>
      <c r="AR54" s="58" t="s">
        <v>50</v>
      </c>
      <c r="AS54" s="58" t="s">
        <v>51</v>
      </c>
      <c r="AT54" s="58" t="s">
        <v>52</v>
      </c>
    </row>
    <row r="55" ht="15.75" customHeight="1">
      <c r="A55" s="58" t="s">
        <v>133</v>
      </c>
      <c r="B55" s="58">
        <v>0.0</v>
      </c>
      <c r="C55" s="58">
        <v>0.0</v>
      </c>
      <c r="D55" s="58">
        <v>0.0</v>
      </c>
      <c r="E55" s="58">
        <v>0.0</v>
      </c>
      <c r="F55" s="58">
        <v>0.0</v>
      </c>
      <c r="G55" s="58">
        <v>0.0</v>
      </c>
      <c r="H55" s="58">
        <v>0.0</v>
      </c>
      <c r="I55" s="58">
        <v>0.0</v>
      </c>
      <c r="J55" s="58">
        <v>0.0</v>
      </c>
      <c r="K55" s="58">
        <v>0.0</v>
      </c>
      <c r="L55" s="68">
        <v>3.0</v>
      </c>
      <c r="M55" s="68">
        <v>3.0</v>
      </c>
      <c r="N55" s="68">
        <v>3.0</v>
      </c>
      <c r="O55" s="68">
        <v>3.0</v>
      </c>
      <c r="P55" s="68">
        <v>3.0</v>
      </c>
      <c r="Q55" s="68">
        <v>3.0</v>
      </c>
      <c r="R55" s="68">
        <v>3.0</v>
      </c>
      <c r="S55" s="68">
        <v>3.0</v>
      </c>
      <c r="T55" s="68">
        <v>3.0</v>
      </c>
      <c r="U55" s="68">
        <v>3.0</v>
      </c>
      <c r="V55" s="68">
        <v>3.0</v>
      </c>
      <c r="W55" s="68">
        <v>3.0</v>
      </c>
      <c r="X55" s="68">
        <v>3.0</v>
      </c>
      <c r="Y55" s="68">
        <v>3.0</v>
      </c>
      <c r="Z55" s="68">
        <v>3.0</v>
      </c>
      <c r="AA55" s="68">
        <v>3.0</v>
      </c>
      <c r="AB55" s="68">
        <v>3.0</v>
      </c>
      <c r="AC55" s="68">
        <v>3.0</v>
      </c>
      <c r="AD55" s="68">
        <v>3.0</v>
      </c>
      <c r="AE55" s="68">
        <v>3.0</v>
      </c>
      <c r="AF55" s="68">
        <v>3.0</v>
      </c>
      <c r="AG55" s="68">
        <v>3.0</v>
      </c>
      <c r="AH55" s="68">
        <v>3.0</v>
      </c>
      <c r="AI55" s="68">
        <v>3.0</v>
      </c>
      <c r="AJ55" s="68">
        <v>3.0</v>
      </c>
      <c r="AK55" s="68">
        <v>3.0</v>
      </c>
      <c r="AL55" s="68">
        <v>3.0</v>
      </c>
      <c r="AM55" s="68">
        <v>3.0</v>
      </c>
      <c r="AN55" s="68">
        <v>3.0</v>
      </c>
      <c r="AO55" s="68">
        <v>3.0</v>
      </c>
      <c r="AP55" s="68">
        <v>3.0</v>
      </c>
      <c r="AQ55" s="68">
        <v>3.0</v>
      </c>
      <c r="AR55" s="68">
        <v>3.0</v>
      </c>
      <c r="AS55" s="68">
        <v>3.0</v>
      </c>
      <c r="AT55" s="68">
        <v>3.0</v>
      </c>
    </row>
    <row r="56" ht="15.75" customHeight="1">
      <c r="A56" s="50" t="s">
        <v>134</v>
      </c>
      <c r="B56" s="50">
        <v>0.0</v>
      </c>
      <c r="C56" s="50">
        <v>0.0</v>
      </c>
      <c r="D56" s="50">
        <v>0.0</v>
      </c>
      <c r="E56" s="50">
        <v>0.0</v>
      </c>
      <c r="F56" s="50">
        <v>0.0</v>
      </c>
      <c r="G56" s="50">
        <v>0.0</v>
      </c>
      <c r="H56" s="50">
        <v>0.0</v>
      </c>
      <c r="I56" s="50">
        <v>0.0</v>
      </c>
      <c r="J56" s="50">
        <v>0.0</v>
      </c>
      <c r="K56" s="50">
        <v>0.0</v>
      </c>
      <c r="L56" s="50">
        <v>0.0</v>
      </c>
      <c r="M56" s="50">
        <v>0.0</v>
      </c>
      <c r="N56" s="50">
        <v>0.0</v>
      </c>
      <c r="O56" s="50">
        <v>0.0</v>
      </c>
      <c r="P56" s="50">
        <v>0.0</v>
      </c>
      <c r="Q56" s="50">
        <v>0.0</v>
      </c>
      <c r="R56" s="50">
        <v>0.0</v>
      </c>
      <c r="S56" s="50">
        <v>0.0</v>
      </c>
      <c r="T56" s="50">
        <v>0.0</v>
      </c>
      <c r="U56" s="50">
        <v>0.0</v>
      </c>
      <c r="V56" s="50">
        <v>0.0</v>
      </c>
      <c r="W56" s="50">
        <v>0.0</v>
      </c>
      <c r="X56" s="50">
        <v>0.0</v>
      </c>
      <c r="Y56" s="50">
        <v>0.0</v>
      </c>
      <c r="Z56" s="50">
        <v>0.0</v>
      </c>
      <c r="AA56" s="50">
        <v>0.0</v>
      </c>
      <c r="AB56" s="50">
        <v>0.0</v>
      </c>
      <c r="AC56" s="50">
        <v>0.0</v>
      </c>
      <c r="AD56" s="50">
        <v>0.0</v>
      </c>
      <c r="AE56" s="50">
        <v>0.0</v>
      </c>
      <c r="AF56" s="50">
        <v>0.0</v>
      </c>
      <c r="AG56" s="50">
        <v>0.0</v>
      </c>
      <c r="AH56" s="50">
        <v>0.0</v>
      </c>
      <c r="AI56" s="50">
        <v>0.0</v>
      </c>
      <c r="AJ56" s="50">
        <v>0.0</v>
      </c>
      <c r="AK56" s="50">
        <v>0.0</v>
      </c>
      <c r="AL56" s="50">
        <v>0.0</v>
      </c>
      <c r="AM56" s="50">
        <v>0.0</v>
      </c>
      <c r="AN56" s="50">
        <v>0.0</v>
      </c>
      <c r="AO56" s="50">
        <v>0.0</v>
      </c>
      <c r="AP56" s="50">
        <v>0.0</v>
      </c>
      <c r="AQ56" s="50">
        <v>0.0</v>
      </c>
      <c r="AR56" s="50">
        <v>0.0</v>
      </c>
      <c r="AS56" s="50">
        <v>0.0</v>
      </c>
      <c r="AT56" s="50">
        <v>0.0</v>
      </c>
    </row>
    <row r="57" ht="15.75" customHeight="1">
      <c r="A57" s="58" t="s">
        <v>135</v>
      </c>
      <c r="B57" s="58">
        <v>0.0</v>
      </c>
      <c r="C57" s="58">
        <v>0.0</v>
      </c>
      <c r="D57" s="58">
        <v>0.0</v>
      </c>
      <c r="E57" s="58">
        <v>0.0</v>
      </c>
      <c r="F57" s="58">
        <v>0.0</v>
      </c>
      <c r="G57" s="58">
        <v>0.0</v>
      </c>
      <c r="H57" s="58">
        <v>0.0</v>
      </c>
      <c r="I57" s="58">
        <v>2.0</v>
      </c>
      <c r="J57" s="58">
        <v>2.0</v>
      </c>
      <c r="K57" s="58">
        <v>2.0</v>
      </c>
      <c r="L57" s="58">
        <v>2.0</v>
      </c>
      <c r="M57" s="58">
        <v>2.0</v>
      </c>
      <c r="N57" s="58">
        <v>2.0</v>
      </c>
      <c r="O57" s="58">
        <v>2.0</v>
      </c>
      <c r="P57" s="58">
        <v>2.0</v>
      </c>
      <c r="Q57" s="58">
        <v>2.0</v>
      </c>
      <c r="R57" s="58">
        <v>2.0</v>
      </c>
      <c r="S57" s="58">
        <v>2.0</v>
      </c>
      <c r="T57" s="58">
        <v>2.0</v>
      </c>
      <c r="U57" s="58">
        <v>2.0</v>
      </c>
      <c r="V57" s="58">
        <v>2.0</v>
      </c>
      <c r="W57" s="58">
        <v>2.0</v>
      </c>
      <c r="X57" s="58">
        <v>2.0</v>
      </c>
      <c r="Y57" s="58">
        <v>2.0</v>
      </c>
      <c r="Z57" s="58">
        <v>2.0</v>
      </c>
      <c r="AA57" s="58">
        <v>2.0</v>
      </c>
      <c r="AB57" s="58">
        <v>2.0</v>
      </c>
      <c r="AC57" s="58">
        <v>2.0</v>
      </c>
      <c r="AD57" s="58">
        <v>2.0</v>
      </c>
      <c r="AE57" s="58">
        <v>2.0</v>
      </c>
      <c r="AF57" s="58">
        <v>2.0</v>
      </c>
      <c r="AG57" s="58">
        <v>2.0</v>
      </c>
      <c r="AH57" s="58">
        <v>2.0</v>
      </c>
      <c r="AI57" s="58">
        <v>2.0</v>
      </c>
      <c r="AJ57" s="58">
        <v>2.0</v>
      </c>
      <c r="AK57" s="58">
        <v>2.0</v>
      </c>
      <c r="AL57" s="58">
        <v>2.0</v>
      </c>
      <c r="AM57" s="58">
        <v>2.0</v>
      </c>
      <c r="AN57" s="58">
        <v>2.0</v>
      </c>
      <c r="AO57" s="58">
        <v>2.0</v>
      </c>
      <c r="AP57" s="58">
        <v>2.0</v>
      </c>
      <c r="AQ57" s="58">
        <v>2.0</v>
      </c>
      <c r="AR57" s="58">
        <v>2.0</v>
      </c>
      <c r="AS57" s="58">
        <v>2.0</v>
      </c>
      <c r="AT57" s="58">
        <v>2.0</v>
      </c>
    </row>
    <row r="58" ht="15.75" customHeight="1">
      <c r="A58" s="50" t="s">
        <v>136</v>
      </c>
      <c r="B58" s="50">
        <v>0.0</v>
      </c>
      <c r="C58" s="50">
        <v>0.0</v>
      </c>
      <c r="D58" s="50">
        <v>0.0</v>
      </c>
      <c r="E58" s="50">
        <v>0.0</v>
      </c>
      <c r="F58" s="50">
        <v>0.0</v>
      </c>
      <c r="G58" s="50">
        <v>0.0</v>
      </c>
      <c r="H58" s="50">
        <v>0.0</v>
      </c>
      <c r="I58" s="50">
        <v>0.0</v>
      </c>
      <c r="J58" s="50">
        <v>0.0</v>
      </c>
      <c r="K58" s="50">
        <v>0.0</v>
      </c>
      <c r="L58" s="50">
        <v>0.0</v>
      </c>
      <c r="M58" s="50">
        <v>0.0</v>
      </c>
      <c r="N58" s="50">
        <v>0.0</v>
      </c>
      <c r="O58" s="38">
        <v>1.2</v>
      </c>
      <c r="P58" s="38">
        <v>1.2</v>
      </c>
      <c r="Q58" s="38">
        <v>1.2</v>
      </c>
      <c r="R58" s="38">
        <v>1.2</v>
      </c>
      <c r="S58" s="38">
        <v>1.2</v>
      </c>
      <c r="T58" s="38">
        <v>1.2</v>
      </c>
      <c r="U58" s="38">
        <v>1.2</v>
      </c>
      <c r="V58" s="38">
        <v>1.2</v>
      </c>
      <c r="W58" s="38">
        <v>1.2</v>
      </c>
      <c r="X58" s="38">
        <v>1.2</v>
      </c>
      <c r="Y58" s="38">
        <v>1.2</v>
      </c>
      <c r="Z58" s="38">
        <v>1.2</v>
      </c>
      <c r="AA58" s="38">
        <v>1.2</v>
      </c>
      <c r="AB58" s="38">
        <v>1.2</v>
      </c>
      <c r="AC58" s="38">
        <v>1.2</v>
      </c>
      <c r="AD58" s="38">
        <v>1.2</v>
      </c>
      <c r="AE58" s="38">
        <v>1.2</v>
      </c>
      <c r="AF58" s="38">
        <v>1.2</v>
      </c>
      <c r="AG58" s="38">
        <v>1.2</v>
      </c>
      <c r="AH58" s="38">
        <v>1.2</v>
      </c>
      <c r="AI58" s="38">
        <v>1.2</v>
      </c>
      <c r="AJ58" s="38">
        <v>1.2</v>
      </c>
      <c r="AK58" s="38">
        <v>1.2</v>
      </c>
      <c r="AL58" s="38">
        <v>1.2</v>
      </c>
      <c r="AM58" s="38">
        <v>1.2</v>
      </c>
      <c r="AN58" s="38">
        <v>1.2</v>
      </c>
      <c r="AO58" s="38">
        <v>1.2</v>
      </c>
      <c r="AP58" s="38">
        <v>1.2</v>
      </c>
      <c r="AQ58" s="38">
        <v>1.2</v>
      </c>
      <c r="AR58" s="38">
        <v>1.2</v>
      </c>
      <c r="AS58" s="38">
        <v>1.2</v>
      </c>
      <c r="AT58" s="38">
        <v>1.2</v>
      </c>
    </row>
    <row r="59" ht="15.75" customHeight="1">
      <c r="A59" s="58" t="s">
        <v>137</v>
      </c>
      <c r="B59" s="58">
        <v>0.0</v>
      </c>
      <c r="C59" s="58">
        <v>0.0</v>
      </c>
      <c r="D59" s="58">
        <v>0.0</v>
      </c>
      <c r="E59" s="58">
        <v>0.0</v>
      </c>
      <c r="F59" s="58">
        <v>0.0</v>
      </c>
      <c r="G59" s="58">
        <v>0.0</v>
      </c>
      <c r="H59" s="58">
        <v>0.0</v>
      </c>
      <c r="I59" s="58">
        <v>0.0</v>
      </c>
      <c r="J59" s="58">
        <v>0.0</v>
      </c>
      <c r="K59" s="68">
        <v>2.0</v>
      </c>
      <c r="L59" s="68">
        <v>2.0</v>
      </c>
      <c r="M59" s="68">
        <v>2.0</v>
      </c>
      <c r="N59" s="68">
        <v>2.0</v>
      </c>
      <c r="O59" s="68">
        <v>2.0</v>
      </c>
      <c r="P59" s="68">
        <v>2.0</v>
      </c>
      <c r="Q59" s="68">
        <v>2.0</v>
      </c>
      <c r="R59" s="68">
        <v>2.0</v>
      </c>
      <c r="S59" s="68">
        <v>2.0</v>
      </c>
      <c r="T59" s="68">
        <v>2.0</v>
      </c>
      <c r="U59" s="68">
        <v>2.0</v>
      </c>
      <c r="V59" s="68">
        <v>2.0</v>
      </c>
      <c r="W59" s="68">
        <v>2.0</v>
      </c>
      <c r="X59" s="68">
        <v>2.0</v>
      </c>
      <c r="Y59" s="68">
        <v>2.0</v>
      </c>
      <c r="Z59" s="68">
        <v>2.0</v>
      </c>
      <c r="AA59" s="68">
        <v>2.0</v>
      </c>
      <c r="AB59" s="68">
        <v>2.0</v>
      </c>
      <c r="AC59" s="68">
        <v>2.0</v>
      </c>
      <c r="AD59" s="68">
        <v>2.0</v>
      </c>
      <c r="AE59" s="68">
        <v>2.0</v>
      </c>
      <c r="AF59" s="68">
        <v>2.0</v>
      </c>
      <c r="AG59" s="68">
        <v>2.0</v>
      </c>
      <c r="AH59" s="68">
        <v>2.0</v>
      </c>
      <c r="AI59" s="68">
        <v>2.0</v>
      </c>
      <c r="AJ59" s="68">
        <v>2.0</v>
      </c>
      <c r="AK59" s="68">
        <v>2.0</v>
      </c>
      <c r="AL59" s="68">
        <v>2.0</v>
      </c>
      <c r="AM59" s="68">
        <v>2.0</v>
      </c>
      <c r="AN59" s="68">
        <v>2.0</v>
      </c>
      <c r="AO59" s="68">
        <v>2.0</v>
      </c>
      <c r="AP59" s="68">
        <v>2.0</v>
      </c>
      <c r="AQ59" s="68">
        <v>2.0</v>
      </c>
      <c r="AR59" s="68">
        <v>2.0</v>
      </c>
      <c r="AS59" s="68">
        <v>2.0</v>
      </c>
      <c r="AT59" s="68">
        <v>2.0</v>
      </c>
    </row>
    <row r="60" ht="15.75" customHeight="1">
      <c r="A60" s="50" t="s">
        <v>138</v>
      </c>
      <c r="B60" s="50">
        <v>0.0</v>
      </c>
      <c r="C60" s="50">
        <v>0.0</v>
      </c>
      <c r="D60" s="50">
        <v>0.0</v>
      </c>
      <c r="E60" s="50">
        <v>0.0</v>
      </c>
      <c r="F60" s="50">
        <v>0.0</v>
      </c>
      <c r="G60" s="50">
        <v>0.0</v>
      </c>
      <c r="H60" s="50">
        <v>0.0</v>
      </c>
      <c r="I60" s="50">
        <v>0.0</v>
      </c>
      <c r="J60" s="50">
        <v>0.0</v>
      </c>
      <c r="K60" s="50">
        <v>0.0</v>
      </c>
      <c r="L60" s="38">
        <v>1.2</v>
      </c>
      <c r="M60" s="38">
        <v>1.2</v>
      </c>
      <c r="N60" s="38">
        <v>1.2</v>
      </c>
      <c r="O60" s="38">
        <v>1.2</v>
      </c>
      <c r="P60" s="38">
        <v>1.2</v>
      </c>
      <c r="Q60" s="38">
        <v>1.2</v>
      </c>
      <c r="R60" s="38">
        <v>1.2</v>
      </c>
      <c r="S60" s="38">
        <v>1.2</v>
      </c>
      <c r="T60" s="38">
        <v>1.2</v>
      </c>
      <c r="U60" s="38">
        <v>1.2</v>
      </c>
      <c r="V60" s="38">
        <v>1.2</v>
      </c>
      <c r="W60" s="38">
        <v>1.2</v>
      </c>
      <c r="X60" s="38">
        <v>1.2</v>
      </c>
      <c r="Y60" s="38">
        <v>1.2</v>
      </c>
      <c r="Z60" s="38">
        <v>1.2</v>
      </c>
      <c r="AA60" s="38">
        <v>1.2</v>
      </c>
      <c r="AB60" s="38">
        <v>1.2</v>
      </c>
      <c r="AC60" s="38">
        <v>1.2</v>
      </c>
      <c r="AD60" s="38">
        <v>1.2</v>
      </c>
      <c r="AE60" s="38">
        <v>1.2</v>
      </c>
      <c r="AF60" s="38">
        <v>1.2</v>
      </c>
      <c r="AG60" s="38">
        <v>1.2</v>
      </c>
      <c r="AH60" s="38">
        <v>1.2</v>
      </c>
      <c r="AI60" s="38">
        <v>1.2</v>
      </c>
      <c r="AJ60" s="38">
        <v>1.2</v>
      </c>
      <c r="AK60" s="38">
        <v>1.2</v>
      </c>
      <c r="AL60" s="38">
        <v>1.2</v>
      </c>
      <c r="AM60" s="38">
        <v>1.2</v>
      </c>
      <c r="AN60" s="38">
        <v>1.2</v>
      </c>
      <c r="AO60" s="38">
        <v>1.2</v>
      </c>
      <c r="AP60" s="38">
        <v>1.2</v>
      </c>
      <c r="AQ60" s="38">
        <v>1.2</v>
      </c>
      <c r="AR60" s="38">
        <v>1.2</v>
      </c>
      <c r="AS60" s="38">
        <v>1.2</v>
      </c>
      <c r="AT60" s="38">
        <v>1.2</v>
      </c>
    </row>
    <row r="61" ht="15.75" customHeight="1">
      <c r="A61" s="58" t="s">
        <v>139</v>
      </c>
      <c r="B61" s="58">
        <v>0.0</v>
      </c>
      <c r="C61" s="58">
        <v>0.0</v>
      </c>
      <c r="D61" s="58">
        <v>0.0</v>
      </c>
      <c r="E61" s="58">
        <v>0.0</v>
      </c>
      <c r="F61" s="58">
        <v>0.0</v>
      </c>
      <c r="G61" s="58">
        <v>0.0</v>
      </c>
      <c r="H61" s="58">
        <v>0.0</v>
      </c>
      <c r="I61" s="58">
        <v>2.0</v>
      </c>
      <c r="J61" s="58">
        <v>2.0</v>
      </c>
      <c r="K61" s="58">
        <v>2.0</v>
      </c>
      <c r="L61" s="58">
        <v>2.0</v>
      </c>
      <c r="M61" s="58">
        <v>2.0</v>
      </c>
      <c r="N61" s="58">
        <v>2.0</v>
      </c>
      <c r="O61" s="58">
        <v>2.0</v>
      </c>
      <c r="P61" s="58">
        <v>2.0</v>
      </c>
      <c r="Q61" s="58">
        <v>2.0</v>
      </c>
      <c r="R61" s="58">
        <v>2.0</v>
      </c>
      <c r="S61" s="58">
        <v>2.0</v>
      </c>
      <c r="T61" s="58">
        <v>2.0</v>
      </c>
      <c r="U61" s="58">
        <v>2.0</v>
      </c>
      <c r="V61" s="58">
        <v>2.0</v>
      </c>
      <c r="W61" s="58">
        <v>2.0</v>
      </c>
      <c r="X61" s="58">
        <v>2.0</v>
      </c>
      <c r="Y61" s="58">
        <v>2.0</v>
      </c>
      <c r="Z61" s="58">
        <v>2.0</v>
      </c>
      <c r="AA61" s="58">
        <v>2.0</v>
      </c>
      <c r="AB61" s="58">
        <v>2.0</v>
      </c>
      <c r="AC61" s="58">
        <v>2.0</v>
      </c>
      <c r="AD61" s="58">
        <v>2.0</v>
      </c>
      <c r="AE61" s="58">
        <v>2.0</v>
      </c>
      <c r="AF61" s="58">
        <v>2.0</v>
      </c>
      <c r="AG61" s="58">
        <v>2.0</v>
      </c>
      <c r="AH61" s="58">
        <v>2.0</v>
      </c>
      <c r="AI61" s="58">
        <v>2.0</v>
      </c>
      <c r="AJ61" s="58">
        <v>2.0</v>
      </c>
      <c r="AK61" s="58">
        <v>2.0</v>
      </c>
      <c r="AL61" s="58">
        <v>2.0</v>
      </c>
      <c r="AM61" s="58">
        <v>2.0</v>
      </c>
      <c r="AN61" s="58">
        <v>2.0</v>
      </c>
      <c r="AO61" s="58">
        <v>2.0</v>
      </c>
      <c r="AP61" s="58">
        <v>2.0</v>
      </c>
      <c r="AQ61" s="58">
        <v>2.0</v>
      </c>
      <c r="AR61" s="58">
        <v>2.0</v>
      </c>
      <c r="AS61" s="58">
        <v>2.0</v>
      </c>
      <c r="AT61" s="58">
        <v>2.0</v>
      </c>
    </row>
    <row r="62" ht="15.75" customHeight="1">
      <c r="A62" s="50" t="s">
        <v>140</v>
      </c>
      <c r="B62" s="50">
        <v>0.0</v>
      </c>
      <c r="C62" s="50">
        <v>0.0</v>
      </c>
      <c r="D62" s="50">
        <v>0.0</v>
      </c>
      <c r="E62" s="50">
        <v>0.0</v>
      </c>
      <c r="F62" s="50">
        <v>0.0</v>
      </c>
      <c r="G62" s="50">
        <v>0.0</v>
      </c>
      <c r="H62" s="50">
        <v>0.0</v>
      </c>
      <c r="I62" s="50">
        <v>0.0</v>
      </c>
      <c r="J62" s="50">
        <v>0.0</v>
      </c>
      <c r="K62" s="50">
        <v>0.0</v>
      </c>
      <c r="L62" s="50">
        <v>0.0</v>
      </c>
      <c r="M62" s="50">
        <v>0.0</v>
      </c>
      <c r="N62" s="50">
        <v>0.0</v>
      </c>
      <c r="O62" s="50">
        <v>0.0</v>
      </c>
      <c r="P62" s="50">
        <v>1.0</v>
      </c>
      <c r="Q62" s="50">
        <v>1.0</v>
      </c>
      <c r="R62" s="50">
        <v>1.0</v>
      </c>
      <c r="S62" s="50">
        <v>1.0</v>
      </c>
      <c r="T62" s="50">
        <v>1.0</v>
      </c>
      <c r="U62" s="50">
        <v>1.0</v>
      </c>
      <c r="V62" s="50">
        <v>1.0</v>
      </c>
      <c r="W62" s="50">
        <v>1.0</v>
      </c>
      <c r="X62" s="50">
        <v>1.0</v>
      </c>
      <c r="Y62" s="50">
        <v>1.0</v>
      </c>
      <c r="Z62" s="50">
        <v>1.0</v>
      </c>
      <c r="AA62" s="50">
        <v>1.0</v>
      </c>
      <c r="AB62" s="50">
        <v>1.0</v>
      </c>
      <c r="AC62" s="50">
        <v>1.0</v>
      </c>
      <c r="AD62" s="50">
        <v>1.0</v>
      </c>
      <c r="AE62" s="50">
        <v>1.0</v>
      </c>
      <c r="AF62" s="50">
        <v>1.0</v>
      </c>
      <c r="AG62" s="50">
        <v>1.0</v>
      </c>
      <c r="AH62" s="50">
        <v>1.0</v>
      </c>
      <c r="AI62" s="50">
        <v>1.0</v>
      </c>
      <c r="AJ62" s="50">
        <v>1.0</v>
      </c>
      <c r="AK62" s="50">
        <v>1.0</v>
      </c>
      <c r="AL62" s="50">
        <v>1.0</v>
      </c>
      <c r="AM62" s="50">
        <v>1.0</v>
      </c>
      <c r="AN62" s="50">
        <v>1.0</v>
      </c>
      <c r="AO62" s="50">
        <v>1.0</v>
      </c>
      <c r="AP62" s="50">
        <v>1.0</v>
      </c>
      <c r="AQ62" s="50">
        <v>1.0</v>
      </c>
      <c r="AR62" s="50">
        <v>1.0</v>
      </c>
      <c r="AS62" s="50">
        <v>1.0</v>
      </c>
      <c r="AT62" s="50">
        <v>1.0</v>
      </c>
    </row>
    <row r="63" ht="15.75" customHeight="1">
      <c r="A63" s="58" t="s">
        <v>141</v>
      </c>
      <c r="B63" s="58">
        <v>0.0</v>
      </c>
      <c r="C63" s="58">
        <v>0.0</v>
      </c>
      <c r="D63" s="58">
        <v>0.0</v>
      </c>
      <c r="E63" s="58">
        <v>0.0</v>
      </c>
      <c r="F63" s="58">
        <v>0.0</v>
      </c>
      <c r="G63" s="58">
        <v>0.0</v>
      </c>
      <c r="H63" s="58">
        <v>0.0</v>
      </c>
      <c r="I63" s="58">
        <v>0.0</v>
      </c>
      <c r="J63" s="58">
        <v>0.0</v>
      </c>
      <c r="K63" s="58">
        <v>0.0</v>
      </c>
      <c r="L63" s="58">
        <v>0.0</v>
      </c>
      <c r="M63" s="58">
        <v>0.0</v>
      </c>
      <c r="N63" s="58">
        <v>0.0</v>
      </c>
      <c r="O63" s="58">
        <v>0.0</v>
      </c>
      <c r="P63" s="58">
        <v>0.0</v>
      </c>
      <c r="Q63" s="58">
        <v>0.0</v>
      </c>
      <c r="R63" s="58">
        <v>0.0</v>
      </c>
      <c r="S63" s="58">
        <v>0.0</v>
      </c>
      <c r="T63" s="58">
        <v>0.0</v>
      </c>
      <c r="U63" s="58">
        <v>0.0</v>
      </c>
      <c r="V63" s="58">
        <v>0.0</v>
      </c>
      <c r="W63" s="58">
        <v>0.0</v>
      </c>
      <c r="X63" s="58">
        <v>0.0</v>
      </c>
      <c r="Y63" s="58">
        <v>0.0</v>
      </c>
      <c r="Z63" s="58">
        <v>0.0</v>
      </c>
      <c r="AA63" s="58">
        <v>0.0</v>
      </c>
      <c r="AB63" s="58">
        <v>0.0</v>
      </c>
      <c r="AC63" s="58">
        <v>0.0</v>
      </c>
      <c r="AD63" s="58">
        <v>0.0</v>
      </c>
      <c r="AE63" s="58">
        <v>0.0</v>
      </c>
      <c r="AF63" s="58">
        <v>0.0</v>
      </c>
      <c r="AG63" s="58">
        <v>0.0</v>
      </c>
      <c r="AH63" s="58">
        <v>0.0</v>
      </c>
      <c r="AI63" s="58">
        <v>0.0</v>
      </c>
      <c r="AJ63" s="58">
        <v>0.0</v>
      </c>
      <c r="AK63" s="58">
        <v>0.0</v>
      </c>
      <c r="AL63" s="58">
        <v>0.0</v>
      </c>
      <c r="AM63" s="58">
        <v>0.0</v>
      </c>
      <c r="AN63" s="58">
        <v>0.0</v>
      </c>
      <c r="AO63" s="58">
        <v>0.0</v>
      </c>
      <c r="AP63" s="58">
        <v>0.0</v>
      </c>
      <c r="AQ63" s="58">
        <v>0.0</v>
      </c>
      <c r="AR63" s="58">
        <v>0.0</v>
      </c>
      <c r="AS63" s="58">
        <v>0.0</v>
      </c>
      <c r="AT63" s="58">
        <v>0.0</v>
      </c>
    </row>
    <row r="64" ht="15.75" customHeight="1">
      <c r="A64" s="50" t="s">
        <v>142</v>
      </c>
      <c r="B64" s="50">
        <v>0.0</v>
      </c>
      <c r="C64" s="50">
        <v>0.0</v>
      </c>
      <c r="D64" s="50">
        <v>0.0</v>
      </c>
      <c r="E64" s="50">
        <v>0.0</v>
      </c>
      <c r="F64" s="50">
        <v>0.0</v>
      </c>
      <c r="G64" s="50">
        <v>0.0</v>
      </c>
      <c r="H64" s="50">
        <v>0.0</v>
      </c>
      <c r="I64" s="50">
        <v>0.0</v>
      </c>
      <c r="J64" s="50">
        <v>0.0</v>
      </c>
      <c r="K64" s="50">
        <v>0.0</v>
      </c>
      <c r="L64" s="50">
        <v>0.0</v>
      </c>
      <c r="M64" s="50">
        <v>0.0</v>
      </c>
      <c r="N64" s="50">
        <v>0.0</v>
      </c>
      <c r="O64" s="50">
        <v>0.0</v>
      </c>
      <c r="P64" s="50">
        <v>0.0</v>
      </c>
      <c r="Q64" s="50">
        <v>0.0</v>
      </c>
      <c r="R64" s="50">
        <v>0.0</v>
      </c>
      <c r="S64" s="50">
        <v>0.0</v>
      </c>
      <c r="T64" s="50">
        <v>0.0</v>
      </c>
      <c r="U64" s="50">
        <v>0.0</v>
      </c>
      <c r="V64" s="50">
        <v>0.0</v>
      </c>
      <c r="W64" s="50">
        <v>0.0</v>
      </c>
      <c r="X64" s="50">
        <v>0.0</v>
      </c>
      <c r="Y64" s="50">
        <v>0.0</v>
      </c>
      <c r="Z64" s="50">
        <v>0.0</v>
      </c>
      <c r="AA64" s="50">
        <v>0.0</v>
      </c>
      <c r="AB64" s="50">
        <v>0.0</v>
      </c>
      <c r="AC64" s="50">
        <v>0.0</v>
      </c>
      <c r="AD64" s="50">
        <v>0.0</v>
      </c>
      <c r="AE64" s="50">
        <v>0.0</v>
      </c>
      <c r="AF64" s="50">
        <v>0.0</v>
      </c>
      <c r="AG64" s="50">
        <v>0.0</v>
      </c>
      <c r="AH64" s="50">
        <v>0.0</v>
      </c>
      <c r="AI64" s="50">
        <v>0.0</v>
      </c>
      <c r="AJ64" s="50">
        <v>0.0</v>
      </c>
      <c r="AK64" s="50">
        <v>0.0</v>
      </c>
      <c r="AL64" s="50">
        <v>0.0</v>
      </c>
      <c r="AM64" s="50">
        <v>0.0</v>
      </c>
      <c r="AN64" s="50">
        <v>0.0</v>
      </c>
      <c r="AO64" s="50">
        <v>0.0</v>
      </c>
      <c r="AP64" s="50">
        <v>0.0</v>
      </c>
      <c r="AQ64" s="50">
        <v>0.0</v>
      </c>
      <c r="AR64" s="50">
        <v>0.0</v>
      </c>
      <c r="AS64" s="50">
        <v>0.0</v>
      </c>
      <c r="AT64" s="50">
        <v>0.0</v>
      </c>
    </row>
    <row r="65" ht="15.75" customHeight="1">
      <c r="A65" s="58" t="s">
        <v>143</v>
      </c>
      <c r="B65" s="58">
        <v>0.0</v>
      </c>
      <c r="C65" s="58">
        <v>0.0</v>
      </c>
      <c r="D65" s="58">
        <v>0.0</v>
      </c>
      <c r="E65" s="58">
        <v>0.0</v>
      </c>
      <c r="F65" s="58">
        <v>0.0</v>
      </c>
      <c r="G65" s="58">
        <v>0.0</v>
      </c>
      <c r="H65" s="58">
        <v>0.0</v>
      </c>
      <c r="I65" s="58">
        <v>0.0</v>
      </c>
      <c r="J65" s="58">
        <v>0.0</v>
      </c>
      <c r="K65" s="58">
        <v>0.0</v>
      </c>
      <c r="L65" s="58">
        <v>0.0</v>
      </c>
      <c r="M65" s="58">
        <v>0.0</v>
      </c>
      <c r="N65" s="58">
        <v>0.0</v>
      </c>
      <c r="O65" s="58">
        <v>0.0</v>
      </c>
      <c r="P65" s="58">
        <v>0.0</v>
      </c>
      <c r="Q65" s="58">
        <v>0.0</v>
      </c>
      <c r="R65" s="58">
        <v>0.0</v>
      </c>
      <c r="S65" s="58">
        <v>0.0</v>
      </c>
      <c r="T65" s="58">
        <v>0.0</v>
      </c>
      <c r="U65" s="58">
        <v>0.0</v>
      </c>
      <c r="V65" s="58">
        <v>0.0</v>
      </c>
      <c r="W65" s="58">
        <v>0.0</v>
      </c>
      <c r="X65" s="58">
        <v>0.0</v>
      </c>
      <c r="Y65" s="58">
        <v>0.0</v>
      </c>
      <c r="Z65" s="58">
        <v>0.0</v>
      </c>
      <c r="AA65" s="58">
        <v>0.0</v>
      </c>
      <c r="AB65" s="58">
        <v>0.0</v>
      </c>
      <c r="AC65" s="58">
        <v>0.0</v>
      </c>
      <c r="AD65" s="58">
        <v>0.0</v>
      </c>
      <c r="AE65" s="58">
        <v>0.0</v>
      </c>
      <c r="AF65" s="58">
        <v>0.0</v>
      </c>
      <c r="AG65" s="58">
        <v>0.0</v>
      </c>
      <c r="AH65" s="58">
        <v>0.0</v>
      </c>
      <c r="AI65" s="58">
        <v>0.0</v>
      </c>
      <c r="AJ65" s="58">
        <v>0.0</v>
      </c>
      <c r="AK65" s="58">
        <v>0.0</v>
      </c>
      <c r="AL65" s="58">
        <v>0.0</v>
      </c>
      <c r="AM65" s="58">
        <v>0.0</v>
      </c>
      <c r="AN65" s="58">
        <v>0.0</v>
      </c>
      <c r="AO65" s="58">
        <v>0.0</v>
      </c>
      <c r="AP65" s="58">
        <v>0.0</v>
      </c>
      <c r="AQ65" s="58">
        <v>0.0</v>
      </c>
      <c r="AR65" s="58">
        <v>0.0</v>
      </c>
      <c r="AS65" s="58">
        <v>0.0</v>
      </c>
      <c r="AT65" s="58">
        <v>0.0</v>
      </c>
    </row>
    <row r="66" ht="15.75" customHeight="1">
      <c r="A66" s="50" t="s">
        <v>145</v>
      </c>
      <c r="B66" s="50">
        <v>0.0</v>
      </c>
      <c r="C66" s="50">
        <v>0.0</v>
      </c>
      <c r="D66" s="50">
        <v>0.0</v>
      </c>
      <c r="E66" s="50">
        <v>0.0</v>
      </c>
      <c r="F66" s="50">
        <v>0.0</v>
      </c>
      <c r="G66" s="50">
        <v>0.0</v>
      </c>
      <c r="H66" s="50">
        <v>0.0</v>
      </c>
      <c r="I66" s="50">
        <v>0.0</v>
      </c>
      <c r="J66" s="50">
        <v>0.0</v>
      </c>
      <c r="K66" s="50">
        <v>0.0</v>
      </c>
      <c r="L66" s="50">
        <v>0.0</v>
      </c>
      <c r="M66" s="50">
        <v>0.0</v>
      </c>
      <c r="N66" s="50">
        <v>0.0</v>
      </c>
      <c r="O66" s="50">
        <v>0.0</v>
      </c>
      <c r="P66" s="50">
        <v>0.0</v>
      </c>
      <c r="Q66" s="50">
        <v>0.0</v>
      </c>
      <c r="R66" s="50">
        <v>0.0</v>
      </c>
      <c r="S66" s="50">
        <v>0.0</v>
      </c>
      <c r="T66" s="50">
        <v>0.0</v>
      </c>
      <c r="U66" s="50">
        <v>0.0</v>
      </c>
      <c r="V66" s="50">
        <v>0.0</v>
      </c>
      <c r="W66" s="50">
        <v>0.0</v>
      </c>
      <c r="X66" s="50">
        <v>0.0</v>
      </c>
      <c r="Y66" s="50">
        <v>0.0</v>
      </c>
      <c r="Z66" s="50">
        <v>0.0</v>
      </c>
      <c r="AA66" s="50">
        <v>0.0</v>
      </c>
      <c r="AB66" s="50">
        <v>0.0</v>
      </c>
      <c r="AC66" s="50">
        <v>0.0</v>
      </c>
      <c r="AD66" s="50">
        <v>0.0</v>
      </c>
      <c r="AE66" s="50">
        <v>0.0</v>
      </c>
      <c r="AF66" s="50">
        <v>0.0</v>
      </c>
      <c r="AG66" s="50">
        <v>0.0</v>
      </c>
      <c r="AH66" s="50">
        <v>0.0</v>
      </c>
      <c r="AI66" s="50">
        <v>0.0</v>
      </c>
      <c r="AJ66" s="50">
        <v>0.0</v>
      </c>
      <c r="AK66" s="50">
        <v>0.0</v>
      </c>
      <c r="AL66" s="50">
        <v>0.0</v>
      </c>
      <c r="AM66" s="50">
        <v>0.0</v>
      </c>
      <c r="AN66" s="50">
        <v>0.0</v>
      </c>
      <c r="AO66" s="50">
        <v>0.0</v>
      </c>
      <c r="AP66" s="50">
        <v>0.0</v>
      </c>
      <c r="AQ66" s="50">
        <v>0.0</v>
      </c>
      <c r="AR66" s="50">
        <v>0.0</v>
      </c>
      <c r="AS66" s="50">
        <v>0.0</v>
      </c>
      <c r="AT66" s="50">
        <v>0.0</v>
      </c>
    </row>
    <row r="67" ht="15.75" customHeight="1">
      <c r="A67" s="58" t="s">
        <v>146</v>
      </c>
      <c r="B67" s="58">
        <v>0.0</v>
      </c>
      <c r="C67" s="58">
        <v>0.0</v>
      </c>
      <c r="D67" s="58">
        <v>0.0</v>
      </c>
      <c r="E67" s="58">
        <v>0.0</v>
      </c>
      <c r="F67" s="58">
        <v>0.0</v>
      </c>
      <c r="G67" s="58">
        <v>0.0</v>
      </c>
      <c r="H67" s="58">
        <v>0.0</v>
      </c>
      <c r="I67" s="58">
        <v>0.0</v>
      </c>
      <c r="J67" s="58">
        <v>0.0</v>
      </c>
      <c r="K67" s="58">
        <v>0.0</v>
      </c>
      <c r="L67" s="58">
        <v>0.0</v>
      </c>
      <c r="M67" s="58">
        <v>0.0</v>
      </c>
      <c r="N67" s="58">
        <v>0.0</v>
      </c>
      <c r="O67" s="58">
        <v>0.0</v>
      </c>
      <c r="P67" s="58">
        <v>0.0</v>
      </c>
      <c r="Q67" s="58">
        <v>0.0</v>
      </c>
      <c r="R67" s="58">
        <v>0.0</v>
      </c>
      <c r="S67" s="58">
        <v>0.0</v>
      </c>
      <c r="T67" s="58">
        <v>0.0</v>
      </c>
      <c r="U67" s="58">
        <v>0.0</v>
      </c>
      <c r="V67" s="58">
        <v>0.0</v>
      </c>
      <c r="W67" s="58">
        <v>0.0</v>
      </c>
      <c r="X67" s="58">
        <v>0.0</v>
      </c>
      <c r="Y67" s="58">
        <v>0.0</v>
      </c>
      <c r="Z67" s="58">
        <v>0.0</v>
      </c>
      <c r="AA67" s="58">
        <v>0.0</v>
      </c>
      <c r="AB67" s="58">
        <v>0.0</v>
      </c>
      <c r="AC67" s="58">
        <v>0.0</v>
      </c>
      <c r="AD67" s="58">
        <v>0.0</v>
      </c>
      <c r="AE67" s="58">
        <v>0.0</v>
      </c>
      <c r="AF67" s="58">
        <v>0.0</v>
      </c>
      <c r="AG67" s="58">
        <v>0.0</v>
      </c>
      <c r="AH67" s="58">
        <v>0.0</v>
      </c>
      <c r="AI67" s="58">
        <v>0.0</v>
      </c>
      <c r="AJ67" s="58">
        <v>0.0</v>
      </c>
      <c r="AK67" s="58">
        <v>0.0</v>
      </c>
      <c r="AL67" s="58">
        <v>0.0</v>
      </c>
      <c r="AM67" s="58">
        <v>0.0</v>
      </c>
      <c r="AN67" s="58">
        <v>0.0</v>
      </c>
      <c r="AO67" s="58">
        <v>0.0</v>
      </c>
      <c r="AP67" s="58">
        <v>0.0</v>
      </c>
      <c r="AQ67" s="58">
        <v>0.0</v>
      </c>
      <c r="AR67" s="58">
        <v>0.0</v>
      </c>
      <c r="AS67" s="58">
        <v>0.0</v>
      </c>
      <c r="AT67" s="58">
        <v>0.0</v>
      </c>
    </row>
    <row r="68" ht="15.75" customHeight="1">
      <c r="A68" s="50" t="s">
        <v>147</v>
      </c>
      <c r="B68" s="50">
        <v>0.0</v>
      </c>
      <c r="C68" s="50">
        <v>0.0</v>
      </c>
      <c r="D68" s="50">
        <v>0.0</v>
      </c>
      <c r="E68" s="50">
        <v>0.0</v>
      </c>
      <c r="F68" s="50">
        <v>0.0</v>
      </c>
      <c r="G68" s="50">
        <v>0.0</v>
      </c>
      <c r="H68" s="50">
        <v>0.0</v>
      </c>
      <c r="I68" s="50">
        <v>0.0</v>
      </c>
      <c r="J68" s="50">
        <v>0.0</v>
      </c>
      <c r="K68" s="50">
        <v>0.0</v>
      </c>
      <c r="L68" s="50">
        <v>0.0</v>
      </c>
      <c r="M68" s="50">
        <v>0.0</v>
      </c>
      <c r="N68" s="50">
        <v>0.0</v>
      </c>
      <c r="O68" s="50">
        <v>0.0</v>
      </c>
      <c r="P68" s="50">
        <v>0.0</v>
      </c>
      <c r="Q68" s="50">
        <v>0.0</v>
      </c>
      <c r="R68" s="50">
        <v>0.0</v>
      </c>
      <c r="S68" s="50">
        <v>0.0</v>
      </c>
      <c r="T68" s="50">
        <v>0.0</v>
      </c>
      <c r="U68" s="50">
        <v>0.0</v>
      </c>
      <c r="V68" s="50">
        <v>0.0</v>
      </c>
      <c r="W68" s="50">
        <v>0.0</v>
      </c>
      <c r="X68" s="50">
        <v>0.0</v>
      </c>
      <c r="Y68" s="50">
        <v>0.0</v>
      </c>
      <c r="Z68" s="50">
        <v>0.0</v>
      </c>
      <c r="AA68" s="50">
        <v>0.0</v>
      </c>
      <c r="AB68" s="50">
        <v>0.0</v>
      </c>
      <c r="AC68" s="50">
        <v>0.0</v>
      </c>
      <c r="AD68" s="50">
        <v>0.0</v>
      </c>
      <c r="AE68" s="50">
        <v>0.0</v>
      </c>
      <c r="AF68" s="50">
        <v>0.0</v>
      </c>
      <c r="AG68" s="50">
        <v>0.0</v>
      </c>
      <c r="AH68" s="50">
        <v>0.0</v>
      </c>
      <c r="AI68" s="50">
        <v>0.0</v>
      </c>
      <c r="AJ68" s="50">
        <v>0.0</v>
      </c>
      <c r="AK68" s="50">
        <v>0.0</v>
      </c>
      <c r="AL68" s="50">
        <v>0.0</v>
      </c>
      <c r="AM68" s="50">
        <v>0.0</v>
      </c>
      <c r="AN68" s="50">
        <v>0.0</v>
      </c>
      <c r="AO68" s="50">
        <v>0.0</v>
      </c>
      <c r="AP68" s="50">
        <v>0.0</v>
      </c>
      <c r="AQ68" s="50">
        <v>0.0</v>
      </c>
      <c r="AR68" s="50">
        <v>0.0</v>
      </c>
      <c r="AS68" s="50">
        <v>0.0</v>
      </c>
      <c r="AT68" s="50">
        <v>0.0</v>
      </c>
    </row>
    <row r="69" ht="15.75" customHeight="1">
      <c r="A69" s="58" t="s">
        <v>148</v>
      </c>
      <c r="B69" s="58">
        <v>0.0</v>
      </c>
      <c r="C69" s="58">
        <v>0.0</v>
      </c>
      <c r="D69" s="58">
        <v>0.0</v>
      </c>
      <c r="E69" s="58">
        <v>0.0</v>
      </c>
      <c r="F69" s="58">
        <v>0.0</v>
      </c>
      <c r="G69" s="58">
        <v>0.0</v>
      </c>
      <c r="H69" s="58">
        <v>0.0</v>
      </c>
      <c r="I69" s="58">
        <v>0.0</v>
      </c>
      <c r="J69" s="58">
        <v>0.0</v>
      </c>
      <c r="K69" s="58">
        <v>0.0</v>
      </c>
      <c r="L69" s="58">
        <v>0.0</v>
      </c>
      <c r="M69" s="58">
        <v>0.0</v>
      </c>
      <c r="N69" s="58">
        <v>0.0</v>
      </c>
      <c r="O69" s="58">
        <v>0.0</v>
      </c>
      <c r="P69" s="58">
        <v>0.0</v>
      </c>
      <c r="Q69" s="58">
        <v>0.0</v>
      </c>
      <c r="R69" s="58">
        <v>0.0</v>
      </c>
      <c r="S69" s="58">
        <v>0.0</v>
      </c>
      <c r="T69" s="58">
        <v>0.0</v>
      </c>
      <c r="U69" s="58">
        <v>0.0</v>
      </c>
      <c r="V69" s="58">
        <v>0.0</v>
      </c>
      <c r="W69" s="58">
        <v>0.0</v>
      </c>
      <c r="X69" s="58">
        <v>0.0</v>
      </c>
      <c r="Y69" s="58">
        <v>0.0</v>
      </c>
      <c r="Z69" s="58">
        <v>0.0</v>
      </c>
      <c r="AA69" s="58">
        <v>0.0</v>
      </c>
      <c r="AB69" s="58">
        <v>0.0</v>
      </c>
      <c r="AC69" s="58">
        <v>0.0</v>
      </c>
      <c r="AD69" s="58">
        <v>0.0</v>
      </c>
      <c r="AE69" s="58">
        <v>0.0</v>
      </c>
      <c r="AF69" s="58">
        <v>0.0</v>
      </c>
      <c r="AG69" s="58">
        <v>0.0</v>
      </c>
      <c r="AH69" s="58">
        <v>0.0</v>
      </c>
      <c r="AI69" s="58">
        <v>0.0</v>
      </c>
      <c r="AJ69" s="58">
        <v>0.0</v>
      </c>
      <c r="AK69" s="58">
        <v>0.0</v>
      </c>
      <c r="AL69" s="58">
        <v>0.0</v>
      </c>
      <c r="AM69" s="58">
        <v>0.0</v>
      </c>
      <c r="AN69" s="58">
        <v>0.0</v>
      </c>
      <c r="AO69" s="58">
        <v>0.0</v>
      </c>
      <c r="AP69" s="58">
        <v>0.0</v>
      </c>
      <c r="AQ69" s="58">
        <v>0.0</v>
      </c>
      <c r="AR69" s="58">
        <v>0.0</v>
      </c>
      <c r="AS69" s="58">
        <v>0.0</v>
      </c>
      <c r="AT69" s="58">
        <v>0.0</v>
      </c>
    </row>
    <row r="70" ht="15.75" customHeight="1">
      <c r="A70" s="50" t="s">
        <v>149</v>
      </c>
      <c r="B70" s="50">
        <v>0.0</v>
      </c>
      <c r="C70" s="50">
        <v>0.0</v>
      </c>
      <c r="D70" s="50">
        <v>0.0</v>
      </c>
      <c r="E70" s="50">
        <v>0.0</v>
      </c>
      <c r="F70" s="50">
        <v>0.0</v>
      </c>
      <c r="G70" s="50">
        <v>0.0</v>
      </c>
      <c r="H70" s="50">
        <v>0.0</v>
      </c>
      <c r="I70" s="50">
        <v>0.0</v>
      </c>
      <c r="J70" s="50">
        <v>0.0</v>
      </c>
      <c r="K70" s="50">
        <v>0.0</v>
      </c>
      <c r="L70" s="50">
        <v>0.0</v>
      </c>
      <c r="M70" s="50">
        <v>0.0</v>
      </c>
      <c r="N70" s="50">
        <v>0.0</v>
      </c>
      <c r="O70" s="50">
        <v>0.0</v>
      </c>
      <c r="P70" s="50">
        <v>0.0</v>
      </c>
      <c r="Q70" s="50">
        <v>0.0</v>
      </c>
      <c r="R70" s="50">
        <v>0.0</v>
      </c>
      <c r="S70" s="50">
        <v>0.0</v>
      </c>
      <c r="T70" s="50">
        <v>0.0</v>
      </c>
      <c r="U70" s="50">
        <v>0.0</v>
      </c>
      <c r="V70" s="50">
        <v>0.0</v>
      </c>
      <c r="W70" s="50">
        <v>0.0</v>
      </c>
      <c r="X70" s="50">
        <v>0.0</v>
      </c>
      <c r="Y70" s="50">
        <v>0.0</v>
      </c>
      <c r="Z70" s="50">
        <v>0.0</v>
      </c>
      <c r="AA70" s="50">
        <v>0.0</v>
      </c>
      <c r="AB70" s="50">
        <v>0.0</v>
      </c>
      <c r="AC70" s="50">
        <v>0.0</v>
      </c>
      <c r="AD70" s="50">
        <v>0.0</v>
      </c>
      <c r="AE70" s="50">
        <v>0.0</v>
      </c>
      <c r="AF70" s="50">
        <v>0.0</v>
      </c>
      <c r="AG70" s="50">
        <v>0.0</v>
      </c>
      <c r="AH70" s="50">
        <v>0.0</v>
      </c>
      <c r="AI70" s="50">
        <v>0.0</v>
      </c>
      <c r="AJ70" s="50">
        <v>0.0</v>
      </c>
      <c r="AK70" s="50">
        <v>0.0</v>
      </c>
      <c r="AL70" s="50">
        <v>0.0</v>
      </c>
      <c r="AM70" s="50">
        <v>0.0</v>
      </c>
      <c r="AN70" s="50">
        <v>0.0</v>
      </c>
      <c r="AO70" s="50">
        <v>0.0</v>
      </c>
      <c r="AP70" s="50">
        <v>0.0</v>
      </c>
      <c r="AQ70" s="50">
        <v>0.0</v>
      </c>
      <c r="AR70" s="50">
        <v>0.0</v>
      </c>
      <c r="AS70" s="50">
        <v>0.0</v>
      </c>
      <c r="AT70" s="50">
        <v>0.0</v>
      </c>
    </row>
    <row r="71" ht="15.75" customHeight="1">
      <c r="A71" s="58" t="s">
        <v>150</v>
      </c>
      <c r="B71" s="58">
        <v>0.0</v>
      </c>
      <c r="C71" s="58">
        <v>0.0</v>
      </c>
      <c r="D71" s="58">
        <v>0.0</v>
      </c>
      <c r="E71" s="58">
        <v>0.0</v>
      </c>
      <c r="F71" s="58">
        <v>0.0</v>
      </c>
      <c r="G71" s="58">
        <v>0.0</v>
      </c>
      <c r="H71" s="58">
        <v>0.0</v>
      </c>
      <c r="I71" s="58">
        <v>0.0</v>
      </c>
      <c r="J71" s="58">
        <v>0.0</v>
      </c>
      <c r="K71" s="58">
        <v>0.0</v>
      </c>
      <c r="L71" s="58">
        <v>0.0</v>
      </c>
      <c r="M71" s="58">
        <v>0.0</v>
      </c>
      <c r="N71" s="58">
        <v>0.0</v>
      </c>
      <c r="O71" s="58">
        <v>0.0</v>
      </c>
      <c r="P71" s="58">
        <v>0.0</v>
      </c>
      <c r="Q71" s="58">
        <v>0.0</v>
      </c>
      <c r="R71" s="58">
        <v>0.0</v>
      </c>
      <c r="S71" s="58">
        <v>0.0</v>
      </c>
      <c r="T71" s="58">
        <v>0.0</v>
      </c>
      <c r="U71" s="58">
        <v>0.0</v>
      </c>
      <c r="V71" s="58">
        <v>0.0</v>
      </c>
      <c r="W71" s="58">
        <v>0.0</v>
      </c>
      <c r="X71" s="58">
        <v>0.0</v>
      </c>
      <c r="Y71" s="58">
        <v>0.0</v>
      </c>
      <c r="Z71" s="58">
        <v>0.0</v>
      </c>
      <c r="AA71" s="58">
        <v>0.0</v>
      </c>
      <c r="AB71" s="58">
        <v>0.0</v>
      </c>
      <c r="AC71" s="58">
        <v>0.0</v>
      </c>
      <c r="AD71" s="58">
        <v>0.0</v>
      </c>
      <c r="AE71" s="58">
        <v>0.0</v>
      </c>
      <c r="AF71" s="58">
        <v>0.0</v>
      </c>
      <c r="AG71" s="58">
        <v>0.0</v>
      </c>
      <c r="AH71" s="58">
        <v>0.0</v>
      </c>
      <c r="AI71" s="58">
        <v>0.0</v>
      </c>
      <c r="AJ71" s="58">
        <v>0.0</v>
      </c>
      <c r="AK71" s="58">
        <v>0.0</v>
      </c>
      <c r="AL71" s="58">
        <v>0.0</v>
      </c>
      <c r="AM71" s="58">
        <v>0.0</v>
      </c>
      <c r="AN71" s="58">
        <v>0.0</v>
      </c>
      <c r="AO71" s="58">
        <v>0.0</v>
      </c>
      <c r="AP71" s="58">
        <v>0.0</v>
      </c>
      <c r="AQ71" s="58">
        <v>0.0</v>
      </c>
      <c r="AR71" s="58">
        <v>0.0</v>
      </c>
      <c r="AS71" s="58">
        <v>0.0</v>
      </c>
      <c r="AT71" s="58">
        <v>0.0</v>
      </c>
    </row>
    <row r="72" ht="15.75" customHeight="1"/>
    <row r="73" ht="15.75" customHeight="1">
      <c r="A73" s="31" t="s">
        <v>152</v>
      </c>
      <c r="B73" s="31" t="s">
        <v>5</v>
      </c>
    </row>
    <row r="74" ht="15.75" customHeight="1">
      <c r="A74" s="14" t="s">
        <v>153</v>
      </c>
      <c r="B74" s="31">
        <v>1.0</v>
      </c>
    </row>
    <row r="75" ht="15.75" customHeight="1">
      <c r="A75" s="14" t="s">
        <v>154</v>
      </c>
      <c r="B75" s="31">
        <v>2.0</v>
      </c>
    </row>
    <row r="76" ht="15.75" customHeight="1">
      <c r="A76" s="14" t="s">
        <v>155</v>
      </c>
      <c r="B76" s="31">
        <v>9.0</v>
      </c>
    </row>
    <row r="77" ht="15.75" customHeight="1">
      <c r="A77" s="14" t="s">
        <v>156</v>
      </c>
      <c r="B77" s="31">
        <v>2.0</v>
      </c>
    </row>
    <row r="78" ht="15.75" customHeight="1">
      <c r="A78" s="14" t="s">
        <v>157</v>
      </c>
      <c r="B78" s="31">
        <v>3.0</v>
      </c>
    </row>
    <row r="79" ht="15.75" customHeight="1">
      <c r="A79" s="14" t="s">
        <v>158</v>
      </c>
      <c r="B79" s="31">
        <v>1.0</v>
      </c>
    </row>
    <row r="80" ht="15.75" customHeight="1">
      <c r="A80" s="14" t="s">
        <v>159</v>
      </c>
      <c r="B80" s="31">
        <v>3.0</v>
      </c>
    </row>
    <row r="81" ht="15.75" customHeight="1">
      <c r="A81" s="14" t="s">
        <v>160</v>
      </c>
      <c r="B81" s="31">
        <v>1.0</v>
      </c>
    </row>
    <row r="82" ht="15.75" customHeight="1">
      <c r="A82" s="14" t="s">
        <v>161</v>
      </c>
      <c r="B82" s="31">
        <v>2.0</v>
      </c>
    </row>
    <row r="83" ht="15.75" customHeight="1">
      <c r="A83" s="14" t="s">
        <v>162</v>
      </c>
      <c r="B83" s="31">
        <v>2.0</v>
      </c>
    </row>
    <row r="84" ht="15.75" customHeight="1">
      <c r="A84" s="14" t="s">
        <v>163</v>
      </c>
      <c r="B84" s="31">
        <v>4.0</v>
      </c>
    </row>
    <row r="85" ht="15.75" customHeight="1">
      <c r="A85" s="14" t="s">
        <v>164</v>
      </c>
      <c r="B85" s="31">
        <v>1.0</v>
      </c>
    </row>
    <row r="86" ht="15.75" customHeight="1">
      <c r="A86" s="14" t="s">
        <v>165</v>
      </c>
      <c r="B86" s="31">
        <v>3.0</v>
      </c>
    </row>
    <row r="87" ht="15.75" customHeight="1">
      <c r="A87" s="14" t="s">
        <v>166</v>
      </c>
      <c r="B87" s="31">
        <v>1.0</v>
      </c>
    </row>
    <row r="88" ht="15.75" customHeight="1">
      <c r="A88" s="14" t="s">
        <v>167</v>
      </c>
      <c r="B88" s="31">
        <v>5.0</v>
      </c>
    </row>
    <row r="89" ht="15.75" customHeight="1">
      <c r="A89" s="14" t="s">
        <v>168</v>
      </c>
      <c r="B89" s="31">
        <v>2.0</v>
      </c>
    </row>
    <row r="90" ht="15.75" customHeight="1"/>
    <row r="91" ht="15.75" customHeight="1">
      <c r="A91" s="31" t="s">
        <v>169</v>
      </c>
      <c r="B91" s="58" t="s">
        <v>6</v>
      </c>
      <c r="C91" s="58" t="s">
        <v>8</v>
      </c>
      <c r="D91" s="58" t="s">
        <v>9</v>
      </c>
      <c r="E91" s="58" t="s">
        <v>10</v>
      </c>
      <c r="F91" s="58" t="s">
        <v>11</v>
      </c>
      <c r="G91" s="58" t="s">
        <v>12</v>
      </c>
      <c r="H91" s="58" t="s">
        <v>13</v>
      </c>
      <c r="I91" s="58" t="s">
        <v>14</v>
      </c>
      <c r="J91" s="58" t="s">
        <v>15</v>
      </c>
      <c r="K91" s="58" t="s">
        <v>16</v>
      </c>
      <c r="L91" s="58" t="s">
        <v>17</v>
      </c>
      <c r="M91" s="58" t="s">
        <v>18</v>
      </c>
      <c r="N91" s="58" t="s">
        <v>19</v>
      </c>
      <c r="O91" s="58" t="s">
        <v>20</v>
      </c>
      <c r="P91" s="58" t="s">
        <v>21</v>
      </c>
      <c r="Q91" s="58" t="s">
        <v>23</v>
      </c>
      <c r="R91" s="58" t="s">
        <v>24</v>
      </c>
      <c r="S91" s="58" t="s">
        <v>25</v>
      </c>
      <c r="T91" s="58" t="s">
        <v>26</v>
      </c>
      <c r="U91" s="58" t="s">
        <v>27</v>
      </c>
      <c r="V91" s="58" t="s">
        <v>28</v>
      </c>
      <c r="W91" s="58" t="s">
        <v>29</v>
      </c>
      <c r="X91" s="58" t="s">
        <v>30</v>
      </c>
      <c r="Y91" s="58" t="s">
        <v>31</v>
      </c>
      <c r="Z91" s="58" t="s">
        <v>32</v>
      </c>
      <c r="AA91" s="58" t="s">
        <v>33</v>
      </c>
      <c r="AB91" s="58" t="s">
        <v>34</v>
      </c>
      <c r="AC91" s="58" t="s">
        <v>35</v>
      </c>
      <c r="AD91" s="58" t="s">
        <v>36</v>
      </c>
      <c r="AE91" s="58" t="s">
        <v>37</v>
      </c>
      <c r="AF91" s="58" t="s">
        <v>38</v>
      </c>
      <c r="AG91" s="58" t="s">
        <v>39</v>
      </c>
      <c r="AH91" s="58" t="s">
        <v>40</v>
      </c>
      <c r="AI91" s="58" t="s">
        <v>41</v>
      </c>
      <c r="AJ91" s="58" t="s">
        <v>42</v>
      </c>
      <c r="AK91" s="58" t="s">
        <v>43</v>
      </c>
      <c r="AL91" s="58" t="s">
        <v>44</v>
      </c>
      <c r="AM91" s="58" t="s">
        <v>45</v>
      </c>
      <c r="AN91" s="58" t="s">
        <v>46</v>
      </c>
      <c r="AO91" s="58" t="s">
        <v>47</v>
      </c>
      <c r="AP91" s="58" t="s">
        <v>48</v>
      </c>
      <c r="AQ91" s="58" t="s">
        <v>49</v>
      </c>
      <c r="AR91" s="58" t="s">
        <v>50</v>
      </c>
      <c r="AS91" s="58" t="s">
        <v>51</v>
      </c>
      <c r="AT91" s="58" t="s">
        <v>52</v>
      </c>
    </row>
    <row r="92" ht="15.75" customHeight="1">
      <c r="A92" s="58" t="s">
        <v>153</v>
      </c>
      <c r="B92" s="58">
        <v>0.0</v>
      </c>
      <c r="C92" s="58">
        <v>0.0</v>
      </c>
      <c r="D92" s="58">
        <v>0.0</v>
      </c>
      <c r="E92" s="58">
        <v>0.0</v>
      </c>
      <c r="F92" s="58">
        <v>0.0</v>
      </c>
      <c r="G92" s="58">
        <v>0.0</v>
      </c>
      <c r="H92" s="58">
        <v>0.0</v>
      </c>
      <c r="I92" s="58">
        <v>0.0</v>
      </c>
      <c r="J92" s="58">
        <v>0.0</v>
      </c>
      <c r="K92" s="58">
        <v>0.0</v>
      </c>
      <c r="L92" s="58">
        <v>0.0</v>
      </c>
      <c r="M92" s="58">
        <v>0.0</v>
      </c>
      <c r="N92" s="58">
        <v>0.0</v>
      </c>
      <c r="O92" s="58">
        <v>0.0</v>
      </c>
      <c r="P92" s="58">
        <v>0.0</v>
      </c>
      <c r="Q92" s="58">
        <v>0.0</v>
      </c>
      <c r="R92" s="58">
        <v>0.0</v>
      </c>
      <c r="S92" s="58">
        <v>0.0</v>
      </c>
      <c r="T92" s="58">
        <v>0.0</v>
      </c>
      <c r="U92" s="58">
        <v>0.0</v>
      </c>
      <c r="V92" s="58">
        <v>0.0</v>
      </c>
      <c r="W92" s="58">
        <v>0.0</v>
      </c>
      <c r="X92" s="58">
        <v>0.0</v>
      </c>
      <c r="Y92" s="58">
        <v>0.0</v>
      </c>
      <c r="Z92" s="58">
        <v>0.0</v>
      </c>
      <c r="AA92" s="58">
        <v>0.0</v>
      </c>
      <c r="AB92" s="58">
        <v>0.0</v>
      </c>
      <c r="AC92" s="58">
        <v>0.0</v>
      </c>
      <c r="AD92" s="58">
        <v>0.0</v>
      </c>
      <c r="AE92" s="58">
        <v>0.0</v>
      </c>
      <c r="AF92" s="58">
        <v>0.0</v>
      </c>
      <c r="AG92" s="58">
        <v>0.0</v>
      </c>
      <c r="AH92" s="58">
        <v>0.0</v>
      </c>
      <c r="AI92" s="58">
        <v>0.0</v>
      </c>
      <c r="AJ92" s="58">
        <v>0.0</v>
      </c>
      <c r="AK92" s="58">
        <v>0.0</v>
      </c>
      <c r="AL92" s="58">
        <v>0.0</v>
      </c>
      <c r="AM92" s="58">
        <v>0.0</v>
      </c>
      <c r="AN92" s="58">
        <v>0.0</v>
      </c>
      <c r="AO92" s="58">
        <v>0.0</v>
      </c>
      <c r="AP92" s="58">
        <v>0.0</v>
      </c>
      <c r="AQ92" s="58">
        <v>0.0</v>
      </c>
      <c r="AR92" s="58">
        <v>0.0</v>
      </c>
      <c r="AS92" s="58">
        <v>0.0</v>
      </c>
      <c r="AT92" s="58">
        <v>0.0</v>
      </c>
    </row>
    <row r="93" ht="15.75" customHeight="1">
      <c r="A93" s="50" t="s">
        <v>154</v>
      </c>
      <c r="B93" s="50">
        <v>2.0</v>
      </c>
      <c r="C93" s="50">
        <v>2.0</v>
      </c>
      <c r="D93" s="50">
        <v>2.0</v>
      </c>
      <c r="E93" s="50">
        <v>2.0</v>
      </c>
      <c r="F93" s="50">
        <v>2.0</v>
      </c>
      <c r="G93" s="50">
        <v>2.0</v>
      </c>
      <c r="H93" s="50">
        <v>2.0</v>
      </c>
      <c r="I93" s="50">
        <v>2.0</v>
      </c>
      <c r="J93" s="50">
        <v>2.0</v>
      </c>
      <c r="K93" s="50">
        <v>2.0</v>
      </c>
      <c r="L93" s="50">
        <v>2.0</v>
      </c>
      <c r="M93" s="50">
        <v>2.0</v>
      </c>
      <c r="N93" s="50">
        <v>2.0</v>
      </c>
      <c r="O93" s="50">
        <v>2.0</v>
      </c>
      <c r="P93" s="50">
        <v>2.0</v>
      </c>
      <c r="Q93" s="50">
        <v>2.0</v>
      </c>
      <c r="R93" s="50">
        <v>2.0</v>
      </c>
      <c r="S93" s="50">
        <v>2.0</v>
      </c>
      <c r="T93" s="50">
        <v>2.0</v>
      </c>
      <c r="U93" s="50">
        <v>2.0</v>
      </c>
      <c r="V93" s="50">
        <v>2.0</v>
      </c>
      <c r="W93" s="50">
        <v>2.0</v>
      </c>
      <c r="X93" s="50">
        <v>2.0</v>
      </c>
      <c r="Y93" s="50">
        <v>2.0</v>
      </c>
      <c r="Z93" s="50">
        <v>2.0</v>
      </c>
      <c r="AA93" s="50">
        <v>2.0</v>
      </c>
      <c r="AB93" s="50">
        <v>2.0</v>
      </c>
      <c r="AC93" s="50">
        <v>2.0</v>
      </c>
      <c r="AD93" s="50">
        <v>2.0</v>
      </c>
      <c r="AE93" s="50">
        <v>2.0</v>
      </c>
      <c r="AF93" s="50">
        <v>2.0</v>
      </c>
      <c r="AG93" s="50">
        <v>2.0</v>
      </c>
      <c r="AH93" s="50">
        <v>2.0</v>
      </c>
      <c r="AI93" s="50">
        <v>2.0</v>
      </c>
      <c r="AJ93" s="50">
        <v>2.0</v>
      </c>
      <c r="AK93" s="50">
        <v>2.0</v>
      </c>
      <c r="AL93" s="50">
        <v>2.0</v>
      </c>
      <c r="AM93" s="50">
        <v>2.0</v>
      </c>
      <c r="AN93" s="50">
        <v>2.0</v>
      </c>
      <c r="AO93" s="50">
        <v>2.0</v>
      </c>
      <c r="AP93" s="50">
        <v>2.0</v>
      </c>
      <c r="AQ93" s="50">
        <v>2.0</v>
      </c>
      <c r="AR93" s="50">
        <v>2.0</v>
      </c>
      <c r="AS93" s="50">
        <v>2.0</v>
      </c>
      <c r="AT93" s="50">
        <v>2.0</v>
      </c>
    </row>
    <row r="94" ht="15.75" customHeight="1">
      <c r="A94" s="58" t="s">
        <v>155</v>
      </c>
      <c r="B94" s="58">
        <v>0.0</v>
      </c>
      <c r="C94" s="58">
        <v>0.0</v>
      </c>
      <c r="D94" s="58">
        <v>0.0</v>
      </c>
      <c r="E94" s="58">
        <v>0.0</v>
      </c>
      <c r="F94" s="58">
        <v>0.0</v>
      </c>
      <c r="G94" s="58">
        <v>0.0</v>
      </c>
      <c r="H94" s="58">
        <v>0.0</v>
      </c>
      <c r="I94" s="58">
        <v>0.0</v>
      </c>
      <c r="J94" s="58">
        <v>0.0</v>
      </c>
      <c r="K94" s="58">
        <v>0.0</v>
      </c>
      <c r="L94" s="58">
        <v>0.0</v>
      </c>
      <c r="M94" s="58">
        <v>0.0</v>
      </c>
      <c r="N94" s="58">
        <v>0.0</v>
      </c>
      <c r="O94" s="58">
        <v>0.0</v>
      </c>
      <c r="P94" s="58">
        <v>0.0</v>
      </c>
      <c r="Q94" s="58">
        <v>0.0</v>
      </c>
      <c r="R94" s="58">
        <v>0.0</v>
      </c>
      <c r="S94" s="58">
        <v>0.0</v>
      </c>
      <c r="T94" s="58">
        <v>0.0</v>
      </c>
      <c r="U94" s="58">
        <v>0.0</v>
      </c>
      <c r="V94" s="58">
        <v>0.0</v>
      </c>
      <c r="W94" s="58">
        <v>0.0</v>
      </c>
      <c r="X94" s="58">
        <v>0.0</v>
      </c>
      <c r="Y94" s="58">
        <v>0.0</v>
      </c>
      <c r="Z94" s="58">
        <v>0.0</v>
      </c>
      <c r="AA94" s="58">
        <v>0.0</v>
      </c>
      <c r="AB94" s="58">
        <v>0.0</v>
      </c>
      <c r="AC94" s="58">
        <v>0.0</v>
      </c>
      <c r="AD94" s="58">
        <v>0.0</v>
      </c>
      <c r="AE94" s="58">
        <v>0.0</v>
      </c>
      <c r="AF94" s="58">
        <v>0.0</v>
      </c>
      <c r="AG94" s="58">
        <v>0.0</v>
      </c>
      <c r="AH94" s="58">
        <v>0.0</v>
      </c>
      <c r="AI94" s="58">
        <v>0.0</v>
      </c>
      <c r="AJ94" s="58">
        <v>0.0</v>
      </c>
      <c r="AK94" s="58">
        <v>0.0</v>
      </c>
      <c r="AL94" s="58">
        <v>0.0</v>
      </c>
      <c r="AM94" s="58">
        <v>0.0</v>
      </c>
      <c r="AN94" s="58">
        <v>0.0</v>
      </c>
      <c r="AO94" s="58">
        <v>0.0</v>
      </c>
      <c r="AP94" s="58">
        <v>0.0</v>
      </c>
      <c r="AQ94" s="58">
        <v>0.0</v>
      </c>
      <c r="AR94" s="58">
        <v>0.0</v>
      </c>
      <c r="AS94" s="58">
        <v>0.0</v>
      </c>
      <c r="AT94" s="58">
        <v>0.0</v>
      </c>
    </row>
    <row r="95" ht="15.75" customHeight="1">
      <c r="A95" s="50" t="s">
        <v>156</v>
      </c>
      <c r="B95" s="50">
        <v>0.0</v>
      </c>
      <c r="C95" s="50">
        <v>0.0</v>
      </c>
      <c r="D95" s="50">
        <v>0.0</v>
      </c>
      <c r="E95" s="50">
        <v>0.0</v>
      </c>
      <c r="F95" s="50">
        <v>0.0</v>
      </c>
      <c r="G95" s="50">
        <v>0.0</v>
      </c>
      <c r="H95" s="50">
        <v>0.0</v>
      </c>
      <c r="I95" s="50">
        <v>0.0</v>
      </c>
      <c r="J95" s="50">
        <v>0.0</v>
      </c>
      <c r="K95" s="38">
        <v>2.0</v>
      </c>
      <c r="L95" s="38">
        <v>2.0</v>
      </c>
      <c r="M95" s="38">
        <v>2.0</v>
      </c>
      <c r="N95" s="38">
        <v>2.0</v>
      </c>
      <c r="O95" s="38">
        <v>2.0</v>
      </c>
      <c r="P95" s="38">
        <v>2.0</v>
      </c>
      <c r="Q95" s="38">
        <v>2.0</v>
      </c>
      <c r="R95" s="38">
        <v>2.0</v>
      </c>
      <c r="S95" s="38">
        <v>2.0</v>
      </c>
      <c r="T95" s="38">
        <v>2.0</v>
      </c>
      <c r="U95" s="38">
        <v>2.0</v>
      </c>
      <c r="V95" s="38">
        <v>2.0</v>
      </c>
      <c r="W95" s="38">
        <v>2.0</v>
      </c>
      <c r="X95" s="38">
        <v>2.0</v>
      </c>
      <c r="Y95" s="38">
        <v>2.0</v>
      </c>
      <c r="Z95" s="38">
        <v>2.0</v>
      </c>
      <c r="AA95" s="38">
        <v>2.0</v>
      </c>
      <c r="AB95" s="38">
        <v>2.0</v>
      </c>
      <c r="AC95" s="38">
        <v>2.0</v>
      </c>
      <c r="AD95" s="38">
        <v>2.0</v>
      </c>
      <c r="AE95" s="38">
        <v>2.0</v>
      </c>
      <c r="AF95" s="38">
        <v>2.0</v>
      </c>
      <c r="AG95" s="38">
        <v>2.0</v>
      </c>
      <c r="AH95" s="38">
        <v>2.0</v>
      </c>
      <c r="AI95" s="38">
        <v>2.0</v>
      </c>
      <c r="AJ95" s="38">
        <v>2.0</v>
      </c>
      <c r="AK95" s="38">
        <v>2.0</v>
      </c>
      <c r="AL95" s="38">
        <v>2.0</v>
      </c>
      <c r="AM95" s="38">
        <v>2.0</v>
      </c>
      <c r="AN95" s="38">
        <v>2.0</v>
      </c>
      <c r="AO95" s="38">
        <v>2.0</v>
      </c>
      <c r="AP95" s="38">
        <v>2.0</v>
      </c>
      <c r="AQ95" s="38">
        <v>2.0</v>
      </c>
      <c r="AR95" s="38">
        <v>2.0</v>
      </c>
      <c r="AS95" s="38">
        <v>2.0</v>
      </c>
      <c r="AT95" s="38">
        <v>2.0</v>
      </c>
    </row>
    <row r="96" ht="15.75" customHeight="1">
      <c r="A96" s="58" t="s">
        <v>157</v>
      </c>
      <c r="B96" s="58">
        <v>6.0</v>
      </c>
      <c r="C96" s="58">
        <v>6.0</v>
      </c>
      <c r="D96" s="58">
        <v>6.0</v>
      </c>
      <c r="E96" s="58">
        <v>6.0</v>
      </c>
      <c r="F96" s="58">
        <v>6.0</v>
      </c>
      <c r="G96" s="58">
        <v>6.0</v>
      </c>
      <c r="H96" s="58">
        <v>6.0</v>
      </c>
      <c r="I96" s="58">
        <v>6.0</v>
      </c>
      <c r="J96" s="58">
        <v>6.0</v>
      </c>
      <c r="K96" s="58">
        <v>6.0</v>
      </c>
      <c r="L96" s="58">
        <v>6.0</v>
      </c>
      <c r="M96" s="58">
        <v>6.0</v>
      </c>
      <c r="N96" s="58">
        <v>6.0</v>
      </c>
      <c r="O96" s="58">
        <v>6.0</v>
      </c>
      <c r="P96" s="58">
        <v>6.0</v>
      </c>
      <c r="Q96" s="58">
        <v>6.0</v>
      </c>
      <c r="R96" s="58">
        <v>6.0</v>
      </c>
      <c r="S96" s="58">
        <v>6.0</v>
      </c>
      <c r="T96" s="58">
        <v>6.0</v>
      </c>
      <c r="U96" s="58">
        <v>6.0</v>
      </c>
      <c r="V96" s="58">
        <v>6.0</v>
      </c>
      <c r="W96" s="58">
        <v>6.0</v>
      </c>
      <c r="X96" s="58">
        <v>6.0</v>
      </c>
      <c r="Y96" s="58">
        <v>6.0</v>
      </c>
      <c r="Z96" s="58">
        <v>6.0</v>
      </c>
      <c r="AA96" s="58">
        <v>6.0</v>
      </c>
      <c r="AB96" s="58">
        <v>6.0</v>
      </c>
      <c r="AC96" s="58">
        <v>6.0</v>
      </c>
      <c r="AD96" s="58">
        <v>6.0</v>
      </c>
      <c r="AE96" s="58">
        <v>6.0</v>
      </c>
      <c r="AF96" s="58">
        <v>6.0</v>
      </c>
      <c r="AG96" s="58">
        <v>6.0</v>
      </c>
      <c r="AH96" s="58">
        <v>6.0</v>
      </c>
      <c r="AI96" s="58">
        <v>6.0</v>
      </c>
      <c r="AJ96" s="58">
        <v>6.0</v>
      </c>
      <c r="AK96" s="58">
        <v>6.0</v>
      </c>
      <c r="AL96" s="58">
        <v>6.0</v>
      </c>
      <c r="AM96" s="58">
        <v>6.0</v>
      </c>
      <c r="AN96" s="58">
        <v>6.0</v>
      </c>
      <c r="AO96" s="58">
        <v>6.0</v>
      </c>
      <c r="AP96" s="58">
        <v>6.0</v>
      </c>
      <c r="AQ96" s="58">
        <v>6.0</v>
      </c>
      <c r="AR96" s="58">
        <v>6.0</v>
      </c>
      <c r="AS96" s="58">
        <v>6.0</v>
      </c>
      <c r="AT96" s="58">
        <v>6.0</v>
      </c>
    </row>
    <row r="97" ht="15.75" customHeight="1">
      <c r="A97" s="50" t="s">
        <v>158</v>
      </c>
      <c r="B97" s="50">
        <v>0.0</v>
      </c>
      <c r="C97" s="50">
        <v>0.0</v>
      </c>
      <c r="D97" s="50">
        <v>0.0</v>
      </c>
      <c r="E97" s="50">
        <v>0.0</v>
      </c>
      <c r="F97" s="50">
        <v>0.0</v>
      </c>
      <c r="G97" s="50">
        <v>0.0</v>
      </c>
      <c r="H97" s="50">
        <v>0.0</v>
      </c>
      <c r="I97" s="50">
        <v>0.0</v>
      </c>
      <c r="J97" s="50">
        <v>0.0</v>
      </c>
      <c r="K97" s="50">
        <v>0.0</v>
      </c>
      <c r="L97" s="50">
        <v>0.0</v>
      </c>
      <c r="M97" s="50">
        <v>0.0</v>
      </c>
      <c r="N97" s="50">
        <v>0.0</v>
      </c>
      <c r="O97" s="50">
        <v>0.0</v>
      </c>
      <c r="P97" s="50">
        <v>0.0</v>
      </c>
      <c r="Q97" s="50">
        <v>0.0</v>
      </c>
      <c r="R97" s="50">
        <v>0.0</v>
      </c>
      <c r="S97" s="50">
        <v>0.0</v>
      </c>
      <c r="T97" s="50">
        <v>0.0</v>
      </c>
      <c r="U97" s="50">
        <v>0.0</v>
      </c>
      <c r="V97" s="50">
        <v>0.0</v>
      </c>
      <c r="W97" s="50">
        <v>0.0</v>
      </c>
      <c r="X97" s="50">
        <v>0.0</v>
      </c>
      <c r="Y97" s="50">
        <v>0.0</v>
      </c>
      <c r="Z97" s="50">
        <v>0.0</v>
      </c>
      <c r="AA97" s="50">
        <v>0.0</v>
      </c>
      <c r="AB97" s="50">
        <v>0.0</v>
      </c>
      <c r="AC97" s="50">
        <v>0.0</v>
      </c>
      <c r="AD97" s="50">
        <v>0.0</v>
      </c>
      <c r="AE97" s="50">
        <v>0.0</v>
      </c>
      <c r="AF97" s="50">
        <v>0.0</v>
      </c>
      <c r="AG97" s="50">
        <v>0.0</v>
      </c>
      <c r="AH97" s="50">
        <v>0.0</v>
      </c>
      <c r="AI97" s="50">
        <v>0.0</v>
      </c>
      <c r="AJ97" s="50">
        <v>0.0</v>
      </c>
      <c r="AK97" s="50">
        <v>0.0</v>
      </c>
      <c r="AL97" s="50">
        <v>0.0</v>
      </c>
      <c r="AM97" s="50">
        <v>0.0</v>
      </c>
      <c r="AN97" s="50">
        <v>0.0</v>
      </c>
      <c r="AO97" s="50">
        <v>0.0</v>
      </c>
      <c r="AP97" s="50">
        <v>0.0</v>
      </c>
      <c r="AQ97" s="50">
        <v>0.0</v>
      </c>
      <c r="AR97" s="50">
        <v>0.0</v>
      </c>
      <c r="AS97" s="50">
        <v>0.0</v>
      </c>
      <c r="AT97" s="50">
        <v>0.0</v>
      </c>
    </row>
    <row r="98" ht="15.75" customHeight="1">
      <c r="A98" s="58" t="s">
        <v>159</v>
      </c>
      <c r="B98" s="58">
        <v>0.0</v>
      </c>
      <c r="C98" s="58">
        <v>0.0</v>
      </c>
      <c r="D98" s="58">
        <v>0.0</v>
      </c>
      <c r="E98" s="58">
        <v>0.0</v>
      </c>
      <c r="F98" s="58">
        <v>0.0</v>
      </c>
      <c r="G98" s="58">
        <v>0.0</v>
      </c>
      <c r="H98" s="58">
        <v>0.0</v>
      </c>
      <c r="I98" s="58">
        <v>0.0</v>
      </c>
      <c r="J98" s="58">
        <v>0.0</v>
      </c>
      <c r="K98" s="58">
        <v>0.0</v>
      </c>
      <c r="L98" s="58">
        <v>0.0</v>
      </c>
      <c r="M98" s="58">
        <v>0.0</v>
      </c>
      <c r="N98" s="58">
        <v>0.0</v>
      </c>
      <c r="O98" s="58">
        <v>0.0</v>
      </c>
      <c r="P98" s="58">
        <v>0.0</v>
      </c>
      <c r="Q98" s="58">
        <v>0.0</v>
      </c>
      <c r="R98" s="58">
        <v>0.0</v>
      </c>
      <c r="S98" s="58">
        <v>0.0</v>
      </c>
      <c r="T98" s="58">
        <v>0.0</v>
      </c>
      <c r="U98" s="58">
        <v>0.0</v>
      </c>
      <c r="V98" s="58">
        <v>0.0</v>
      </c>
      <c r="W98" s="58">
        <v>0.0</v>
      </c>
      <c r="X98" s="58">
        <v>0.0</v>
      </c>
      <c r="Y98" s="58">
        <v>0.0</v>
      </c>
      <c r="Z98" s="58">
        <v>0.0</v>
      </c>
      <c r="AA98" s="58">
        <v>0.0</v>
      </c>
      <c r="AB98" s="58">
        <v>0.0</v>
      </c>
      <c r="AC98" s="58">
        <v>0.0</v>
      </c>
      <c r="AD98" s="58">
        <v>0.0</v>
      </c>
      <c r="AE98" s="58">
        <v>0.0</v>
      </c>
      <c r="AF98" s="58">
        <v>0.0</v>
      </c>
      <c r="AG98" s="58">
        <v>0.0</v>
      </c>
      <c r="AH98" s="58">
        <v>0.0</v>
      </c>
      <c r="AI98" s="58">
        <v>0.0</v>
      </c>
      <c r="AJ98" s="58">
        <v>0.0</v>
      </c>
      <c r="AK98" s="58">
        <v>0.0</v>
      </c>
      <c r="AL98" s="58">
        <v>0.0</v>
      </c>
      <c r="AM98" s="58">
        <v>0.0</v>
      </c>
      <c r="AN98" s="58">
        <v>0.0</v>
      </c>
      <c r="AO98" s="58">
        <v>0.0</v>
      </c>
      <c r="AP98" s="58">
        <v>0.0</v>
      </c>
      <c r="AQ98" s="58">
        <v>0.0</v>
      </c>
      <c r="AR98" s="58">
        <v>0.0</v>
      </c>
      <c r="AS98" s="58">
        <v>0.0</v>
      </c>
      <c r="AT98" s="58">
        <v>0.0</v>
      </c>
    </row>
    <row r="99" ht="15.75" customHeight="1">
      <c r="A99" s="50" t="s">
        <v>160</v>
      </c>
      <c r="B99" s="50">
        <v>0.0</v>
      </c>
      <c r="C99" s="50">
        <v>0.0</v>
      </c>
      <c r="D99" s="50">
        <v>0.0</v>
      </c>
      <c r="E99" s="50">
        <v>0.0</v>
      </c>
      <c r="F99" s="50">
        <v>0.0</v>
      </c>
      <c r="G99" s="50">
        <v>0.0</v>
      </c>
      <c r="H99" s="50">
        <v>0.0</v>
      </c>
      <c r="I99" s="50">
        <v>1.0</v>
      </c>
      <c r="J99" s="50">
        <v>1.0</v>
      </c>
      <c r="K99" s="50">
        <v>1.0</v>
      </c>
      <c r="L99" s="50">
        <v>1.0</v>
      </c>
      <c r="M99" s="50">
        <v>1.0</v>
      </c>
      <c r="N99" s="50">
        <v>1.0</v>
      </c>
      <c r="O99" s="50">
        <v>1.0</v>
      </c>
      <c r="P99" s="50">
        <v>1.0</v>
      </c>
      <c r="Q99" s="50">
        <v>1.0</v>
      </c>
      <c r="R99" s="50">
        <v>1.0</v>
      </c>
      <c r="S99" s="50">
        <v>1.0</v>
      </c>
      <c r="T99" s="50">
        <v>1.0</v>
      </c>
      <c r="U99" s="50">
        <v>1.0</v>
      </c>
      <c r="V99" s="50">
        <v>1.0</v>
      </c>
      <c r="W99" s="50">
        <v>1.0</v>
      </c>
      <c r="X99" s="50">
        <v>1.0</v>
      </c>
      <c r="Y99" s="50">
        <v>1.0</v>
      </c>
      <c r="Z99" s="50">
        <v>1.0</v>
      </c>
      <c r="AA99" s="50">
        <v>1.0</v>
      </c>
      <c r="AB99" s="50">
        <v>1.0</v>
      </c>
      <c r="AC99" s="50">
        <v>1.0</v>
      </c>
      <c r="AD99" s="50">
        <v>1.0</v>
      </c>
      <c r="AE99" s="50">
        <v>1.0</v>
      </c>
      <c r="AF99" s="50">
        <v>1.0</v>
      </c>
      <c r="AG99" s="50">
        <v>1.0</v>
      </c>
      <c r="AH99" s="50">
        <v>1.0</v>
      </c>
      <c r="AI99" s="50">
        <v>1.0</v>
      </c>
      <c r="AJ99" s="50">
        <v>1.0</v>
      </c>
      <c r="AK99" s="50">
        <v>1.0</v>
      </c>
      <c r="AL99" s="50">
        <v>1.0</v>
      </c>
      <c r="AM99" s="50">
        <v>1.0</v>
      </c>
      <c r="AN99" s="50">
        <v>1.0</v>
      </c>
      <c r="AO99" s="50">
        <v>1.0</v>
      </c>
      <c r="AP99" s="50">
        <v>1.0</v>
      </c>
      <c r="AQ99" s="50">
        <v>1.0</v>
      </c>
      <c r="AR99" s="50">
        <v>1.0</v>
      </c>
      <c r="AS99" s="50">
        <v>1.0</v>
      </c>
      <c r="AT99" s="50">
        <v>1.0</v>
      </c>
    </row>
    <row r="100" ht="15.75" customHeight="1">
      <c r="A100" s="58" t="s">
        <v>161</v>
      </c>
      <c r="B100" s="58">
        <v>0.0</v>
      </c>
      <c r="C100" s="58">
        <v>0.0</v>
      </c>
      <c r="D100" s="58">
        <v>0.0</v>
      </c>
      <c r="E100" s="58">
        <v>0.0</v>
      </c>
      <c r="F100" s="58">
        <v>0.0</v>
      </c>
      <c r="G100" s="58">
        <v>0.0</v>
      </c>
      <c r="H100" s="58">
        <v>0.0</v>
      </c>
      <c r="I100" s="58">
        <v>0.0</v>
      </c>
      <c r="J100" s="58">
        <v>0.0</v>
      </c>
      <c r="K100" s="68">
        <v>2.0</v>
      </c>
      <c r="L100" s="68">
        <v>2.0</v>
      </c>
      <c r="M100" s="68">
        <v>2.0</v>
      </c>
      <c r="N100" s="68">
        <v>2.0</v>
      </c>
      <c r="O100" s="68">
        <v>2.0</v>
      </c>
      <c r="P100" s="68">
        <v>2.0</v>
      </c>
      <c r="Q100" s="68">
        <v>2.0</v>
      </c>
      <c r="R100" s="68">
        <v>2.0</v>
      </c>
      <c r="S100" s="68">
        <v>2.0</v>
      </c>
      <c r="T100" s="68">
        <v>2.0</v>
      </c>
      <c r="U100" s="68">
        <v>2.0</v>
      </c>
      <c r="V100" s="68">
        <v>2.0</v>
      </c>
      <c r="W100" s="68">
        <v>2.0</v>
      </c>
      <c r="X100" s="68">
        <v>2.0</v>
      </c>
      <c r="Y100" s="68">
        <v>2.0</v>
      </c>
      <c r="Z100" s="68">
        <v>2.0</v>
      </c>
      <c r="AA100" s="68">
        <v>2.0</v>
      </c>
      <c r="AB100" s="68">
        <v>2.0</v>
      </c>
      <c r="AC100" s="68">
        <v>2.0</v>
      </c>
      <c r="AD100" s="68">
        <v>2.0</v>
      </c>
      <c r="AE100" s="68">
        <v>2.0</v>
      </c>
      <c r="AF100" s="68">
        <v>2.0</v>
      </c>
      <c r="AG100" s="68">
        <v>2.0</v>
      </c>
      <c r="AH100" s="68">
        <v>2.0</v>
      </c>
      <c r="AI100" s="68">
        <v>2.0</v>
      </c>
      <c r="AJ100" s="68">
        <v>2.0</v>
      </c>
      <c r="AK100" s="68">
        <v>2.0</v>
      </c>
      <c r="AL100" s="68">
        <v>2.0</v>
      </c>
      <c r="AM100" s="68">
        <v>2.0</v>
      </c>
      <c r="AN100" s="68">
        <v>2.0</v>
      </c>
      <c r="AO100" s="68">
        <v>2.0</v>
      </c>
      <c r="AP100" s="68">
        <v>2.0</v>
      </c>
      <c r="AQ100" s="68">
        <v>2.0</v>
      </c>
      <c r="AR100" s="68">
        <v>2.0</v>
      </c>
      <c r="AS100" s="68">
        <v>2.0</v>
      </c>
      <c r="AT100" s="68">
        <v>2.0</v>
      </c>
    </row>
    <row r="101" ht="15.75" customHeight="1">
      <c r="A101" s="50" t="s">
        <v>162</v>
      </c>
      <c r="B101" s="50">
        <v>0.0</v>
      </c>
      <c r="C101" s="50">
        <v>0.0</v>
      </c>
      <c r="D101" s="50">
        <v>0.0</v>
      </c>
      <c r="E101" s="50">
        <v>0.0</v>
      </c>
      <c r="F101" s="50">
        <v>0.0</v>
      </c>
      <c r="G101" s="50">
        <v>0.0</v>
      </c>
      <c r="H101" s="50">
        <v>0.0</v>
      </c>
      <c r="I101" s="50">
        <v>0.0</v>
      </c>
      <c r="J101" s="50">
        <v>0.0</v>
      </c>
      <c r="K101" s="50">
        <v>0.0</v>
      </c>
      <c r="L101" s="50">
        <v>0.0</v>
      </c>
      <c r="M101" s="50">
        <v>0.0</v>
      </c>
      <c r="N101" s="50">
        <v>0.0</v>
      </c>
      <c r="O101" s="50">
        <v>0.0</v>
      </c>
      <c r="P101" s="50">
        <v>0.0</v>
      </c>
      <c r="Q101" s="50">
        <v>0.0</v>
      </c>
      <c r="R101" s="50">
        <v>0.0</v>
      </c>
      <c r="S101" s="50">
        <v>0.0</v>
      </c>
      <c r="T101" s="50">
        <v>0.0</v>
      </c>
      <c r="U101" s="50">
        <v>0.0</v>
      </c>
      <c r="V101" s="50">
        <v>0.0</v>
      </c>
      <c r="W101" s="50">
        <v>0.0</v>
      </c>
      <c r="X101" s="50">
        <v>0.0</v>
      </c>
      <c r="Y101" s="50">
        <v>0.0</v>
      </c>
      <c r="Z101" s="50">
        <v>0.0</v>
      </c>
      <c r="AA101" s="50">
        <v>0.0</v>
      </c>
      <c r="AB101" s="50">
        <v>0.0</v>
      </c>
      <c r="AC101" s="50">
        <v>0.0</v>
      </c>
      <c r="AD101" s="50">
        <v>0.0</v>
      </c>
      <c r="AE101" s="50">
        <v>0.0</v>
      </c>
      <c r="AF101" s="50">
        <v>0.0</v>
      </c>
      <c r="AG101" s="50">
        <v>0.0</v>
      </c>
      <c r="AH101" s="50">
        <v>0.0</v>
      </c>
      <c r="AI101" s="50">
        <v>0.0</v>
      </c>
      <c r="AJ101" s="50">
        <v>0.0</v>
      </c>
      <c r="AK101" s="50">
        <v>0.0</v>
      </c>
      <c r="AL101" s="50">
        <v>0.0</v>
      </c>
      <c r="AM101" s="50">
        <v>0.0</v>
      </c>
      <c r="AN101" s="50">
        <v>0.0</v>
      </c>
      <c r="AO101" s="50">
        <v>0.0</v>
      </c>
      <c r="AP101" s="50">
        <v>0.0</v>
      </c>
      <c r="AQ101" s="50">
        <v>0.0</v>
      </c>
      <c r="AR101" s="50">
        <v>0.0</v>
      </c>
      <c r="AS101" s="50">
        <v>0.0</v>
      </c>
      <c r="AT101" s="50">
        <v>0.0</v>
      </c>
    </row>
    <row r="102" ht="15.75" customHeight="1">
      <c r="A102" s="58" t="s">
        <v>163</v>
      </c>
      <c r="B102" s="58">
        <v>0.0</v>
      </c>
      <c r="C102" s="58">
        <v>0.0</v>
      </c>
      <c r="D102" s="58">
        <v>0.0</v>
      </c>
      <c r="E102" s="58">
        <v>0.0</v>
      </c>
      <c r="F102" s="58">
        <v>0.0</v>
      </c>
      <c r="G102" s="58">
        <v>0.0</v>
      </c>
      <c r="H102" s="58">
        <v>0.0</v>
      </c>
      <c r="I102" s="58">
        <v>0.0</v>
      </c>
      <c r="J102" s="58">
        <v>0.0</v>
      </c>
      <c r="K102" s="58">
        <v>0.0</v>
      </c>
      <c r="L102" s="58">
        <v>0.0</v>
      </c>
      <c r="M102" s="58">
        <v>0.0</v>
      </c>
      <c r="N102" s="58">
        <v>0.0</v>
      </c>
      <c r="O102" s="58">
        <v>0.0</v>
      </c>
      <c r="P102" s="58">
        <v>0.0</v>
      </c>
      <c r="Q102" s="58">
        <v>0.0</v>
      </c>
      <c r="R102" s="58">
        <v>0.0</v>
      </c>
      <c r="S102" s="58">
        <v>0.0</v>
      </c>
      <c r="T102" s="58">
        <v>0.0</v>
      </c>
      <c r="U102" s="58">
        <v>0.0</v>
      </c>
      <c r="V102" s="58">
        <v>0.0</v>
      </c>
      <c r="W102" s="58">
        <v>0.0</v>
      </c>
      <c r="X102" s="58">
        <v>0.0</v>
      </c>
      <c r="Y102" s="58">
        <v>0.0</v>
      </c>
      <c r="Z102" s="58">
        <v>0.0</v>
      </c>
      <c r="AA102" s="58">
        <v>0.0</v>
      </c>
      <c r="AB102" s="58">
        <v>0.0</v>
      </c>
      <c r="AC102" s="58">
        <v>0.0</v>
      </c>
      <c r="AD102" s="58">
        <v>0.0</v>
      </c>
      <c r="AE102" s="58">
        <v>0.0</v>
      </c>
      <c r="AF102" s="58">
        <v>0.0</v>
      </c>
      <c r="AG102" s="58">
        <v>0.0</v>
      </c>
      <c r="AH102" s="58">
        <v>0.0</v>
      </c>
      <c r="AI102" s="58">
        <v>0.0</v>
      </c>
      <c r="AJ102" s="58">
        <v>0.0</v>
      </c>
      <c r="AK102" s="58">
        <v>0.0</v>
      </c>
      <c r="AL102" s="58">
        <v>0.0</v>
      </c>
      <c r="AM102" s="58">
        <v>0.0</v>
      </c>
      <c r="AN102" s="58">
        <v>0.0</v>
      </c>
      <c r="AO102" s="58">
        <v>0.0</v>
      </c>
      <c r="AP102" s="58">
        <v>0.0</v>
      </c>
      <c r="AQ102" s="58">
        <v>0.0</v>
      </c>
      <c r="AR102" s="58">
        <v>0.0</v>
      </c>
      <c r="AS102" s="58">
        <v>0.0</v>
      </c>
      <c r="AT102" s="58">
        <v>0.0</v>
      </c>
    </row>
    <row r="103" ht="15.75" customHeight="1">
      <c r="A103" s="50" t="s">
        <v>164</v>
      </c>
      <c r="B103" s="50">
        <v>0.0</v>
      </c>
      <c r="C103" s="50">
        <v>0.0</v>
      </c>
      <c r="D103" s="50">
        <v>0.0</v>
      </c>
      <c r="E103" s="50">
        <v>0.0</v>
      </c>
      <c r="F103" s="50">
        <v>0.0</v>
      </c>
      <c r="G103" s="50">
        <v>0.0</v>
      </c>
      <c r="H103" s="50">
        <v>0.0</v>
      </c>
      <c r="I103" s="50">
        <v>0.0</v>
      </c>
      <c r="J103" s="50">
        <v>0.0</v>
      </c>
      <c r="K103" s="50">
        <v>0.0</v>
      </c>
      <c r="L103" s="50">
        <v>0.0</v>
      </c>
      <c r="M103" s="50">
        <v>0.0</v>
      </c>
      <c r="N103" s="50">
        <v>0.0</v>
      </c>
      <c r="O103" s="50">
        <v>0.0</v>
      </c>
      <c r="P103" s="50">
        <v>0.0</v>
      </c>
      <c r="Q103" s="50">
        <v>0.0</v>
      </c>
      <c r="R103" s="50">
        <v>0.0</v>
      </c>
      <c r="S103" s="50">
        <v>0.0</v>
      </c>
      <c r="T103" s="50">
        <v>0.0</v>
      </c>
      <c r="U103" s="50">
        <v>0.0</v>
      </c>
      <c r="V103" s="50">
        <v>0.0</v>
      </c>
      <c r="W103" s="50">
        <v>0.0</v>
      </c>
      <c r="X103" s="50">
        <v>0.0</v>
      </c>
      <c r="Y103" s="50">
        <v>0.0</v>
      </c>
      <c r="Z103" s="50">
        <v>0.0</v>
      </c>
      <c r="AA103" s="50">
        <v>0.0</v>
      </c>
      <c r="AB103" s="50">
        <v>0.0</v>
      </c>
      <c r="AC103" s="50">
        <v>0.0</v>
      </c>
      <c r="AD103" s="50">
        <v>0.0</v>
      </c>
      <c r="AE103" s="50">
        <v>0.0</v>
      </c>
      <c r="AF103" s="50">
        <v>0.0</v>
      </c>
      <c r="AG103" s="50">
        <v>0.0</v>
      </c>
      <c r="AH103" s="50">
        <v>0.0</v>
      </c>
      <c r="AI103" s="50">
        <v>0.0</v>
      </c>
      <c r="AJ103" s="50">
        <v>0.0</v>
      </c>
      <c r="AK103" s="50">
        <v>0.0</v>
      </c>
      <c r="AL103" s="50">
        <v>0.0</v>
      </c>
      <c r="AM103" s="50">
        <v>0.0</v>
      </c>
      <c r="AN103" s="50">
        <v>0.0</v>
      </c>
      <c r="AO103" s="50">
        <v>0.0</v>
      </c>
      <c r="AP103" s="50">
        <v>0.0</v>
      </c>
      <c r="AQ103" s="50">
        <v>0.0</v>
      </c>
      <c r="AR103" s="50">
        <v>0.0</v>
      </c>
      <c r="AS103" s="50">
        <v>0.0</v>
      </c>
      <c r="AT103" s="50">
        <v>0.0</v>
      </c>
    </row>
    <row r="104" ht="15.75" customHeight="1">
      <c r="A104" s="58" t="s">
        <v>165</v>
      </c>
      <c r="B104" s="58">
        <v>0.0</v>
      </c>
      <c r="C104" s="58">
        <v>0.0</v>
      </c>
      <c r="D104" s="58">
        <v>0.0</v>
      </c>
      <c r="E104" s="58">
        <v>0.0</v>
      </c>
      <c r="F104" s="58">
        <v>0.0</v>
      </c>
      <c r="G104" s="58">
        <v>0.0</v>
      </c>
      <c r="H104" s="58">
        <v>0.0</v>
      </c>
      <c r="I104" s="58">
        <v>0.0</v>
      </c>
      <c r="J104" s="58">
        <v>0.0</v>
      </c>
      <c r="K104" s="58">
        <v>0.0</v>
      </c>
      <c r="L104" s="58">
        <v>0.0</v>
      </c>
      <c r="M104" s="58">
        <v>0.0</v>
      </c>
      <c r="N104" s="58">
        <v>0.0</v>
      </c>
      <c r="O104" s="58">
        <v>1.0</v>
      </c>
      <c r="P104" s="58">
        <v>1.0</v>
      </c>
      <c r="Q104" s="58">
        <v>1.0</v>
      </c>
      <c r="R104" s="58">
        <v>1.0</v>
      </c>
      <c r="S104" s="58">
        <v>1.0</v>
      </c>
      <c r="T104" s="58">
        <v>1.0</v>
      </c>
      <c r="U104" s="58">
        <v>1.0</v>
      </c>
      <c r="V104" s="58">
        <v>1.0</v>
      </c>
      <c r="W104" s="58">
        <v>1.0</v>
      </c>
      <c r="X104" s="58">
        <v>1.0</v>
      </c>
      <c r="Y104" s="58">
        <v>1.0</v>
      </c>
      <c r="Z104" s="58">
        <v>1.0</v>
      </c>
      <c r="AA104" s="58">
        <v>1.0</v>
      </c>
      <c r="AB104" s="58">
        <v>1.0</v>
      </c>
      <c r="AC104" s="58">
        <v>1.0</v>
      </c>
      <c r="AD104" s="58">
        <v>1.0</v>
      </c>
      <c r="AE104" s="58">
        <v>1.0</v>
      </c>
      <c r="AF104" s="58">
        <v>1.0</v>
      </c>
      <c r="AG104" s="58">
        <v>1.0</v>
      </c>
      <c r="AH104" s="58">
        <v>1.0</v>
      </c>
      <c r="AI104" s="58">
        <v>1.0</v>
      </c>
      <c r="AJ104" s="58">
        <v>1.0</v>
      </c>
      <c r="AK104" s="58">
        <v>1.0</v>
      </c>
      <c r="AL104" s="58">
        <v>1.0</v>
      </c>
      <c r="AM104" s="58">
        <v>1.0</v>
      </c>
      <c r="AN104" s="58">
        <v>1.0</v>
      </c>
      <c r="AO104" s="58">
        <v>1.0</v>
      </c>
      <c r="AP104" s="58">
        <v>1.0</v>
      </c>
      <c r="AQ104" s="58">
        <v>1.0</v>
      </c>
      <c r="AR104" s="58">
        <v>1.0</v>
      </c>
      <c r="AS104" s="58">
        <v>1.0</v>
      </c>
      <c r="AT104" s="58">
        <v>1.0</v>
      </c>
    </row>
    <row r="105" ht="15.75" customHeight="1">
      <c r="A105" s="50" t="s">
        <v>166</v>
      </c>
      <c r="B105" s="50">
        <v>6.0</v>
      </c>
      <c r="C105" s="50">
        <v>6.0</v>
      </c>
      <c r="D105" s="50">
        <v>6.0</v>
      </c>
      <c r="E105" s="50">
        <v>6.0</v>
      </c>
      <c r="F105" s="50">
        <v>6.0</v>
      </c>
      <c r="G105" s="50">
        <v>6.0</v>
      </c>
      <c r="H105" s="50">
        <v>6.0</v>
      </c>
      <c r="I105" s="50">
        <v>6.0</v>
      </c>
      <c r="J105" s="50">
        <v>6.0</v>
      </c>
      <c r="K105" s="50">
        <v>6.0</v>
      </c>
      <c r="L105" s="50">
        <v>6.0</v>
      </c>
      <c r="M105" s="50">
        <v>6.0</v>
      </c>
      <c r="N105" s="50">
        <v>6.0</v>
      </c>
      <c r="O105" s="50">
        <v>6.0</v>
      </c>
      <c r="P105" s="50">
        <v>6.0</v>
      </c>
      <c r="Q105" s="50">
        <v>6.0</v>
      </c>
      <c r="R105" s="50">
        <v>6.0</v>
      </c>
      <c r="S105" s="50">
        <v>6.0</v>
      </c>
      <c r="T105" s="50">
        <v>6.0</v>
      </c>
      <c r="U105" s="50">
        <v>6.0</v>
      </c>
      <c r="V105" s="50">
        <v>6.0</v>
      </c>
      <c r="W105" s="50">
        <v>6.0</v>
      </c>
      <c r="X105" s="50">
        <v>6.0</v>
      </c>
      <c r="Y105" s="50">
        <v>6.0</v>
      </c>
      <c r="Z105" s="50">
        <v>6.0</v>
      </c>
      <c r="AA105" s="50">
        <v>6.0</v>
      </c>
      <c r="AB105" s="50">
        <v>6.0</v>
      </c>
      <c r="AC105" s="50">
        <v>6.0</v>
      </c>
      <c r="AD105" s="50">
        <v>6.0</v>
      </c>
      <c r="AE105" s="50">
        <v>6.0</v>
      </c>
      <c r="AF105" s="50">
        <v>6.0</v>
      </c>
      <c r="AG105" s="50">
        <v>6.0</v>
      </c>
      <c r="AH105" s="50">
        <v>6.0</v>
      </c>
      <c r="AI105" s="50">
        <v>6.0</v>
      </c>
      <c r="AJ105" s="50">
        <v>6.0</v>
      </c>
      <c r="AK105" s="50">
        <v>6.0</v>
      </c>
      <c r="AL105" s="50">
        <v>6.0</v>
      </c>
      <c r="AM105" s="50">
        <v>6.0</v>
      </c>
      <c r="AN105" s="50">
        <v>6.0</v>
      </c>
      <c r="AO105" s="50">
        <v>6.0</v>
      </c>
      <c r="AP105" s="50">
        <v>6.0</v>
      </c>
      <c r="AQ105" s="50">
        <v>6.0</v>
      </c>
      <c r="AR105" s="50">
        <v>6.0</v>
      </c>
      <c r="AS105" s="50">
        <v>6.0</v>
      </c>
      <c r="AT105" s="50">
        <v>6.0</v>
      </c>
    </row>
    <row r="106" ht="15.75" customHeight="1">
      <c r="A106" s="58" t="s">
        <v>167</v>
      </c>
      <c r="B106" s="58">
        <v>0.0</v>
      </c>
      <c r="C106" s="58">
        <v>0.0</v>
      </c>
      <c r="D106" s="58">
        <v>0.0</v>
      </c>
      <c r="E106" s="58">
        <v>0.0</v>
      </c>
      <c r="F106" s="58">
        <v>0.0</v>
      </c>
      <c r="G106" s="58">
        <v>0.0</v>
      </c>
      <c r="H106" s="58">
        <v>0.0</v>
      </c>
      <c r="I106" s="58">
        <v>0.0</v>
      </c>
      <c r="J106" s="58">
        <v>0.0</v>
      </c>
      <c r="K106" s="58">
        <v>0.0</v>
      </c>
      <c r="L106" s="58">
        <v>0.0</v>
      </c>
      <c r="M106" s="58">
        <v>0.0</v>
      </c>
      <c r="N106" s="58">
        <v>0.0</v>
      </c>
      <c r="O106" s="58">
        <v>0.0</v>
      </c>
      <c r="P106" s="58">
        <v>0.0</v>
      </c>
      <c r="Q106" s="58">
        <v>0.0</v>
      </c>
      <c r="R106" s="58">
        <v>0.0</v>
      </c>
      <c r="S106" s="58">
        <v>0.0</v>
      </c>
      <c r="T106" s="58">
        <v>0.0</v>
      </c>
      <c r="U106" s="58">
        <v>0.0</v>
      </c>
      <c r="V106" s="58">
        <v>0.0</v>
      </c>
      <c r="W106" s="58">
        <v>0.0</v>
      </c>
      <c r="X106" s="58">
        <v>0.0</v>
      </c>
      <c r="Y106" s="58">
        <v>0.0</v>
      </c>
      <c r="Z106" s="58">
        <v>0.0</v>
      </c>
      <c r="AA106" s="58">
        <v>0.0</v>
      </c>
      <c r="AB106" s="58">
        <v>0.0</v>
      </c>
      <c r="AC106" s="58">
        <v>0.0</v>
      </c>
      <c r="AD106" s="58">
        <v>0.0</v>
      </c>
      <c r="AE106" s="58">
        <v>0.0</v>
      </c>
      <c r="AF106" s="58">
        <v>0.0</v>
      </c>
      <c r="AG106" s="58">
        <v>0.0</v>
      </c>
      <c r="AH106" s="58">
        <v>0.0</v>
      </c>
      <c r="AI106" s="58">
        <v>0.0</v>
      </c>
      <c r="AJ106" s="58">
        <v>0.0</v>
      </c>
      <c r="AK106" s="58">
        <v>0.0</v>
      </c>
      <c r="AL106" s="58">
        <v>0.0</v>
      </c>
      <c r="AM106" s="58">
        <v>0.0</v>
      </c>
      <c r="AN106" s="58">
        <v>0.0</v>
      </c>
      <c r="AO106" s="58">
        <v>0.0</v>
      </c>
      <c r="AP106" s="58">
        <v>0.0</v>
      </c>
      <c r="AQ106" s="58">
        <v>0.0</v>
      </c>
      <c r="AR106" s="58">
        <v>0.0</v>
      </c>
      <c r="AS106" s="58">
        <v>0.0</v>
      </c>
      <c r="AT106" s="58">
        <v>0.0</v>
      </c>
    </row>
    <row r="107" ht="15.75" customHeight="1">
      <c r="A107" s="50" t="s">
        <v>168</v>
      </c>
      <c r="B107" s="50">
        <v>0.0</v>
      </c>
      <c r="C107" s="50">
        <v>0.0</v>
      </c>
      <c r="D107" s="50">
        <v>0.0</v>
      </c>
      <c r="E107" s="50">
        <v>0.0</v>
      </c>
      <c r="F107" s="50">
        <v>0.0</v>
      </c>
      <c r="G107" s="50">
        <v>0.0</v>
      </c>
      <c r="H107" s="50">
        <v>0.0</v>
      </c>
      <c r="I107" s="50">
        <v>0.0</v>
      </c>
      <c r="J107" s="50">
        <v>0.0</v>
      </c>
      <c r="K107" s="50">
        <v>0.0</v>
      </c>
      <c r="L107" s="50">
        <v>0.0</v>
      </c>
      <c r="M107" s="50">
        <v>0.0</v>
      </c>
      <c r="N107" s="50">
        <v>0.0</v>
      </c>
      <c r="O107" s="50">
        <v>0.0</v>
      </c>
      <c r="P107" s="50">
        <v>0.0</v>
      </c>
      <c r="Q107" s="50">
        <v>0.0</v>
      </c>
      <c r="R107" s="50">
        <v>0.0</v>
      </c>
      <c r="S107" s="50">
        <v>0.0</v>
      </c>
      <c r="T107" s="50">
        <v>0.0</v>
      </c>
      <c r="U107" s="50">
        <v>0.0</v>
      </c>
      <c r="V107" s="50">
        <v>0.0</v>
      </c>
      <c r="W107" s="50">
        <v>0.0</v>
      </c>
      <c r="X107" s="50">
        <v>0.0</v>
      </c>
      <c r="Y107" s="50">
        <v>0.0</v>
      </c>
      <c r="Z107" s="50">
        <v>0.0</v>
      </c>
      <c r="AA107" s="50">
        <v>0.0</v>
      </c>
      <c r="AB107" s="50">
        <v>0.0</v>
      </c>
      <c r="AC107" s="50">
        <v>0.0</v>
      </c>
      <c r="AD107" s="50">
        <v>0.0</v>
      </c>
      <c r="AE107" s="50">
        <v>0.0</v>
      </c>
      <c r="AF107" s="50">
        <v>0.0</v>
      </c>
      <c r="AG107" s="50">
        <v>0.0</v>
      </c>
      <c r="AH107" s="50">
        <v>0.0</v>
      </c>
      <c r="AI107" s="50">
        <v>0.0</v>
      </c>
      <c r="AJ107" s="50">
        <v>0.0</v>
      </c>
      <c r="AK107" s="50">
        <v>0.0</v>
      </c>
      <c r="AL107" s="50">
        <v>0.0</v>
      </c>
      <c r="AM107" s="50">
        <v>0.0</v>
      </c>
      <c r="AN107" s="50">
        <v>0.0</v>
      </c>
      <c r="AO107" s="50">
        <v>0.0</v>
      </c>
      <c r="AP107" s="50">
        <v>0.0</v>
      </c>
      <c r="AQ107" s="50">
        <v>0.0</v>
      </c>
      <c r="AR107" s="50">
        <v>0.0</v>
      </c>
      <c r="AS107" s="50">
        <v>0.0</v>
      </c>
      <c r="AT107" s="50">
        <v>0.0</v>
      </c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</row>
    <row r="109" ht="15.75" customHeight="1">
      <c r="A109" s="50" t="s">
        <v>171</v>
      </c>
      <c r="B109" s="38" t="s">
        <v>5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</row>
    <row r="110" ht="15.75" customHeight="1">
      <c r="A110" s="70" t="s">
        <v>172</v>
      </c>
      <c r="B110" s="38">
        <v>1.0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</row>
    <row r="111" ht="15.75" customHeight="1">
      <c r="A111" s="70" t="s">
        <v>173</v>
      </c>
      <c r="B111" s="38">
        <v>1.0</v>
      </c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</row>
    <row r="112" ht="15.75" customHeight="1">
      <c r="A112" s="70" t="s">
        <v>174</v>
      </c>
      <c r="B112" s="38">
        <v>2.0</v>
      </c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</row>
    <row r="113" ht="15.75" customHeight="1">
      <c r="A113" s="70" t="s">
        <v>175</v>
      </c>
      <c r="B113" s="38">
        <v>2.0</v>
      </c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</row>
    <row r="114" ht="15.75" customHeight="1">
      <c r="A114" s="70" t="s">
        <v>176</v>
      </c>
      <c r="B114" s="38">
        <v>2.0</v>
      </c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</row>
    <row r="115" ht="15.75" customHeight="1">
      <c r="A115" s="70" t="s">
        <v>177</v>
      </c>
      <c r="B115" s="38">
        <v>1.0</v>
      </c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</row>
    <row r="116" ht="15.75" customHeight="1">
      <c r="A116" s="70" t="s">
        <v>178</v>
      </c>
      <c r="B116" s="38">
        <v>1.0</v>
      </c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</row>
    <row r="117" ht="15.75" customHeight="1">
      <c r="A117" s="70" t="s">
        <v>179</v>
      </c>
      <c r="B117" s="38">
        <v>7.0</v>
      </c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</row>
    <row r="118" ht="15.75" customHeight="1">
      <c r="A118" s="70" t="s">
        <v>180</v>
      </c>
      <c r="B118" s="38">
        <v>4.0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</row>
    <row r="119" ht="15.75" customHeight="1">
      <c r="A119" s="70" t="s">
        <v>181</v>
      </c>
      <c r="B119" s="38">
        <v>2.0</v>
      </c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</row>
    <row r="120" ht="15.75" customHeight="1">
      <c r="A120" s="70" t="s">
        <v>182</v>
      </c>
      <c r="B120" s="38">
        <v>6.0</v>
      </c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</row>
    <row r="121" ht="15.75" customHeight="1">
      <c r="A121" s="70" t="s">
        <v>183</v>
      </c>
      <c r="B121" s="38">
        <v>6.0</v>
      </c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</row>
    <row r="122" ht="15.75" customHeight="1">
      <c r="A122" s="70" t="s">
        <v>184</v>
      </c>
      <c r="B122" s="38">
        <v>3.0</v>
      </c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</row>
    <row r="123" ht="15.75" customHeight="1">
      <c r="A123" s="70" t="s">
        <v>185</v>
      </c>
      <c r="B123" s="38">
        <v>1.0</v>
      </c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</row>
    <row r="124" ht="15.75" customHeight="1">
      <c r="A124" s="70" t="s">
        <v>186</v>
      </c>
      <c r="B124" s="38">
        <v>2.0</v>
      </c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</row>
    <row r="125" ht="15.75" customHeight="1">
      <c r="A125" s="70" t="s">
        <v>187</v>
      </c>
      <c r="B125" s="38">
        <v>7.0</v>
      </c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</row>
    <row r="126" ht="15.75" customHeight="1">
      <c r="A126" s="73" t="s">
        <v>188</v>
      </c>
      <c r="B126" s="31">
        <v>1.0</v>
      </c>
    </row>
    <row r="127" ht="15.75" customHeight="1"/>
    <row r="128" ht="15.75" customHeight="1">
      <c r="A128" s="71" t="s">
        <v>171</v>
      </c>
      <c r="B128" s="58" t="s">
        <v>6</v>
      </c>
      <c r="C128" s="58" t="s">
        <v>8</v>
      </c>
      <c r="D128" s="58" t="s">
        <v>9</v>
      </c>
      <c r="E128" s="58" t="s">
        <v>10</v>
      </c>
      <c r="F128" s="58" t="s">
        <v>11</v>
      </c>
      <c r="G128" s="58" t="s">
        <v>12</v>
      </c>
      <c r="H128" s="58" t="s">
        <v>13</v>
      </c>
      <c r="I128" s="58" t="s">
        <v>14</v>
      </c>
      <c r="J128" s="58" t="s">
        <v>15</v>
      </c>
      <c r="K128" s="58" t="s">
        <v>16</v>
      </c>
      <c r="L128" s="58" t="s">
        <v>17</v>
      </c>
      <c r="M128" s="58" t="s">
        <v>18</v>
      </c>
      <c r="N128" s="58" t="s">
        <v>19</v>
      </c>
      <c r="O128" s="58" t="s">
        <v>20</v>
      </c>
      <c r="P128" s="58" t="s">
        <v>21</v>
      </c>
      <c r="Q128" s="58" t="s">
        <v>23</v>
      </c>
      <c r="R128" s="58" t="s">
        <v>24</v>
      </c>
      <c r="S128" s="58" t="s">
        <v>25</v>
      </c>
      <c r="T128" s="58" t="s">
        <v>26</v>
      </c>
      <c r="U128" s="58" t="s">
        <v>27</v>
      </c>
      <c r="V128" s="58" t="s">
        <v>28</v>
      </c>
      <c r="W128" s="58" t="s">
        <v>29</v>
      </c>
      <c r="X128" s="58" t="s">
        <v>30</v>
      </c>
      <c r="Y128" s="58" t="s">
        <v>31</v>
      </c>
      <c r="Z128" s="58" t="s">
        <v>32</v>
      </c>
      <c r="AA128" s="58" t="s">
        <v>33</v>
      </c>
      <c r="AB128" s="58" t="s">
        <v>34</v>
      </c>
      <c r="AC128" s="58" t="s">
        <v>35</v>
      </c>
      <c r="AD128" s="58" t="s">
        <v>36</v>
      </c>
      <c r="AE128" s="58" t="s">
        <v>37</v>
      </c>
      <c r="AF128" s="58" t="s">
        <v>38</v>
      </c>
      <c r="AG128" s="58" t="s">
        <v>39</v>
      </c>
      <c r="AH128" s="58" t="s">
        <v>40</v>
      </c>
      <c r="AI128" s="58" t="s">
        <v>41</v>
      </c>
      <c r="AJ128" s="58" t="s">
        <v>42</v>
      </c>
      <c r="AK128" s="58" t="s">
        <v>43</v>
      </c>
      <c r="AL128" s="58" t="s">
        <v>44</v>
      </c>
      <c r="AM128" s="58" t="s">
        <v>45</v>
      </c>
      <c r="AN128" s="58" t="s">
        <v>46</v>
      </c>
      <c r="AO128" s="58" t="s">
        <v>47</v>
      </c>
      <c r="AP128" s="58" t="s">
        <v>48</v>
      </c>
      <c r="AQ128" s="58" t="s">
        <v>49</v>
      </c>
      <c r="AR128" s="58" t="s">
        <v>50</v>
      </c>
      <c r="AS128" s="58" t="s">
        <v>51</v>
      </c>
      <c r="AT128" s="58" t="s">
        <v>52</v>
      </c>
    </row>
    <row r="129" ht="15.75" customHeight="1">
      <c r="A129" s="73" t="s">
        <v>172</v>
      </c>
      <c r="B129" s="38">
        <v>0.0</v>
      </c>
      <c r="C129" s="38">
        <v>0.0</v>
      </c>
      <c r="D129" s="38">
        <v>0.0</v>
      </c>
      <c r="E129" s="38">
        <v>0.0</v>
      </c>
      <c r="F129" s="38">
        <v>0.0</v>
      </c>
      <c r="G129" s="38">
        <v>0.0</v>
      </c>
      <c r="H129" s="38">
        <v>0.0</v>
      </c>
      <c r="I129" s="38">
        <v>0.0</v>
      </c>
      <c r="J129" s="38">
        <v>0.0</v>
      </c>
      <c r="K129" s="38">
        <v>0.0</v>
      </c>
      <c r="L129" s="38">
        <v>0.0</v>
      </c>
      <c r="M129" s="38">
        <v>0.0</v>
      </c>
      <c r="N129" s="38">
        <v>0.0</v>
      </c>
      <c r="O129" s="38">
        <v>0.0</v>
      </c>
      <c r="P129" s="38">
        <v>0.0</v>
      </c>
      <c r="Q129" s="38">
        <v>0.0</v>
      </c>
      <c r="R129" s="38">
        <v>0.0</v>
      </c>
      <c r="S129" s="38">
        <v>0.0</v>
      </c>
      <c r="T129" s="38">
        <v>0.0</v>
      </c>
      <c r="U129" s="38">
        <v>0.0</v>
      </c>
      <c r="V129" s="38">
        <v>0.0</v>
      </c>
      <c r="W129" s="38">
        <v>0.0</v>
      </c>
      <c r="X129" s="38">
        <v>0.0</v>
      </c>
      <c r="Y129" s="38">
        <v>0.0</v>
      </c>
      <c r="Z129" s="38">
        <v>0.0</v>
      </c>
      <c r="AA129" s="38">
        <v>0.0</v>
      </c>
      <c r="AB129" s="38">
        <v>0.0</v>
      </c>
      <c r="AC129" s="38">
        <v>0.0</v>
      </c>
      <c r="AD129" s="38">
        <v>0.0</v>
      </c>
      <c r="AE129" s="38">
        <v>0.0</v>
      </c>
      <c r="AF129" s="38">
        <v>0.0</v>
      </c>
      <c r="AG129" s="38">
        <v>0.0</v>
      </c>
      <c r="AH129" s="38">
        <v>0.0</v>
      </c>
      <c r="AI129" s="38">
        <v>0.0</v>
      </c>
      <c r="AJ129" s="38">
        <v>0.0</v>
      </c>
      <c r="AK129" s="38">
        <v>0.0</v>
      </c>
      <c r="AL129" s="38">
        <v>0.0</v>
      </c>
      <c r="AM129" s="38">
        <v>0.0</v>
      </c>
      <c r="AN129" s="38">
        <v>0.0</v>
      </c>
      <c r="AO129" s="38">
        <v>0.0</v>
      </c>
      <c r="AP129" s="38">
        <v>0.0</v>
      </c>
      <c r="AQ129" s="38">
        <v>0.0</v>
      </c>
      <c r="AR129" s="38">
        <v>0.0</v>
      </c>
      <c r="AS129" s="38">
        <v>0.0</v>
      </c>
      <c r="AT129" s="38">
        <v>0.0</v>
      </c>
    </row>
    <row r="130" ht="15.75" customHeight="1">
      <c r="A130" s="73" t="s">
        <v>173</v>
      </c>
      <c r="B130" s="38">
        <v>0.0</v>
      </c>
      <c r="C130" s="38">
        <v>0.0</v>
      </c>
      <c r="D130" s="38">
        <v>0.0</v>
      </c>
      <c r="E130" s="38">
        <v>0.0</v>
      </c>
      <c r="F130" s="38">
        <v>0.0</v>
      </c>
      <c r="G130" s="38">
        <v>0.0</v>
      </c>
      <c r="H130" s="38">
        <v>0.0</v>
      </c>
      <c r="I130" s="38">
        <v>0.0</v>
      </c>
      <c r="J130" s="38">
        <v>0.0</v>
      </c>
      <c r="K130" s="38">
        <v>0.0</v>
      </c>
      <c r="L130" s="38">
        <v>0.0</v>
      </c>
      <c r="M130" s="38">
        <v>0.0</v>
      </c>
      <c r="N130" s="38">
        <v>0.0</v>
      </c>
      <c r="O130" s="38">
        <v>0.0</v>
      </c>
      <c r="P130" s="38">
        <v>0.0</v>
      </c>
      <c r="Q130" s="38">
        <v>0.0</v>
      </c>
      <c r="R130" s="38">
        <v>0.0</v>
      </c>
      <c r="S130" s="38">
        <v>0.0</v>
      </c>
      <c r="T130" s="38">
        <v>0.0</v>
      </c>
      <c r="U130" s="38">
        <v>0.0</v>
      </c>
      <c r="V130" s="38">
        <v>0.0</v>
      </c>
      <c r="W130" s="38">
        <v>0.0</v>
      </c>
      <c r="X130" s="38">
        <v>0.0</v>
      </c>
      <c r="Y130" s="38">
        <v>0.0</v>
      </c>
      <c r="Z130" s="38">
        <v>0.0</v>
      </c>
      <c r="AA130" s="38">
        <v>0.0</v>
      </c>
      <c r="AB130" s="38">
        <v>0.0</v>
      </c>
      <c r="AC130" s="38">
        <v>0.0</v>
      </c>
      <c r="AD130" s="38">
        <v>0.0</v>
      </c>
      <c r="AE130" s="38">
        <v>0.0</v>
      </c>
      <c r="AF130" s="38">
        <v>0.0</v>
      </c>
      <c r="AG130" s="38">
        <v>0.0</v>
      </c>
      <c r="AH130" s="38">
        <v>0.0</v>
      </c>
      <c r="AI130" s="38">
        <v>0.0</v>
      </c>
      <c r="AJ130" s="38">
        <v>0.0</v>
      </c>
      <c r="AK130" s="38">
        <v>0.0</v>
      </c>
      <c r="AL130" s="38">
        <v>0.0</v>
      </c>
      <c r="AM130" s="38">
        <v>0.0</v>
      </c>
      <c r="AN130" s="38">
        <v>0.0</v>
      </c>
      <c r="AO130" s="38">
        <v>0.0</v>
      </c>
      <c r="AP130" s="38">
        <v>0.0</v>
      </c>
      <c r="AQ130" s="38">
        <v>0.0</v>
      </c>
      <c r="AR130" s="38">
        <v>0.0</v>
      </c>
      <c r="AS130" s="38">
        <v>0.0</v>
      </c>
      <c r="AT130" s="38">
        <v>0.0</v>
      </c>
    </row>
    <row r="131" ht="15.75" customHeight="1">
      <c r="A131" s="70" t="s">
        <v>174</v>
      </c>
      <c r="B131" s="38">
        <v>0.0</v>
      </c>
      <c r="C131" s="38">
        <v>0.0</v>
      </c>
      <c r="D131" s="38">
        <v>0.0</v>
      </c>
      <c r="E131" s="38">
        <v>0.0</v>
      </c>
      <c r="F131" s="38">
        <v>0.0</v>
      </c>
      <c r="G131" s="38">
        <v>0.0</v>
      </c>
      <c r="H131" s="38">
        <v>2.0</v>
      </c>
      <c r="I131" s="38">
        <v>2.0</v>
      </c>
      <c r="J131" s="38">
        <v>2.0</v>
      </c>
      <c r="K131" s="38">
        <v>2.0</v>
      </c>
      <c r="L131" s="38">
        <v>2.0</v>
      </c>
      <c r="M131" s="38">
        <v>2.0</v>
      </c>
      <c r="N131" s="38">
        <v>2.0</v>
      </c>
      <c r="O131" s="38">
        <v>2.0</v>
      </c>
      <c r="P131" s="38">
        <v>2.0</v>
      </c>
      <c r="Q131" s="38">
        <v>2.0</v>
      </c>
      <c r="R131" s="38">
        <v>2.0</v>
      </c>
      <c r="S131" s="38">
        <v>2.0</v>
      </c>
      <c r="T131" s="38">
        <v>2.0</v>
      </c>
      <c r="U131" s="38">
        <v>2.0</v>
      </c>
      <c r="V131" s="38">
        <v>2.0</v>
      </c>
      <c r="W131" s="38">
        <v>2.0</v>
      </c>
      <c r="X131" s="38">
        <v>2.0</v>
      </c>
      <c r="Y131" s="38">
        <v>2.0</v>
      </c>
      <c r="Z131" s="38">
        <v>2.0</v>
      </c>
      <c r="AA131" s="38">
        <v>2.0</v>
      </c>
      <c r="AB131" s="38">
        <v>2.0</v>
      </c>
      <c r="AC131" s="38">
        <v>2.0</v>
      </c>
      <c r="AD131" s="38">
        <v>2.0</v>
      </c>
      <c r="AE131" s="38">
        <v>2.0</v>
      </c>
      <c r="AF131" s="38">
        <v>2.0</v>
      </c>
      <c r="AG131" s="38">
        <v>2.0</v>
      </c>
      <c r="AH131" s="38">
        <v>2.0</v>
      </c>
      <c r="AI131" s="38">
        <v>2.0</v>
      </c>
      <c r="AJ131" s="38">
        <v>2.0</v>
      </c>
      <c r="AK131" s="38">
        <v>2.0</v>
      </c>
      <c r="AL131" s="38">
        <v>2.0</v>
      </c>
      <c r="AM131" s="38">
        <v>2.0</v>
      </c>
      <c r="AN131" s="38">
        <v>2.0</v>
      </c>
      <c r="AO131" s="38">
        <v>2.0</v>
      </c>
      <c r="AP131" s="38">
        <v>2.0</v>
      </c>
      <c r="AQ131" s="38">
        <v>2.0</v>
      </c>
      <c r="AR131" s="38">
        <v>2.0</v>
      </c>
      <c r="AS131" s="38">
        <v>2.0</v>
      </c>
      <c r="AT131" s="38">
        <v>2.0</v>
      </c>
    </row>
    <row r="132" ht="15.75" customHeight="1">
      <c r="A132" s="73" t="s">
        <v>175</v>
      </c>
      <c r="B132" s="38">
        <v>0.0</v>
      </c>
      <c r="C132" s="38">
        <v>0.0</v>
      </c>
      <c r="D132" s="38">
        <v>0.0</v>
      </c>
      <c r="E132" s="38">
        <v>0.0</v>
      </c>
      <c r="F132" s="38">
        <v>0.0</v>
      </c>
      <c r="G132" s="38">
        <v>0.0</v>
      </c>
      <c r="H132" s="38">
        <v>0.0</v>
      </c>
      <c r="I132" s="38">
        <v>0.0</v>
      </c>
      <c r="J132" s="38">
        <v>0.0</v>
      </c>
      <c r="K132" s="38">
        <v>1.0</v>
      </c>
      <c r="L132" s="38">
        <v>1.0</v>
      </c>
      <c r="M132" s="38">
        <v>1.0</v>
      </c>
      <c r="N132" s="38">
        <v>1.0</v>
      </c>
      <c r="O132" s="38">
        <v>1.0</v>
      </c>
      <c r="P132" s="38">
        <v>1.0</v>
      </c>
      <c r="Q132" s="38">
        <v>1.0</v>
      </c>
      <c r="R132" s="38">
        <v>1.0</v>
      </c>
      <c r="S132" s="38">
        <v>1.0</v>
      </c>
      <c r="T132" s="38">
        <v>1.0</v>
      </c>
      <c r="U132" s="38">
        <v>1.0</v>
      </c>
      <c r="V132" s="38">
        <v>1.0</v>
      </c>
      <c r="W132" s="38">
        <v>1.0</v>
      </c>
      <c r="X132" s="38">
        <v>1.0</v>
      </c>
      <c r="Y132" s="38">
        <v>1.0</v>
      </c>
      <c r="Z132" s="38">
        <v>1.0</v>
      </c>
      <c r="AA132" s="38">
        <v>1.0</v>
      </c>
      <c r="AB132" s="38">
        <v>1.0</v>
      </c>
      <c r="AC132" s="38">
        <v>1.0</v>
      </c>
      <c r="AD132" s="38">
        <v>1.0</v>
      </c>
      <c r="AE132" s="38">
        <v>1.0</v>
      </c>
      <c r="AF132" s="38">
        <v>1.0</v>
      </c>
      <c r="AG132" s="38">
        <v>1.0</v>
      </c>
      <c r="AH132" s="38">
        <v>1.0</v>
      </c>
      <c r="AI132" s="38">
        <v>1.0</v>
      </c>
      <c r="AJ132" s="38">
        <v>1.0</v>
      </c>
      <c r="AK132" s="38">
        <v>1.0</v>
      </c>
      <c r="AL132" s="38">
        <v>1.0</v>
      </c>
      <c r="AM132" s="38">
        <v>1.0</v>
      </c>
      <c r="AN132" s="38">
        <v>1.0</v>
      </c>
      <c r="AO132" s="38">
        <v>1.0</v>
      </c>
      <c r="AP132" s="38">
        <v>1.0</v>
      </c>
      <c r="AQ132" s="38">
        <v>1.0</v>
      </c>
      <c r="AR132" s="38">
        <v>1.0</v>
      </c>
      <c r="AS132" s="38">
        <v>1.0</v>
      </c>
      <c r="AT132" s="38">
        <v>1.0</v>
      </c>
    </row>
    <row r="133" ht="15.75" customHeight="1">
      <c r="A133" s="73" t="s">
        <v>176</v>
      </c>
      <c r="B133" s="38">
        <v>0.0</v>
      </c>
      <c r="C133" s="38">
        <v>0.0</v>
      </c>
      <c r="D133" s="38">
        <v>0.0</v>
      </c>
      <c r="E133" s="38">
        <v>0.0</v>
      </c>
      <c r="F133" s="38">
        <v>0.0</v>
      </c>
      <c r="G133" s="38">
        <v>0.0</v>
      </c>
      <c r="H133" s="38">
        <v>0.0</v>
      </c>
      <c r="I133" s="38">
        <v>0.0</v>
      </c>
      <c r="J133" s="38">
        <v>0.0</v>
      </c>
      <c r="K133" s="38">
        <v>2.0</v>
      </c>
      <c r="L133" s="38">
        <v>2.0</v>
      </c>
      <c r="M133" s="38">
        <v>2.0</v>
      </c>
      <c r="N133" s="38">
        <v>2.0</v>
      </c>
      <c r="O133" s="38">
        <v>2.0</v>
      </c>
      <c r="P133" s="38">
        <v>2.0</v>
      </c>
      <c r="Q133" s="38">
        <v>2.0</v>
      </c>
      <c r="R133" s="38">
        <v>2.0</v>
      </c>
      <c r="S133" s="38">
        <v>2.0</v>
      </c>
      <c r="T133" s="38">
        <v>2.0</v>
      </c>
      <c r="U133" s="38">
        <v>2.0</v>
      </c>
      <c r="V133" s="38">
        <v>2.0</v>
      </c>
      <c r="W133" s="38">
        <v>2.0</v>
      </c>
      <c r="X133" s="38">
        <v>2.0</v>
      </c>
      <c r="Y133" s="38">
        <v>2.0</v>
      </c>
      <c r="Z133" s="38">
        <v>2.0</v>
      </c>
      <c r="AA133" s="38">
        <v>2.0</v>
      </c>
      <c r="AB133" s="38">
        <v>2.0</v>
      </c>
      <c r="AC133" s="38">
        <v>2.0</v>
      </c>
      <c r="AD133" s="38">
        <v>2.0</v>
      </c>
      <c r="AE133" s="38">
        <v>2.0</v>
      </c>
      <c r="AF133" s="38">
        <v>2.0</v>
      </c>
      <c r="AG133" s="38">
        <v>2.0</v>
      </c>
      <c r="AH133" s="38">
        <v>2.0</v>
      </c>
      <c r="AI133" s="38">
        <v>2.0</v>
      </c>
      <c r="AJ133" s="38">
        <v>2.0</v>
      </c>
      <c r="AK133" s="38">
        <v>2.0</v>
      </c>
      <c r="AL133" s="38">
        <v>2.0</v>
      </c>
      <c r="AM133" s="38">
        <v>2.0</v>
      </c>
      <c r="AN133" s="38">
        <v>2.0</v>
      </c>
      <c r="AO133" s="38">
        <v>2.0</v>
      </c>
      <c r="AP133" s="38">
        <v>2.0</v>
      </c>
      <c r="AQ133" s="38">
        <v>2.0</v>
      </c>
      <c r="AR133" s="38">
        <v>2.0</v>
      </c>
      <c r="AS133" s="38">
        <v>2.0</v>
      </c>
      <c r="AT133" s="38">
        <v>2.0</v>
      </c>
    </row>
    <row r="134" ht="15.75" customHeight="1">
      <c r="A134" s="73" t="s">
        <v>177</v>
      </c>
      <c r="B134" s="38">
        <v>0.0</v>
      </c>
      <c r="C134" s="38">
        <v>0.0</v>
      </c>
      <c r="D134" s="38">
        <v>0.0</v>
      </c>
      <c r="E134" s="38">
        <v>0.0</v>
      </c>
      <c r="F134" s="38">
        <v>0.0</v>
      </c>
      <c r="G134" s="38">
        <v>0.0</v>
      </c>
      <c r="H134" s="38">
        <v>0.0</v>
      </c>
      <c r="I134" s="38">
        <v>0.0</v>
      </c>
      <c r="J134" s="38">
        <v>0.0</v>
      </c>
      <c r="K134" s="38">
        <v>0.0</v>
      </c>
      <c r="L134" s="38">
        <v>0.0</v>
      </c>
      <c r="M134" s="38">
        <v>0.0</v>
      </c>
      <c r="N134" s="38">
        <v>0.0</v>
      </c>
      <c r="O134" s="38">
        <v>0.0</v>
      </c>
      <c r="P134" s="38">
        <v>0.0</v>
      </c>
      <c r="Q134" s="38">
        <v>0.0</v>
      </c>
      <c r="R134" s="38">
        <v>0.0</v>
      </c>
      <c r="S134" s="38">
        <v>0.0</v>
      </c>
      <c r="T134" s="38">
        <v>0.0</v>
      </c>
      <c r="U134" s="38">
        <v>0.0</v>
      </c>
      <c r="V134" s="38">
        <v>0.0</v>
      </c>
      <c r="W134" s="38">
        <v>0.0</v>
      </c>
      <c r="X134" s="38">
        <v>0.0</v>
      </c>
      <c r="Y134" s="38">
        <v>0.0</v>
      </c>
      <c r="Z134" s="38">
        <v>0.0</v>
      </c>
      <c r="AA134" s="38">
        <v>0.0</v>
      </c>
      <c r="AB134" s="38">
        <v>0.0</v>
      </c>
      <c r="AC134" s="38">
        <v>0.0</v>
      </c>
      <c r="AD134" s="38">
        <v>0.0</v>
      </c>
      <c r="AE134" s="38">
        <v>0.0</v>
      </c>
      <c r="AF134" s="38">
        <v>0.0</v>
      </c>
      <c r="AG134" s="38">
        <v>0.0</v>
      </c>
      <c r="AH134" s="38">
        <v>0.0</v>
      </c>
      <c r="AI134" s="38">
        <v>0.0</v>
      </c>
      <c r="AJ134" s="38">
        <v>0.0</v>
      </c>
      <c r="AK134" s="38">
        <v>0.0</v>
      </c>
      <c r="AL134" s="38">
        <v>0.0</v>
      </c>
      <c r="AM134" s="38">
        <v>0.0</v>
      </c>
      <c r="AN134" s="38">
        <v>0.0</v>
      </c>
      <c r="AO134" s="38">
        <v>0.0</v>
      </c>
      <c r="AP134" s="38">
        <v>0.0</v>
      </c>
      <c r="AQ134" s="38">
        <v>0.0</v>
      </c>
      <c r="AR134" s="38">
        <v>0.0</v>
      </c>
      <c r="AS134" s="38">
        <v>0.0</v>
      </c>
      <c r="AT134" s="38">
        <v>0.0</v>
      </c>
    </row>
    <row r="135" ht="15.75" customHeight="1">
      <c r="A135" s="73" t="s">
        <v>178</v>
      </c>
      <c r="B135" s="38">
        <v>0.0</v>
      </c>
      <c r="C135" s="38">
        <v>0.0</v>
      </c>
      <c r="D135" s="38">
        <v>0.0</v>
      </c>
      <c r="E135" s="38">
        <v>0.0</v>
      </c>
      <c r="F135" s="38">
        <v>0.0</v>
      </c>
      <c r="G135" s="38">
        <v>0.0</v>
      </c>
      <c r="H135" s="38">
        <v>0.0</v>
      </c>
      <c r="I135" s="38">
        <v>0.0</v>
      </c>
      <c r="J135" s="38">
        <v>0.0</v>
      </c>
      <c r="K135" s="38">
        <v>0.0</v>
      </c>
      <c r="L135" s="38">
        <v>0.0</v>
      </c>
      <c r="M135" s="38">
        <v>0.0</v>
      </c>
      <c r="N135" s="38">
        <v>0.0</v>
      </c>
      <c r="O135" s="38">
        <v>0.0</v>
      </c>
      <c r="P135" s="38">
        <v>0.0</v>
      </c>
      <c r="Q135" s="38">
        <v>0.0</v>
      </c>
      <c r="R135" s="38">
        <v>0.0</v>
      </c>
      <c r="S135" s="38">
        <v>0.0</v>
      </c>
      <c r="T135" s="38">
        <v>0.0</v>
      </c>
      <c r="U135" s="38">
        <v>0.0</v>
      </c>
      <c r="V135" s="38">
        <v>0.0</v>
      </c>
      <c r="W135" s="38">
        <v>0.0</v>
      </c>
      <c r="X135" s="38">
        <v>0.0</v>
      </c>
      <c r="Y135" s="38">
        <v>0.0</v>
      </c>
      <c r="Z135" s="38">
        <v>0.0</v>
      </c>
      <c r="AA135" s="38">
        <v>0.0</v>
      </c>
      <c r="AB135" s="38">
        <v>0.0</v>
      </c>
      <c r="AC135" s="38">
        <v>0.0</v>
      </c>
      <c r="AD135" s="38">
        <v>0.0</v>
      </c>
      <c r="AE135" s="38">
        <v>0.0</v>
      </c>
      <c r="AF135" s="38">
        <v>0.0</v>
      </c>
      <c r="AG135" s="38">
        <v>0.0</v>
      </c>
      <c r="AH135" s="38">
        <v>0.0</v>
      </c>
      <c r="AI135" s="38">
        <v>0.0</v>
      </c>
      <c r="AJ135" s="38">
        <v>0.0</v>
      </c>
      <c r="AK135" s="38">
        <v>0.0</v>
      </c>
      <c r="AL135" s="38">
        <v>0.0</v>
      </c>
      <c r="AM135" s="38">
        <v>0.0</v>
      </c>
      <c r="AN135" s="38">
        <v>0.0</v>
      </c>
      <c r="AO135" s="38">
        <v>0.0</v>
      </c>
      <c r="AP135" s="38">
        <v>0.0</v>
      </c>
      <c r="AQ135" s="38">
        <v>0.0</v>
      </c>
      <c r="AR135" s="38">
        <v>0.0</v>
      </c>
      <c r="AS135" s="38">
        <v>0.0</v>
      </c>
      <c r="AT135" s="38">
        <v>0.0</v>
      </c>
    </row>
    <row r="136" ht="15.75" customHeight="1">
      <c r="A136" s="73" t="s">
        <v>179</v>
      </c>
      <c r="B136" s="38">
        <v>0.0</v>
      </c>
      <c r="C136" s="38">
        <v>0.0</v>
      </c>
      <c r="D136" s="38">
        <v>0.0</v>
      </c>
      <c r="E136" s="38">
        <v>0.0</v>
      </c>
      <c r="F136" s="38">
        <v>0.0</v>
      </c>
      <c r="G136" s="38">
        <v>0.0</v>
      </c>
      <c r="H136" s="38">
        <v>0.0</v>
      </c>
      <c r="I136" s="38">
        <v>0.0</v>
      </c>
      <c r="J136" s="38">
        <v>0.0</v>
      </c>
      <c r="K136" s="38">
        <v>0.0</v>
      </c>
      <c r="L136" s="38">
        <v>0.0</v>
      </c>
      <c r="M136" s="38">
        <v>0.0</v>
      </c>
      <c r="N136" s="38">
        <v>0.0</v>
      </c>
      <c r="O136" s="38">
        <v>0.0</v>
      </c>
      <c r="P136" s="38">
        <v>0.0</v>
      </c>
      <c r="Q136" s="38">
        <v>0.0</v>
      </c>
      <c r="R136" s="38">
        <v>0.0</v>
      </c>
      <c r="S136" s="38">
        <v>0.0</v>
      </c>
      <c r="T136" s="38">
        <v>0.0</v>
      </c>
      <c r="U136" s="38">
        <v>0.0</v>
      </c>
      <c r="V136" s="38">
        <v>0.0</v>
      </c>
      <c r="W136" s="38">
        <v>0.0</v>
      </c>
      <c r="X136" s="38">
        <v>0.0</v>
      </c>
      <c r="Y136" s="38">
        <v>0.0</v>
      </c>
      <c r="Z136" s="38">
        <v>0.0</v>
      </c>
      <c r="AA136" s="38">
        <v>0.0</v>
      </c>
      <c r="AB136" s="38">
        <v>0.0</v>
      </c>
      <c r="AC136" s="38">
        <v>0.0</v>
      </c>
      <c r="AD136" s="38">
        <v>0.0</v>
      </c>
      <c r="AE136" s="38">
        <v>0.0</v>
      </c>
      <c r="AF136" s="38">
        <v>0.0</v>
      </c>
      <c r="AG136" s="38">
        <v>0.0</v>
      </c>
      <c r="AH136" s="38">
        <v>0.0</v>
      </c>
      <c r="AI136" s="38">
        <v>0.0</v>
      </c>
      <c r="AJ136" s="38">
        <v>0.0</v>
      </c>
      <c r="AK136" s="38">
        <v>0.0</v>
      </c>
      <c r="AL136" s="38">
        <v>0.0</v>
      </c>
      <c r="AM136" s="38">
        <v>0.0</v>
      </c>
      <c r="AN136" s="38">
        <v>0.0</v>
      </c>
      <c r="AO136" s="38">
        <v>0.0</v>
      </c>
      <c r="AP136" s="38">
        <v>0.0</v>
      </c>
      <c r="AQ136" s="38">
        <v>0.0</v>
      </c>
      <c r="AR136" s="38">
        <v>0.0</v>
      </c>
      <c r="AS136" s="38">
        <v>0.0</v>
      </c>
      <c r="AT136" s="38">
        <v>0.0</v>
      </c>
    </row>
    <row r="137" ht="15.75" customHeight="1">
      <c r="A137" s="73" t="s">
        <v>180</v>
      </c>
      <c r="B137" s="38">
        <v>0.0</v>
      </c>
      <c r="C137" s="38">
        <v>0.0</v>
      </c>
      <c r="D137" s="38">
        <v>0.0</v>
      </c>
      <c r="E137" s="38">
        <v>0.0</v>
      </c>
      <c r="F137" s="38">
        <v>0.0</v>
      </c>
      <c r="G137" s="38">
        <v>0.0</v>
      </c>
      <c r="H137" s="38">
        <v>0.0</v>
      </c>
      <c r="I137" s="38">
        <v>0.0</v>
      </c>
      <c r="J137" s="38">
        <v>0.0</v>
      </c>
      <c r="K137" s="38">
        <v>0.0</v>
      </c>
      <c r="L137" s="38">
        <v>0.0</v>
      </c>
      <c r="M137" s="38">
        <v>0.0</v>
      </c>
      <c r="N137" s="38">
        <v>0.0</v>
      </c>
      <c r="O137" s="38">
        <v>0.0</v>
      </c>
      <c r="P137" s="38">
        <v>0.0</v>
      </c>
      <c r="Q137" s="38">
        <v>0.0</v>
      </c>
      <c r="R137" s="38">
        <v>0.0</v>
      </c>
      <c r="S137" s="38">
        <v>0.0</v>
      </c>
      <c r="T137" s="38">
        <v>0.0</v>
      </c>
      <c r="U137" s="38">
        <v>0.0</v>
      </c>
      <c r="V137" s="38">
        <v>0.0</v>
      </c>
      <c r="W137" s="38">
        <v>0.0</v>
      </c>
      <c r="X137" s="38">
        <v>0.0</v>
      </c>
      <c r="Y137" s="38">
        <v>0.0</v>
      </c>
      <c r="Z137" s="38">
        <v>0.0</v>
      </c>
      <c r="AA137" s="38">
        <v>0.0</v>
      </c>
      <c r="AB137" s="38">
        <v>0.0</v>
      </c>
      <c r="AC137" s="38">
        <v>0.0</v>
      </c>
      <c r="AD137" s="38">
        <v>0.0</v>
      </c>
      <c r="AE137" s="38">
        <v>0.0</v>
      </c>
      <c r="AF137" s="38">
        <v>0.0</v>
      </c>
      <c r="AG137" s="38">
        <v>0.0</v>
      </c>
      <c r="AH137" s="38">
        <v>0.0</v>
      </c>
      <c r="AI137" s="38">
        <v>0.0</v>
      </c>
      <c r="AJ137" s="38">
        <v>0.0</v>
      </c>
      <c r="AK137" s="38">
        <v>0.0</v>
      </c>
      <c r="AL137" s="38">
        <v>0.0</v>
      </c>
      <c r="AM137" s="38">
        <v>0.0</v>
      </c>
      <c r="AN137" s="38">
        <v>0.0</v>
      </c>
      <c r="AO137" s="38">
        <v>0.0</v>
      </c>
      <c r="AP137" s="38">
        <v>0.0</v>
      </c>
      <c r="AQ137" s="38">
        <v>0.0</v>
      </c>
      <c r="AR137" s="38">
        <v>0.0</v>
      </c>
      <c r="AS137" s="38">
        <v>0.0</v>
      </c>
      <c r="AT137" s="38">
        <v>0.0</v>
      </c>
    </row>
    <row r="138" ht="15.75" customHeight="1">
      <c r="A138" s="73" t="s">
        <v>181</v>
      </c>
      <c r="B138" s="38">
        <v>0.0</v>
      </c>
      <c r="C138" s="38">
        <v>0.0</v>
      </c>
      <c r="D138" s="38">
        <v>0.0</v>
      </c>
      <c r="E138" s="38">
        <v>0.0</v>
      </c>
      <c r="F138" s="38">
        <v>0.0</v>
      </c>
      <c r="G138" s="38">
        <v>0.0</v>
      </c>
      <c r="H138" s="38">
        <v>0.0</v>
      </c>
      <c r="I138" s="38">
        <v>0.0</v>
      </c>
      <c r="J138" s="38">
        <v>0.0</v>
      </c>
      <c r="K138" s="38">
        <v>0.0</v>
      </c>
      <c r="L138" s="38">
        <v>0.0</v>
      </c>
      <c r="M138" s="38">
        <v>0.0</v>
      </c>
      <c r="N138" s="38">
        <v>0.0</v>
      </c>
      <c r="O138" s="38">
        <v>0.0</v>
      </c>
      <c r="P138" s="38">
        <v>0.0</v>
      </c>
      <c r="Q138" s="38">
        <v>0.0</v>
      </c>
      <c r="R138" s="38">
        <v>0.0</v>
      </c>
      <c r="S138" s="38">
        <v>0.0</v>
      </c>
      <c r="T138" s="38">
        <v>0.0</v>
      </c>
      <c r="U138" s="38">
        <v>0.0</v>
      </c>
      <c r="V138" s="38">
        <v>0.0</v>
      </c>
      <c r="W138" s="38">
        <v>0.0</v>
      </c>
      <c r="X138" s="38">
        <v>0.0</v>
      </c>
      <c r="Y138" s="38">
        <v>0.0</v>
      </c>
      <c r="Z138" s="38">
        <v>0.0</v>
      </c>
      <c r="AA138" s="38">
        <v>0.0</v>
      </c>
      <c r="AB138" s="38">
        <v>0.0</v>
      </c>
      <c r="AC138" s="38">
        <v>0.0</v>
      </c>
      <c r="AD138" s="38">
        <v>0.0</v>
      </c>
      <c r="AE138" s="38">
        <v>0.0</v>
      </c>
      <c r="AF138" s="38">
        <v>0.0</v>
      </c>
      <c r="AG138" s="38">
        <v>0.0</v>
      </c>
      <c r="AH138" s="38">
        <v>0.0</v>
      </c>
      <c r="AI138" s="38">
        <v>0.0</v>
      </c>
      <c r="AJ138" s="38">
        <v>0.0</v>
      </c>
      <c r="AK138" s="38">
        <v>0.0</v>
      </c>
      <c r="AL138" s="38">
        <v>0.0</v>
      </c>
      <c r="AM138" s="38">
        <v>0.0</v>
      </c>
      <c r="AN138" s="38">
        <v>0.0</v>
      </c>
      <c r="AO138" s="38">
        <v>0.0</v>
      </c>
      <c r="AP138" s="38">
        <v>0.0</v>
      </c>
      <c r="AQ138" s="38">
        <v>0.0</v>
      </c>
      <c r="AR138" s="38">
        <v>0.0</v>
      </c>
      <c r="AS138" s="38">
        <v>0.0</v>
      </c>
      <c r="AT138" s="38">
        <v>0.0</v>
      </c>
    </row>
    <row r="139" ht="15.75" customHeight="1">
      <c r="A139" s="73" t="s">
        <v>182</v>
      </c>
      <c r="B139" s="38">
        <v>0.0</v>
      </c>
      <c r="C139" s="38">
        <v>0.0</v>
      </c>
      <c r="D139" s="38">
        <v>0.0</v>
      </c>
      <c r="E139" s="38">
        <v>0.0</v>
      </c>
      <c r="F139" s="38">
        <v>0.0</v>
      </c>
      <c r="G139" s="38">
        <v>0.0</v>
      </c>
      <c r="H139" s="38">
        <v>0.0</v>
      </c>
      <c r="I139" s="38">
        <v>0.0</v>
      </c>
      <c r="J139" s="38">
        <v>0.0</v>
      </c>
      <c r="K139" s="38">
        <v>0.0</v>
      </c>
      <c r="L139" s="38">
        <v>0.0</v>
      </c>
      <c r="M139" s="38">
        <v>1.0</v>
      </c>
      <c r="N139" s="38">
        <v>1.0</v>
      </c>
      <c r="O139" s="38">
        <v>1.0</v>
      </c>
      <c r="P139" s="38">
        <v>1.0</v>
      </c>
      <c r="Q139" s="38">
        <v>1.0</v>
      </c>
      <c r="R139" s="38">
        <v>1.0</v>
      </c>
      <c r="S139" s="38">
        <v>1.0</v>
      </c>
      <c r="T139" s="38">
        <v>1.0</v>
      </c>
      <c r="U139" s="38">
        <v>1.0</v>
      </c>
      <c r="V139" s="38">
        <v>1.0</v>
      </c>
      <c r="W139" s="38">
        <v>1.0</v>
      </c>
      <c r="X139" s="38">
        <v>1.0</v>
      </c>
      <c r="Y139" s="38">
        <v>1.0</v>
      </c>
      <c r="Z139" s="38">
        <v>1.0</v>
      </c>
      <c r="AA139" s="38">
        <v>1.0</v>
      </c>
      <c r="AB139" s="38">
        <v>1.0</v>
      </c>
      <c r="AC139" s="38">
        <v>1.0</v>
      </c>
      <c r="AD139" s="38">
        <v>1.0</v>
      </c>
      <c r="AE139" s="38">
        <v>1.0</v>
      </c>
      <c r="AF139" s="38">
        <v>1.0</v>
      </c>
      <c r="AG139" s="38">
        <v>1.0</v>
      </c>
      <c r="AH139" s="38">
        <v>1.0</v>
      </c>
      <c r="AI139" s="38">
        <v>1.0</v>
      </c>
      <c r="AJ139" s="38">
        <v>1.0</v>
      </c>
      <c r="AK139" s="38">
        <v>1.0</v>
      </c>
      <c r="AL139" s="38">
        <v>1.0</v>
      </c>
      <c r="AM139" s="38">
        <v>1.0</v>
      </c>
      <c r="AN139" s="38">
        <v>1.0</v>
      </c>
      <c r="AO139" s="38">
        <v>1.0</v>
      </c>
      <c r="AP139" s="38">
        <v>1.0</v>
      </c>
      <c r="AQ139" s="38">
        <v>1.0</v>
      </c>
      <c r="AR139" s="38">
        <v>1.0</v>
      </c>
      <c r="AS139" s="38">
        <v>1.0</v>
      </c>
      <c r="AT139" s="38">
        <v>1.0</v>
      </c>
    </row>
    <row r="140" ht="15.75" customHeight="1">
      <c r="A140" s="73" t="s">
        <v>183</v>
      </c>
      <c r="B140" s="38">
        <v>0.0</v>
      </c>
      <c r="C140" s="38">
        <v>0.0</v>
      </c>
      <c r="D140" s="38">
        <v>0.0</v>
      </c>
      <c r="E140" s="38">
        <v>0.0</v>
      </c>
      <c r="F140" s="38">
        <v>0.0</v>
      </c>
      <c r="G140" s="38">
        <v>0.0</v>
      </c>
      <c r="H140" s="38">
        <v>0.0</v>
      </c>
      <c r="I140" s="38">
        <v>0.0</v>
      </c>
      <c r="J140" s="38">
        <v>0.0</v>
      </c>
      <c r="K140" s="38">
        <v>0.0</v>
      </c>
      <c r="L140" s="38">
        <v>0.0</v>
      </c>
      <c r="M140" s="38">
        <v>0.0</v>
      </c>
      <c r="N140" s="38">
        <v>0.0</v>
      </c>
      <c r="O140" s="38">
        <v>0.0</v>
      </c>
      <c r="P140" s="38">
        <v>0.0</v>
      </c>
      <c r="Q140" s="38">
        <v>0.0</v>
      </c>
      <c r="R140" s="38">
        <v>0.0</v>
      </c>
      <c r="S140" s="38">
        <v>0.0</v>
      </c>
      <c r="T140" s="38">
        <v>0.0</v>
      </c>
      <c r="U140" s="38">
        <v>0.0</v>
      </c>
      <c r="V140" s="38">
        <v>0.0</v>
      </c>
      <c r="W140" s="38">
        <v>0.0</v>
      </c>
      <c r="X140" s="38">
        <v>0.0</v>
      </c>
      <c r="Y140" s="38">
        <v>0.0</v>
      </c>
      <c r="Z140" s="38">
        <v>0.0</v>
      </c>
      <c r="AA140" s="38">
        <v>0.0</v>
      </c>
      <c r="AB140" s="38">
        <v>0.0</v>
      </c>
      <c r="AC140" s="38">
        <v>0.0</v>
      </c>
      <c r="AD140" s="38">
        <v>0.0</v>
      </c>
      <c r="AE140" s="38">
        <v>0.0</v>
      </c>
      <c r="AF140" s="38">
        <v>0.0</v>
      </c>
      <c r="AG140" s="38">
        <v>0.0</v>
      </c>
      <c r="AH140" s="38">
        <v>0.0</v>
      </c>
      <c r="AI140" s="38">
        <v>0.0</v>
      </c>
      <c r="AJ140" s="38">
        <v>0.0</v>
      </c>
      <c r="AK140" s="38">
        <v>0.0</v>
      </c>
      <c r="AL140" s="38">
        <v>0.0</v>
      </c>
      <c r="AM140" s="38">
        <v>0.0</v>
      </c>
      <c r="AN140" s="38">
        <v>0.0</v>
      </c>
      <c r="AO140" s="38">
        <v>0.0</v>
      </c>
      <c r="AP140" s="38">
        <v>0.0</v>
      </c>
      <c r="AQ140" s="38">
        <v>0.0</v>
      </c>
      <c r="AR140" s="38">
        <v>0.0</v>
      </c>
      <c r="AS140" s="38">
        <v>0.0</v>
      </c>
      <c r="AT140" s="38">
        <v>0.0</v>
      </c>
    </row>
    <row r="141" ht="15.75" customHeight="1">
      <c r="A141" s="73" t="s">
        <v>184</v>
      </c>
      <c r="B141" s="38">
        <v>0.0</v>
      </c>
      <c r="C141" s="38">
        <v>0.0</v>
      </c>
      <c r="D141" s="38">
        <v>0.0</v>
      </c>
      <c r="E141" s="38">
        <v>0.0</v>
      </c>
      <c r="F141" s="38">
        <v>0.0</v>
      </c>
      <c r="G141" s="38">
        <v>0.0</v>
      </c>
      <c r="H141" s="38">
        <v>0.0</v>
      </c>
      <c r="I141" s="38">
        <v>0.0</v>
      </c>
      <c r="J141" s="38">
        <v>1.0</v>
      </c>
      <c r="K141" s="38">
        <v>1.0</v>
      </c>
      <c r="L141" s="38">
        <v>1.0</v>
      </c>
      <c r="M141" s="38">
        <v>1.0</v>
      </c>
      <c r="N141" s="38">
        <v>1.0</v>
      </c>
      <c r="O141" s="38">
        <v>1.0</v>
      </c>
      <c r="P141" s="38">
        <v>1.0</v>
      </c>
      <c r="Q141" s="38">
        <v>1.0</v>
      </c>
      <c r="R141" s="38">
        <v>1.0</v>
      </c>
      <c r="S141" s="38">
        <v>1.0</v>
      </c>
      <c r="T141" s="38">
        <v>1.0</v>
      </c>
      <c r="U141" s="38">
        <v>1.0</v>
      </c>
      <c r="V141" s="38">
        <v>1.0</v>
      </c>
      <c r="W141" s="38">
        <v>1.0</v>
      </c>
      <c r="X141" s="38">
        <v>1.0</v>
      </c>
      <c r="Y141" s="38">
        <v>1.0</v>
      </c>
      <c r="Z141" s="38">
        <v>1.0</v>
      </c>
      <c r="AA141" s="38">
        <v>1.0</v>
      </c>
      <c r="AB141" s="38">
        <v>1.0</v>
      </c>
      <c r="AC141" s="38">
        <v>1.0</v>
      </c>
      <c r="AD141" s="38">
        <v>1.0</v>
      </c>
      <c r="AE141" s="38">
        <v>1.0</v>
      </c>
      <c r="AF141" s="38">
        <v>1.0</v>
      </c>
      <c r="AG141" s="38">
        <v>1.0</v>
      </c>
      <c r="AH141" s="38">
        <v>1.0</v>
      </c>
      <c r="AI141" s="38">
        <v>1.0</v>
      </c>
      <c r="AJ141" s="38">
        <v>1.0</v>
      </c>
      <c r="AK141" s="38">
        <v>1.0</v>
      </c>
      <c r="AL141" s="38">
        <v>1.0</v>
      </c>
      <c r="AM141" s="38">
        <v>1.0</v>
      </c>
      <c r="AN141" s="38">
        <v>1.0</v>
      </c>
      <c r="AO141" s="38">
        <v>1.0</v>
      </c>
      <c r="AP141" s="38">
        <v>1.0</v>
      </c>
      <c r="AQ141" s="38">
        <v>1.0</v>
      </c>
      <c r="AR141" s="38">
        <v>1.0</v>
      </c>
      <c r="AS141" s="38">
        <v>1.0</v>
      </c>
      <c r="AT141" s="38">
        <v>1.0</v>
      </c>
    </row>
    <row r="142" ht="15.75" customHeight="1">
      <c r="A142" s="73" t="s">
        <v>185</v>
      </c>
      <c r="B142" s="38">
        <v>0.0</v>
      </c>
      <c r="C142" s="38">
        <v>0.0</v>
      </c>
      <c r="D142" s="38">
        <v>0.0</v>
      </c>
      <c r="E142" s="38">
        <v>0.0</v>
      </c>
      <c r="F142" s="38">
        <v>0.0</v>
      </c>
      <c r="G142" s="38">
        <v>0.0</v>
      </c>
      <c r="H142" s="38">
        <v>0.0</v>
      </c>
      <c r="I142" s="38">
        <v>0.0</v>
      </c>
      <c r="J142" s="38">
        <v>0.0</v>
      </c>
      <c r="K142" s="38">
        <v>0.0</v>
      </c>
      <c r="L142" s="38">
        <v>0.0</v>
      </c>
      <c r="M142" s="38">
        <v>0.0</v>
      </c>
      <c r="N142" s="38">
        <v>0.0</v>
      </c>
      <c r="O142" s="38">
        <v>0.0</v>
      </c>
      <c r="P142" s="38">
        <v>0.0</v>
      </c>
      <c r="Q142" s="38">
        <v>0.0</v>
      </c>
      <c r="R142" s="38">
        <v>0.0</v>
      </c>
      <c r="S142" s="38">
        <v>0.0</v>
      </c>
      <c r="T142" s="38">
        <v>0.0</v>
      </c>
      <c r="U142" s="38">
        <v>0.0</v>
      </c>
      <c r="V142" s="38">
        <v>0.0</v>
      </c>
      <c r="W142" s="38">
        <v>0.0</v>
      </c>
      <c r="X142" s="38">
        <v>0.0</v>
      </c>
      <c r="Y142" s="38">
        <v>0.0</v>
      </c>
      <c r="Z142" s="38">
        <v>0.0</v>
      </c>
      <c r="AA142" s="38">
        <v>0.0</v>
      </c>
      <c r="AB142" s="38">
        <v>0.0</v>
      </c>
      <c r="AC142" s="38">
        <v>0.0</v>
      </c>
      <c r="AD142" s="38">
        <v>0.0</v>
      </c>
      <c r="AE142" s="38">
        <v>0.0</v>
      </c>
      <c r="AF142" s="38">
        <v>0.0</v>
      </c>
      <c r="AG142" s="38">
        <v>0.0</v>
      </c>
      <c r="AH142" s="38">
        <v>0.0</v>
      </c>
      <c r="AI142" s="38">
        <v>0.0</v>
      </c>
      <c r="AJ142" s="38">
        <v>0.0</v>
      </c>
      <c r="AK142" s="38">
        <v>0.0</v>
      </c>
      <c r="AL142" s="38">
        <v>0.0</v>
      </c>
      <c r="AM142" s="38">
        <v>0.0</v>
      </c>
      <c r="AN142" s="38">
        <v>0.0</v>
      </c>
      <c r="AO142" s="38">
        <v>0.0</v>
      </c>
      <c r="AP142" s="38">
        <v>0.0</v>
      </c>
      <c r="AQ142" s="38">
        <v>0.0</v>
      </c>
      <c r="AR142" s="38">
        <v>0.0</v>
      </c>
      <c r="AS142" s="38">
        <v>0.0</v>
      </c>
      <c r="AT142" s="38">
        <v>0.0</v>
      </c>
    </row>
    <row r="143" ht="15.75" customHeight="1">
      <c r="A143" s="73" t="s">
        <v>186</v>
      </c>
      <c r="B143" s="38">
        <v>0.0</v>
      </c>
      <c r="C143" s="38">
        <v>0.0</v>
      </c>
      <c r="D143" s="38">
        <v>0.0</v>
      </c>
      <c r="E143" s="38">
        <v>0.0</v>
      </c>
      <c r="F143" s="38">
        <v>0.0</v>
      </c>
      <c r="G143" s="38">
        <v>0.0</v>
      </c>
      <c r="H143" s="38">
        <v>0.0</v>
      </c>
      <c r="I143" s="38">
        <v>0.0</v>
      </c>
      <c r="J143" s="38">
        <v>0.0</v>
      </c>
      <c r="K143" s="38">
        <v>0.0</v>
      </c>
      <c r="L143" s="38">
        <v>0.0</v>
      </c>
      <c r="M143" s="38">
        <v>1.0</v>
      </c>
      <c r="N143" s="38">
        <v>1.0</v>
      </c>
      <c r="O143" s="38">
        <v>1.0</v>
      </c>
      <c r="P143" s="38">
        <v>1.0</v>
      </c>
      <c r="Q143" s="38">
        <v>1.0</v>
      </c>
      <c r="R143" s="38">
        <v>1.0</v>
      </c>
      <c r="S143" s="38">
        <v>1.0</v>
      </c>
      <c r="T143" s="38">
        <v>1.0</v>
      </c>
      <c r="U143" s="38">
        <v>1.0</v>
      </c>
      <c r="V143" s="38">
        <v>1.0</v>
      </c>
      <c r="W143" s="38">
        <v>1.0</v>
      </c>
      <c r="X143" s="38">
        <v>1.0</v>
      </c>
      <c r="Y143" s="38">
        <v>1.0</v>
      </c>
      <c r="Z143" s="38">
        <v>1.0</v>
      </c>
      <c r="AA143" s="38">
        <v>1.0</v>
      </c>
      <c r="AB143" s="38">
        <v>1.0</v>
      </c>
      <c r="AC143" s="38">
        <v>1.0</v>
      </c>
      <c r="AD143" s="38">
        <v>1.0</v>
      </c>
      <c r="AE143" s="38">
        <v>1.0</v>
      </c>
      <c r="AF143" s="38">
        <v>1.0</v>
      </c>
      <c r="AG143" s="38">
        <v>1.0</v>
      </c>
      <c r="AH143" s="38">
        <v>1.0</v>
      </c>
      <c r="AI143" s="38">
        <v>1.0</v>
      </c>
      <c r="AJ143" s="38">
        <v>1.0</v>
      </c>
      <c r="AK143" s="38">
        <v>1.0</v>
      </c>
      <c r="AL143" s="38">
        <v>1.0</v>
      </c>
      <c r="AM143" s="38">
        <v>1.0</v>
      </c>
      <c r="AN143" s="38">
        <v>1.0</v>
      </c>
      <c r="AO143" s="38">
        <v>1.0</v>
      </c>
      <c r="AP143" s="38">
        <v>1.0</v>
      </c>
      <c r="AQ143" s="38">
        <v>1.0</v>
      </c>
      <c r="AR143" s="38">
        <v>1.0</v>
      </c>
      <c r="AS143" s="38">
        <v>1.0</v>
      </c>
      <c r="AT143" s="38">
        <v>1.0</v>
      </c>
    </row>
    <row r="144" ht="15.75" customHeight="1">
      <c r="A144" s="73" t="s">
        <v>187</v>
      </c>
      <c r="B144" s="38">
        <v>0.0</v>
      </c>
      <c r="C144" s="38">
        <v>0.0</v>
      </c>
      <c r="D144" s="38">
        <v>0.0</v>
      </c>
      <c r="E144" s="38">
        <v>0.0</v>
      </c>
      <c r="F144" s="38">
        <v>0.0</v>
      </c>
      <c r="G144" s="38">
        <v>0.0</v>
      </c>
      <c r="H144" s="38">
        <v>0.0</v>
      </c>
      <c r="I144" s="38">
        <v>0.0</v>
      </c>
      <c r="J144" s="38">
        <v>0.0</v>
      </c>
      <c r="K144" s="38">
        <v>0.0</v>
      </c>
      <c r="L144" s="38">
        <v>0.0</v>
      </c>
      <c r="M144" s="38">
        <v>4.0</v>
      </c>
      <c r="N144" s="38">
        <v>4.0</v>
      </c>
      <c r="O144" s="38">
        <v>4.0</v>
      </c>
      <c r="P144" s="38">
        <v>4.0</v>
      </c>
      <c r="Q144" s="38">
        <v>4.0</v>
      </c>
      <c r="R144" s="38">
        <v>4.0</v>
      </c>
      <c r="S144" s="38">
        <v>4.0</v>
      </c>
      <c r="T144" s="38">
        <v>4.0</v>
      </c>
      <c r="U144" s="38">
        <v>4.0</v>
      </c>
      <c r="V144" s="38">
        <v>4.0</v>
      </c>
      <c r="W144" s="38">
        <v>4.0</v>
      </c>
      <c r="X144" s="38">
        <v>4.0</v>
      </c>
      <c r="Y144" s="38">
        <v>4.0</v>
      </c>
      <c r="Z144" s="38">
        <v>4.0</v>
      </c>
      <c r="AA144" s="38">
        <v>4.0</v>
      </c>
      <c r="AB144" s="38">
        <v>4.0</v>
      </c>
      <c r="AC144" s="38">
        <v>4.0</v>
      </c>
      <c r="AD144" s="38">
        <v>4.0</v>
      </c>
      <c r="AE144" s="38">
        <v>4.0</v>
      </c>
      <c r="AF144" s="38">
        <v>4.0</v>
      </c>
      <c r="AG144" s="38">
        <v>4.0</v>
      </c>
      <c r="AH144" s="38">
        <v>4.0</v>
      </c>
      <c r="AI144" s="38">
        <v>4.0</v>
      </c>
      <c r="AJ144" s="38">
        <v>4.0</v>
      </c>
      <c r="AK144" s="38">
        <v>4.0</v>
      </c>
      <c r="AL144" s="38">
        <v>4.0</v>
      </c>
      <c r="AM144" s="38">
        <v>4.0</v>
      </c>
      <c r="AN144" s="38">
        <v>4.0</v>
      </c>
      <c r="AO144" s="38">
        <v>4.0</v>
      </c>
      <c r="AP144" s="38">
        <v>4.0</v>
      </c>
      <c r="AQ144" s="38">
        <v>4.0</v>
      </c>
      <c r="AR144" s="38">
        <v>4.0</v>
      </c>
      <c r="AS144" s="38">
        <v>4.0</v>
      </c>
      <c r="AT144" s="38">
        <v>4.0</v>
      </c>
    </row>
    <row r="145" ht="15.75" customHeight="1">
      <c r="A145" s="73" t="s">
        <v>188</v>
      </c>
      <c r="B145" s="38">
        <v>0.0</v>
      </c>
      <c r="C145" s="38">
        <v>0.0</v>
      </c>
      <c r="D145" s="38">
        <v>0.0</v>
      </c>
      <c r="E145" s="38">
        <v>0.0</v>
      </c>
      <c r="F145" s="38">
        <v>0.0</v>
      </c>
      <c r="G145" s="38">
        <v>0.0</v>
      </c>
      <c r="H145" s="38">
        <v>0.0</v>
      </c>
      <c r="I145" s="38">
        <v>0.0</v>
      </c>
      <c r="J145" s="38">
        <v>0.0</v>
      </c>
      <c r="K145" s="38">
        <v>0.0</v>
      </c>
      <c r="L145" s="38">
        <v>0.0</v>
      </c>
      <c r="M145" s="38">
        <v>0.0</v>
      </c>
      <c r="N145" s="38">
        <v>0.0</v>
      </c>
      <c r="O145" s="38">
        <v>0.0</v>
      </c>
      <c r="P145" s="38">
        <v>0.0</v>
      </c>
      <c r="Q145" s="38">
        <v>0.0</v>
      </c>
      <c r="R145" s="38">
        <v>0.0</v>
      </c>
      <c r="S145" s="38">
        <v>0.0</v>
      </c>
      <c r="T145" s="38">
        <v>0.0</v>
      </c>
      <c r="U145" s="38">
        <v>0.0</v>
      </c>
      <c r="V145" s="38">
        <v>0.0</v>
      </c>
      <c r="W145" s="38">
        <v>0.0</v>
      </c>
      <c r="X145" s="38">
        <v>0.0</v>
      </c>
      <c r="Y145" s="38">
        <v>0.0</v>
      </c>
      <c r="Z145" s="38">
        <v>0.0</v>
      </c>
      <c r="AA145" s="38">
        <v>0.0</v>
      </c>
      <c r="AB145" s="38">
        <v>0.0</v>
      </c>
      <c r="AC145" s="38">
        <v>0.0</v>
      </c>
      <c r="AD145" s="38">
        <v>0.0</v>
      </c>
      <c r="AE145" s="38">
        <v>0.0</v>
      </c>
      <c r="AF145" s="38">
        <v>0.0</v>
      </c>
      <c r="AG145" s="38">
        <v>0.0</v>
      </c>
      <c r="AH145" s="38">
        <v>0.0</v>
      </c>
      <c r="AI145" s="38">
        <v>0.0</v>
      </c>
      <c r="AJ145" s="38">
        <v>0.0</v>
      </c>
      <c r="AK145" s="38">
        <v>0.0</v>
      </c>
      <c r="AL145" s="38">
        <v>0.0</v>
      </c>
      <c r="AM145" s="38">
        <v>0.0</v>
      </c>
      <c r="AN145" s="38">
        <v>0.0</v>
      </c>
      <c r="AO145" s="38">
        <v>0.0</v>
      </c>
      <c r="AP145" s="38">
        <v>0.0</v>
      </c>
      <c r="AQ145" s="38">
        <v>0.0</v>
      </c>
      <c r="AR145" s="38">
        <v>0.0</v>
      </c>
      <c r="AS145" s="38">
        <v>0.0</v>
      </c>
      <c r="AT145" s="38">
        <v>0.0</v>
      </c>
    </row>
    <row r="146" ht="15.75" customHeight="1"/>
    <row r="147" ht="15.75" customHeight="1">
      <c r="A147" s="75" t="s">
        <v>198</v>
      </c>
      <c r="B147" s="75" t="s">
        <v>5</v>
      </c>
    </row>
    <row r="148" ht="15.75" customHeight="1">
      <c r="A148" s="31" t="s">
        <v>199</v>
      </c>
      <c r="B148" s="31">
        <v>1.0</v>
      </c>
    </row>
    <row r="149" ht="15.75" customHeight="1">
      <c r="A149" s="31" t="s">
        <v>200</v>
      </c>
      <c r="B149" s="31">
        <v>5.0</v>
      </c>
    </row>
    <row r="150" ht="15.75" customHeight="1">
      <c r="A150" s="31" t="s">
        <v>201</v>
      </c>
      <c r="B150" s="31">
        <v>3.0</v>
      </c>
    </row>
    <row r="151" ht="15.75" customHeight="1">
      <c r="A151" s="31" t="s">
        <v>203</v>
      </c>
      <c r="B151" s="31">
        <v>2.0</v>
      </c>
    </row>
    <row r="152" ht="15.75" customHeight="1">
      <c r="A152" s="31" t="s">
        <v>204</v>
      </c>
      <c r="B152" s="31">
        <v>1.0</v>
      </c>
    </row>
    <row r="153" ht="15.75" customHeight="1">
      <c r="A153" s="31" t="s">
        <v>205</v>
      </c>
      <c r="B153" s="31">
        <v>3.0</v>
      </c>
    </row>
    <row r="154" ht="15.75" customHeight="1">
      <c r="A154" s="31" t="s">
        <v>206</v>
      </c>
      <c r="B154" s="31">
        <v>3.0</v>
      </c>
    </row>
    <row r="155" ht="15.75" customHeight="1">
      <c r="A155" s="31" t="s">
        <v>207</v>
      </c>
      <c r="B155" s="31">
        <v>2.0</v>
      </c>
    </row>
    <row r="156" ht="15.75" customHeight="1">
      <c r="A156" s="31" t="s">
        <v>208</v>
      </c>
      <c r="B156" s="31">
        <v>2.0</v>
      </c>
    </row>
    <row r="157" ht="15.75" customHeight="1">
      <c r="A157" s="31" t="s">
        <v>209</v>
      </c>
      <c r="B157" s="31">
        <v>1.0</v>
      </c>
    </row>
    <row r="158" ht="15.75" customHeight="1">
      <c r="A158" s="31" t="s">
        <v>210</v>
      </c>
      <c r="B158" s="31">
        <v>4.0</v>
      </c>
    </row>
    <row r="159" ht="15.75" customHeight="1">
      <c r="A159" s="31" t="s">
        <v>211</v>
      </c>
      <c r="B159" s="31">
        <v>5.0</v>
      </c>
    </row>
    <row r="160" ht="15.75" customHeight="1">
      <c r="A160" s="31" t="s">
        <v>212</v>
      </c>
      <c r="B160" s="31">
        <v>2.0</v>
      </c>
    </row>
    <row r="161" ht="15.75" customHeight="1">
      <c r="A161" s="31" t="s">
        <v>213</v>
      </c>
      <c r="B161" s="31">
        <v>6.0</v>
      </c>
    </row>
    <row r="162" ht="15.75" customHeight="1">
      <c r="A162" s="31" t="s">
        <v>214</v>
      </c>
      <c r="B162" s="31">
        <v>2.0</v>
      </c>
    </row>
    <row r="163" ht="15.75" customHeight="1"/>
    <row r="164" ht="15.75" customHeight="1">
      <c r="A164" s="75" t="s">
        <v>198</v>
      </c>
      <c r="B164" s="71" t="s">
        <v>6</v>
      </c>
      <c r="C164" s="71" t="s">
        <v>8</v>
      </c>
      <c r="D164" s="71" t="s">
        <v>9</v>
      </c>
      <c r="E164" s="71" t="s">
        <v>10</v>
      </c>
      <c r="F164" s="71" t="s">
        <v>11</v>
      </c>
      <c r="G164" s="71" t="s">
        <v>12</v>
      </c>
      <c r="H164" s="71" t="s">
        <v>13</v>
      </c>
      <c r="I164" s="71" t="s">
        <v>14</v>
      </c>
      <c r="J164" s="71" t="s">
        <v>15</v>
      </c>
      <c r="K164" s="71" t="s">
        <v>16</v>
      </c>
      <c r="L164" s="71" t="s">
        <v>17</v>
      </c>
      <c r="M164" s="71" t="s">
        <v>18</v>
      </c>
      <c r="N164" s="71" t="s">
        <v>19</v>
      </c>
      <c r="O164" s="71" t="s">
        <v>20</v>
      </c>
      <c r="P164" s="71" t="s">
        <v>21</v>
      </c>
      <c r="Q164" s="71" t="s">
        <v>23</v>
      </c>
      <c r="R164" s="71" t="s">
        <v>24</v>
      </c>
      <c r="S164" s="71" t="s">
        <v>25</v>
      </c>
      <c r="T164" s="71" t="s">
        <v>26</v>
      </c>
      <c r="U164" s="71" t="s">
        <v>27</v>
      </c>
      <c r="V164" s="71" t="s">
        <v>28</v>
      </c>
      <c r="W164" s="71" t="s">
        <v>29</v>
      </c>
      <c r="X164" s="71" t="s">
        <v>30</v>
      </c>
      <c r="Y164" s="71" t="s">
        <v>31</v>
      </c>
      <c r="Z164" s="71" t="s">
        <v>32</v>
      </c>
      <c r="AA164" s="71" t="s">
        <v>33</v>
      </c>
      <c r="AB164" s="71" t="s">
        <v>34</v>
      </c>
      <c r="AC164" s="71" t="s">
        <v>35</v>
      </c>
      <c r="AD164" s="71" t="s">
        <v>36</v>
      </c>
      <c r="AE164" s="71" t="s">
        <v>37</v>
      </c>
      <c r="AF164" s="71" t="s">
        <v>38</v>
      </c>
      <c r="AG164" s="71" t="s">
        <v>39</v>
      </c>
      <c r="AH164" s="71" t="s">
        <v>40</v>
      </c>
      <c r="AI164" s="71" t="s">
        <v>41</v>
      </c>
      <c r="AJ164" s="71" t="s">
        <v>42</v>
      </c>
      <c r="AK164" s="71" t="s">
        <v>43</v>
      </c>
      <c r="AL164" s="71" t="s">
        <v>44</v>
      </c>
      <c r="AM164" s="71" t="s">
        <v>45</v>
      </c>
      <c r="AN164" s="71" t="s">
        <v>46</v>
      </c>
      <c r="AO164" s="71" t="s">
        <v>47</v>
      </c>
      <c r="AP164" s="71" t="s">
        <v>48</v>
      </c>
      <c r="AQ164" s="71" t="s">
        <v>49</v>
      </c>
      <c r="AR164" s="71" t="s">
        <v>50</v>
      </c>
      <c r="AS164" s="71" t="s">
        <v>51</v>
      </c>
      <c r="AT164" s="71" t="s">
        <v>52</v>
      </c>
    </row>
    <row r="165" ht="15.75" customHeight="1">
      <c r="A165" s="31" t="s">
        <v>199</v>
      </c>
      <c r="B165" s="31">
        <v>0.0</v>
      </c>
      <c r="C165" s="31">
        <v>0.0</v>
      </c>
      <c r="D165" s="31">
        <v>0.0</v>
      </c>
      <c r="E165" s="31">
        <v>0.0</v>
      </c>
      <c r="F165" s="31">
        <v>0.0</v>
      </c>
      <c r="G165" s="31">
        <v>0.0</v>
      </c>
      <c r="H165" s="31">
        <v>0.0</v>
      </c>
      <c r="I165" s="31">
        <v>0.0</v>
      </c>
      <c r="J165" s="31">
        <v>0.0</v>
      </c>
      <c r="K165" s="31">
        <v>0.0</v>
      </c>
      <c r="L165" s="31">
        <v>0.0</v>
      </c>
      <c r="M165" s="31">
        <v>0.0</v>
      </c>
      <c r="N165" s="31">
        <v>0.0</v>
      </c>
      <c r="O165" s="31">
        <v>0.0</v>
      </c>
      <c r="P165" s="31">
        <v>0.0</v>
      </c>
      <c r="Q165" s="31">
        <v>0.0</v>
      </c>
      <c r="R165" s="31">
        <v>0.0</v>
      </c>
      <c r="S165" s="31">
        <v>0.0</v>
      </c>
      <c r="T165" s="31">
        <v>0.0</v>
      </c>
      <c r="U165" s="31">
        <v>0.0</v>
      </c>
      <c r="V165" s="31">
        <v>0.0</v>
      </c>
      <c r="W165" s="31">
        <v>0.0</v>
      </c>
      <c r="X165" s="31">
        <v>0.0</v>
      </c>
      <c r="Y165" s="31">
        <v>0.0</v>
      </c>
      <c r="Z165" s="31">
        <v>0.0</v>
      </c>
      <c r="AA165" s="31">
        <v>0.0</v>
      </c>
      <c r="AB165" s="31">
        <v>0.0</v>
      </c>
      <c r="AC165" s="31">
        <v>0.0</v>
      </c>
      <c r="AD165" s="31">
        <v>0.0</v>
      </c>
      <c r="AE165" s="31">
        <v>0.0</v>
      </c>
      <c r="AF165" s="31">
        <v>0.0</v>
      </c>
      <c r="AG165" s="31">
        <v>0.0</v>
      </c>
      <c r="AH165" s="31">
        <v>0.0</v>
      </c>
      <c r="AI165" s="31">
        <v>0.0</v>
      </c>
      <c r="AJ165" s="31">
        <v>0.0</v>
      </c>
      <c r="AK165" s="31">
        <v>0.0</v>
      </c>
      <c r="AL165" s="31">
        <v>0.0</v>
      </c>
      <c r="AM165" s="31">
        <v>0.0</v>
      </c>
      <c r="AN165" s="31">
        <v>0.0</v>
      </c>
      <c r="AO165" s="31">
        <v>0.0</v>
      </c>
      <c r="AP165" s="31">
        <v>0.0</v>
      </c>
      <c r="AQ165" s="31">
        <v>0.0</v>
      </c>
      <c r="AR165" s="31">
        <v>0.0</v>
      </c>
      <c r="AS165" s="31">
        <v>0.0</v>
      </c>
      <c r="AT165" s="31">
        <v>0.0</v>
      </c>
    </row>
    <row r="166" ht="15.75" customHeight="1">
      <c r="A166" s="31" t="s">
        <v>200</v>
      </c>
      <c r="B166" s="31">
        <v>0.0</v>
      </c>
      <c r="C166" s="31">
        <v>0.0</v>
      </c>
      <c r="D166" s="31">
        <v>0.0</v>
      </c>
      <c r="E166" s="31">
        <v>0.0</v>
      </c>
      <c r="F166" s="31">
        <v>0.0</v>
      </c>
      <c r="G166" s="31">
        <v>0.0</v>
      </c>
      <c r="H166" s="31">
        <v>0.0</v>
      </c>
      <c r="I166" s="31">
        <v>0.0</v>
      </c>
      <c r="J166" s="31">
        <v>0.0</v>
      </c>
      <c r="K166" s="31">
        <v>0.0</v>
      </c>
      <c r="L166" s="38">
        <v>2.0</v>
      </c>
      <c r="M166" s="38">
        <v>2.0</v>
      </c>
      <c r="N166" s="38">
        <v>2.0</v>
      </c>
      <c r="O166" s="38">
        <v>2.0</v>
      </c>
      <c r="P166" s="38">
        <v>2.0</v>
      </c>
      <c r="Q166" s="38">
        <v>2.0</v>
      </c>
      <c r="R166" s="38">
        <v>2.0</v>
      </c>
      <c r="S166" s="38">
        <v>2.0</v>
      </c>
      <c r="T166" s="38">
        <v>2.0</v>
      </c>
      <c r="U166" s="38">
        <v>2.0</v>
      </c>
      <c r="V166" s="38">
        <v>2.0</v>
      </c>
      <c r="W166" s="38">
        <v>2.0</v>
      </c>
      <c r="X166" s="38">
        <v>2.0</v>
      </c>
      <c r="Y166" s="38">
        <v>2.0</v>
      </c>
      <c r="Z166" s="38">
        <v>2.0</v>
      </c>
      <c r="AA166" s="38">
        <v>2.0</v>
      </c>
      <c r="AB166" s="38">
        <v>2.0</v>
      </c>
      <c r="AC166" s="38">
        <v>2.0</v>
      </c>
      <c r="AD166" s="38">
        <v>2.0</v>
      </c>
      <c r="AE166" s="38">
        <v>2.0</v>
      </c>
      <c r="AF166" s="38">
        <v>2.0</v>
      </c>
      <c r="AG166" s="38">
        <v>2.0</v>
      </c>
      <c r="AH166" s="38">
        <v>2.0</v>
      </c>
      <c r="AI166" s="38">
        <v>2.0</v>
      </c>
      <c r="AJ166" s="38">
        <v>2.0</v>
      </c>
      <c r="AK166" s="38">
        <v>2.0</v>
      </c>
      <c r="AL166" s="38">
        <v>2.0</v>
      </c>
      <c r="AM166" s="38">
        <v>2.0</v>
      </c>
      <c r="AN166" s="38">
        <v>2.0</v>
      </c>
      <c r="AO166" s="38">
        <v>2.0</v>
      </c>
      <c r="AP166" s="38">
        <v>2.0</v>
      </c>
      <c r="AQ166" s="38">
        <v>2.0</v>
      </c>
      <c r="AR166" s="38">
        <v>2.0</v>
      </c>
      <c r="AS166" s="38">
        <v>2.0</v>
      </c>
      <c r="AT166" s="38">
        <v>2.0</v>
      </c>
    </row>
    <row r="167" ht="15.75" customHeight="1">
      <c r="A167" s="31" t="s">
        <v>201</v>
      </c>
      <c r="B167" s="31">
        <v>0.0</v>
      </c>
      <c r="C167" s="31">
        <v>0.0</v>
      </c>
      <c r="D167" s="31">
        <v>0.0</v>
      </c>
      <c r="E167" s="31">
        <v>0.0</v>
      </c>
      <c r="F167" s="31">
        <v>0.0</v>
      </c>
      <c r="G167" s="31">
        <v>0.0</v>
      </c>
      <c r="H167" s="31">
        <v>0.0</v>
      </c>
      <c r="I167" s="31">
        <v>0.0</v>
      </c>
      <c r="J167" s="31">
        <v>0.0</v>
      </c>
      <c r="K167" s="31">
        <v>0.0</v>
      </c>
      <c r="L167" s="31">
        <v>0.0</v>
      </c>
      <c r="M167" s="31">
        <v>0.0</v>
      </c>
      <c r="N167" s="31">
        <v>1.0</v>
      </c>
      <c r="O167" s="31">
        <v>1.0</v>
      </c>
      <c r="P167" s="31">
        <v>1.0</v>
      </c>
      <c r="Q167" s="31">
        <v>1.0</v>
      </c>
      <c r="R167" s="31">
        <v>1.0</v>
      </c>
      <c r="S167" s="31">
        <v>1.0</v>
      </c>
      <c r="T167" s="31">
        <v>1.0</v>
      </c>
      <c r="U167" s="31">
        <v>1.0</v>
      </c>
      <c r="V167" s="31">
        <v>1.0</v>
      </c>
      <c r="W167" s="31">
        <v>1.0</v>
      </c>
      <c r="X167" s="31">
        <v>1.0</v>
      </c>
      <c r="Y167" s="31">
        <v>1.0</v>
      </c>
      <c r="Z167" s="31">
        <v>1.0</v>
      </c>
      <c r="AA167" s="31">
        <v>1.0</v>
      </c>
      <c r="AB167" s="31">
        <v>1.0</v>
      </c>
      <c r="AC167" s="31">
        <v>1.0</v>
      </c>
      <c r="AD167" s="31">
        <v>1.0</v>
      </c>
      <c r="AE167" s="31">
        <v>1.0</v>
      </c>
      <c r="AF167" s="31">
        <v>1.0</v>
      </c>
      <c r="AG167" s="31">
        <v>1.0</v>
      </c>
      <c r="AH167" s="31">
        <v>1.0</v>
      </c>
      <c r="AI167" s="31">
        <v>1.0</v>
      </c>
      <c r="AJ167" s="31">
        <v>1.0</v>
      </c>
      <c r="AK167" s="31">
        <v>1.0</v>
      </c>
      <c r="AL167" s="31">
        <v>1.0</v>
      </c>
      <c r="AM167" s="31">
        <v>1.0</v>
      </c>
      <c r="AN167" s="31">
        <v>1.0</v>
      </c>
      <c r="AO167" s="31">
        <v>1.0</v>
      </c>
      <c r="AP167" s="31">
        <v>1.0</v>
      </c>
      <c r="AQ167" s="31">
        <v>1.0</v>
      </c>
      <c r="AR167" s="31">
        <v>1.0</v>
      </c>
      <c r="AS167" s="31">
        <v>1.0</v>
      </c>
      <c r="AT167" s="31">
        <v>1.0</v>
      </c>
    </row>
    <row r="168" ht="15.75" customHeight="1">
      <c r="A168" s="31" t="s">
        <v>203</v>
      </c>
      <c r="B168" s="31">
        <v>0.0</v>
      </c>
      <c r="C168" s="31">
        <v>0.0</v>
      </c>
      <c r="D168" s="31">
        <v>0.0</v>
      </c>
      <c r="E168" s="31">
        <v>0.0</v>
      </c>
      <c r="F168" s="31">
        <v>0.0</v>
      </c>
      <c r="G168" s="31">
        <v>0.0</v>
      </c>
      <c r="H168" s="31">
        <v>0.0</v>
      </c>
      <c r="I168" s="31">
        <v>0.0</v>
      </c>
      <c r="J168" s="31">
        <v>0.0</v>
      </c>
      <c r="K168" s="31">
        <v>0.0</v>
      </c>
      <c r="L168" s="31">
        <v>0.0</v>
      </c>
      <c r="M168" s="31">
        <v>0.0</v>
      </c>
      <c r="N168" s="31">
        <v>0.0</v>
      </c>
      <c r="O168" s="31">
        <v>0.0</v>
      </c>
      <c r="P168" s="31">
        <v>0.0</v>
      </c>
      <c r="Q168" s="31">
        <v>0.0</v>
      </c>
      <c r="R168" s="31">
        <v>0.0</v>
      </c>
      <c r="S168" s="31">
        <v>0.0</v>
      </c>
      <c r="T168" s="31">
        <v>0.0</v>
      </c>
      <c r="U168" s="31">
        <v>0.0</v>
      </c>
      <c r="V168" s="31">
        <v>0.0</v>
      </c>
      <c r="W168" s="31">
        <v>0.0</v>
      </c>
      <c r="X168" s="31">
        <v>0.0</v>
      </c>
      <c r="Y168" s="31">
        <v>0.0</v>
      </c>
      <c r="Z168" s="31">
        <v>0.0</v>
      </c>
      <c r="AA168" s="31">
        <v>0.0</v>
      </c>
      <c r="AB168" s="31">
        <v>0.0</v>
      </c>
      <c r="AC168" s="31">
        <v>0.0</v>
      </c>
      <c r="AD168" s="31">
        <v>0.0</v>
      </c>
      <c r="AE168" s="31">
        <v>0.0</v>
      </c>
      <c r="AF168" s="31">
        <v>0.0</v>
      </c>
      <c r="AG168" s="31">
        <v>0.0</v>
      </c>
      <c r="AH168" s="31">
        <v>0.0</v>
      </c>
      <c r="AI168" s="31">
        <v>0.0</v>
      </c>
      <c r="AJ168" s="31">
        <v>0.0</v>
      </c>
      <c r="AK168" s="31">
        <v>0.0</v>
      </c>
      <c r="AL168" s="31">
        <v>0.0</v>
      </c>
      <c r="AM168" s="31">
        <v>0.0</v>
      </c>
      <c r="AN168" s="31">
        <v>0.0</v>
      </c>
      <c r="AO168" s="31">
        <v>0.0</v>
      </c>
      <c r="AP168" s="31">
        <v>0.0</v>
      </c>
      <c r="AQ168" s="31">
        <v>0.0</v>
      </c>
      <c r="AR168" s="31">
        <v>0.0</v>
      </c>
      <c r="AS168" s="31">
        <v>0.0</v>
      </c>
      <c r="AT168" s="31">
        <v>0.0</v>
      </c>
    </row>
    <row r="169" ht="15.75" customHeight="1">
      <c r="A169" s="31" t="s">
        <v>204</v>
      </c>
      <c r="B169" s="31">
        <v>0.0</v>
      </c>
      <c r="C169" s="31">
        <v>0.0</v>
      </c>
      <c r="D169" s="31">
        <v>0.0</v>
      </c>
      <c r="E169" s="31">
        <v>0.0</v>
      </c>
      <c r="F169" s="31">
        <v>0.0</v>
      </c>
      <c r="G169" s="31">
        <v>0.0</v>
      </c>
      <c r="H169" s="31">
        <v>0.0</v>
      </c>
      <c r="I169" s="31">
        <v>0.0</v>
      </c>
      <c r="J169" s="31">
        <v>0.0</v>
      </c>
      <c r="K169" s="31">
        <v>0.0</v>
      </c>
      <c r="L169" s="31">
        <v>0.0</v>
      </c>
      <c r="M169" s="31">
        <v>0.0</v>
      </c>
      <c r="N169" s="31">
        <v>0.0</v>
      </c>
      <c r="O169" s="31">
        <v>1.0</v>
      </c>
      <c r="P169" s="31">
        <v>1.0</v>
      </c>
      <c r="Q169" s="31">
        <v>1.0</v>
      </c>
      <c r="R169" s="31">
        <v>1.0</v>
      </c>
      <c r="S169" s="31">
        <v>1.0</v>
      </c>
      <c r="T169" s="31">
        <v>1.0</v>
      </c>
      <c r="U169" s="31">
        <v>1.0</v>
      </c>
      <c r="V169" s="31">
        <v>1.0</v>
      </c>
      <c r="W169" s="31">
        <v>1.0</v>
      </c>
      <c r="X169" s="31">
        <v>1.0</v>
      </c>
      <c r="Y169" s="31">
        <v>1.0</v>
      </c>
      <c r="Z169" s="31">
        <v>1.0</v>
      </c>
      <c r="AA169" s="31">
        <v>1.0</v>
      </c>
      <c r="AB169" s="31">
        <v>1.0</v>
      </c>
      <c r="AC169" s="31">
        <v>1.0</v>
      </c>
      <c r="AD169" s="31">
        <v>1.0</v>
      </c>
      <c r="AE169" s="31">
        <v>1.0</v>
      </c>
      <c r="AF169" s="31">
        <v>1.0</v>
      </c>
      <c r="AG169" s="31">
        <v>1.0</v>
      </c>
      <c r="AH169" s="31">
        <v>1.0</v>
      </c>
      <c r="AI169" s="31">
        <v>1.0</v>
      </c>
      <c r="AJ169" s="31">
        <v>1.0</v>
      </c>
      <c r="AK169" s="31">
        <v>1.0</v>
      </c>
      <c r="AL169" s="31">
        <v>1.0</v>
      </c>
      <c r="AM169" s="31">
        <v>1.0</v>
      </c>
      <c r="AN169" s="31">
        <v>1.0</v>
      </c>
      <c r="AO169" s="31">
        <v>1.0</v>
      </c>
      <c r="AP169" s="31">
        <v>1.0</v>
      </c>
      <c r="AQ169" s="31">
        <v>1.0</v>
      </c>
      <c r="AR169" s="31">
        <v>1.0</v>
      </c>
      <c r="AS169" s="31">
        <v>1.0</v>
      </c>
      <c r="AT169" s="31">
        <v>1.0</v>
      </c>
    </row>
    <row r="170" ht="15.75" customHeight="1">
      <c r="A170" s="31" t="s">
        <v>205</v>
      </c>
      <c r="B170" s="31">
        <v>0.0</v>
      </c>
      <c r="C170" s="31">
        <v>0.0</v>
      </c>
      <c r="D170" s="31">
        <v>0.0</v>
      </c>
      <c r="E170" s="31">
        <v>0.0</v>
      </c>
      <c r="F170" s="31">
        <v>0.0</v>
      </c>
      <c r="G170" s="31">
        <v>0.0</v>
      </c>
      <c r="H170" s="31">
        <v>0.0</v>
      </c>
      <c r="I170" s="31">
        <v>0.0</v>
      </c>
      <c r="J170" s="31">
        <v>0.0</v>
      </c>
      <c r="K170" s="31">
        <v>0.0</v>
      </c>
      <c r="L170" s="31">
        <v>0.0</v>
      </c>
      <c r="M170" s="31">
        <v>0.0</v>
      </c>
      <c r="N170" s="31">
        <v>0.0</v>
      </c>
      <c r="O170" s="31">
        <v>0.0</v>
      </c>
      <c r="P170" s="31">
        <v>0.0</v>
      </c>
      <c r="Q170" s="31">
        <v>0.0</v>
      </c>
      <c r="R170" s="31">
        <v>0.0</v>
      </c>
      <c r="S170" s="31">
        <v>0.0</v>
      </c>
      <c r="T170" s="31">
        <v>0.0</v>
      </c>
      <c r="U170" s="31">
        <v>0.0</v>
      </c>
      <c r="V170" s="31">
        <v>0.0</v>
      </c>
      <c r="W170" s="31">
        <v>0.0</v>
      </c>
      <c r="X170" s="31">
        <v>0.0</v>
      </c>
      <c r="Y170" s="31">
        <v>0.0</v>
      </c>
      <c r="Z170" s="31">
        <v>0.0</v>
      </c>
      <c r="AA170" s="31">
        <v>0.0</v>
      </c>
      <c r="AB170" s="31">
        <v>0.0</v>
      </c>
      <c r="AC170" s="31">
        <v>0.0</v>
      </c>
      <c r="AD170" s="31">
        <v>0.0</v>
      </c>
      <c r="AE170" s="31">
        <v>0.0</v>
      </c>
      <c r="AF170" s="31">
        <v>0.0</v>
      </c>
      <c r="AG170" s="31">
        <v>0.0</v>
      </c>
      <c r="AH170" s="31">
        <v>0.0</v>
      </c>
      <c r="AI170" s="31">
        <v>0.0</v>
      </c>
      <c r="AJ170" s="31">
        <v>0.0</v>
      </c>
      <c r="AK170" s="31">
        <v>0.0</v>
      </c>
      <c r="AL170" s="31">
        <v>0.0</v>
      </c>
      <c r="AM170" s="31">
        <v>0.0</v>
      </c>
      <c r="AN170" s="31">
        <v>0.0</v>
      </c>
      <c r="AO170" s="31">
        <v>0.0</v>
      </c>
      <c r="AP170" s="31">
        <v>0.0</v>
      </c>
      <c r="AQ170" s="31">
        <v>0.0</v>
      </c>
      <c r="AR170" s="31">
        <v>0.0</v>
      </c>
      <c r="AS170" s="31">
        <v>0.0</v>
      </c>
      <c r="AT170" s="31">
        <v>0.0</v>
      </c>
    </row>
    <row r="171" ht="15.75" customHeight="1">
      <c r="A171" s="31" t="s">
        <v>206</v>
      </c>
      <c r="B171" s="31">
        <v>0.0</v>
      </c>
      <c r="C171" s="31">
        <v>0.0</v>
      </c>
      <c r="D171" s="31">
        <v>0.0</v>
      </c>
      <c r="E171" s="31">
        <v>0.0</v>
      </c>
      <c r="F171" s="31">
        <v>0.0</v>
      </c>
      <c r="G171" s="31">
        <v>0.0</v>
      </c>
      <c r="H171" s="31">
        <v>0.0</v>
      </c>
      <c r="I171" s="31">
        <v>0.0</v>
      </c>
      <c r="J171" s="31">
        <v>0.0</v>
      </c>
      <c r="K171" s="31">
        <v>0.0</v>
      </c>
      <c r="L171" s="31">
        <v>0.0</v>
      </c>
      <c r="M171" s="31">
        <v>0.0</v>
      </c>
      <c r="N171" s="31">
        <v>0.0</v>
      </c>
      <c r="O171" s="31">
        <v>0.0</v>
      </c>
      <c r="P171" s="31">
        <v>0.0</v>
      </c>
      <c r="Q171" s="31">
        <v>0.0</v>
      </c>
      <c r="R171" s="31">
        <v>0.0</v>
      </c>
      <c r="S171" s="31">
        <v>0.0</v>
      </c>
      <c r="T171" s="31">
        <v>0.0</v>
      </c>
      <c r="U171" s="31">
        <v>0.0</v>
      </c>
      <c r="V171" s="31">
        <v>0.0</v>
      </c>
      <c r="W171" s="31">
        <v>0.0</v>
      </c>
      <c r="X171" s="31">
        <v>0.0</v>
      </c>
      <c r="Y171" s="31">
        <v>0.0</v>
      </c>
      <c r="Z171" s="31">
        <v>0.0</v>
      </c>
      <c r="AA171" s="31">
        <v>0.0</v>
      </c>
      <c r="AB171" s="31">
        <v>0.0</v>
      </c>
      <c r="AC171" s="31">
        <v>0.0</v>
      </c>
      <c r="AD171" s="31">
        <v>0.0</v>
      </c>
      <c r="AE171" s="31">
        <v>0.0</v>
      </c>
      <c r="AF171" s="31">
        <v>0.0</v>
      </c>
      <c r="AG171" s="31">
        <v>0.0</v>
      </c>
      <c r="AH171" s="31">
        <v>0.0</v>
      </c>
      <c r="AI171" s="31">
        <v>0.0</v>
      </c>
      <c r="AJ171" s="31">
        <v>0.0</v>
      </c>
      <c r="AK171" s="31">
        <v>0.0</v>
      </c>
      <c r="AL171" s="31">
        <v>0.0</v>
      </c>
      <c r="AM171" s="31">
        <v>0.0</v>
      </c>
      <c r="AN171" s="31">
        <v>0.0</v>
      </c>
      <c r="AO171" s="31">
        <v>0.0</v>
      </c>
      <c r="AP171" s="31">
        <v>0.0</v>
      </c>
      <c r="AQ171" s="31">
        <v>0.0</v>
      </c>
      <c r="AR171" s="31">
        <v>0.0</v>
      </c>
      <c r="AS171" s="31">
        <v>0.0</v>
      </c>
      <c r="AT171" s="31">
        <v>0.0</v>
      </c>
    </row>
    <row r="172" ht="15.75" customHeight="1">
      <c r="A172" s="31" t="s">
        <v>207</v>
      </c>
      <c r="B172" s="31">
        <v>0.0</v>
      </c>
      <c r="C172" s="31">
        <v>0.0</v>
      </c>
      <c r="D172" s="31">
        <v>0.0</v>
      </c>
      <c r="E172" s="31">
        <v>0.0</v>
      </c>
      <c r="F172" s="31">
        <v>0.0</v>
      </c>
      <c r="G172" s="31">
        <v>0.0</v>
      </c>
      <c r="H172" s="31">
        <v>0.0</v>
      </c>
      <c r="I172" s="31">
        <v>0.0</v>
      </c>
      <c r="J172" s="31">
        <v>0.0</v>
      </c>
      <c r="K172" s="31">
        <v>0.0</v>
      </c>
      <c r="L172" s="31">
        <v>0.0</v>
      </c>
      <c r="M172" s="31">
        <v>0.0</v>
      </c>
      <c r="N172" s="31">
        <v>0.0</v>
      </c>
      <c r="O172" s="31">
        <v>0.0</v>
      </c>
      <c r="P172" s="31">
        <v>0.0</v>
      </c>
      <c r="Q172" s="31">
        <v>0.0</v>
      </c>
      <c r="R172" s="31">
        <v>0.0</v>
      </c>
      <c r="S172" s="31">
        <v>0.0</v>
      </c>
      <c r="T172" s="31">
        <v>0.0</v>
      </c>
      <c r="U172" s="31">
        <v>0.0</v>
      </c>
      <c r="V172" s="31">
        <v>0.0</v>
      </c>
      <c r="W172" s="31">
        <v>0.0</v>
      </c>
      <c r="X172" s="31">
        <v>0.0</v>
      </c>
      <c r="Y172" s="31">
        <v>0.0</v>
      </c>
      <c r="Z172" s="31">
        <v>0.0</v>
      </c>
      <c r="AA172" s="31">
        <v>0.0</v>
      </c>
      <c r="AB172" s="31">
        <v>0.0</v>
      </c>
      <c r="AC172" s="31">
        <v>0.0</v>
      </c>
      <c r="AD172" s="31">
        <v>0.0</v>
      </c>
      <c r="AE172" s="31">
        <v>0.0</v>
      </c>
      <c r="AF172" s="31">
        <v>0.0</v>
      </c>
      <c r="AG172" s="31">
        <v>0.0</v>
      </c>
      <c r="AH172" s="31">
        <v>0.0</v>
      </c>
      <c r="AI172" s="31">
        <v>0.0</v>
      </c>
      <c r="AJ172" s="31">
        <v>0.0</v>
      </c>
      <c r="AK172" s="31">
        <v>0.0</v>
      </c>
      <c r="AL172" s="31">
        <v>0.0</v>
      </c>
      <c r="AM172" s="31">
        <v>0.0</v>
      </c>
      <c r="AN172" s="31">
        <v>0.0</v>
      </c>
      <c r="AO172" s="31">
        <v>0.0</v>
      </c>
      <c r="AP172" s="31">
        <v>0.0</v>
      </c>
      <c r="AQ172" s="31">
        <v>0.0</v>
      </c>
      <c r="AR172" s="31">
        <v>0.0</v>
      </c>
      <c r="AS172" s="31">
        <v>0.0</v>
      </c>
      <c r="AT172" s="31">
        <v>0.0</v>
      </c>
    </row>
    <row r="173" ht="15.75" customHeight="1">
      <c r="A173" s="31" t="s">
        <v>208</v>
      </c>
      <c r="B173" s="31">
        <v>0.0</v>
      </c>
      <c r="C173" s="31">
        <v>0.0</v>
      </c>
      <c r="D173" s="31">
        <v>0.0</v>
      </c>
      <c r="E173" s="31">
        <v>0.0</v>
      </c>
      <c r="F173" s="31">
        <v>0.0</v>
      </c>
      <c r="G173" s="31">
        <v>0.0</v>
      </c>
      <c r="H173" s="31">
        <v>0.0</v>
      </c>
      <c r="I173" s="31">
        <v>0.0</v>
      </c>
      <c r="J173" s="31">
        <v>0.0</v>
      </c>
      <c r="K173" s="31">
        <v>0.0</v>
      </c>
      <c r="L173" s="31">
        <v>0.0</v>
      </c>
      <c r="M173" s="31">
        <v>0.0</v>
      </c>
      <c r="N173" s="31">
        <v>0.0</v>
      </c>
      <c r="O173" s="31">
        <v>0.0</v>
      </c>
      <c r="P173" s="31">
        <v>0.0</v>
      </c>
      <c r="Q173" s="31">
        <v>0.0</v>
      </c>
      <c r="R173" s="31">
        <v>0.0</v>
      </c>
      <c r="S173" s="31">
        <v>0.0</v>
      </c>
      <c r="T173" s="31">
        <v>0.0</v>
      </c>
      <c r="U173" s="31">
        <v>0.0</v>
      </c>
      <c r="V173" s="31">
        <v>0.0</v>
      </c>
      <c r="W173" s="31">
        <v>0.0</v>
      </c>
      <c r="X173" s="31">
        <v>0.0</v>
      </c>
      <c r="Y173" s="31">
        <v>0.0</v>
      </c>
      <c r="Z173" s="31">
        <v>0.0</v>
      </c>
      <c r="AA173" s="31">
        <v>0.0</v>
      </c>
      <c r="AB173" s="31">
        <v>0.0</v>
      </c>
      <c r="AC173" s="31">
        <v>0.0</v>
      </c>
      <c r="AD173" s="31">
        <v>0.0</v>
      </c>
      <c r="AE173" s="31">
        <v>0.0</v>
      </c>
      <c r="AF173" s="31">
        <v>0.0</v>
      </c>
      <c r="AG173" s="31">
        <v>0.0</v>
      </c>
      <c r="AH173" s="31">
        <v>0.0</v>
      </c>
      <c r="AI173" s="31">
        <v>0.0</v>
      </c>
      <c r="AJ173" s="31">
        <v>0.0</v>
      </c>
      <c r="AK173" s="31">
        <v>0.0</v>
      </c>
      <c r="AL173" s="31">
        <v>0.0</v>
      </c>
      <c r="AM173" s="31">
        <v>0.0</v>
      </c>
      <c r="AN173" s="31">
        <v>0.0</v>
      </c>
      <c r="AO173" s="31">
        <v>0.0</v>
      </c>
      <c r="AP173" s="31">
        <v>0.0</v>
      </c>
      <c r="AQ173" s="31">
        <v>0.0</v>
      </c>
      <c r="AR173" s="31">
        <v>0.0</v>
      </c>
      <c r="AS173" s="31">
        <v>0.0</v>
      </c>
      <c r="AT173" s="31">
        <v>0.0</v>
      </c>
    </row>
    <row r="174" ht="15.75" customHeight="1">
      <c r="A174" s="31" t="s">
        <v>209</v>
      </c>
      <c r="B174" s="31">
        <v>0.0</v>
      </c>
      <c r="C174" s="31">
        <v>0.0</v>
      </c>
      <c r="D174" s="31">
        <v>0.0</v>
      </c>
      <c r="E174" s="31">
        <v>0.0</v>
      </c>
      <c r="F174" s="31">
        <v>0.0</v>
      </c>
      <c r="G174" s="31">
        <v>0.0</v>
      </c>
      <c r="H174" s="31">
        <v>0.0</v>
      </c>
      <c r="I174" s="31">
        <v>0.0</v>
      </c>
      <c r="J174" s="31">
        <v>0.0</v>
      </c>
      <c r="K174" s="31">
        <v>0.0</v>
      </c>
      <c r="L174" s="31">
        <v>0.0</v>
      </c>
      <c r="M174" s="31">
        <v>0.0</v>
      </c>
      <c r="N174" s="31">
        <v>0.0</v>
      </c>
      <c r="O174" s="31">
        <v>1.0</v>
      </c>
      <c r="P174" s="31">
        <v>1.0</v>
      </c>
      <c r="Q174" s="31">
        <v>1.0</v>
      </c>
      <c r="R174" s="31">
        <v>1.0</v>
      </c>
      <c r="S174" s="31">
        <v>1.0</v>
      </c>
      <c r="T174" s="31">
        <v>1.0</v>
      </c>
      <c r="U174" s="31">
        <v>1.0</v>
      </c>
      <c r="V174" s="31">
        <v>1.0</v>
      </c>
      <c r="W174" s="31">
        <v>1.0</v>
      </c>
      <c r="X174" s="31">
        <v>1.0</v>
      </c>
      <c r="Y174" s="31">
        <v>1.0</v>
      </c>
      <c r="Z174" s="31">
        <v>1.0</v>
      </c>
      <c r="AA174" s="31">
        <v>1.0</v>
      </c>
      <c r="AB174" s="31">
        <v>1.0</v>
      </c>
      <c r="AC174" s="31">
        <v>1.0</v>
      </c>
      <c r="AD174" s="31">
        <v>1.0</v>
      </c>
      <c r="AE174" s="31">
        <v>1.0</v>
      </c>
      <c r="AF174" s="31">
        <v>1.0</v>
      </c>
      <c r="AG174" s="31">
        <v>1.0</v>
      </c>
      <c r="AH174" s="31">
        <v>1.0</v>
      </c>
      <c r="AI174" s="31">
        <v>1.0</v>
      </c>
      <c r="AJ174" s="31">
        <v>1.0</v>
      </c>
      <c r="AK174" s="31">
        <v>1.0</v>
      </c>
      <c r="AL174" s="31">
        <v>1.0</v>
      </c>
      <c r="AM174" s="31">
        <v>1.0</v>
      </c>
      <c r="AN174" s="31">
        <v>1.0</v>
      </c>
      <c r="AO174" s="31">
        <v>1.0</v>
      </c>
      <c r="AP174" s="31">
        <v>1.0</v>
      </c>
      <c r="AQ174" s="31">
        <v>1.0</v>
      </c>
      <c r="AR174" s="31">
        <v>1.0</v>
      </c>
      <c r="AS174" s="31">
        <v>1.0</v>
      </c>
      <c r="AT174" s="31">
        <v>1.0</v>
      </c>
    </row>
    <row r="175" ht="15.75" customHeight="1">
      <c r="A175" s="31" t="s">
        <v>210</v>
      </c>
      <c r="B175" s="31">
        <v>0.0</v>
      </c>
      <c r="C175" s="31">
        <v>0.0</v>
      </c>
      <c r="D175" s="31">
        <v>0.0</v>
      </c>
      <c r="E175" s="31">
        <v>0.0</v>
      </c>
      <c r="F175" s="31">
        <v>0.0</v>
      </c>
      <c r="G175" s="31">
        <v>0.0</v>
      </c>
      <c r="H175" s="31">
        <v>0.0</v>
      </c>
      <c r="I175" s="31">
        <v>0.0</v>
      </c>
      <c r="J175" s="31">
        <v>0.0</v>
      </c>
      <c r="K175" s="31">
        <v>0.0</v>
      </c>
      <c r="L175" s="31">
        <v>0.0</v>
      </c>
      <c r="M175" s="31">
        <v>0.0</v>
      </c>
      <c r="N175" s="31">
        <v>0.0</v>
      </c>
      <c r="O175" s="31">
        <v>0.0</v>
      </c>
      <c r="P175" s="31">
        <v>0.0</v>
      </c>
      <c r="Q175" s="31">
        <v>0.0</v>
      </c>
      <c r="R175" s="31">
        <v>0.0</v>
      </c>
      <c r="S175" s="31">
        <v>0.0</v>
      </c>
      <c r="T175" s="31">
        <v>0.0</v>
      </c>
      <c r="U175" s="31">
        <v>0.0</v>
      </c>
      <c r="V175" s="31">
        <v>0.0</v>
      </c>
      <c r="W175" s="31">
        <v>0.0</v>
      </c>
      <c r="X175" s="31">
        <v>0.0</v>
      </c>
      <c r="Y175" s="31">
        <v>0.0</v>
      </c>
      <c r="Z175" s="31">
        <v>0.0</v>
      </c>
      <c r="AA175" s="31">
        <v>0.0</v>
      </c>
      <c r="AB175" s="31">
        <v>0.0</v>
      </c>
      <c r="AC175" s="31">
        <v>0.0</v>
      </c>
      <c r="AD175" s="31">
        <v>0.0</v>
      </c>
      <c r="AE175" s="31">
        <v>0.0</v>
      </c>
      <c r="AF175" s="31">
        <v>0.0</v>
      </c>
      <c r="AG175" s="31">
        <v>0.0</v>
      </c>
      <c r="AH175" s="31">
        <v>0.0</v>
      </c>
      <c r="AI175" s="31">
        <v>0.0</v>
      </c>
      <c r="AJ175" s="31">
        <v>0.0</v>
      </c>
      <c r="AK175" s="31">
        <v>0.0</v>
      </c>
      <c r="AL175" s="31">
        <v>0.0</v>
      </c>
      <c r="AM175" s="31">
        <v>0.0</v>
      </c>
      <c r="AN175" s="31">
        <v>0.0</v>
      </c>
      <c r="AO175" s="31">
        <v>0.0</v>
      </c>
      <c r="AP175" s="31">
        <v>0.0</v>
      </c>
      <c r="AQ175" s="31">
        <v>0.0</v>
      </c>
      <c r="AR175" s="31">
        <v>0.0</v>
      </c>
      <c r="AS175" s="31">
        <v>0.0</v>
      </c>
      <c r="AT175" s="31">
        <v>0.0</v>
      </c>
    </row>
    <row r="176" ht="15.75" customHeight="1">
      <c r="A176" s="31" t="s">
        <v>211</v>
      </c>
      <c r="B176" s="31">
        <v>0.0</v>
      </c>
      <c r="C176" s="31">
        <v>0.0</v>
      </c>
      <c r="D176" s="31">
        <v>0.0</v>
      </c>
      <c r="E176" s="31">
        <v>0.0</v>
      </c>
      <c r="F176" s="31">
        <v>0.0</v>
      </c>
      <c r="G176" s="31">
        <v>0.0</v>
      </c>
      <c r="H176" s="31">
        <v>0.0</v>
      </c>
      <c r="I176" s="31">
        <v>0.0</v>
      </c>
      <c r="J176" s="31">
        <v>0.0</v>
      </c>
      <c r="K176" s="31">
        <v>0.0</v>
      </c>
      <c r="L176" s="31">
        <v>0.0</v>
      </c>
      <c r="M176" s="31">
        <v>0.0</v>
      </c>
      <c r="N176" s="31">
        <v>0.0</v>
      </c>
      <c r="O176" s="31">
        <v>0.0</v>
      </c>
      <c r="P176" s="31">
        <v>0.0</v>
      </c>
      <c r="Q176" s="31">
        <v>0.0</v>
      </c>
      <c r="R176" s="31">
        <v>0.0</v>
      </c>
      <c r="S176" s="31">
        <v>0.0</v>
      </c>
      <c r="T176" s="31">
        <v>0.0</v>
      </c>
      <c r="U176" s="31">
        <v>0.0</v>
      </c>
      <c r="V176" s="31">
        <v>0.0</v>
      </c>
      <c r="W176" s="31">
        <v>0.0</v>
      </c>
      <c r="X176" s="31">
        <v>0.0</v>
      </c>
      <c r="Y176" s="31">
        <v>0.0</v>
      </c>
      <c r="Z176" s="31">
        <v>0.0</v>
      </c>
      <c r="AA176" s="31">
        <v>0.0</v>
      </c>
      <c r="AB176" s="31">
        <v>0.0</v>
      </c>
      <c r="AC176" s="31">
        <v>0.0</v>
      </c>
      <c r="AD176" s="31">
        <v>0.0</v>
      </c>
      <c r="AE176" s="31">
        <v>0.0</v>
      </c>
      <c r="AF176" s="31">
        <v>0.0</v>
      </c>
      <c r="AG176" s="31">
        <v>0.0</v>
      </c>
      <c r="AH176" s="31">
        <v>0.0</v>
      </c>
      <c r="AI176" s="31">
        <v>0.0</v>
      </c>
      <c r="AJ176" s="31">
        <v>0.0</v>
      </c>
      <c r="AK176" s="31">
        <v>0.0</v>
      </c>
      <c r="AL176" s="31">
        <v>0.0</v>
      </c>
      <c r="AM176" s="31">
        <v>0.0</v>
      </c>
      <c r="AN176" s="31">
        <v>0.0</v>
      </c>
      <c r="AO176" s="31">
        <v>0.0</v>
      </c>
      <c r="AP176" s="31">
        <v>0.0</v>
      </c>
      <c r="AQ176" s="31">
        <v>0.0</v>
      </c>
      <c r="AR176" s="31">
        <v>0.0</v>
      </c>
      <c r="AS176" s="31">
        <v>0.0</v>
      </c>
      <c r="AT176" s="31">
        <v>0.0</v>
      </c>
    </row>
    <row r="177" ht="15.75" customHeight="1">
      <c r="A177" s="31" t="s">
        <v>212</v>
      </c>
      <c r="B177" s="31">
        <v>0.0</v>
      </c>
      <c r="C177" s="31">
        <v>0.0</v>
      </c>
      <c r="D177" s="31">
        <v>0.0</v>
      </c>
      <c r="E177" s="31">
        <v>0.0</v>
      </c>
      <c r="F177" s="31">
        <v>0.0</v>
      </c>
      <c r="G177" s="31">
        <v>0.0</v>
      </c>
      <c r="H177" s="31">
        <v>0.0</v>
      </c>
      <c r="I177" s="31">
        <v>0.0</v>
      </c>
      <c r="J177" s="31">
        <v>0.0</v>
      </c>
      <c r="K177" s="31">
        <v>0.0</v>
      </c>
      <c r="L177" s="31">
        <v>0.0</v>
      </c>
      <c r="M177" s="31">
        <v>0.0</v>
      </c>
      <c r="N177" s="31">
        <v>0.0</v>
      </c>
      <c r="O177" s="31">
        <v>0.0</v>
      </c>
      <c r="P177" s="31">
        <v>0.0</v>
      </c>
      <c r="Q177" s="31">
        <v>0.0</v>
      </c>
      <c r="R177" s="31">
        <v>0.0</v>
      </c>
      <c r="S177" s="31">
        <v>0.0</v>
      </c>
      <c r="T177" s="31">
        <v>0.0</v>
      </c>
      <c r="U177" s="31">
        <v>0.0</v>
      </c>
      <c r="V177" s="31">
        <v>0.0</v>
      </c>
      <c r="W177" s="31">
        <v>0.0</v>
      </c>
      <c r="X177" s="31">
        <v>0.0</v>
      </c>
      <c r="Y177" s="31">
        <v>0.0</v>
      </c>
      <c r="Z177" s="31">
        <v>0.0</v>
      </c>
      <c r="AA177" s="31">
        <v>0.0</v>
      </c>
      <c r="AB177" s="31">
        <v>0.0</v>
      </c>
      <c r="AC177" s="31">
        <v>0.0</v>
      </c>
      <c r="AD177" s="31">
        <v>0.0</v>
      </c>
      <c r="AE177" s="31">
        <v>0.0</v>
      </c>
      <c r="AF177" s="31">
        <v>0.0</v>
      </c>
      <c r="AG177" s="31">
        <v>0.0</v>
      </c>
      <c r="AH177" s="31">
        <v>0.0</v>
      </c>
      <c r="AI177" s="31">
        <v>0.0</v>
      </c>
      <c r="AJ177" s="31">
        <v>0.0</v>
      </c>
      <c r="AK177" s="31">
        <v>0.0</v>
      </c>
      <c r="AL177" s="31">
        <v>0.0</v>
      </c>
      <c r="AM177" s="31">
        <v>0.0</v>
      </c>
      <c r="AN177" s="31">
        <v>0.0</v>
      </c>
      <c r="AO177" s="31">
        <v>0.0</v>
      </c>
      <c r="AP177" s="31">
        <v>0.0</v>
      </c>
      <c r="AQ177" s="31">
        <v>0.0</v>
      </c>
      <c r="AR177" s="31">
        <v>0.0</v>
      </c>
      <c r="AS177" s="31">
        <v>0.0</v>
      </c>
      <c r="AT177" s="31">
        <v>0.0</v>
      </c>
    </row>
    <row r="178" ht="15.75" customHeight="1">
      <c r="A178" s="31" t="s">
        <v>213</v>
      </c>
      <c r="B178" s="31">
        <v>0.0</v>
      </c>
      <c r="C178" s="31">
        <v>0.0</v>
      </c>
      <c r="D178" s="31">
        <v>0.0</v>
      </c>
      <c r="E178" s="31">
        <v>0.0</v>
      </c>
      <c r="F178" s="31">
        <v>0.0</v>
      </c>
      <c r="G178" s="31">
        <v>0.0</v>
      </c>
      <c r="H178" s="31">
        <v>0.0</v>
      </c>
      <c r="I178" s="31">
        <v>0.0</v>
      </c>
      <c r="J178" s="31">
        <v>0.0</v>
      </c>
      <c r="K178" s="31">
        <v>0.0</v>
      </c>
      <c r="L178" s="31">
        <v>2.0</v>
      </c>
      <c r="M178" s="31">
        <v>0.0</v>
      </c>
      <c r="N178" s="31">
        <v>0.0</v>
      </c>
      <c r="O178" s="31">
        <v>0.0</v>
      </c>
      <c r="P178" s="31">
        <v>0.0</v>
      </c>
      <c r="Q178" s="31">
        <v>0.0</v>
      </c>
      <c r="R178" s="31">
        <v>0.0</v>
      </c>
      <c r="S178" s="31">
        <v>0.0</v>
      </c>
      <c r="T178" s="31">
        <v>0.0</v>
      </c>
      <c r="U178" s="31">
        <v>0.0</v>
      </c>
      <c r="V178" s="31">
        <v>0.0</v>
      </c>
      <c r="W178" s="31">
        <v>0.0</v>
      </c>
      <c r="X178" s="31">
        <v>0.0</v>
      </c>
      <c r="Y178" s="31">
        <v>0.0</v>
      </c>
      <c r="Z178" s="31">
        <v>0.0</v>
      </c>
      <c r="AA178" s="31">
        <v>0.0</v>
      </c>
      <c r="AB178" s="31">
        <v>0.0</v>
      </c>
      <c r="AC178" s="31">
        <v>0.0</v>
      </c>
      <c r="AD178" s="31">
        <v>0.0</v>
      </c>
      <c r="AE178" s="31">
        <v>0.0</v>
      </c>
      <c r="AF178" s="31">
        <v>0.0</v>
      </c>
      <c r="AG178" s="31">
        <v>0.0</v>
      </c>
      <c r="AH178" s="31">
        <v>0.0</v>
      </c>
      <c r="AI178" s="31">
        <v>0.0</v>
      </c>
      <c r="AJ178" s="31">
        <v>0.0</v>
      </c>
      <c r="AK178" s="31">
        <v>0.0</v>
      </c>
      <c r="AL178" s="31">
        <v>0.0</v>
      </c>
      <c r="AM178" s="31">
        <v>0.0</v>
      </c>
      <c r="AN178" s="31">
        <v>0.0</v>
      </c>
      <c r="AO178" s="31">
        <v>0.0</v>
      </c>
      <c r="AP178" s="31">
        <v>0.0</v>
      </c>
      <c r="AQ178" s="31">
        <v>0.0</v>
      </c>
      <c r="AR178" s="31">
        <v>0.0</v>
      </c>
      <c r="AS178" s="31">
        <v>0.0</v>
      </c>
      <c r="AT178" s="31">
        <v>0.0</v>
      </c>
    </row>
    <row r="179" ht="15.75" customHeight="1">
      <c r="A179" s="31" t="s">
        <v>214</v>
      </c>
      <c r="B179" s="31">
        <v>0.0</v>
      </c>
      <c r="C179" s="31">
        <v>0.0</v>
      </c>
      <c r="D179" s="31">
        <v>0.0</v>
      </c>
      <c r="E179" s="31">
        <v>0.0</v>
      </c>
      <c r="F179" s="31">
        <v>0.0</v>
      </c>
      <c r="G179" s="31">
        <v>0.0</v>
      </c>
      <c r="H179" s="31">
        <v>0.0</v>
      </c>
      <c r="I179" s="31">
        <v>0.0</v>
      </c>
      <c r="J179" s="31">
        <v>0.0</v>
      </c>
      <c r="K179" s="31">
        <v>0.0</v>
      </c>
      <c r="L179" s="31">
        <v>0.0</v>
      </c>
      <c r="M179" s="31">
        <v>0.0</v>
      </c>
      <c r="N179" s="31">
        <v>0.0</v>
      </c>
      <c r="O179" s="31">
        <v>0.0</v>
      </c>
      <c r="P179" s="31">
        <v>0.0</v>
      </c>
      <c r="Q179" s="31">
        <v>0.0</v>
      </c>
      <c r="R179" s="31">
        <v>0.0</v>
      </c>
      <c r="S179" s="31">
        <v>0.0</v>
      </c>
      <c r="T179" s="31">
        <v>0.0</v>
      </c>
      <c r="U179" s="31">
        <v>0.0</v>
      </c>
      <c r="V179" s="31">
        <v>0.0</v>
      </c>
      <c r="W179" s="31">
        <v>0.0</v>
      </c>
      <c r="X179" s="31">
        <v>0.0</v>
      </c>
      <c r="Y179" s="31">
        <v>0.0</v>
      </c>
      <c r="Z179" s="31">
        <v>0.0</v>
      </c>
      <c r="AA179" s="31">
        <v>0.0</v>
      </c>
      <c r="AB179" s="31">
        <v>0.0</v>
      </c>
      <c r="AC179" s="31">
        <v>0.0</v>
      </c>
      <c r="AD179" s="31">
        <v>0.0</v>
      </c>
      <c r="AE179" s="31">
        <v>0.0</v>
      </c>
      <c r="AF179" s="31">
        <v>0.0</v>
      </c>
      <c r="AG179" s="31">
        <v>0.0</v>
      </c>
      <c r="AH179" s="31">
        <v>0.0</v>
      </c>
      <c r="AI179" s="31">
        <v>0.0</v>
      </c>
      <c r="AJ179" s="31">
        <v>0.0</v>
      </c>
      <c r="AK179" s="31">
        <v>0.0</v>
      </c>
      <c r="AL179" s="31">
        <v>0.0</v>
      </c>
      <c r="AM179" s="31">
        <v>0.0</v>
      </c>
      <c r="AN179" s="31">
        <v>0.0</v>
      </c>
      <c r="AO179" s="31">
        <v>0.0</v>
      </c>
      <c r="AP179" s="31">
        <v>0.0</v>
      </c>
      <c r="AQ179" s="31">
        <v>0.0</v>
      </c>
      <c r="AR179" s="31">
        <v>0.0</v>
      </c>
      <c r="AS179" s="31">
        <v>0.0</v>
      </c>
      <c r="AT179" s="31">
        <v>0.0</v>
      </c>
    </row>
    <row r="180" ht="15.75" customHeight="1"/>
    <row r="181" ht="15.75" customHeight="1">
      <c r="A181" s="71" t="s">
        <v>190</v>
      </c>
      <c r="B181" s="75" t="s">
        <v>5</v>
      </c>
    </row>
    <row r="182" ht="15.75" customHeight="1">
      <c r="A182" s="14" t="s">
        <v>191</v>
      </c>
      <c r="B182" s="31">
        <v>2.0</v>
      </c>
    </row>
    <row r="183" ht="15.75" customHeight="1">
      <c r="A183" s="14" t="s">
        <v>192</v>
      </c>
      <c r="B183" s="31">
        <v>4.0</v>
      </c>
    </row>
    <row r="184" ht="15.75" customHeight="1">
      <c r="A184" s="14" t="s">
        <v>193</v>
      </c>
      <c r="B184" s="31">
        <v>2.0</v>
      </c>
    </row>
    <row r="185" ht="15.75" customHeight="1">
      <c r="A185" s="14" t="s">
        <v>194</v>
      </c>
      <c r="B185" s="31">
        <v>4.0</v>
      </c>
    </row>
    <row r="186" ht="15.75" customHeight="1">
      <c r="A186" s="14" t="s">
        <v>195</v>
      </c>
      <c r="B186" s="31">
        <v>1.0</v>
      </c>
    </row>
    <row r="187" ht="15.75" customHeight="1">
      <c r="A187" s="14" t="s">
        <v>196</v>
      </c>
      <c r="B187" s="31">
        <v>3.0</v>
      </c>
    </row>
    <row r="188" ht="15.75" customHeight="1">
      <c r="A188" s="14" t="s">
        <v>197</v>
      </c>
      <c r="B188" s="31">
        <v>1.0</v>
      </c>
    </row>
    <row r="189" ht="15.75" customHeight="1">
      <c r="A189" s="14" t="s">
        <v>202</v>
      </c>
      <c r="B189" s="31">
        <v>4.0</v>
      </c>
    </row>
    <row r="190" ht="15.75" customHeight="1">
      <c r="A190" s="14" t="s">
        <v>215</v>
      </c>
      <c r="B190" s="31">
        <v>5.0</v>
      </c>
    </row>
    <row r="191" ht="15.75" customHeight="1">
      <c r="A191" s="14" t="s">
        <v>216</v>
      </c>
      <c r="B191" s="31">
        <v>2.0</v>
      </c>
    </row>
    <row r="192" ht="15.75" customHeight="1">
      <c r="A192" s="14" t="s">
        <v>217</v>
      </c>
      <c r="B192" s="31">
        <v>1.0</v>
      </c>
    </row>
    <row r="193" ht="15.75" customHeight="1">
      <c r="A193" s="14" t="s">
        <v>218</v>
      </c>
      <c r="B193" s="31">
        <v>5.0</v>
      </c>
    </row>
    <row r="194" ht="15.75" customHeight="1">
      <c r="A194" s="31" t="s">
        <v>220</v>
      </c>
      <c r="B194" s="31">
        <v>3.0</v>
      </c>
    </row>
    <row r="195" ht="15.75" customHeight="1">
      <c r="A195" s="31" t="s">
        <v>221</v>
      </c>
      <c r="B195" s="31">
        <v>7.0</v>
      </c>
    </row>
    <row r="196" ht="15.75" customHeight="1">
      <c r="A196" s="14" t="s">
        <v>222</v>
      </c>
      <c r="B196" s="31">
        <v>6.0</v>
      </c>
    </row>
    <row r="197" ht="15.75" customHeight="1">
      <c r="A197" s="31" t="s">
        <v>223</v>
      </c>
      <c r="B197" s="31">
        <v>1.0</v>
      </c>
    </row>
    <row r="198" ht="15.75" customHeight="1"/>
    <row r="199" ht="15.75" customHeight="1">
      <c r="A199" s="71" t="s">
        <v>190</v>
      </c>
      <c r="B199" s="71" t="s">
        <v>6</v>
      </c>
      <c r="C199" s="71" t="s">
        <v>8</v>
      </c>
      <c r="D199" s="71" t="s">
        <v>9</v>
      </c>
      <c r="E199" s="71" t="s">
        <v>10</v>
      </c>
      <c r="F199" s="71" t="s">
        <v>11</v>
      </c>
      <c r="G199" s="71" t="s">
        <v>12</v>
      </c>
      <c r="H199" s="71" t="s">
        <v>13</v>
      </c>
      <c r="I199" s="71" t="s">
        <v>14</v>
      </c>
      <c r="J199" s="71" t="s">
        <v>15</v>
      </c>
      <c r="K199" s="71" t="s">
        <v>16</v>
      </c>
      <c r="L199" s="71" t="s">
        <v>17</v>
      </c>
      <c r="M199" s="71" t="s">
        <v>18</v>
      </c>
      <c r="N199" s="71" t="s">
        <v>19</v>
      </c>
      <c r="O199" s="71" t="s">
        <v>20</v>
      </c>
      <c r="P199" s="71" t="s">
        <v>21</v>
      </c>
      <c r="Q199" s="71" t="s">
        <v>23</v>
      </c>
      <c r="R199" s="71" t="s">
        <v>24</v>
      </c>
      <c r="S199" s="71" t="s">
        <v>25</v>
      </c>
      <c r="T199" s="71" t="s">
        <v>26</v>
      </c>
      <c r="U199" s="71" t="s">
        <v>27</v>
      </c>
      <c r="V199" s="71" t="s">
        <v>28</v>
      </c>
      <c r="W199" s="71" t="s">
        <v>29</v>
      </c>
      <c r="X199" s="71" t="s">
        <v>30</v>
      </c>
      <c r="Y199" s="71" t="s">
        <v>31</v>
      </c>
      <c r="Z199" s="71" t="s">
        <v>32</v>
      </c>
      <c r="AA199" s="71" t="s">
        <v>33</v>
      </c>
      <c r="AB199" s="71" t="s">
        <v>34</v>
      </c>
      <c r="AC199" s="71" t="s">
        <v>35</v>
      </c>
      <c r="AD199" s="71" t="s">
        <v>36</v>
      </c>
      <c r="AE199" s="71" t="s">
        <v>37</v>
      </c>
      <c r="AF199" s="71" t="s">
        <v>38</v>
      </c>
      <c r="AG199" s="71" t="s">
        <v>39</v>
      </c>
      <c r="AH199" s="71" t="s">
        <v>40</v>
      </c>
      <c r="AI199" s="71" t="s">
        <v>41</v>
      </c>
      <c r="AJ199" s="71" t="s">
        <v>42</v>
      </c>
      <c r="AK199" s="71" t="s">
        <v>43</v>
      </c>
      <c r="AL199" s="71" t="s">
        <v>44</v>
      </c>
      <c r="AM199" s="71" t="s">
        <v>45</v>
      </c>
      <c r="AN199" s="71" t="s">
        <v>46</v>
      </c>
      <c r="AO199" s="71" t="s">
        <v>47</v>
      </c>
      <c r="AP199" s="71" t="s">
        <v>48</v>
      </c>
      <c r="AQ199" s="71" t="s">
        <v>49</v>
      </c>
      <c r="AR199" s="71" t="s">
        <v>50</v>
      </c>
      <c r="AS199" s="71" t="s">
        <v>51</v>
      </c>
      <c r="AT199" s="71" t="s">
        <v>52</v>
      </c>
    </row>
    <row r="200" ht="15.75" customHeight="1">
      <c r="A200" s="14" t="s">
        <v>191</v>
      </c>
      <c r="B200" s="31">
        <v>0.0</v>
      </c>
      <c r="C200" s="31">
        <v>0.0</v>
      </c>
      <c r="D200" s="31">
        <v>0.0</v>
      </c>
      <c r="E200" s="31">
        <v>0.0</v>
      </c>
      <c r="F200" s="31">
        <v>0.0</v>
      </c>
      <c r="G200" s="31">
        <v>0.0</v>
      </c>
      <c r="H200" s="31">
        <v>0.0</v>
      </c>
      <c r="I200" s="31">
        <v>0.0</v>
      </c>
      <c r="J200" s="31">
        <v>0.0</v>
      </c>
      <c r="K200" s="31">
        <v>0.0</v>
      </c>
      <c r="L200" s="31">
        <v>0.0</v>
      </c>
      <c r="M200" s="31">
        <v>0.0</v>
      </c>
      <c r="N200" s="31">
        <v>0.0</v>
      </c>
      <c r="O200" s="31">
        <v>0.0</v>
      </c>
      <c r="P200" s="31">
        <v>0.0</v>
      </c>
      <c r="Q200" s="31">
        <v>0.0</v>
      </c>
      <c r="R200" s="31">
        <v>0.0</v>
      </c>
      <c r="S200" s="31">
        <v>0.0</v>
      </c>
      <c r="T200" s="31">
        <v>0.0</v>
      </c>
      <c r="U200" s="31">
        <v>0.0</v>
      </c>
      <c r="V200" s="31">
        <v>0.0</v>
      </c>
      <c r="W200" s="31">
        <v>0.0</v>
      </c>
      <c r="X200" s="31">
        <v>0.0</v>
      </c>
      <c r="Y200" s="31">
        <v>0.0</v>
      </c>
      <c r="Z200" s="31">
        <v>0.0</v>
      </c>
      <c r="AA200" s="31">
        <v>0.0</v>
      </c>
      <c r="AB200" s="31">
        <v>0.0</v>
      </c>
      <c r="AC200" s="31">
        <v>0.0</v>
      </c>
      <c r="AD200" s="31">
        <v>0.0</v>
      </c>
      <c r="AE200" s="31">
        <v>0.0</v>
      </c>
      <c r="AF200" s="31">
        <v>0.0</v>
      </c>
      <c r="AG200" s="31">
        <v>0.0</v>
      </c>
      <c r="AH200" s="31">
        <v>0.0</v>
      </c>
      <c r="AI200" s="31">
        <v>0.0</v>
      </c>
      <c r="AJ200" s="31">
        <v>0.0</v>
      </c>
      <c r="AK200" s="31">
        <v>0.0</v>
      </c>
      <c r="AL200" s="31">
        <v>0.0</v>
      </c>
      <c r="AM200" s="31">
        <v>0.0</v>
      </c>
      <c r="AN200" s="31">
        <v>0.0</v>
      </c>
      <c r="AO200" s="31">
        <v>0.0</v>
      </c>
      <c r="AP200" s="31">
        <v>0.0</v>
      </c>
      <c r="AQ200" s="31">
        <v>0.0</v>
      </c>
      <c r="AR200" s="31">
        <v>0.0</v>
      </c>
      <c r="AS200" s="31">
        <v>0.0</v>
      </c>
      <c r="AT200" s="31">
        <v>0.0</v>
      </c>
    </row>
    <row r="201" ht="15.75" customHeight="1">
      <c r="A201" s="14" t="s">
        <v>192</v>
      </c>
      <c r="B201" s="31">
        <v>0.0</v>
      </c>
      <c r="C201" s="31">
        <v>0.0</v>
      </c>
      <c r="D201" s="31">
        <v>0.0</v>
      </c>
      <c r="E201" s="31">
        <v>0.0</v>
      </c>
      <c r="F201" s="31">
        <v>0.0</v>
      </c>
      <c r="G201" s="31">
        <v>0.0</v>
      </c>
      <c r="H201" s="31">
        <v>0.0</v>
      </c>
      <c r="I201" s="31">
        <v>0.0</v>
      </c>
      <c r="J201" s="31">
        <v>0.0</v>
      </c>
      <c r="K201" s="31">
        <v>2.0</v>
      </c>
      <c r="L201" s="31">
        <v>2.0</v>
      </c>
      <c r="M201" s="31">
        <v>2.0</v>
      </c>
      <c r="N201" s="31">
        <v>2.0</v>
      </c>
      <c r="O201" s="31">
        <v>2.0</v>
      </c>
      <c r="P201" s="31">
        <v>2.0</v>
      </c>
      <c r="Q201" s="31">
        <v>2.0</v>
      </c>
      <c r="R201" s="31">
        <v>2.0</v>
      </c>
      <c r="S201" s="31">
        <v>2.0</v>
      </c>
      <c r="T201" s="31">
        <v>2.0</v>
      </c>
      <c r="U201" s="31">
        <v>2.0</v>
      </c>
      <c r="V201" s="31">
        <v>2.0</v>
      </c>
      <c r="W201" s="31">
        <v>2.0</v>
      </c>
      <c r="X201" s="31">
        <v>2.0</v>
      </c>
      <c r="Y201" s="31">
        <v>2.0</v>
      </c>
      <c r="Z201" s="31">
        <v>2.0</v>
      </c>
      <c r="AA201" s="31">
        <v>2.0</v>
      </c>
      <c r="AB201" s="31">
        <v>2.0</v>
      </c>
      <c r="AC201" s="31">
        <v>2.0</v>
      </c>
      <c r="AD201" s="31">
        <v>2.0</v>
      </c>
      <c r="AE201" s="31">
        <v>2.0</v>
      </c>
      <c r="AF201" s="31">
        <v>2.0</v>
      </c>
      <c r="AG201" s="31">
        <v>2.0</v>
      </c>
      <c r="AH201" s="31">
        <v>2.0</v>
      </c>
      <c r="AI201" s="31">
        <v>2.0</v>
      </c>
      <c r="AJ201" s="31">
        <v>2.0</v>
      </c>
      <c r="AK201" s="31">
        <v>2.0</v>
      </c>
      <c r="AL201" s="31">
        <v>2.0</v>
      </c>
      <c r="AM201" s="31">
        <v>2.0</v>
      </c>
      <c r="AN201" s="31">
        <v>2.0</v>
      </c>
      <c r="AO201" s="31">
        <v>2.0</v>
      </c>
      <c r="AP201" s="31">
        <v>2.0</v>
      </c>
      <c r="AQ201" s="31">
        <v>2.0</v>
      </c>
      <c r="AR201" s="31">
        <v>2.0</v>
      </c>
      <c r="AS201" s="31">
        <v>2.0</v>
      </c>
      <c r="AT201" s="31">
        <v>2.0</v>
      </c>
    </row>
    <row r="202" ht="15.75" customHeight="1">
      <c r="A202" s="14" t="s">
        <v>193</v>
      </c>
      <c r="B202" s="31">
        <v>0.0</v>
      </c>
      <c r="C202" s="31">
        <v>0.0</v>
      </c>
      <c r="D202" s="31">
        <v>0.0</v>
      </c>
      <c r="E202" s="31">
        <v>0.0</v>
      </c>
      <c r="F202" s="31">
        <v>0.0</v>
      </c>
      <c r="G202" s="31">
        <v>0.0</v>
      </c>
      <c r="H202" s="31">
        <v>0.0</v>
      </c>
      <c r="I202" s="31">
        <v>0.0</v>
      </c>
      <c r="J202" s="31">
        <v>0.0</v>
      </c>
      <c r="K202" s="31">
        <v>0.0</v>
      </c>
      <c r="L202" s="31">
        <v>0.0</v>
      </c>
      <c r="M202" s="31">
        <v>0.0</v>
      </c>
      <c r="N202" s="31">
        <v>0.0</v>
      </c>
      <c r="O202" s="31">
        <v>0.0</v>
      </c>
      <c r="P202" s="31">
        <v>0.0</v>
      </c>
      <c r="Q202" s="31">
        <v>0.0</v>
      </c>
      <c r="R202" s="31">
        <v>0.0</v>
      </c>
      <c r="S202" s="31">
        <v>0.0</v>
      </c>
      <c r="T202" s="31">
        <v>0.0</v>
      </c>
      <c r="U202" s="31">
        <v>0.0</v>
      </c>
      <c r="V202" s="31">
        <v>0.0</v>
      </c>
      <c r="W202" s="31">
        <v>0.0</v>
      </c>
      <c r="X202" s="31">
        <v>0.0</v>
      </c>
      <c r="Y202" s="31">
        <v>0.0</v>
      </c>
      <c r="Z202" s="31">
        <v>0.0</v>
      </c>
      <c r="AA202" s="31">
        <v>0.0</v>
      </c>
      <c r="AB202" s="31">
        <v>0.0</v>
      </c>
      <c r="AC202" s="31">
        <v>0.0</v>
      </c>
      <c r="AD202" s="31">
        <v>0.0</v>
      </c>
      <c r="AE202" s="31">
        <v>0.0</v>
      </c>
      <c r="AF202" s="31">
        <v>0.0</v>
      </c>
      <c r="AG202" s="31">
        <v>0.0</v>
      </c>
      <c r="AH202" s="31">
        <v>0.0</v>
      </c>
      <c r="AI202" s="31">
        <v>0.0</v>
      </c>
      <c r="AJ202" s="31">
        <v>0.0</v>
      </c>
      <c r="AK202" s="31">
        <v>0.0</v>
      </c>
      <c r="AL202" s="31">
        <v>0.0</v>
      </c>
      <c r="AM202" s="31">
        <v>0.0</v>
      </c>
      <c r="AN202" s="31">
        <v>0.0</v>
      </c>
      <c r="AO202" s="31">
        <v>0.0</v>
      </c>
      <c r="AP202" s="31">
        <v>0.0</v>
      </c>
      <c r="AQ202" s="31">
        <v>0.0</v>
      </c>
      <c r="AR202" s="31">
        <v>0.0</v>
      </c>
      <c r="AS202" s="31">
        <v>0.0</v>
      </c>
      <c r="AT202" s="31">
        <v>0.0</v>
      </c>
    </row>
    <row r="203" ht="15.75" customHeight="1">
      <c r="A203" s="14" t="s">
        <v>194</v>
      </c>
      <c r="B203" s="31">
        <v>0.0</v>
      </c>
      <c r="C203" s="31">
        <v>0.0</v>
      </c>
      <c r="D203" s="31">
        <v>0.0</v>
      </c>
      <c r="E203" s="31">
        <v>0.0</v>
      </c>
      <c r="F203" s="31">
        <v>0.0</v>
      </c>
      <c r="G203" s="31">
        <v>0.0</v>
      </c>
      <c r="H203" s="31">
        <v>0.0</v>
      </c>
      <c r="I203" s="31">
        <v>0.0</v>
      </c>
      <c r="J203" s="31">
        <v>0.0</v>
      </c>
      <c r="K203" s="31">
        <v>0.0</v>
      </c>
      <c r="L203" s="31">
        <v>0.0</v>
      </c>
      <c r="M203" s="31">
        <v>0.0</v>
      </c>
      <c r="N203" s="31">
        <v>2.0</v>
      </c>
      <c r="O203" s="31">
        <v>2.0</v>
      </c>
      <c r="P203" s="31">
        <v>2.0</v>
      </c>
      <c r="Q203" s="31">
        <v>2.0</v>
      </c>
      <c r="R203" s="31">
        <v>2.0</v>
      </c>
      <c r="S203" s="31">
        <v>2.0</v>
      </c>
      <c r="T203" s="31">
        <v>2.0</v>
      </c>
      <c r="U203" s="31">
        <v>2.0</v>
      </c>
      <c r="V203" s="31">
        <v>2.0</v>
      </c>
      <c r="W203" s="31">
        <v>2.0</v>
      </c>
      <c r="X203" s="31">
        <v>2.0</v>
      </c>
      <c r="Y203" s="31">
        <v>2.0</v>
      </c>
      <c r="Z203" s="31">
        <v>2.0</v>
      </c>
      <c r="AA203" s="31">
        <v>2.0</v>
      </c>
      <c r="AB203" s="31">
        <v>2.0</v>
      </c>
      <c r="AC203" s="31">
        <v>2.0</v>
      </c>
      <c r="AD203" s="31">
        <v>2.0</v>
      </c>
      <c r="AE203" s="31">
        <v>2.0</v>
      </c>
      <c r="AF203" s="31">
        <v>2.0</v>
      </c>
      <c r="AG203" s="31">
        <v>2.0</v>
      </c>
      <c r="AH203" s="31">
        <v>2.0</v>
      </c>
      <c r="AI203" s="31">
        <v>2.0</v>
      </c>
      <c r="AJ203" s="31">
        <v>2.0</v>
      </c>
      <c r="AK203" s="31">
        <v>2.0</v>
      </c>
      <c r="AL203" s="31">
        <v>2.0</v>
      </c>
      <c r="AM203" s="31">
        <v>2.0</v>
      </c>
      <c r="AN203" s="31">
        <v>2.0</v>
      </c>
      <c r="AO203" s="31">
        <v>2.0</v>
      </c>
      <c r="AP203" s="31">
        <v>2.0</v>
      </c>
      <c r="AQ203" s="31">
        <v>2.0</v>
      </c>
      <c r="AR203" s="31">
        <v>2.0</v>
      </c>
      <c r="AS203" s="31">
        <v>2.0</v>
      </c>
      <c r="AT203" s="31">
        <v>2.0</v>
      </c>
    </row>
    <row r="204" ht="15.75" customHeight="1">
      <c r="A204" s="14" t="s">
        <v>195</v>
      </c>
      <c r="B204" s="31">
        <v>0.0</v>
      </c>
      <c r="C204" s="31">
        <v>0.0</v>
      </c>
      <c r="D204" s="31">
        <v>0.0</v>
      </c>
      <c r="E204" s="31">
        <v>0.0</v>
      </c>
      <c r="F204" s="31">
        <v>0.0</v>
      </c>
      <c r="G204" s="31">
        <v>0.0</v>
      </c>
      <c r="H204" s="31">
        <v>0.0</v>
      </c>
      <c r="I204" s="31">
        <v>0.0</v>
      </c>
      <c r="J204" s="31">
        <v>0.0</v>
      </c>
      <c r="K204" s="31">
        <v>0.0</v>
      </c>
      <c r="L204" s="31">
        <v>0.0</v>
      </c>
      <c r="M204" s="31">
        <v>0.0</v>
      </c>
      <c r="N204" s="31">
        <v>0.0</v>
      </c>
      <c r="O204" s="31">
        <v>0.0</v>
      </c>
      <c r="P204" s="31">
        <v>0.0</v>
      </c>
      <c r="Q204" s="31">
        <v>0.0</v>
      </c>
      <c r="R204" s="31">
        <v>0.0</v>
      </c>
      <c r="S204" s="31">
        <v>0.0</v>
      </c>
      <c r="T204" s="31">
        <v>0.0</v>
      </c>
      <c r="U204" s="31">
        <v>0.0</v>
      </c>
      <c r="V204" s="31">
        <v>0.0</v>
      </c>
      <c r="W204" s="31">
        <v>0.0</v>
      </c>
      <c r="X204" s="31">
        <v>0.0</v>
      </c>
      <c r="Y204" s="31">
        <v>0.0</v>
      </c>
      <c r="Z204" s="31">
        <v>0.0</v>
      </c>
      <c r="AA204" s="31">
        <v>0.0</v>
      </c>
      <c r="AB204" s="31">
        <v>0.0</v>
      </c>
      <c r="AC204" s="31">
        <v>0.0</v>
      </c>
      <c r="AD204" s="31">
        <v>0.0</v>
      </c>
      <c r="AE204" s="31">
        <v>0.0</v>
      </c>
      <c r="AF204" s="31">
        <v>0.0</v>
      </c>
      <c r="AG204" s="31">
        <v>0.0</v>
      </c>
      <c r="AH204" s="31">
        <v>0.0</v>
      </c>
      <c r="AI204" s="31">
        <v>0.0</v>
      </c>
      <c r="AJ204" s="31">
        <v>0.0</v>
      </c>
      <c r="AK204" s="31">
        <v>0.0</v>
      </c>
      <c r="AL204" s="31">
        <v>0.0</v>
      </c>
      <c r="AM204" s="31">
        <v>0.0</v>
      </c>
      <c r="AN204" s="31">
        <v>0.0</v>
      </c>
      <c r="AO204" s="31">
        <v>0.0</v>
      </c>
      <c r="AP204" s="31">
        <v>0.0</v>
      </c>
      <c r="AQ204" s="31">
        <v>0.0</v>
      </c>
      <c r="AR204" s="31">
        <v>0.0</v>
      </c>
      <c r="AS204" s="31">
        <v>0.0</v>
      </c>
      <c r="AT204" s="31">
        <v>0.0</v>
      </c>
    </row>
    <row r="205" ht="15.75" customHeight="1">
      <c r="A205" s="14" t="s">
        <v>196</v>
      </c>
      <c r="B205" s="31">
        <v>0.0</v>
      </c>
      <c r="C205" s="31">
        <v>0.0</v>
      </c>
      <c r="D205" s="31">
        <v>0.0</v>
      </c>
      <c r="E205" s="31">
        <v>0.0</v>
      </c>
      <c r="F205" s="31">
        <v>0.0</v>
      </c>
      <c r="G205" s="31">
        <v>0.0</v>
      </c>
      <c r="H205" s="31">
        <v>0.0</v>
      </c>
      <c r="I205" s="31">
        <v>0.0</v>
      </c>
      <c r="J205" s="31">
        <v>0.0</v>
      </c>
      <c r="K205" s="31">
        <v>0.0</v>
      </c>
      <c r="L205" s="31">
        <v>0.0</v>
      </c>
      <c r="M205" s="31">
        <v>0.0</v>
      </c>
      <c r="N205" s="31">
        <v>0.0</v>
      </c>
      <c r="O205" s="31">
        <v>0.0</v>
      </c>
      <c r="P205" s="31">
        <v>0.0</v>
      </c>
      <c r="Q205" s="31">
        <v>2.0</v>
      </c>
      <c r="R205" s="31">
        <v>2.0</v>
      </c>
      <c r="S205" s="31">
        <v>2.0</v>
      </c>
      <c r="T205" s="31">
        <v>2.0</v>
      </c>
      <c r="U205" s="31">
        <v>2.0</v>
      </c>
      <c r="V205" s="31">
        <v>2.0</v>
      </c>
      <c r="W205" s="31">
        <v>2.0</v>
      </c>
      <c r="X205" s="31">
        <v>2.0</v>
      </c>
      <c r="Y205" s="31">
        <v>2.0</v>
      </c>
      <c r="Z205" s="31">
        <v>2.0</v>
      </c>
      <c r="AA205" s="31">
        <v>2.0</v>
      </c>
      <c r="AB205" s="31">
        <v>2.0</v>
      </c>
      <c r="AC205" s="31">
        <v>2.0</v>
      </c>
      <c r="AD205" s="31">
        <v>2.0</v>
      </c>
      <c r="AE205" s="31">
        <v>2.0</v>
      </c>
      <c r="AF205" s="31">
        <v>2.0</v>
      </c>
      <c r="AG205" s="31">
        <v>2.0</v>
      </c>
      <c r="AH205" s="31">
        <v>2.0</v>
      </c>
      <c r="AI205" s="31">
        <v>2.0</v>
      </c>
      <c r="AJ205" s="31">
        <v>2.0</v>
      </c>
      <c r="AK205" s="31">
        <v>2.0</v>
      </c>
      <c r="AL205" s="31">
        <v>2.0</v>
      </c>
      <c r="AM205" s="31">
        <v>2.0</v>
      </c>
      <c r="AN205" s="31">
        <v>2.0</v>
      </c>
      <c r="AO205" s="31">
        <v>2.0</v>
      </c>
      <c r="AP205" s="31">
        <v>2.0</v>
      </c>
      <c r="AQ205" s="31">
        <v>2.0</v>
      </c>
      <c r="AR205" s="31">
        <v>2.0</v>
      </c>
      <c r="AS205" s="31">
        <v>2.0</v>
      </c>
      <c r="AT205" s="31">
        <v>2.0</v>
      </c>
    </row>
    <row r="206" ht="15.75" customHeight="1">
      <c r="A206" s="14" t="s">
        <v>197</v>
      </c>
      <c r="B206" s="31">
        <v>0.0</v>
      </c>
      <c r="C206" s="31">
        <v>0.0</v>
      </c>
      <c r="D206" s="31">
        <v>0.0</v>
      </c>
      <c r="E206" s="31">
        <v>0.0</v>
      </c>
      <c r="F206" s="31">
        <v>0.0</v>
      </c>
      <c r="G206" s="31">
        <v>0.0</v>
      </c>
      <c r="H206" s="31">
        <v>0.0</v>
      </c>
      <c r="I206" s="31">
        <v>2.0</v>
      </c>
      <c r="J206" s="31">
        <v>2.0</v>
      </c>
      <c r="K206" s="31">
        <v>2.0</v>
      </c>
      <c r="L206" s="31">
        <v>2.0</v>
      </c>
      <c r="M206" s="31">
        <v>2.0</v>
      </c>
      <c r="N206" s="31">
        <v>2.0</v>
      </c>
      <c r="O206" s="31">
        <v>2.0</v>
      </c>
      <c r="P206" s="31">
        <v>2.0</v>
      </c>
      <c r="Q206" s="31">
        <v>2.0</v>
      </c>
      <c r="R206" s="31">
        <v>2.0</v>
      </c>
      <c r="S206" s="31">
        <v>2.0</v>
      </c>
      <c r="T206" s="31">
        <v>2.0</v>
      </c>
      <c r="U206" s="31">
        <v>2.0</v>
      </c>
      <c r="V206" s="31">
        <v>2.0</v>
      </c>
      <c r="W206" s="31">
        <v>2.0</v>
      </c>
      <c r="X206" s="31">
        <v>2.0</v>
      </c>
      <c r="Y206" s="31">
        <v>2.0</v>
      </c>
      <c r="Z206" s="31">
        <v>2.0</v>
      </c>
      <c r="AA206" s="31">
        <v>2.0</v>
      </c>
      <c r="AB206" s="31">
        <v>2.0</v>
      </c>
      <c r="AC206" s="31">
        <v>2.0</v>
      </c>
      <c r="AD206" s="31">
        <v>2.0</v>
      </c>
      <c r="AE206" s="31">
        <v>2.0</v>
      </c>
      <c r="AF206" s="31">
        <v>2.0</v>
      </c>
      <c r="AG206" s="31">
        <v>2.0</v>
      </c>
      <c r="AH206" s="31">
        <v>2.0</v>
      </c>
      <c r="AI206" s="31">
        <v>2.0</v>
      </c>
      <c r="AJ206" s="31">
        <v>2.0</v>
      </c>
      <c r="AK206" s="31">
        <v>2.0</v>
      </c>
      <c r="AL206" s="31">
        <v>2.0</v>
      </c>
      <c r="AM206" s="31">
        <v>2.0</v>
      </c>
      <c r="AN206" s="31">
        <v>2.0</v>
      </c>
      <c r="AO206" s="31">
        <v>2.0</v>
      </c>
      <c r="AP206" s="31">
        <v>2.0</v>
      </c>
      <c r="AQ206" s="31">
        <v>2.0</v>
      </c>
      <c r="AR206" s="31">
        <v>2.0</v>
      </c>
      <c r="AS206" s="31">
        <v>2.0</v>
      </c>
      <c r="AT206" s="31">
        <v>2.0</v>
      </c>
    </row>
    <row r="207" ht="15.75" customHeight="1">
      <c r="A207" s="14" t="s">
        <v>202</v>
      </c>
      <c r="B207" s="31">
        <v>0.0</v>
      </c>
      <c r="C207" s="31">
        <v>0.0</v>
      </c>
      <c r="D207" s="31">
        <v>0.0</v>
      </c>
      <c r="E207" s="31">
        <v>0.0</v>
      </c>
      <c r="F207" s="31">
        <v>0.0</v>
      </c>
      <c r="G207" s="31">
        <v>0.0</v>
      </c>
      <c r="H207" s="31">
        <v>0.0</v>
      </c>
      <c r="I207" s="31">
        <v>0.0</v>
      </c>
      <c r="J207" s="31">
        <v>0.0</v>
      </c>
      <c r="K207" s="31">
        <v>0.0</v>
      </c>
      <c r="L207" s="31">
        <v>0.0</v>
      </c>
      <c r="M207" s="31">
        <v>0.0</v>
      </c>
      <c r="N207" s="31">
        <v>0.0</v>
      </c>
      <c r="O207" s="31">
        <v>0.0</v>
      </c>
      <c r="P207" s="31">
        <v>0.0</v>
      </c>
      <c r="Q207" s="31">
        <v>0.0</v>
      </c>
      <c r="R207" s="31">
        <v>0.0</v>
      </c>
      <c r="S207" s="31">
        <v>0.0</v>
      </c>
      <c r="T207" s="31">
        <v>0.0</v>
      </c>
      <c r="U207" s="31">
        <v>0.0</v>
      </c>
      <c r="V207" s="31">
        <v>0.0</v>
      </c>
      <c r="W207" s="31">
        <v>0.0</v>
      </c>
      <c r="X207" s="31">
        <v>0.0</v>
      </c>
      <c r="Y207" s="31">
        <v>0.0</v>
      </c>
      <c r="Z207" s="31">
        <v>0.0</v>
      </c>
      <c r="AA207" s="31">
        <v>0.0</v>
      </c>
      <c r="AB207" s="31">
        <v>0.0</v>
      </c>
      <c r="AC207" s="31">
        <v>0.0</v>
      </c>
      <c r="AD207" s="31">
        <v>0.0</v>
      </c>
      <c r="AE207" s="31">
        <v>0.0</v>
      </c>
      <c r="AF207" s="31">
        <v>0.0</v>
      </c>
      <c r="AG207" s="31">
        <v>0.0</v>
      </c>
      <c r="AH207" s="31">
        <v>0.0</v>
      </c>
      <c r="AI207" s="31">
        <v>0.0</v>
      </c>
      <c r="AJ207" s="31">
        <v>0.0</v>
      </c>
      <c r="AK207" s="31">
        <v>0.0</v>
      </c>
      <c r="AL207" s="31">
        <v>0.0</v>
      </c>
      <c r="AM207" s="31">
        <v>0.0</v>
      </c>
      <c r="AN207" s="31">
        <v>0.0</v>
      </c>
      <c r="AO207" s="31">
        <v>0.0</v>
      </c>
      <c r="AP207" s="31">
        <v>0.0</v>
      </c>
      <c r="AQ207" s="31">
        <v>0.0</v>
      </c>
      <c r="AR207" s="31">
        <v>0.0</v>
      </c>
      <c r="AS207" s="31">
        <v>0.0</v>
      </c>
      <c r="AT207" s="31">
        <v>0.0</v>
      </c>
    </row>
    <row r="208" ht="15.75" customHeight="1">
      <c r="A208" s="14" t="s">
        <v>215</v>
      </c>
      <c r="B208" s="31">
        <v>0.0</v>
      </c>
      <c r="C208" s="31">
        <v>0.0</v>
      </c>
      <c r="D208" s="31">
        <v>0.0</v>
      </c>
      <c r="E208" s="31">
        <v>0.0</v>
      </c>
      <c r="F208" s="31">
        <v>0.0</v>
      </c>
      <c r="G208" s="31">
        <v>0.0</v>
      </c>
      <c r="H208" s="31">
        <v>0.0</v>
      </c>
      <c r="I208" s="31">
        <v>0.0</v>
      </c>
      <c r="J208" s="31">
        <v>0.0</v>
      </c>
      <c r="K208" s="31">
        <v>0.0</v>
      </c>
      <c r="L208" s="31">
        <v>0.0</v>
      </c>
      <c r="M208" s="31">
        <v>2.0</v>
      </c>
      <c r="N208" s="31">
        <v>2.0</v>
      </c>
      <c r="O208" s="31">
        <v>2.0</v>
      </c>
      <c r="P208" s="31">
        <v>2.0</v>
      </c>
      <c r="Q208" s="31">
        <v>2.0</v>
      </c>
      <c r="R208" s="31">
        <v>2.0</v>
      </c>
      <c r="S208" s="31">
        <v>2.0</v>
      </c>
      <c r="T208" s="31">
        <v>2.0</v>
      </c>
      <c r="U208" s="31">
        <v>2.0</v>
      </c>
      <c r="V208" s="31">
        <v>2.0</v>
      </c>
      <c r="W208" s="31">
        <v>2.0</v>
      </c>
      <c r="X208" s="31">
        <v>2.0</v>
      </c>
      <c r="Y208" s="31">
        <v>2.0</v>
      </c>
      <c r="Z208" s="31">
        <v>2.0</v>
      </c>
      <c r="AA208" s="31">
        <v>2.0</v>
      </c>
      <c r="AB208" s="31">
        <v>2.0</v>
      </c>
      <c r="AC208" s="31">
        <v>2.0</v>
      </c>
      <c r="AD208" s="31">
        <v>2.0</v>
      </c>
      <c r="AE208" s="31">
        <v>2.0</v>
      </c>
      <c r="AF208" s="31">
        <v>2.0</v>
      </c>
      <c r="AG208" s="31">
        <v>2.0</v>
      </c>
      <c r="AH208" s="31">
        <v>2.0</v>
      </c>
      <c r="AI208" s="31">
        <v>2.0</v>
      </c>
      <c r="AJ208" s="31">
        <v>2.0</v>
      </c>
      <c r="AK208" s="31">
        <v>2.0</v>
      </c>
      <c r="AL208" s="31">
        <v>2.0</v>
      </c>
      <c r="AM208" s="31">
        <v>2.0</v>
      </c>
      <c r="AN208" s="31">
        <v>2.0</v>
      </c>
      <c r="AO208" s="31">
        <v>2.0</v>
      </c>
      <c r="AP208" s="31">
        <v>2.0</v>
      </c>
      <c r="AQ208" s="31">
        <v>2.0</v>
      </c>
      <c r="AR208" s="31">
        <v>2.0</v>
      </c>
      <c r="AS208" s="31">
        <v>2.0</v>
      </c>
      <c r="AT208" s="31">
        <v>2.0</v>
      </c>
    </row>
    <row r="209" ht="15.75" customHeight="1">
      <c r="A209" s="14" t="s">
        <v>216</v>
      </c>
      <c r="B209" s="31">
        <v>0.0</v>
      </c>
      <c r="C209" s="31">
        <v>0.0</v>
      </c>
      <c r="D209" s="31">
        <v>0.0</v>
      </c>
      <c r="E209" s="31">
        <v>0.0</v>
      </c>
      <c r="F209" s="31">
        <v>0.0</v>
      </c>
      <c r="G209" s="31">
        <v>0.0</v>
      </c>
      <c r="H209" s="31">
        <v>0.0</v>
      </c>
      <c r="I209" s="31">
        <v>2.0</v>
      </c>
      <c r="J209" s="31">
        <v>2.0</v>
      </c>
      <c r="K209" s="31">
        <v>2.0</v>
      </c>
      <c r="L209" s="31">
        <v>2.0</v>
      </c>
      <c r="M209" s="31">
        <v>2.0</v>
      </c>
      <c r="N209" s="31">
        <v>2.0</v>
      </c>
      <c r="O209" s="31">
        <v>2.0</v>
      </c>
      <c r="P209" s="31">
        <v>2.0</v>
      </c>
      <c r="Q209" s="31">
        <v>2.0</v>
      </c>
      <c r="R209" s="31">
        <v>2.0</v>
      </c>
      <c r="S209" s="31">
        <v>2.0</v>
      </c>
      <c r="T209" s="31">
        <v>2.0</v>
      </c>
      <c r="U209" s="31">
        <v>2.0</v>
      </c>
      <c r="V209" s="31">
        <v>2.0</v>
      </c>
      <c r="W209" s="31">
        <v>2.0</v>
      </c>
      <c r="X209" s="31">
        <v>2.0</v>
      </c>
      <c r="Y209" s="31">
        <v>2.0</v>
      </c>
      <c r="Z209" s="31">
        <v>2.0</v>
      </c>
      <c r="AA209" s="31">
        <v>2.0</v>
      </c>
      <c r="AB209" s="31">
        <v>2.0</v>
      </c>
      <c r="AC209" s="31">
        <v>2.0</v>
      </c>
      <c r="AD209" s="31">
        <v>2.0</v>
      </c>
      <c r="AE209" s="31">
        <v>2.0</v>
      </c>
      <c r="AF209" s="31">
        <v>2.0</v>
      </c>
      <c r="AG209" s="31">
        <v>2.0</v>
      </c>
      <c r="AH209" s="31">
        <v>2.0</v>
      </c>
      <c r="AI209" s="31">
        <v>2.0</v>
      </c>
      <c r="AJ209" s="31">
        <v>2.0</v>
      </c>
      <c r="AK209" s="31">
        <v>2.0</v>
      </c>
      <c r="AL209" s="31">
        <v>2.0</v>
      </c>
      <c r="AM209" s="31">
        <v>2.0</v>
      </c>
      <c r="AN209" s="31">
        <v>2.0</v>
      </c>
      <c r="AO209" s="31">
        <v>2.0</v>
      </c>
      <c r="AP209" s="31">
        <v>2.0</v>
      </c>
      <c r="AQ209" s="31">
        <v>2.0</v>
      </c>
      <c r="AR209" s="31">
        <v>2.0</v>
      </c>
      <c r="AS209" s="31">
        <v>2.0</v>
      </c>
      <c r="AT209" s="31">
        <v>2.0</v>
      </c>
    </row>
    <row r="210" ht="15.75" customHeight="1">
      <c r="A210" s="14" t="s">
        <v>217</v>
      </c>
      <c r="B210" s="31">
        <v>0.0</v>
      </c>
      <c r="C210" s="31">
        <v>0.0</v>
      </c>
      <c r="D210" s="31">
        <v>0.0</v>
      </c>
      <c r="E210" s="31">
        <v>0.0</v>
      </c>
      <c r="F210" s="31">
        <v>0.0</v>
      </c>
      <c r="G210" s="31">
        <v>0.0</v>
      </c>
      <c r="H210" s="31">
        <v>0.0</v>
      </c>
      <c r="I210" s="31">
        <v>0.0</v>
      </c>
      <c r="J210" s="31">
        <v>0.0</v>
      </c>
      <c r="K210" s="31">
        <v>0.0</v>
      </c>
      <c r="L210" s="31">
        <v>0.0</v>
      </c>
      <c r="M210" s="31">
        <v>0.0</v>
      </c>
      <c r="N210" s="31">
        <v>0.0</v>
      </c>
      <c r="O210" s="31">
        <v>1.0</v>
      </c>
      <c r="P210" s="31">
        <v>1.0</v>
      </c>
      <c r="Q210" s="31">
        <v>3.0</v>
      </c>
      <c r="R210" s="31">
        <v>3.0</v>
      </c>
      <c r="S210" s="31">
        <v>3.0</v>
      </c>
      <c r="T210" s="31">
        <v>3.0</v>
      </c>
      <c r="U210" s="31">
        <v>3.0</v>
      </c>
      <c r="V210" s="31">
        <v>3.0</v>
      </c>
      <c r="W210" s="31">
        <v>3.0</v>
      </c>
      <c r="X210" s="31">
        <v>3.0</v>
      </c>
      <c r="Y210" s="31">
        <v>3.0</v>
      </c>
      <c r="Z210" s="31">
        <v>3.0</v>
      </c>
      <c r="AA210" s="31">
        <v>3.0</v>
      </c>
      <c r="AB210" s="31">
        <v>3.0</v>
      </c>
      <c r="AC210" s="31">
        <v>3.0</v>
      </c>
      <c r="AD210" s="31">
        <v>3.0</v>
      </c>
      <c r="AE210" s="31">
        <v>3.0</v>
      </c>
      <c r="AF210" s="31">
        <v>3.0</v>
      </c>
      <c r="AG210" s="31">
        <v>3.0</v>
      </c>
      <c r="AH210" s="31">
        <v>3.0</v>
      </c>
      <c r="AI210" s="31">
        <v>3.0</v>
      </c>
      <c r="AJ210" s="31">
        <v>3.0</v>
      </c>
      <c r="AK210" s="31">
        <v>3.0</v>
      </c>
      <c r="AL210" s="31">
        <v>3.0</v>
      </c>
      <c r="AM210" s="31">
        <v>3.0</v>
      </c>
      <c r="AN210" s="31">
        <v>3.0</v>
      </c>
      <c r="AO210" s="31">
        <v>3.0</v>
      </c>
      <c r="AP210" s="31">
        <v>3.0</v>
      </c>
      <c r="AQ210" s="31">
        <v>3.0</v>
      </c>
      <c r="AR210" s="31">
        <v>3.0</v>
      </c>
      <c r="AS210" s="31">
        <v>3.0</v>
      </c>
      <c r="AT210" s="31">
        <v>3.0</v>
      </c>
    </row>
    <row r="211" ht="15.75" customHeight="1">
      <c r="A211" s="14" t="s">
        <v>218</v>
      </c>
      <c r="B211" s="31">
        <v>0.0</v>
      </c>
      <c r="C211" s="31">
        <v>0.0</v>
      </c>
      <c r="D211" s="31">
        <v>0.0</v>
      </c>
      <c r="E211" s="31">
        <v>0.0</v>
      </c>
      <c r="F211" s="31">
        <v>0.0</v>
      </c>
      <c r="G211" s="31">
        <v>0.0</v>
      </c>
      <c r="H211" s="31">
        <v>0.0</v>
      </c>
      <c r="I211" s="31">
        <v>0.0</v>
      </c>
      <c r="J211" s="31">
        <v>0.0</v>
      </c>
      <c r="K211" s="31">
        <v>0.0</v>
      </c>
      <c r="L211" s="31">
        <v>0.0</v>
      </c>
      <c r="M211" s="31">
        <v>0.0</v>
      </c>
      <c r="N211" s="31">
        <v>0.0</v>
      </c>
      <c r="O211" s="31">
        <v>2.0</v>
      </c>
      <c r="P211" s="31">
        <v>2.0</v>
      </c>
      <c r="Q211" s="31">
        <v>2.0</v>
      </c>
      <c r="R211" s="31">
        <v>2.0</v>
      </c>
      <c r="S211" s="31">
        <v>2.0</v>
      </c>
      <c r="T211" s="31">
        <v>2.0</v>
      </c>
      <c r="U211" s="31">
        <v>2.0</v>
      </c>
      <c r="V211" s="31">
        <v>2.0</v>
      </c>
      <c r="W211" s="31">
        <v>2.0</v>
      </c>
      <c r="X211" s="31">
        <v>2.0</v>
      </c>
      <c r="Y211" s="31">
        <v>2.0</v>
      </c>
      <c r="Z211" s="31">
        <v>2.0</v>
      </c>
      <c r="AA211" s="31">
        <v>2.0</v>
      </c>
      <c r="AB211" s="31">
        <v>2.0</v>
      </c>
      <c r="AC211" s="31">
        <v>2.0</v>
      </c>
      <c r="AD211" s="31">
        <v>2.0</v>
      </c>
      <c r="AE211" s="31">
        <v>2.0</v>
      </c>
      <c r="AF211" s="31">
        <v>2.0</v>
      </c>
      <c r="AG211" s="31">
        <v>2.0</v>
      </c>
      <c r="AH211" s="31">
        <v>2.0</v>
      </c>
      <c r="AI211" s="31">
        <v>2.0</v>
      </c>
      <c r="AJ211" s="31">
        <v>2.0</v>
      </c>
      <c r="AK211" s="31">
        <v>2.0</v>
      </c>
      <c r="AL211" s="31">
        <v>2.0</v>
      </c>
      <c r="AM211" s="31">
        <v>2.0</v>
      </c>
      <c r="AN211" s="31">
        <v>2.0</v>
      </c>
      <c r="AO211" s="31">
        <v>2.0</v>
      </c>
      <c r="AP211" s="31">
        <v>2.0</v>
      </c>
      <c r="AQ211" s="31">
        <v>2.0</v>
      </c>
      <c r="AR211" s="31">
        <v>2.0</v>
      </c>
      <c r="AS211" s="31">
        <v>2.0</v>
      </c>
      <c r="AT211" s="31">
        <v>2.0</v>
      </c>
    </row>
    <row r="212" ht="15.75" customHeight="1">
      <c r="A212" s="31" t="s">
        <v>220</v>
      </c>
      <c r="B212" s="31">
        <v>0.0</v>
      </c>
      <c r="C212" s="31">
        <v>0.0</v>
      </c>
      <c r="D212" s="31">
        <v>0.0</v>
      </c>
      <c r="E212" s="31">
        <v>0.0</v>
      </c>
      <c r="F212" s="31">
        <v>0.0</v>
      </c>
      <c r="G212" s="31">
        <v>0.0</v>
      </c>
      <c r="H212" s="31">
        <v>0.0</v>
      </c>
      <c r="I212" s="31">
        <v>0.0</v>
      </c>
      <c r="J212" s="31">
        <v>0.0</v>
      </c>
      <c r="K212" s="31">
        <v>0.0</v>
      </c>
      <c r="L212" s="31">
        <v>0.0</v>
      </c>
      <c r="M212" s="31">
        <v>0.0</v>
      </c>
      <c r="N212" s="31">
        <v>0.0</v>
      </c>
      <c r="O212" s="31">
        <v>1.0</v>
      </c>
      <c r="P212" s="31">
        <v>1.0</v>
      </c>
      <c r="Q212" s="31">
        <v>1.0</v>
      </c>
      <c r="R212" s="31">
        <v>1.0</v>
      </c>
      <c r="S212" s="31">
        <v>1.0</v>
      </c>
      <c r="T212" s="31">
        <v>1.0</v>
      </c>
      <c r="U212" s="31">
        <v>1.0</v>
      </c>
      <c r="V212" s="31">
        <v>1.0</v>
      </c>
      <c r="W212" s="31">
        <v>1.0</v>
      </c>
      <c r="X212" s="31">
        <v>1.0</v>
      </c>
      <c r="Y212" s="31">
        <v>1.0</v>
      </c>
      <c r="Z212" s="31">
        <v>1.0</v>
      </c>
      <c r="AA212" s="31">
        <v>1.0</v>
      </c>
      <c r="AB212" s="31">
        <v>1.0</v>
      </c>
      <c r="AC212" s="31">
        <v>1.0</v>
      </c>
      <c r="AD212" s="31">
        <v>1.0</v>
      </c>
      <c r="AE212" s="31">
        <v>1.0</v>
      </c>
      <c r="AF212" s="31">
        <v>1.0</v>
      </c>
      <c r="AG212" s="31">
        <v>1.0</v>
      </c>
      <c r="AH212" s="31">
        <v>1.0</v>
      </c>
      <c r="AI212" s="31">
        <v>1.0</v>
      </c>
      <c r="AJ212" s="31">
        <v>1.0</v>
      </c>
      <c r="AK212" s="31">
        <v>1.0</v>
      </c>
      <c r="AL212" s="31">
        <v>1.0</v>
      </c>
      <c r="AM212" s="31">
        <v>1.0</v>
      </c>
      <c r="AN212" s="31">
        <v>1.0</v>
      </c>
      <c r="AO212" s="31">
        <v>1.0</v>
      </c>
      <c r="AP212" s="31">
        <v>1.0</v>
      </c>
      <c r="AQ212" s="31">
        <v>1.0</v>
      </c>
      <c r="AR212" s="31">
        <v>1.0</v>
      </c>
      <c r="AS212" s="31">
        <v>1.0</v>
      </c>
      <c r="AT212" s="31">
        <v>1.0</v>
      </c>
    </row>
    <row r="213" ht="15.75" customHeight="1">
      <c r="A213" s="31" t="s">
        <v>221</v>
      </c>
      <c r="B213" s="31">
        <v>0.0</v>
      </c>
      <c r="C213" s="31">
        <v>0.0</v>
      </c>
      <c r="D213" s="31">
        <v>0.0</v>
      </c>
      <c r="E213" s="31">
        <v>0.0</v>
      </c>
      <c r="F213" s="31">
        <v>0.0</v>
      </c>
      <c r="G213" s="31">
        <v>0.0</v>
      </c>
      <c r="H213" s="31">
        <v>0.0</v>
      </c>
      <c r="I213" s="31">
        <v>0.0</v>
      </c>
      <c r="J213" s="31">
        <v>0.0</v>
      </c>
      <c r="K213" s="31">
        <v>0.0</v>
      </c>
      <c r="L213" s="31">
        <v>0.0</v>
      </c>
      <c r="M213" s="31">
        <v>0.0</v>
      </c>
      <c r="N213" s="31">
        <v>0.0</v>
      </c>
      <c r="O213" s="31">
        <v>0.0</v>
      </c>
      <c r="P213" s="31">
        <v>0.0</v>
      </c>
      <c r="Q213" s="31">
        <v>0.0</v>
      </c>
      <c r="R213" s="31">
        <v>0.0</v>
      </c>
      <c r="S213" s="31">
        <v>0.0</v>
      </c>
      <c r="T213" s="31">
        <v>0.0</v>
      </c>
      <c r="U213" s="31">
        <v>0.0</v>
      </c>
      <c r="V213" s="31">
        <v>0.0</v>
      </c>
      <c r="W213" s="31">
        <v>0.0</v>
      </c>
      <c r="X213" s="31">
        <v>0.0</v>
      </c>
      <c r="Y213" s="31">
        <v>0.0</v>
      </c>
      <c r="Z213" s="31">
        <v>0.0</v>
      </c>
      <c r="AA213" s="31">
        <v>0.0</v>
      </c>
      <c r="AB213" s="31">
        <v>0.0</v>
      </c>
      <c r="AC213" s="31">
        <v>0.0</v>
      </c>
      <c r="AD213" s="31">
        <v>0.0</v>
      </c>
      <c r="AE213" s="31">
        <v>0.0</v>
      </c>
      <c r="AF213" s="31">
        <v>0.0</v>
      </c>
      <c r="AG213" s="31">
        <v>0.0</v>
      </c>
      <c r="AH213" s="31">
        <v>0.0</v>
      </c>
      <c r="AI213" s="31">
        <v>0.0</v>
      </c>
      <c r="AJ213" s="31">
        <v>0.0</v>
      </c>
      <c r="AK213" s="31">
        <v>0.0</v>
      </c>
      <c r="AL213" s="31">
        <v>0.0</v>
      </c>
      <c r="AM213" s="31">
        <v>0.0</v>
      </c>
      <c r="AN213" s="31">
        <v>0.0</v>
      </c>
      <c r="AO213" s="31">
        <v>0.0</v>
      </c>
      <c r="AP213" s="31">
        <v>0.0</v>
      </c>
      <c r="AQ213" s="31">
        <v>0.0</v>
      </c>
      <c r="AR213" s="31">
        <v>0.0</v>
      </c>
      <c r="AS213" s="31">
        <v>0.0</v>
      </c>
      <c r="AT213" s="31">
        <v>0.0</v>
      </c>
    </row>
    <row r="214" ht="15.75" customHeight="1">
      <c r="A214" s="14" t="s">
        <v>222</v>
      </c>
      <c r="B214" s="31">
        <v>0.0</v>
      </c>
      <c r="C214" s="31">
        <v>0.0</v>
      </c>
      <c r="D214" s="31">
        <v>0.0</v>
      </c>
      <c r="E214" s="31">
        <v>0.0</v>
      </c>
      <c r="F214" s="31">
        <v>0.0</v>
      </c>
      <c r="G214" s="31">
        <v>0.0</v>
      </c>
      <c r="H214" s="31">
        <v>0.0</v>
      </c>
      <c r="I214" s="31">
        <v>0.0</v>
      </c>
      <c r="J214" s="31">
        <v>0.0</v>
      </c>
      <c r="K214" s="31">
        <v>0.0</v>
      </c>
      <c r="L214" s="31">
        <v>0.0</v>
      </c>
      <c r="M214" s="31">
        <v>0.0</v>
      </c>
      <c r="N214" s="31">
        <v>0.0</v>
      </c>
      <c r="O214" s="31">
        <v>0.0</v>
      </c>
      <c r="P214" s="31">
        <v>0.0</v>
      </c>
      <c r="Q214" s="31">
        <v>0.0</v>
      </c>
      <c r="R214" s="31">
        <v>0.0</v>
      </c>
      <c r="S214" s="31">
        <v>0.0</v>
      </c>
      <c r="T214" s="31">
        <v>0.0</v>
      </c>
      <c r="U214" s="31">
        <v>2.0</v>
      </c>
      <c r="V214" s="31">
        <v>2.0</v>
      </c>
      <c r="W214" s="31">
        <v>2.0</v>
      </c>
      <c r="X214" s="31">
        <v>2.0</v>
      </c>
      <c r="Y214" s="31">
        <v>2.0</v>
      </c>
      <c r="Z214" s="31">
        <v>2.0</v>
      </c>
      <c r="AA214" s="31">
        <v>2.0</v>
      </c>
      <c r="AB214" s="31">
        <v>2.0</v>
      </c>
      <c r="AC214" s="31">
        <v>2.0</v>
      </c>
      <c r="AD214" s="31">
        <v>2.0</v>
      </c>
      <c r="AE214" s="31">
        <v>2.0</v>
      </c>
      <c r="AF214" s="31">
        <v>2.0</v>
      </c>
      <c r="AG214" s="31">
        <v>2.0</v>
      </c>
      <c r="AH214" s="31">
        <v>2.0</v>
      </c>
      <c r="AI214" s="31">
        <v>2.0</v>
      </c>
      <c r="AJ214" s="31">
        <v>2.0</v>
      </c>
      <c r="AK214" s="31">
        <v>2.0</v>
      </c>
      <c r="AL214" s="31">
        <v>2.0</v>
      </c>
      <c r="AM214" s="31">
        <v>2.0</v>
      </c>
      <c r="AN214" s="31">
        <v>2.0</v>
      </c>
      <c r="AO214" s="31">
        <v>2.0</v>
      </c>
      <c r="AP214" s="31">
        <v>2.0</v>
      </c>
      <c r="AQ214" s="31">
        <v>2.0</v>
      </c>
      <c r="AR214" s="31">
        <v>2.0</v>
      </c>
      <c r="AS214" s="31">
        <v>2.0</v>
      </c>
      <c r="AT214" s="31">
        <v>2.0</v>
      </c>
    </row>
    <row r="215" ht="15.75" customHeight="1">
      <c r="A215" s="31" t="s">
        <v>223</v>
      </c>
      <c r="B215" s="31">
        <v>0.0</v>
      </c>
      <c r="C215" s="31">
        <v>0.0</v>
      </c>
      <c r="D215" s="31">
        <v>0.0</v>
      </c>
      <c r="E215" s="31">
        <v>0.0</v>
      </c>
      <c r="F215" s="31">
        <v>0.0</v>
      </c>
      <c r="G215" s="31">
        <v>0.0</v>
      </c>
      <c r="H215" s="31">
        <v>0.0</v>
      </c>
      <c r="I215" s="31">
        <v>0.0</v>
      </c>
      <c r="J215" s="31">
        <v>0.0</v>
      </c>
      <c r="K215" s="31">
        <v>0.0</v>
      </c>
      <c r="L215" s="31">
        <v>0.0</v>
      </c>
      <c r="M215" s="31">
        <v>0.0</v>
      </c>
      <c r="N215" s="31">
        <v>0.0</v>
      </c>
      <c r="O215" s="31">
        <v>0.0</v>
      </c>
      <c r="P215" s="31">
        <v>0.0</v>
      </c>
      <c r="Q215" s="31">
        <v>0.0</v>
      </c>
      <c r="R215" s="31">
        <v>0.0</v>
      </c>
      <c r="S215" s="31">
        <v>0.0</v>
      </c>
      <c r="T215" s="31">
        <v>0.0</v>
      </c>
      <c r="U215" s="31">
        <v>0.0</v>
      </c>
      <c r="V215" s="31">
        <v>0.0</v>
      </c>
      <c r="W215" s="31">
        <v>0.0</v>
      </c>
      <c r="X215" s="31">
        <v>0.0</v>
      </c>
      <c r="Y215" s="31">
        <v>0.0</v>
      </c>
      <c r="Z215" s="31">
        <v>0.0</v>
      </c>
      <c r="AA215" s="31">
        <v>0.0</v>
      </c>
      <c r="AB215" s="31">
        <v>0.0</v>
      </c>
      <c r="AC215" s="31">
        <v>0.0</v>
      </c>
      <c r="AD215" s="31">
        <v>0.0</v>
      </c>
      <c r="AE215" s="31">
        <v>0.0</v>
      </c>
      <c r="AF215" s="31">
        <v>0.0</v>
      </c>
      <c r="AG215" s="31">
        <v>0.0</v>
      </c>
      <c r="AH215" s="31">
        <v>0.0</v>
      </c>
      <c r="AI215" s="31">
        <v>0.0</v>
      </c>
      <c r="AJ215" s="31">
        <v>0.0</v>
      </c>
      <c r="AK215" s="31">
        <v>0.0</v>
      </c>
      <c r="AL215" s="31">
        <v>0.0</v>
      </c>
      <c r="AM215" s="31">
        <v>0.0</v>
      </c>
      <c r="AN215" s="31">
        <v>0.0</v>
      </c>
      <c r="AO215" s="31">
        <v>0.0</v>
      </c>
      <c r="AP215" s="31">
        <v>0.0</v>
      </c>
      <c r="AQ215" s="31">
        <v>0.0</v>
      </c>
      <c r="AR215" s="31">
        <v>0.0</v>
      </c>
      <c r="AS215" s="31">
        <v>0.0</v>
      </c>
      <c r="AT215" s="31">
        <v>0.0</v>
      </c>
    </row>
    <row r="216" ht="15.75" customHeight="1"/>
    <row r="217" ht="15.75" customHeight="1">
      <c r="A217" s="75" t="s">
        <v>225</v>
      </c>
      <c r="B217" s="75" t="s">
        <v>5</v>
      </c>
    </row>
    <row r="218" ht="15.75" customHeight="1">
      <c r="A218" s="31" t="s">
        <v>53</v>
      </c>
      <c r="B218" s="31">
        <v>5.0</v>
      </c>
    </row>
    <row r="219" ht="15.75" customHeight="1">
      <c r="A219" s="31" t="s">
        <v>226</v>
      </c>
      <c r="B219" s="31">
        <v>15.0</v>
      </c>
    </row>
    <row r="220" ht="15.75" customHeight="1">
      <c r="A220" s="31" t="s">
        <v>85</v>
      </c>
      <c r="B220" s="31">
        <v>1.0</v>
      </c>
    </row>
    <row r="221" ht="15.75" customHeight="1">
      <c r="A221" s="31" t="s">
        <v>227</v>
      </c>
      <c r="B221" s="31">
        <v>2.0</v>
      </c>
    </row>
    <row r="222" ht="15.75" customHeight="1">
      <c r="A222" s="31" t="s">
        <v>93</v>
      </c>
      <c r="B222" s="31">
        <v>2.0</v>
      </c>
    </row>
    <row r="223" ht="15.75" customHeight="1">
      <c r="A223" s="31" t="s">
        <v>228</v>
      </c>
      <c r="B223" s="31">
        <v>5.0</v>
      </c>
    </row>
    <row r="224" ht="15.75" customHeight="1">
      <c r="A224" s="31" t="s">
        <v>229</v>
      </c>
      <c r="B224" s="31">
        <v>1.0</v>
      </c>
    </row>
    <row r="225" ht="15.75" customHeight="1">
      <c r="A225" s="31" t="s">
        <v>230</v>
      </c>
      <c r="B225" s="31">
        <v>2.0</v>
      </c>
    </row>
    <row r="226" ht="15.75" customHeight="1">
      <c r="A226" s="31" t="s">
        <v>231</v>
      </c>
      <c r="B226" s="31">
        <v>4.0</v>
      </c>
    </row>
    <row r="227" ht="15.75" customHeight="1">
      <c r="A227" s="31" t="s">
        <v>128</v>
      </c>
      <c r="B227" s="31">
        <v>4.0</v>
      </c>
    </row>
    <row r="228" ht="15.75" customHeight="1"/>
    <row r="229" ht="15.75" customHeight="1">
      <c r="A229" s="75" t="s">
        <v>225</v>
      </c>
      <c r="B229" s="71" t="s">
        <v>6</v>
      </c>
      <c r="C229" s="71" t="s">
        <v>8</v>
      </c>
      <c r="D229" s="71" t="s">
        <v>9</v>
      </c>
      <c r="E229" s="71" t="s">
        <v>10</v>
      </c>
      <c r="F229" s="71" t="s">
        <v>11</v>
      </c>
      <c r="G229" s="71" t="s">
        <v>12</v>
      </c>
      <c r="H229" s="71" t="s">
        <v>13</v>
      </c>
      <c r="I229" s="71" t="s">
        <v>14</v>
      </c>
      <c r="J229" s="71" t="s">
        <v>15</v>
      </c>
      <c r="K229" s="71" t="s">
        <v>16</v>
      </c>
    </row>
    <row r="230" ht="15.75" customHeight="1">
      <c r="A230" s="31" t="s">
        <v>53</v>
      </c>
      <c r="B230" s="31">
        <v>0.0</v>
      </c>
      <c r="C230" s="31">
        <v>0.0</v>
      </c>
      <c r="D230" s="31">
        <v>0.0</v>
      </c>
      <c r="E230" s="31">
        <v>0.0</v>
      </c>
      <c r="F230" s="31">
        <v>0.0</v>
      </c>
      <c r="G230" s="31">
        <v>0.0</v>
      </c>
      <c r="H230" s="31">
        <v>0.0</v>
      </c>
      <c r="I230" s="31">
        <v>0.0</v>
      </c>
      <c r="J230" s="31">
        <v>0.0</v>
      </c>
      <c r="K230" s="31">
        <v>0.0</v>
      </c>
    </row>
    <row r="231" ht="15.75" customHeight="1">
      <c r="A231" s="31" t="s">
        <v>226</v>
      </c>
      <c r="B231" s="31">
        <v>0.0</v>
      </c>
      <c r="C231" s="31">
        <v>0.0</v>
      </c>
      <c r="D231" s="31">
        <v>0.0</v>
      </c>
      <c r="E231" s="31">
        <v>0.0</v>
      </c>
      <c r="F231" s="31">
        <v>0.0</v>
      </c>
      <c r="G231" s="31">
        <v>0.0</v>
      </c>
      <c r="H231" s="31">
        <v>0.0</v>
      </c>
      <c r="I231" s="31">
        <v>0.0</v>
      </c>
      <c r="J231" s="31">
        <v>0.0</v>
      </c>
      <c r="K231" s="31">
        <v>0.0</v>
      </c>
    </row>
    <row r="232" ht="15.75" customHeight="1">
      <c r="A232" s="31" t="s">
        <v>85</v>
      </c>
      <c r="B232" s="31">
        <v>0.0</v>
      </c>
      <c r="C232" s="31">
        <v>0.0</v>
      </c>
      <c r="D232" s="31">
        <v>0.0</v>
      </c>
      <c r="E232" s="31">
        <v>0.0</v>
      </c>
      <c r="F232" s="31">
        <v>0.0</v>
      </c>
      <c r="G232" s="31">
        <v>0.0</v>
      </c>
      <c r="H232" s="31">
        <v>0.0</v>
      </c>
      <c r="I232" s="31">
        <v>0.0</v>
      </c>
      <c r="J232" s="31">
        <v>0.0</v>
      </c>
      <c r="K232" s="31">
        <v>0.0</v>
      </c>
    </row>
    <row r="233" ht="15.75" customHeight="1">
      <c r="A233" s="31" t="s">
        <v>227</v>
      </c>
      <c r="B233" s="31">
        <v>0.0</v>
      </c>
      <c r="C233" s="31">
        <v>0.0</v>
      </c>
      <c r="D233" s="31">
        <v>0.0</v>
      </c>
      <c r="E233" s="31">
        <v>0.0</v>
      </c>
      <c r="F233" s="31">
        <v>0.0</v>
      </c>
      <c r="G233" s="31">
        <v>0.0</v>
      </c>
      <c r="H233" s="31">
        <v>0.0</v>
      </c>
      <c r="I233" s="31">
        <v>0.0</v>
      </c>
      <c r="J233" s="31">
        <v>0.0</v>
      </c>
      <c r="K233" s="31">
        <v>0.0</v>
      </c>
    </row>
    <row r="234" ht="15.75" customHeight="1">
      <c r="A234" s="31" t="s">
        <v>93</v>
      </c>
      <c r="B234" s="31">
        <v>0.0</v>
      </c>
      <c r="C234" s="31">
        <v>0.0</v>
      </c>
      <c r="D234" s="31">
        <v>0.0</v>
      </c>
      <c r="E234" s="31">
        <v>0.0</v>
      </c>
      <c r="F234" s="31">
        <v>0.0</v>
      </c>
      <c r="G234" s="31">
        <v>0.0</v>
      </c>
      <c r="H234" s="31">
        <v>0.0</v>
      </c>
      <c r="I234" s="31">
        <v>0.0</v>
      </c>
      <c r="J234" s="31">
        <v>0.0</v>
      </c>
      <c r="K234" s="31">
        <v>0.0</v>
      </c>
    </row>
    <row r="235" ht="15.75" customHeight="1">
      <c r="A235" s="31" t="s">
        <v>228</v>
      </c>
      <c r="B235" s="31">
        <v>0.0</v>
      </c>
      <c r="C235" s="31">
        <v>0.0</v>
      </c>
      <c r="D235" s="31">
        <v>0.0</v>
      </c>
      <c r="E235" s="31">
        <v>0.0</v>
      </c>
      <c r="F235" s="31">
        <v>0.0</v>
      </c>
      <c r="G235" s="31">
        <v>0.0</v>
      </c>
      <c r="H235" s="31">
        <v>0.0</v>
      </c>
      <c r="I235" s="31">
        <v>0.0</v>
      </c>
      <c r="J235" s="31">
        <v>0.0</v>
      </c>
      <c r="K235" s="31">
        <v>0.0</v>
      </c>
    </row>
    <row r="236" ht="15.75" customHeight="1">
      <c r="A236" s="31" t="s">
        <v>229</v>
      </c>
      <c r="B236" s="31">
        <v>0.0</v>
      </c>
      <c r="C236" s="31">
        <v>0.0</v>
      </c>
      <c r="D236" s="31">
        <v>0.0</v>
      </c>
      <c r="E236" s="31">
        <v>0.0</v>
      </c>
      <c r="F236" s="31">
        <v>0.0</v>
      </c>
      <c r="G236" s="31">
        <v>0.0</v>
      </c>
      <c r="H236" s="31">
        <v>0.0</v>
      </c>
      <c r="I236" s="31">
        <v>0.0</v>
      </c>
      <c r="J236" s="31">
        <v>0.0</v>
      </c>
      <c r="K236" s="31">
        <v>0.0</v>
      </c>
    </row>
    <row r="237" ht="15.75" customHeight="1">
      <c r="A237" s="31" t="s">
        <v>230</v>
      </c>
      <c r="B237" s="31">
        <v>0.0</v>
      </c>
      <c r="C237" s="31">
        <v>0.0</v>
      </c>
      <c r="D237" s="31">
        <v>0.0</v>
      </c>
      <c r="E237" s="31">
        <v>0.0</v>
      </c>
      <c r="F237" s="31">
        <v>0.0</v>
      </c>
      <c r="G237" s="31">
        <v>0.0</v>
      </c>
      <c r="H237" s="31">
        <v>0.0</v>
      </c>
      <c r="I237" s="31">
        <v>0.0</v>
      </c>
      <c r="J237" s="31">
        <v>0.0</v>
      </c>
      <c r="K237" s="31">
        <v>0.0</v>
      </c>
    </row>
    <row r="238" ht="15.75" customHeight="1">
      <c r="A238" s="31" t="s">
        <v>231</v>
      </c>
      <c r="B238" s="31">
        <v>0.0</v>
      </c>
      <c r="C238" s="31">
        <v>1.0</v>
      </c>
      <c r="D238" s="31">
        <v>1.0</v>
      </c>
      <c r="E238" s="31">
        <v>1.0</v>
      </c>
      <c r="F238" s="31">
        <v>1.0</v>
      </c>
      <c r="G238" s="31">
        <v>1.0</v>
      </c>
      <c r="H238" s="31">
        <v>1.0</v>
      </c>
      <c r="I238" s="31">
        <v>1.0</v>
      </c>
      <c r="J238" s="31">
        <v>1.0</v>
      </c>
      <c r="K238" s="31">
        <v>1.0</v>
      </c>
    </row>
    <row r="239" ht="15.75" customHeight="1">
      <c r="A239" s="31" t="s">
        <v>128</v>
      </c>
      <c r="B239" s="31">
        <v>0.0</v>
      </c>
      <c r="C239" s="31">
        <v>0.0</v>
      </c>
      <c r="D239" s="31">
        <v>0.0</v>
      </c>
      <c r="E239" s="31">
        <v>0.0</v>
      </c>
      <c r="F239" s="31">
        <v>0.0</v>
      </c>
      <c r="G239" s="31">
        <v>0.0</v>
      </c>
      <c r="H239" s="31">
        <v>0.0</v>
      </c>
      <c r="I239" s="31">
        <v>0.0</v>
      </c>
      <c r="J239" s="31">
        <v>0.0</v>
      </c>
      <c r="K239" s="31">
        <v>0.0</v>
      </c>
    </row>
    <row r="240" ht="15.75" customHeight="1"/>
    <row r="241" ht="15.75" customHeight="1">
      <c r="A241" s="75" t="s">
        <v>7</v>
      </c>
      <c r="B241" s="75" t="s">
        <v>5</v>
      </c>
    </row>
    <row r="242" ht="15.75" customHeight="1">
      <c r="A242" s="31" t="s">
        <v>192</v>
      </c>
      <c r="B242" s="31">
        <v>2.0</v>
      </c>
    </row>
    <row r="243" ht="15.75" customHeight="1">
      <c r="A243" s="31" t="s">
        <v>232</v>
      </c>
      <c r="B243" s="31">
        <v>3.0</v>
      </c>
    </row>
    <row r="244" ht="15.75" customHeight="1">
      <c r="A244" s="31" t="s">
        <v>215</v>
      </c>
      <c r="B244" s="31">
        <v>5.0</v>
      </c>
    </row>
    <row r="245" ht="15.75" customHeight="1">
      <c r="A245" s="31" t="s">
        <v>233</v>
      </c>
      <c r="B245" s="31">
        <v>3.0</v>
      </c>
    </row>
    <row r="246" ht="15.75" customHeight="1">
      <c r="A246" s="31" t="s">
        <v>222</v>
      </c>
      <c r="B246" s="31">
        <v>6.0</v>
      </c>
    </row>
    <row r="247" ht="15.75" customHeight="1">
      <c r="A247" s="31" t="s">
        <v>195</v>
      </c>
      <c r="B247" s="31">
        <v>1.0</v>
      </c>
    </row>
    <row r="248" ht="15.75" customHeight="1">
      <c r="A248" s="31" t="s">
        <v>234</v>
      </c>
      <c r="B248" s="31">
        <v>1.0</v>
      </c>
    </row>
    <row r="249" ht="15.75" customHeight="1">
      <c r="A249" s="31" t="s">
        <v>216</v>
      </c>
      <c r="B249" s="31">
        <v>3.0</v>
      </c>
    </row>
    <row r="250" ht="15.75" customHeight="1">
      <c r="A250" s="31" t="s">
        <v>217</v>
      </c>
      <c r="B250" s="31">
        <v>3.0</v>
      </c>
    </row>
    <row r="251" ht="15.75" customHeight="1"/>
    <row r="252" ht="15.75" customHeight="1">
      <c r="A252" s="75" t="s">
        <v>7</v>
      </c>
      <c r="B252" s="71" t="s">
        <v>6</v>
      </c>
      <c r="C252" s="71" t="s">
        <v>8</v>
      </c>
      <c r="D252" s="71" t="s">
        <v>9</v>
      </c>
      <c r="E252" s="71" t="s">
        <v>10</v>
      </c>
      <c r="F252" s="71" t="s">
        <v>11</v>
      </c>
      <c r="G252" s="71" t="s">
        <v>12</v>
      </c>
      <c r="H252" s="71" t="s">
        <v>13</v>
      </c>
      <c r="I252" s="71" t="s">
        <v>14</v>
      </c>
      <c r="J252" s="71" t="s">
        <v>15</v>
      </c>
      <c r="K252" s="71" t="s">
        <v>16</v>
      </c>
    </row>
    <row r="253" ht="15.75" customHeight="1">
      <c r="A253" s="31" t="s">
        <v>192</v>
      </c>
      <c r="B253" s="31">
        <v>0.0</v>
      </c>
      <c r="C253" s="31">
        <v>0.0</v>
      </c>
      <c r="D253" s="31">
        <v>0.0</v>
      </c>
      <c r="E253" s="31">
        <v>0.0</v>
      </c>
      <c r="F253" s="31">
        <v>0.0</v>
      </c>
      <c r="G253" s="31">
        <v>0.0</v>
      </c>
      <c r="H253" s="31">
        <v>0.0</v>
      </c>
      <c r="I253" s="31">
        <v>0.0</v>
      </c>
      <c r="J253" s="31">
        <v>0.0</v>
      </c>
      <c r="K253" s="31">
        <v>0.0</v>
      </c>
    </row>
    <row r="254" ht="15.75" customHeight="1">
      <c r="A254" s="31" t="s">
        <v>232</v>
      </c>
      <c r="B254" s="31">
        <v>0.0</v>
      </c>
      <c r="C254" s="31">
        <v>0.0</v>
      </c>
      <c r="D254" s="31">
        <v>0.0</v>
      </c>
      <c r="E254" s="31">
        <v>0.0</v>
      </c>
      <c r="F254" s="31">
        <v>0.0</v>
      </c>
      <c r="G254" s="31">
        <v>0.0</v>
      </c>
      <c r="H254" s="31">
        <v>0.0</v>
      </c>
      <c r="I254" s="31">
        <v>0.0</v>
      </c>
      <c r="J254" s="31">
        <v>0.0</v>
      </c>
      <c r="K254" s="31">
        <v>0.0</v>
      </c>
    </row>
    <row r="255" ht="15.75" customHeight="1">
      <c r="A255" s="31" t="s">
        <v>215</v>
      </c>
      <c r="B255" s="31">
        <v>0.0</v>
      </c>
      <c r="C255" s="31">
        <v>0.0</v>
      </c>
      <c r="D255" s="31">
        <v>0.0</v>
      </c>
      <c r="E255" s="31">
        <v>0.0</v>
      </c>
      <c r="F255" s="31">
        <v>0.0</v>
      </c>
      <c r="G255" s="31">
        <v>0.0</v>
      </c>
      <c r="H255" s="31">
        <v>0.0</v>
      </c>
      <c r="I255" s="31">
        <v>0.0</v>
      </c>
      <c r="J255" s="31">
        <v>0.0</v>
      </c>
      <c r="K255" s="31">
        <v>0.0</v>
      </c>
    </row>
    <row r="256" ht="15.75" customHeight="1">
      <c r="A256" s="31" t="s">
        <v>233</v>
      </c>
      <c r="B256" s="31">
        <v>0.0</v>
      </c>
      <c r="C256" s="31">
        <v>0.0</v>
      </c>
      <c r="D256" s="31">
        <v>0.0</v>
      </c>
      <c r="E256" s="31">
        <v>0.0</v>
      </c>
      <c r="F256" s="31">
        <v>0.0</v>
      </c>
      <c r="G256" s="31">
        <v>0.0</v>
      </c>
      <c r="H256" s="31">
        <v>0.0</v>
      </c>
      <c r="I256" s="31">
        <v>0.0</v>
      </c>
      <c r="J256" s="31">
        <v>0.0</v>
      </c>
      <c r="K256" s="31">
        <v>0.0</v>
      </c>
    </row>
    <row r="257" ht="15.75" customHeight="1">
      <c r="A257" s="31" t="s">
        <v>222</v>
      </c>
      <c r="B257" s="31">
        <v>0.0</v>
      </c>
      <c r="C257" s="31">
        <v>1.0</v>
      </c>
      <c r="D257" s="31">
        <v>1.0</v>
      </c>
      <c r="E257" s="31">
        <v>1.0</v>
      </c>
      <c r="F257" s="31">
        <v>1.0</v>
      </c>
      <c r="G257" s="31">
        <v>1.0</v>
      </c>
      <c r="H257" s="31">
        <v>1.0</v>
      </c>
      <c r="I257" s="31">
        <v>1.0</v>
      </c>
      <c r="J257" s="31">
        <v>1.0</v>
      </c>
      <c r="K257" s="31">
        <v>1.0</v>
      </c>
    </row>
    <row r="258" ht="15.75" customHeight="1">
      <c r="A258" s="31" t="s">
        <v>195</v>
      </c>
      <c r="B258" s="31">
        <v>0.0</v>
      </c>
      <c r="C258" s="31">
        <v>0.0</v>
      </c>
      <c r="D258" s="31">
        <v>0.0</v>
      </c>
      <c r="E258" s="31">
        <v>0.0</v>
      </c>
      <c r="F258" s="31">
        <v>0.0</v>
      </c>
      <c r="G258" s="31">
        <v>0.0</v>
      </c>
      <c r="H258" s="31">
        <v>0.0</v>
      </c>
      <c r="I258" s="31">
        <v>0.0</v>
      </c>
      <c r="J258" s="31">
        <v>0.0</v>
      </c>
      <c r="K258" s="31">
        <v>0.0</v>
      </c>
    </row>
    <row r="259" ht="15.75" customHeight="1">
      <c r="A259" s="31" t="s">
        <v>234</v>
      </c>
      <c r="B259" s="31">
        <v>0.0</v>
      </c>
      <c r="C259" s="31">
        <v>0.0</v>
      </c>
      <c r="D259" s="31">
        <v>0.0</v>
      </c>
      <c r="E259" s="31">
        <v>0.0</v>
      </c>
      <c r="F259" s="31">
        <v>0.0</v>
      </c>
      <c r="G259" s="31">
        <v>0.0</v>
      </c>
      <c r="H259" s="31">
        <v>0.0</v>
      </c>
      <c r="I259" s="31">
        <v>0.0</v>
      </c>
      <c r="J259" s="31">
        <v>0.0</v>
      </c>
      <c r="K259" s="31">
        <v>0.0</v>
      </c>
    </row>
    <row r="260" ht="15.75" customHeight="1">
      <c r="A260" s="31" t="s">
        <v>216</v>
      </c>
      <c r="B260" s="31">
        <v>0.0</v>
      </c>
      <c r="C260" s="31">
        <v>0.0</v>
      </c>
      <c r="D260" s="31">
        <v>0.0</v>
      </c>
      <c r="E260" s="31">
        <v>0.0</v>
      </c>
      <c r="F260" s="31">
        <v>0.0</v>
      </c>
      <c r="G260" s="31">
        <v>0.0</v>
      </c>
      <c r="H260" s="31">
        <v>0.0</v>
      </c>
      <c r="I260" s="31">
        <v>0.0</v>
      </c>
      <c r="J260" s="31">
        <v>0.0</v>
      </c>
      <c r="K260" s="31">
        <v>0.0</v>
      </c>
    </row>
    <row r="261" ht="15.75" customHeight="1">
      <c r="A261" s="31" t="s">
        <v>217</v>
      </c>
      <c r="B261" s="31">
        <v>0.0</v>
      </c>
      <c r="C261" s="31">
        <v>0.0</v>
      </c>
      <c r="D261" s="31">
        <v>0.0</v>
      </c>
      <c r="E261" s="31">
        <v>0.0</v>
      </c>
      <c r="F261" s="31">
        <v>0.0</v>
      </c>
      <c r="G261" s="31">
        <v>0.0</v>
      </c>
      <c r="H261" s="31">
        <v>0.0</v>
      </c>
      <c r="I261" s="31">
        <v>0.0</v>
      </c>
      <c r="J261" s="31">
        <v>0.0</v>
      </c>
      <c r="K261" s="31">
        <v>0.0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4" width="9.25"/>
    <col customWidth="1" min="5" max="5" width="7.63"/>
    <col customWidth="1" min="6" max="6" width="7.88"/>
    <col customWidth="1" min="7" max="26" width="7.63"/>
  </cols>
  <sheetData>
    <row r="1">
      <c r="A1" s="77" t="s">
        <v>235</v>
      </c>
      <c r="B1" s="77" t="s">
        <v>236</v>
      </c>
      <c r="C1" s="77" t="s">
        <v>237</v>
      </c>
      <c r="F1" s="12" t="s">
        <v>238</v>
      </c>
    </row>
    <row r="2">
      <c r="A2" s="78" t="s">
        <v>53</v>
      </c>
      <c r="B2" s="78" t="s">
        <v>73</v>
      </c>
      <c r="C2" s="78" t="s">
        <v>83</v>
      </c>
      <c r="F2" s="1" t="s">
        <v>225</v>
      </c>
    </row>
    <row r="3">
      <c r="A3" s="79" t="s">
        <v>93</v>
      </c>
      <c r="B3" s="79" t="s">
        <v>73</v>
      </c>
      <c r="C3" s="79" t="s">
        <v>83</v>
      </c>
      <c r="D3" s="50"/>
      <c r="E3" s="50"/>
      <c r="F3" s="80" t="s">
        <v>239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78" t="s">
        <v>123</v>
      </c>
      <c r="B4" s="78" t="s">
        <v>73</v>
      </c>
      <c r="C4" s="78" t="s">
        <v>79</v>
      </c>
      <c r="F4" s="1" t="s">
        <v>7</v>
      </c>
    </row>
    <row r="5">
      <c r="A5" s="79" t="s">
        <v>107</v>
      </c>
      <c r="B5" s="79" t="s">
        <v>83</v>
      </c>
      <c r="C5" s="79" t="s">
        <v>88</v>
      </c>
      <c r="D5" s="50"/>
      <c r="E5" s="50"/>
      <c r="F5" s="80" t="s">
        <v>240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78" t="s">
        <v>113</v>
      </c>
      <c r="B6" s="78" t="s">
        <v>79</v>
      </c>
      <c r="C6" s="78" t="s">
        <v>88</v>
      </c>
      <c r="F6" s="1" t="s">
        <v>241</v>
      </c>
    </row>
    <row r="7">
      <c r="A7" s="80" t="s">
        <v>128</v>
      </c>
      <c r="B7" s="79" t="s">
        <v>79</v>
      </c>
      <c r="C7" s="79" t="s">
        <v>88</v>
      </c>
      <c r="D7" s="50"/>
      <c r="E7" s="50"/>
      <c r="F7" s="80" t="s">
        <v>242</v>
      </c>
      <c r="G7" s="50"/>
      <c r="H7" s="50"/>
      <c r="I7" s="70"/>
      <c r="J7" s="7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80" t="s">
        <v>129</v>
      </c>
      <c r="B8" s="79" t="s">
        <v>79</v>
      </c>
      <c r="C8" s="79" t="s">
        <v>88</v>
      </c>
      <c r="D8" s="50"/>
      <c r="F8" s="80" t="s">
        <v>2</v>
      </c>
    </row>
    <row r="9">
      <c r="F9" s="80" t="s">
        <v>144</v>
      </c>
    </row>
    <row r="10">
      <c r="A10" s="77" t="s">
        <v>243</v>
      </c>
      <c r="B10" s="77" t="s">
        <v>236</v>
      </c>
      <c r="C10" s="77" t="s">
        <v>237</v>
      </c>
      <c r="D10" s="77" t="s">
        <v>244</v>
      </c>
      <c r="F10" s="80" t="s">
        <v>190</v>
      </c>
    </row>
    <row r="11">
      <c r="A11" s="78" t="s">
        <v>133</v>
      </c>
      <c r="B11" s="78" t="s">
        <v>79</v>
      </c>
      <c r="C11" s="78" t="s">
        <v>88</v>
      </c>
      <c r="D11" s="78"/>
      <c r="E11" s="50"/>
      <c r="F11" s="80" t="s">
        <v>171</v>
      </c>
      <c r="G11" s="50"/>
      <c r="H11" s="50"/>
      <c r="I11" s="70"/>
      <c r="J11" s="7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79" t="s">
        <v>136</v>
      </c>
      <c r="B12" s="79" t="s">
        <v>73</v>
      </c>
      <c r="C12" s="79" t="s">
        <v>83</v>
      </c>
      <c r="D12" s="79"/>
      <c r="F12" s="80" t="s">
        <v>198</v>
      </c>
    </row>
    <row r="13">
      <c r="A13" s="78" t="s">
        <v>137</v>
      </c>
      <c r="B13" s="78" t="s">
        <v>73</v>
      </c>
      <c r="C13" s="78" t="s">
        <v>88</v>
      </c>
      <c r="D13" s="78"/>
      <c r="E13" s="50"/>
      <c r="F13" s="80" t="s">
        <v>224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79" t="s">
        <v>138</v>
      </c>
      <c r="B14" s="79" t="s">
        <v>79</v>
      </c>
      <c r="C14" s="79" t="s">
        <v>83</v>
      </c>
      <c r="D14" s="79" t="s">
        <v>88</v>
      </c>
    </row>
    <row r="15">
      <c r="A15" s="78" t="s">
        <v>145</v>
      </c>
      <c r="B15" s="78" t="s">
        <v>73</v>
      </c>
      <c r="C15" s="78" t="s">
        <v>83</v>
      </c>
      <c r="D15" s="78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79" t="s">
        <v>148</v>
      </c>
      <c r="B16" s="79" t="s">
        <v>79</v>
      </c>
      <c r="C16" s="79" t="s">
        <v>88</v>
      </c>
      <c r="D16" s="79"/>
    </row>
    <row r="18">
      <c r="A18" s="77" t="s">
        <v>245</v>
      </c>
      <c r="B18" s="77" t="s">
        <v>236</v>
      </c>
      <c r="C18" s="77" t="s">
        <v>237</v>
      </c>
    </row>
    <row r="19">
      <c r="A19" s="78" t="s">
        <v>156</v>
      </c>
      <c r="B19" s="78" t="s">
        <v>79</v>
      </c>
      <c r="C19" s="78" t="s">
        <v>83</v>
      </c>
    </row>
    <row r="20">
      <c r="A20" s="79" t="s">
        <v>157</v>
      </c>
      <c r="B20" s="79" t="s">
        <v>73</v>
      </c>
      <c r="C20" s="79" t="s">
        <v>79</v>
      </c>
    </row>
    <row r="21" ht="15.75" customHeight="1">
      <c r="A21" s="78" t="s">
        <v>161</v>
      </c>
      <c r="B21" s="78" t="s">
        <v>73</v>
      </c>
      <c r="C21" s="78" t="s">
        <v>88</v>
      </c>
    </row>
    <row r="22" ht="15.75" customHeight="1">
      <c r="A22" s="79" t="s">
        <v>163</v>
      </c>
      <c r="B22" s="79" t="s">
        <v>79</v>
      </c>
      <c r="C22" s="79" t="s">
        <v>88</v>
      </c>
    </row>
    <row r="23" ht="15.75" customHeight="1">
      <c r="A23" s="78" t="s">
        <v>166</v>
      </c>
      <c r="B23" s="78" t="s">
        <v>83</v>
      </c>
      <c r="C23" s="78" t="s">
        <v>88</v>
      </c>
    </row>
    <row r="24" ht="15.75" customHeight="1">
      <c r="A24" s="79" t="s">
        <v>167</v>
      </c>
      <c r="B24" s="79" t="s">
        <v>73</v>
      </c>
      <c r="C24" s="79" t="s">
        <v>83</v>
      </c>
    </row>
    <row r="25" ht="15.75" customHeight="1"/>
    <row r="26" ht="15.75" customHeight="1">
      <c r="A26" s="81" t="s">
        <v>246</v>
      </c>
      <c r="B26" s="81" t="s">
        <v>236</v>
      </c>
      <c r="C26" s="81" t="s">
        <v>247</v>
      </c>
    </row>
    <row r="27" ht="15.75" customHeight="1">
      <c r="A27" s="82" t="s">
        <v>192</v>
      </c>
      <c r="B27" s="82" t="s">
        <v>73</v>
      </c>
      <c r="C27" s="82" t="s">
        <v>83</v>
      </c>
    </row>
    <row r="28" ht="15.75" customHeight="1">
      <c r="A28" s="80" t="s">
        <v>194</v>
      </c>
      <c r="B28" s="80" t="s">
        <v>73</v>
      </c>
      <c r="C28" s="80" t="s">
        <v>79</v>
      </c>
    </row>
    <row r="29" ht="15.75" customHeight="1">
      <c r="A29" s="82" t="s">
        <v>195</v>
      </c>
      <c r="B29" s="82" t="s">
        <v>83</v>
      </c>
      <c r="C29" s="82" t="s">
        <v>88</v>
      </c>
    </row>
    <row r="30" ht="15.75" customHeight="1">
      <c r="A30" s="80" t="s">
        <v>215</v>
      </c>
      <c r="B30" s="80" t="s">
        <v>79</v>
      </c>
      <c r="C30" s="80" t="s">
        <v>88</v>
      </c>
    </row>
    <row r="31" ht="15.75" customHeight="1">
      <c r="A31" s="82" t="s">
        <v>220</v>
      </c>
      <c r="B31" s="82" t="s">
        <v>79</v>
      </c>
      <c r="C31" s="82" t="s">
        <v>83</v>
      </c>
    </row>
    <row r="32" ht="15.75" customHeight="1">
      <c r="A32" s="80" t="s">
        <v>221</v>
      </c>
      <c r="B32" s="80" t="s">
        <v>79</v>
      </c>
      <c r="C32" s="80" t="s">
        <v>83</v>
      </c>
    </row>
    <row r="33" ht="15.75" customHeight="1">
      <c r="A33" s="82" t="s">
        <v>222</v>
      </c>
      <c r="B33" s="82" t="s">
        <v>73</v>
      </c>
      <c r="C33" s="82" t="s">
        <v>88</v>
      </c>
    </row>
    <row r="34" ht="15.75" customHeight="1"/>
    <row r="35" ht="15.75" customHeight="1">
      <c r="A35" s="81" t="s">
        <v>248</v>
      </c>
      <c r="B35" s="81" t="s">
        <v>236</v>
      </c>
      <c r="C35" s="81" t="s">
        <v>237</v>
      </c>
    </row>
    <row r="36" ht="15.75" customHeight="1">
      <c r="A36" s="82" t="s">
        <v>175</v>
      </c>
      <c r="B36" s="82" t="s">
        <v>83</v>
      </c>
      <c r="C36" s="82" t="s">
        <v>88</v>
      </c>
    </row>
    <row r="37" ht="15.75" customHeight="1">
      <c r="A37" s="80" t="s">
        <v>176</v>
      </c>
      <c r="B37" s="80" t="s">
        <v>73</v>
      </c>
      <c r="C37" s="80" t="s">
        <v>79</v>
      </c>
    </row>
    <row r="38" ht="15.75" customHeight="1">
      <c r="A38" s="82" t="s">
        <v>179</v>
      </c>
      <c r="B38" s="82" t="s">
        <v>79</v>
      </c>
      <c r="C38" s="82" t="s">
        <v>83</v>
      </c>
    </row>
    <row r="39" ht="15.75" customHeight="1">
      <c r="A39" s="80" t="s">
        <v>181</v>
      </c>
      <c r="B39" s="80" t="s">
        <v>79</v>
      </c>
      <c r="C39" s="80" t="s">
        <v>88</v>
      </c>
    </row>
    <row r="40" ht="15.75" customHeight="1">
      <c r="A40" s="82" t="s">
        <v>186</v>
      </c>
      <c r="B40" s="82" t="s">
        <v>73</v>
      </c>
      <c r="C40" s="82" t="s">
        <v>83</v>
      </c>
    </row>
    <row r="41" ht="15.75" customHeight="1">
      <c r="A41" s="80" t="s">
        <v>187</v>
      </c>
      <c r="B41" s="80" t="s">
        <v>73</v>
      </c>
      <c r="C41" s="80" t="s">
        <v>88</v>
      </c>
    </row>
    <row r="42" ht="15.75" customHeight="1"/>
    <row r="43" ht="15.75" customHeight="1">
      <c r="A43" s="81" t="s">
        <v>249</v>
      </c>
      <c r="B43" s="81" t="s">
        <v>236</v>
      </c>
      <c r="C43" s="81" t="s">
        <v>237</v>
      </c>
    </row>
    <row r="44" ht="15.75" customHeight="1">
      <c r="A44" s="82" t="s">
        <v>201</v>
      </c>
      <c r="B44" s="82" t="s">
        <v>73</v>
      </c>
      <c r="C44" s="82" t="s">
        <v>83</v>
      </c>
    </row>
    <row r="45" ht="15.75" customHeight="1">
      <c r="A45" s="80" t="s">
        <v>203</v>
      </c>
      <c r="B45" s="80" t="s">
        <v>79</v>
      </c>
      <c r="C45" s="80" t="s">
        <v>88</v>
      </c>
    </row>
    <row r="46" ht="15.75" customHeight="1">
      <c r="A46" s="82" t="s">
        <v>207</v>
      </c>
      <c r="B46" s="82" t="s">
        <v>73</v>
      </c>
      <c r="C46" s="82" t="s">
        <v>88</v>
      </c>
    </row>
    <row r="47" ht="15.75" customHeight="1">
      <c r="A47" s="80" t="s">
        <v>210</v>
      </c>
      <c r="B47" s="80" t="s">
        <v>73</v>
      </c>
      <c r="C47" s="80" t="s">
        <v>79</v>
      </c>
    </row>
    <row r="48" ht="15.75" customHeight="1">
      <c r="A48" s="82" t="s">
        <v>211</v>
      </c>
      <c r="B48" s="82" t="s">
        <v>83</v>
      </c>
      <c r="C48" s="82" t="s">
        <v>88</v>
      </c>
    </row>
    <row r="49" ht="15.75" customHeight="1">
      <c r="A49" s="80" t="s">
        <v>213</v>
      </c>
      <c r="B49" s="80" t="s">
        <v>79</v>
      </c>
      <c r="C49" s="80" t="s">
        <v>83</v>
      </c>
    </row>
    <row r="50" ht="15.75" customHeight="1"/>
    <row r="51" ht="15.75" customHeight="1">
      <c r="A51" s="81" t="s">
        <v>250</v>
      </c>
      <c r="B51" s="81" t="s">
        <v>236</v>
      </c>
      <c r="C51" s="81" t="s">
        <v>237</v>
      </c>
    </row>
    <row r="52" ht="15.75" customHeight="1">
      <c r="A52" s="82" t="s">
        <v>85</v>
      </c>
      <c r="B52" s="82" t="s">
        <v>73</v>
      </c>
      <c r="C52" s="82" t="s">
        <v>79</v>
      </c>
    </row>
    <row r="53" ht="15.75" customHeight="1">
      <c r="A53" s="80" t="s">
        <v>227</v>
      </c>
      <c r="B53" s="80" t="s">
        <v>83</v>
      </c>
      <c r="C53" s="80" t="s">
        <v>88</v>
      </c>
    </row>
    <row r="54" ht="15.75" customHeight="1">
      <c r="A54" s="82" t="s">
        <v>93</v>
      </c>
      <c r="B54" s="82" t="s">
        <v>73</v>
      </c>
      <c r="C54" s="82" t="s">
        <v>83</v>
      </c>
    </row>
    <row r="55" ht="15.75" customHeight="1">
      <c r="A55" s="80" t="s">
        <v>228</v>
      </c>
      <c r="B55" s="80" t="s">
        <v>79</v>
      </c>
      <c r="C55" s="80" t="s">
        <v>83</v>
      </c>
    </row>
    <row r="56" ht="15.75" customHeight="1">
      <c r="A56" s="82" t="s">
        <v>231</v>
      </c>
      <c r="B56" s="82" t="s">
        <v>79</v>
      </c>
      <c r="C56" s="82" t="s">
        <v>88</v>
      </c>
    </row>
    <row r="57" ht="15.75" customHeight="1">
      <c r="A57" s="80" t="s">
        <v>128</v>
      </c>
      <c r="B57" s="80" t="s">
        <v>73</v>
      </c>
      <c r="C57" s="80" t="s">
        <v>88</v>
      </c>
    </row>
    <row r="58" ht="15.75" customHeight="1"/>
    <row r="59" ht="15.75" customHeight="1">
      <c r="A59" s="81" t="s">
        <v>7</v>
      </c>
      <c r="B59" s="81" t="s">
        <v>236</v>
      </c>
      <c r="C59" s="81" t="s">
        <v>237</v>
      </c>
    </row>
    <row r="60" ht="15.75" customHeight="1">
      <c r="A60" s="82" t="s">
        <v>232</v>
      </c>
      <c r="B60" s="82" t="s">
        <v>73</v>
      </c>
      <c r="C60" s="82" t="s">
        <v>79</v>
      </c>
    </row>
    <row r="61" ht="15.75" customHeight="1">
      <c r="A61" s="80" t="s">
        <v>215</v>
      </c>
      <c r="B61" s="80" t="s">
        <v>79</v>
      </c>
      <c r="C61" s="80" t="s">
        <v>88</v>
      </c>
    </row>
    <row r="62" ht="15.75" customHeight="1">
      <c r="A62" s="82" t="s">
        <v>233</v>
      </c>
      <c r="B62" s="82" t="s">
        <v>73</v>
      </c>
      <c r="C62" s="82" t="s">
        <v>88</v>
      </c>
    </row>
    <row r="63" ht="15.75" customHeight="1">
      <c r="A63" s="80" t="s">
        <v>222</v>
      </c>
      <c r="B63" s="80" t="s">
        <v>83</v>
      </c>
      <c r="C63" s="80" t="s">
        <v>88</v>
      </c>
    </row>
    <row r="64" ht="15.75" customHeight="1">
      <c r="A64" s="82" t="s">
        <v>195</v>
      </c>
      <c r="B64" s="82" t="s">
        <v>73</v>
      </c>
      <c r="C64" s="82" t="s">
        <v>83</v>
      </c>
    </row>
    <row r="65" ht="15.75" customHeight="1">
      <c r="A65" s="80" t="s">
        <v>217</v>
      </c>
      <c r="B65" s="80" t="s">
        <v>79</v>
      </c>
      <c r="C65" s="80" t="s">
        <v>83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8D187DE0-4649-4A79-88B5-74B8EA997134}" filter="1" showAutoFilter="1">
      <autoFilter ref="$F$1:$F$13"/>
    </customSheetView>
  </customSheetViews>
  <printOptions/>
  <pageMargins bottom="0.75" footer="0.0" header="0.0" left="0.7" right="0.7" top="0.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1" t="s">
        <v>251</v>
      </c>
      <c r="B1" s="31" t="s">
        <v>70</v>
      </c>
      <c r="C1" s="31" t="s">
        <v>90</v>
      </c>
      <c r="D1" s="31" t="s">
        <v>252</v>
      </c>
      <c r="F1" s="31" t="s">
        <v>251</v>
      </c>
      <c r="G1" s="31" t="s">
        <v>70</v>
      </c>
      <c r="H1" s="31" t="s">
        <v>90</v>
      </c>
      <c r="I1" s="31" t="s">
        <v>253</v>
      </c>
      <c r="J1" s="31" t="s">
        <v>254</v>
      </c>
      <c r="K1" s="31" t="s">
        <v>255</v>
      </c>
      <c r="L1" s="31" t="s">
        <v>254</v>
      </c>
    </row>
    <row r="2">
      <c r="A2" s="31" t="s">
        <v>256</v>
      </c>
      <c r="B2" s="31">
        <v>65.0</v>
      </c>
      <c r="C2" s="31">
        <v>2511.0</v>
      </c>
      <c r="D2" s="31">
        <v>2763.0</v>
      </c>
      <c r="F2" s="31" t="s">
        <v>257</v>
      </c>
      <c r="G2" s="31">
        <v>3.0</v>
      </c>
      <c r="H2" s="31">
        <v>53.0</v>
      </c>
    </row>
    <row r="3">
      <c r="A3" s="31" t="s">
        <v>258</v>
      </c>
      <c r="B3" s="31">
        <v>65.0</v>
      </c>
      <c r="C3" s="31">
        <v>2511.0</v>
      </c>
      <c r="D3" s="31">
        <v>2763.0</v>
      </c>
      <c r="F3" s="31" t="s">
        <v>259</v>
      </c>
      <c r="G3" s="31">
        <v>9.0</v>
      </c>
      <c r="H3" s="31">
        <v>111.0</v>
      </c>
    </row>
    <row r="4">
      <c r="A4" s="31" t="s">
        <v>260</v>
      </c>
      <c r="B4" s="31">
        <v>65.0</v>
      </c>
      <c r="C4" s="31">
        <v>2511.0</v>
      </c>
      <c r="D4" s="31">
        <v>2763.0</v>
      </c>
      <c r="F4" s="31" t="s">
        <v>261</v>
      </c>
      <c r="G4" s="31">
        <v>10.0</v>
      </c>
      <c r="H4" s="31">
        <v>151.0</v>
      </c>
    </row>
    <row r="5">
      <c r="A5" s="31" t="s">
        <v>262</v>
      </c>
      <c r="B5" s="31">
        <v>68.0</v>
      </c>
      <c r="C5" s="31">
        <v>3009.0</v>
      </c>
      <c r="D5" s="31">
        <v>3071.0</v>
      </c>
      <c r="F5" s="31" t="s">
        <v>263</v>
      </c>
      <c r="G5" s="31">
        <v>15.0</v>
      </c>
      <c r="H5" s="31">
        <v>400.0</v>
      </c>
    </row>
    <row r="6">
      <c r="A6" s="31" t="s">
        <v>264</v>
      </c>
      <c r="B6" s="31">
        <v>64.0</v>
      </c>
      <c r="C6" s="31">
        <v>2519.0</v>
      </c>
      <c r="D6" s="31">
        <v>2582.0</v>
      </c>
      <c r="F6" s="31" t="s">
        <v>265</v>
      </c>
      <c r="G6" s="31">
        <v>15.0</v>
      </c>
      <c r="H6" s="31">
        <v>403.0</v>
      </c>
    </row>
    <row r="7">
      <c r="A7" s="31" t="s">
        <v>266</v>
      </c>
      <c r="B7" s="31">
        <v>66.0</v>
      </c>
      <c r="C7" s="31">
        <v>2771.0</v>
      </c>
      <c r="D7" s="31">
        <v>2837.0</v>
      </c>
      <c r="F7" s="31" t="s">
        <v>267</v>
      </c>
      <c r="G7" s="31">
        <v>16.0</v>
      </c>
      <c r="H7" s="31">
        <v>436.0</v>
      </c>
    </row>
    <row r="8">
      <c r="A8" s="31" t="s">
        <v>268</v>
      </c>
      <c r="B8" s="31">
        <v>74.0</v>
      </c>
      <c r="C8" s="31">
        <v>4158.0</v>
      </c>
      <c r="D8" s="31">
        <v>4361.0</v>
      </c>
      <c r="F8" s="31" t="s">
        <v>269</v>
      </c>
      <c r="G8" s="31">
        <v>20.0</v>
      </c>
      <c r="H8" s="31">
        <v>531.0</v>
      </c>
    </row>
    <row r="9">
      <c r="A9" s="31" t="s">
        <v>270</v>
      </c>
      <c r="B9" s="31">
        <v>75.0</v>
      </c>
      <c r="C9" s="31">
        <v>4519.0</v>
      </c>
      <c r="D9" s="31">
        <v>4743.0</v>
      </c>
      <c r="F9" s="31" t="s">
        <v>271</v>
      </c>
      <c r="G9" s="31">
        <v>22.0</v>
      </c>
      <c r="H9" s="31">
        <v>539.0</v>
      </c>
    </row>
    <row r="10">
      <c r="A10" s="31" t="s">
        <v>272</v>
      </c>
      <c r="B10" s="31">
        <v>73.0</v>
      </c>
      <c r="C10" s="31">
        <v>4024.0</v>
      </c>
      <c r="D10" s="31">
        <v>4179.0</v>
      </c>
      <c r="F10" s="31" t="s">
        <v>273</v>
      </c>
      <c r="G10" s="31">
        <v>20.0</v>
      </c>
      <c r="H10" s="31">
        <v>562.0</v>
      </c>
    </row>
    <row r="11">
      <c r="A11" s="31" t="s">
        <v>274</v>
      </c>
      <c r="B11" s="31">
        <v>69.0</v>
      </c>
      <c r="C11" s="31">
        <v>3304.0</v>
      </c>
      <c r="D11" s="31">
        <v>3408.0</v>
      </c>
      <c r="F11" s="31" t="s">
        <v>275</v>
      </c>
      <c r="G11" s="31">
        <v>23.0</v>
      </c>
      <c r="H11" s="31">
        <v>648.0</v>
      </c>
    </row>
    <row r="12">
      <c r="A12" s="31" t="s">
        <v>276</v>
      </c>
      <c r="B12" s="31">
        <v>69.0</v>
      </c>
      <c r="C12" s="31">
        <v>3304.0</v>
      </c>
      <c r="D12" s="31">
        <v>3408.0</v>
      </c>
      <c r="F12" s="31" t="s">
        <v>277</v>
      </c>
      <c r="G12" s="31">
        <v>23.0</v>
      </c>
      <c r="H12" s="31">
        <v>648.0</v>
      </c>
    </row>
    <row r="13">
      <c r="A13" s="31" t="s">
        <v>278</v>
      </c>
      <c r="B13" s="31">
        <v>66.0</v>
      </c>
      <c r="C13" s="31">
        <v>2777.0</v>
      </c>
      <c r="D13" s="31">
        <v>2982.0</v>
      </c>
      <c r="F13" s="31" t="s">
        <v>279</v>
      </c>
      <c r="G13" s="31">
        <v>23.0</v>
      </c>
      <c r="H13" s="31">
        <v>648.0</v>
      </c>
    </row>
    <row r="14">
      <c r="A14" s="31" t="s">
        <v>280</v>
      </c>
      <c r="B14" s="31">
        <v>66.0</v>
      </c>
      <c r="C14" s="31">
        <v>2837.0</v>
      </c>
      <c r="D14" s="31">
        <v>2982.0</v>
      </c>
      <c r="F14" s="31" t="s">
        <v>281</v>
      </c>
      <c r="G14" s="31">
        <v>25.0</v>
      </c>
      <c r="H14" s="31">
        <v>690.0</v>
      </c>
    </row>
    <row r="15">
      <c r="A15" s="31" t="s">
        <v>282</v>
      </c>
      <c r="B15" s="31">
        <v>70.0</v>
      </c>
      <c r="C15" s="31">
        <v>3329.0</v>
      </c>
      <c r="D15" s="31">
        <v>3470.0</v>
      </c>
      <c r="F15" s="31" t="s">
        <v>283</v>
      </c>
      <c r="G15" s="31">
        <v>27.0</v>
      </c>
      <c r="H15" s="31">
        <v>760.0</v>
      </c>
    </row>
    <row r="16">
      <c r="A16" s="31" t="s">
        <v>284</v>
      </c>
      <c r="B16" s="31">
        <v>70.0</v>
      </c>
      <c r="C16" s="31">
        <v>3299.0</v>
      </c>
      <c r="D16" s="31">
        <v>3470.0</v>
      </c>
      <c r="F16" s="31" t="s">
        <v>285</v>
      </c>
      <c r="G16" s="31">
        <v>27.0</v>
      </c>
      <c r="H16" s="31">
        <v>760.0</v>
      </c>
    </row>
    <row r="17">
      <c r="A17" s="31" t="s">
        <v>59</v>
      </c>
      <c r="B17" s="31">
        <v>74.0</v>
      </c>
      <c r="C17" s="31">
        <v>4660.0</v>
      </c>
      <c r="D17" s="31">
        <v>5110.0</v>
      </c>
      <c r="F17" s="31" t="s">
        <v>286</v>
      </c>
      <c r="G17" s="31">
        <v>27.0</v>
      </c>
      <c r="H17" s="31">
        <v>760.0</v>
      </c>
    </row>
    <row r="18">
      <c r="A18" s="31" t="s">
        <v>287</v>
      </c>
      <c r="B18" s="31">
        <v>71.0</v>
      </c>
      <c r="C18" s="31">
        <v>3540.0</v>
      </c>
      <c r="D18" s="31">
        <v>3772.0</v>
      </c>
      <c r="F18" s="31" t="s">
        <v>288</v>
      </c>
      <c r="G18" s="31">
        <v>28.0</v>
      </c>
      <c r="H18" s="31">
        <v>850.0</v>
      </c>
    </row>
    <row r="19">
      <c r="A19" s="31" t="s">
        <v>289</v>
      </c>
      <c r="B19" s="31">
        <v>72.0</v>
      </c>
      <c r="C19" s="31">
        <v>3662.0</v>
      </c>
      <c r="D19" s="31">
        <v>3845.0</v>
      </c>
      <c r="F19" s="31" t="s">
        <v>290</v>
      </c>
      <c r="G19" s="31">
        <v>32.0</v>
      </c>
      <c r="H19" s="31">
        <v>910.0</v>
      </c>
    </row>
    <row r="20">
      <c r="A20" s="31" t="s">
        <v>291</v>
      </c>
      <c r="B20" s="31">
        <v>68.0</v>
      </c>
      <c r="C20" s="31">
        <v>3211.0</v>
      </c>
      <c r="D20" s="31">
        <v>3459.0</v>
      </c>
      <c r="F20" s="31" t="s">
        <v>292</v>
      </c>
      <c r="G20" s="31">
        <v>32.0</v>
      </c>
      <c r="H20" s="31">
        <v>910.0</v>
      </c>
    </row>
    <row r="21">
      <c r="A21" s="31" t="s">
        <v>293</v>
      </c>
      <c r="B21" s="31">
        <v>68.0</v>
      </c>
      <c r="C21" s="31">
        <v>3211.0</v>
      </c>
      <c r="D21" s="31">
        <v>3459.0</v>
      </c>
      <c r="F21" s="31" t="s">
        <v>294</v>
      </c>
      <c r="G21" s="31">
        <v>32.0</v>
      </c>
      <c r="H21" s="31">
        <v>910.0</v>
      </c>
    </row>
    <row r="22">
      <c r="F22" s="31" t="s">
        <v>295</v>
      </c>
      <c r="G22" s="31">
        <v>31.0</v>
      </c>
      <c r="H22" s="31">
        <v>920.0</v>
      </c>
    </row>
    <row r="23">
      <c r="F23" s="31" t="s">
        <v>296</v>
      </c>
      <c r="G23" s="31">
        <v>33.0</v>
      </c>
      <c r="H23" s="31">
        <v>941.0</v>
      </c>
    </row>
    <row r="24">
      <c r="F24" s="31" t="s">
        <v>297</v>
      </c>
      <c r="G24" s="31">
        <v>33.0</v>
      </c>
      <c r="H24" s="31">
        <v>941.0</v>
      </c>
    </row>
    <row r="25">
      <c r="F25" s="31" t="s">
        <v>298</v>
      </c>
      <c r="G25" s="31">
        <v>35.0</v>
      </c>
      <c r="H25" s="31">
        <v>1040.0</v>
      </c>
    </row>
    <row r="26">
      <c r="F26" s="31" t="s">
        <v>299</v>
      </c>
      <c r="G26" s="31">
        <v>36.0</v>
      </c>
      <c r="H26" s="31">
        <v>1058.0</v>
      </c>
    </row>
    <row r="27">
      <c r="F27" s="31" t="s">
        <v>300</v>
      </c>
      <c r="G27" s="31">
        <v>36.0</v>
      </c>
      <c r="H27" s="31">
        <v>1058.0</v>
      </c>
    </row>
    <row r="28">
      <c r="F28" s="31" t="s">
        <v>301</v>
      </c>
      <c r="G28" s="31">
        <v>38.0</v>
      </c>
      <c r="H28" s="31">
        <v>1234.0</v>
      </c>
    </row>
    <row r="29">
      <c r="F29" s="31" t="s">
        <v>302</v>
      </c>
      <c r="G29" s="31">
        <v>38.0</v>
      </c>
      <c r="H29" s="31">
        <v>1254.0</v>
      </c>
    </row>
    <row r="30">
      <c r="F30" s="31" t="s">
        <v>303</v>
      </c>
      <c r="G30" s="31">
        <v>38.0</v>
      </c>
      <c r="H30" s="31">
        <v>1254.0</v>
      </c>
    </row>
    <row r="31">
      <c r="F31" s="31" t="s">
        <v>304</v>
      </c>
      <c r="G31" s="31">
        <v>38.0</v>
      </c>
      <c r="H31" s="31">
        <v>1254.0</v>
      </c>
    </row>
    <row r="32">
      <c r="F32" s="31" t="s">
        <v>305</v>
      </c>
      <c r="G32" s="31">
        <v>38.0</v>
      </c>
      <c r="H32" s="31">
        <v>1254.0</v>
      </c>
    </row>
    <row r="33">
      <c r="F33" s="31" t="s">
        <v>306</v>
      </c>
      <c r="G33" s="31">
        <v>39.0</v>
      </c>
      <c r="H33" s="31">
        <v>1313.0</v>
      </c>
    </row>
    <row r="34">
      <c r="F34" s="31" t="s">
        <v>307</v>
      </c>
      <c r="G34" s="31">
        <v>39.0</v>
      </c>
      <c r="H34" s="31">
        <v>1313.0</v>
      </c>
    </row>
    <row r="35">
      <c r="F35" s="31" t="s">
        <v>308</v>
      </c>
      <c r="G35" s="31">
        <v>39.0</v>
      </c>
      <c r="H35" s="31">
        <v>1313.0</v>
      </c>
    </row>
    <row r="36">
      <c r="F36" s="31" t="s">
        <v>309</v>
      </c>
      <c r="G36" s="31">
        <v>41.0</v>
      </c>
      <c r="H36" s="31">
        <v>1375.0</v>
      </c>
    </row>
    <row r="37">
      <c r="F37" s="31" t="s">
        <v>310</v>
      </c>
      <c r="G37" s="31">
        <v>41.0</v>
      </c>
      <c r="H37" s="31">
        <v>1375.0</v>
      </c>
    </row>
    <row r="38">
      <c r="F38" s="31" t="s">
        <v>311</v>
      </c>
      <c r="G38" s="31">
        <v>44.0</v>
      </c>
      <c r="H38" s="31">
        <v>1497.0</v>
      </c>
    </row>
    <row r="39">
      <c r="F39" s="31" t="s">
        <v>312</v>
      </c>
      <c r="G39" s="31">
        <v>44.0</v>
      </c>
      <c r="H39" s="31">
        <v>1519.0</v>
      </c>
    </row>
    <row r="40">
      <c r="F40" s="31" t="s">
        <v>313</v>
      </c>
      <c r="G40" s="31">
        <v>44.0</v>
      </c>
      <c r="H40" s="31">
        <v>1519.0</v>
      </c>
    </row>
    <row r="41">
      <c r="F41" s="31" t="s">
        <v>314</v>
      </c>
      <c r="G41" s="31">
        <v>46.0</v>
      </c>
      <c r="H41" s="31">
        <v>1525.0</v>
      </c>
    </row>
    <row r="42">
      <c r="F42" s="31" t="s">
        <v>315</v>
      </c>
      <c r="G42" s="31">
        <v>46.0</v>
      </c>
      <c r="H42" s="31">
        <v>1570.0</v>
      </c>
    </row>
    <row r="43">
      <c r="F43" s="31" t="s">
        <v>316</v>
      </c>
      <c r="G43" s="31">
        <v>46.0</v>
      </c>
      <c r="H43" s="31">
        <v>1570.0</v>
      </c>
    </row>
    <row r="44">
      <c r="F44" s="31" t="s">
        <v>317</v>
      </c>
      <c r="G44" s="31">
        <v>46.0</v>
      </c>
      <c r="H44" s="31">
        <v>1573.0</v>
      </c>
    </row>
    <row r="45">
      <c r="F45" s="31" t="s">
        <v>318</v>
      </c>
      <c r="G45" s="31">
        <v>46.0</v>
      </c>
      <c r="H45" s="31">
        <v>1573.0</v>
      </c>
    </row>
    <row r="46">
      <c r="F46" s="31" t="s">
        <v>319</v>
      </c>
      <c r="G46" s="31">
        <v>45.0</v>
      </c>
      <c r="H46" s="31">
        <v>1619.0</v>
      </c>
    </row>
    <row r="47">
      <c r="F47" s="31" t="s">
        <v>320</v>
      </c>
      <c r="G47" s="31">
        <v>45.0</v>
      </c>
      <c r="H47" s="31">
        <v>1619.0</v>
      </c>
    </row>
    <row r="48">
      <c r="F48" s="31" t="s">
        <v>321</v>
      </c>
      <c r="G48" s="31">
        <v>47.0</v>
      </c>
      <c r="H48" s="31">
        <v>1634.0</v>
      </c>
    </row>
    <row r="49">
      <c r="F49" s="31" t="s">
        <v>322</v>
      </c>
      <c r="G49" s="31">
        <v>48.0</v>
      </c>
      <c r="H49" s="31">
        <v>1637.0</v>
      </c>
    </row>
    <row r="50">
      <c r="F50" s="31" t="s">
        <v>323</v>
      </c>
      <c r="G50" s="31">
        <v>48.0</v>
      </c>
      <c r="H50" s="31">
        <v>1650.0</v>
      </c>
    </row>
    <row r="51">
      <c r="F51" s="31" t="s">
        <v>324</v>
      </c>
      <c r="G51" s="31">
        <v>48.0</v>
      </c>
      <c r="H51" s="31">
        <v>1650.0</v>
      </c>
    </row>
    <row r="52">
      <c r="F52" s="31" t="s">
        <v>325</v>
      </c>
      <c r="G52" s="31">
        <v>48.0</v>
      </c>
      <c r="H52" s="31">
        <v>1650.0</v>
      </c>
    </row>
    <row r="53">
      <c r="F53" s="31" t="s">
        <v>326</v>
      </c>
      <c r="G53" s="31">
        <v>47.0</v>
      </c>
      <c r="H53" s="31">
        <v>1669.0</v>
      </c>
    </row>
    <row r="54">
      <c r="F54" s="31" t="s">
        <v>327</v>
      </c>
      <c r="G54" s="31">
        <v>47.0</v>
      </c>
      <c r="H54" s="31">
        <v>1680.0</v>
      </c>
    </row>
    <row r="55">
      <c r="F55" s="31" t="s">
        <v>328</v>
      </c>
      <c r="G55" s="31">
        <v>47.0</v>
      </c>
      <c r="H55" s="31">
        <v>1680.0</v>
      </c>
    </row>
    <row r="56">
      <c r="F56" s="31" t="s">
        <v>329</v>
      </c>
      <c r="G56" s="31">
        <v>47.0</v>
      </c>
      <c r="H56" s="31">
        <v>1680.0</v>
      </c>
    </row>
    <row r="57">
      <c r="F57" s="31" t="s">
        <v>330</v>
      </c>
      <c r="G57" s="31">
        <v>48.0</v>
      </c>
      <c r="H57" s="31">
        <v>1682.0</v>
      </c>
    </row>
    <row r="58">
      <c r="F58" s="31" t="s">
        <v>331</v>
      </c>
      <c r="G58" s="31">
        <v>47.0</v>
      </c>
      <c r="H58" s="31">
        <v>1691.0</v>
      </c>
    </row>
    <row r="59">
      <c r="F59" s="31" t="s">
        <v>332</v>
      </c>
      <c r="G59" s="31">
        <v>55.0</v>
      </c>
      <c r="H59" s="31">
        <v>1882.0</v>
      </c>
      <c r="I59" s="31" t="s">
        <v>333</v>
      </c>
      <c r="J59" s="31" t="s">
        <v>334</v>
      </c>
    </row>
    <row r="60">
      <c r="F60" s="31" t="s">
        <v>335</v>
      </c>
      <c r="G60" s="31">
        <v>55.0</v>
      </c>
      <c r="H60" s="31">
        <v>1882.0</v>
      </c>
      <c r="I60" s="31" t="s">
        <v>333</v>
      </c>
      <c r="J60" s="31" t="s">
        <v>334</v>
      </c>
    </row>
    <row r="61">
      <c r="F61" s="31" t="s">
        <v>336</v>
      </c>
      <c r="G61" s="31">
        <v>55.0</v>
      </c>
      <c r="H61" s="31">
        <v>1882.0</v>
      </c>
      <c r="I61" s="31" t="s">
        <v>333</v>
      </c>
      <c r="J61" s="31" t="s">
        <v>334</v>
      </c>
    </row>
    <row r="62">
      <c r="F62" s="31" t="s">
        <v>337</v>
      </c>
      <c r="G62" s="31">
        <v>58.0</v>
      </c>
      <c r="H62" s="31">
        <v>2034.0</v>
      </c>
      <c r="I62" s="31" t="s">
        <v>338</v>
      </c>
      <c r="J62" s="31" t="s">
        <v>334</v>
      </c>
    </row>
    <row r="63">
      <c r="F63" s="31" t="s">
        <v>339</v>
      </c>
      <c r="G63" s="31">
        <v>58.0</v>
      </c>
      <c r="H63" s="31">
        <v>2034.0</v>
      </c>
      <c r="I63" s="31" t="s">
        <v>338</v>
      </c>
      <c r="J63" s="31" t="s">
        <v>334</v>
      </c>
    </row>
    <row r="64">
      <c r="F64" s="31" t="s">
        <v>340</v>
      </c>
      <c r="G64" s="31">
        <v>56.0</v>
      </c>
      <c r="H64" s="31">
        <v>2041.0</v>
      </c>
      <c r="I64" s="31" t="s">
        <v>338</v>
      </c>
      <c r="J64" s="31" t="s">
        <v>334</v>
      </c>
    </row>
    <row r="65">
      <c r="F65" s="31" t="s">
        <v>341</v>
      </c>
      <c r="G65" s="31">
        <v>56.0</v>
      </c>
      <c r="H65" s="31">
        <v>2041.0</v>
      </c>
      <c r="I65" s="31" t="s">
        <v>338</v>
      </c>
      <c r="J65" s="31" t="s">
        <v>334</v>
      </c>
    </row>
    <row r="66">
      <c r="F66" s="31" t="s">
        <v>342</v>
      </c>
      <c r="G66" s="31">
        <v>57.0</v>
      </c>
      <c r="H66" s="31">
        <v>2161.0</v>
      </c>
    </row>
    <row r="67">
      <c r="F67" s="31" t="s">
        <v>343</v>
      </c>
      <c r="G67" s="31">
        <v>61.0</v>
      </c>
      <c r="H67" s="31">
        <v>2244.0</v>
      </c>
      <c r="I67" s="31" t="s">
        <v>344</v>
      </c>
      <c r="J67" s="31" t="s">
        <v>334</v>
      </c>
      <c r="K67" s="31" t="s">
        <v>345</v>
      </c>
      <c r="L67" s="31" t="s">
        <v>346</v>
      </c>
    </row>
    <row r="68">
      <c r="F68" s="31" t="s">
        <v>347</v>
      </c>
      <c r="G68" s="31">
        <v>61.0</v>
      </c>
      <c r="H68" s="31">
        <v>2244.0</v>
      </c>
      <c r="I68" s="31" t="s">
        <v>344</v>
      </c>
      <c r="J68" s="31" t="s">
        <v>334</v>
      </c>
      <c r="K68" s="31" t="s">
        <v>345</v>
      </c>
      <c r="L68" s="31" t="s">
        <v>346</v>
      </c>
    </row>
    <row r="69">
      <c r="F69" s="31" t="s">
        <v>348</v>
      </c>
      <c r="G69" s="31">
        <v>61.0</v>
      </c>
      <c r="H69" s="31">
        <v>2296.0</v>
      </c>
      <c r="I69" s="31" t="s">
        <v>344</v>
      </c>
      <c r="J69" s="31" t="s">
        <v>334</v>
      </c>
    </row>
    <row r="70">
      <c r="F70" s="31" t="s">
        <v>349</v>
      </c>
      <c r="G70" s="31">
        <v>61.0</v>
      </c>
      <c r="H70" s="31">
        <v>2296.0</v>
      </c>
      <c r="I70" s="31" t="s">
        <v>344</v>
      </c>
      <c r="J70" s="31" t="s">
        <v>334</v>
      </c>
    </row>
    <row r="71">
      <c r="F71" s="31" t="s">
        <v>350</v>
      </c>
      <c r="G71" s="31">
        <v>60.0</v>
      </c>
      <c r="H71" s="31">
        <v>2324.0</v>
      </c>
      <c r="I71" s="31" t="s">
        <v>351</v>
      </c>
      <c r="J71" s="31" t="s">
        <v>334</v>
      </c>
    </row>
    <row r="72">
      <c r="F72" s="31" t="s">
        <v>352</v>
      </c>
      <c r="G72" s="31">
        <v>60.0</v>
      </c>
      <c r="H72" s="31">
        <v>2324.0</v>
      </c>
      <c r="I72" s="31" t="s">
        <v>351</v>
      </c>
      <c r="J72" s="31" t="s">
        <v>334</v>
      </c>
    </row>
    <row r="73">
      <c r="F73" s="31" t="s">
        <v>353</v>
      </c>
      <c r="G73" s="31">
        <v>62.0</v>
      </c>
      <c r="H73" s="31">
        <v>2410.0</v>
      </c>
      <c r="I73" s="31" t="s">
        <v>354</v>
      </c>
      <c r="J73" s="31" t="s">
        <v>334</v>
      </c>
    </row>
    <row r="74">
      <c r="F74" s="31" t="s">
        <v>256</v>
      </c>
      <c r="G74" s="31">
        <v>65.0</v>
      </c>
      <c r="H74" s="31">
        <v>2511.0</v>
      </c>
      <c r="I74" s="31" t="s">
        <v>355</v>
      </c>
      <c r="J74" s="31" t="s">
        <v>346</v>
      </c>
    </row>
    <row r="75">
      <c r="F75" s="31" t="s">
        <v>258</v>
      </c>
      <c r="G75" s="31">
        <v>65.0</v>
      </c>
      <c r="H75" s="31">
        <v>2511.0</v>
      </c>
      <c r="I75" s="31" t="s">
        <v>355</v>
      </c>
      <c r="J75" s="31" t="s">
        <v>346</v>
      </c>
    </row>
    <row r="76">
      <c r="F76" s="31" t="s">
        <v>260</v>
      </c>
      <c r="G76" s="31">
        <v>65.0</v>
      </c>
      <c r="H76" s="31">
        <v>2511.0</v>
      </c>
      <c r="I76" s="31" t="s">
        <v>355</v>
      </c>
      <c r="J76" s="31" t="s">
        <v>346</v>
      </c>
    </row>
    <row r="77">
      <c r="F77" s="31" t="s">
        <v>356</v>
      </c>
      <c r="G77" s="31">
        <v>62.0</v>
      </c>
      <c r="H77" s="31">
        <v>2517.0</v>
      </c>
      <c r="I77" s="31" t="s">
        <v>354</v>
      </c>
      <c r="J77" s="31" t="s">
        <v>334</v>
      </c>
    </row>
    <row r="78">
      <c r="F78" s="31" t="s">
        <v>357</v>
      </c>
      <c r="G78" s="31">
        <v>62.0</v>
      </c>
      <c r="H78" s="31">
        <v>2517.0</v>
      </c>
      <c r="I78" s="31" t="s">
        <v>354</v>
      </c>
      <c r="J78" s="31" t="s">
        <v>334</v>
      </c>
    </row>
    <row r="79">
      <c r="F79" s="31" t="s">
        <v>264</v>
      </c>
      <c r="G79" s="31">
        <v>64.0</v>
      </c>
      <c r="H79" s="31">
        <v>2519.0</v>
      </c>
      <c r="I79" s="31" t="s">
        <v>358</v>
      </c>
      <c r="J79" s="31" t="s">
        <v>359</v>
      </c>
    </row>
    <row r="80">
      <c r="F80" s="31" t="s">
        <v>360</v>
      </c>
      <c r="G80" s="31">
        <v>62.0</v>
      </c>
      <c r="H80" s="31">
        <v>2626.0</v>
      </c>
      <c r="I80" s="31" t="s">
        <v>361</v>
      </c>
      <c r="J80" s="31" t="s">
        <v>334</v>
      </c>
    </row>
    <row r="81">
      <c r="F81" s="31" t="s">
        <v>362</v>
      </c>
      <c r="G81" s="31">
        <v>62.0</v>
      </c>
      <c r="H81" s="31">
        <v>2626.0</v>
      </c>
      <c r="I81" s="31" t="s">
        <v>361</v>
      </c>
      <c r="J81" s="31" t="s">
        <v>334</v>
      </c>
    </row>
    <row r="82">
      <c r="F82" s="31" t="s">
        <v>363</v>
      </c>
      <c r="G82" s="31">
        <v>64.0</v>
      </c>
      <c r="H82" s="31">
        <v>2687.0</v>
      </c>
      <c r="I82" s="31" t="s">
        <v>351</v>
      </c>
      <c r="J82" s="31" t="s">
        <v>334</v>
      </c>
    </row>
    <row r="83">
      <c r="F83" s="31" t="s">
        <v>266</v>
      </c>
      <c r="G83" s="31">
        <v>66.0</v>
      </c>
      <c r="H83" s="31">
        <v>2771.0</v>
      </c>
      <c r="I83" s="31" t="s">
        <v>358</v>
      </c>
      <c r="J83" s="31" t="s">
        <v>359</v>
      </c>
    </row>
    <row r="84">
      <c r="F84" s="31" t="s">
        <v>278</v>
      </c>
      <c r="G84" s="31">
        <v>66.0</v>
      </c>
      <c r="H84" s="31">
        <v>2777.0</v>
      </c>
      <c r="I84" s="31" t="s">
        <v>364</v>
      </c>
      <c r="J84" s="31" t="s">
        <v>346</v>
      </c>
    </row>
    <row r="85">
      <c r="F85" s="31" t="s">
        <v>280</v>
      </c>
      <c r="G85" s="31">
        <v>66.0</v>
      </c>
      <c r="H85" s="31">
        <v>2837.0</v>
      </c>
      <c r="I85" s="31" t="s">
        <v>364</v>
      </c>
      <c r="J85" s="31" t="s">
        <v>346</v>
      </c>
    </row>
    <row r="86">
      <c r="F86" s="31" t="s">
        <v>262</v>
      </c>
      <c r="G86" s="31">
        <v>68.0</v>
      </c>
      <c r="H86" s="31">
        <v>3009.0</v>
      </c>
      <c r="I86" s="31" t="s">
        <v>358</v>
      </c>
      <c r="J86" s="31" t="s">
        <v>359</v>
      </c>
    </row>
    <row r="87">
      <c r="F87" s="31" t="s">
        <v>291</v>
      </c>
      <c r="G87" s="31">
        <v>68.0</v>
      </c>
      <c r="H87" s="31">
        <v>3211.0</v>
      </c>
      <c r="I87" s="31" t="s">
        <v>338</v>
      </c>
      <c r="J87" s="31" t="s">
        <v>346</v>
      </c>
    </row>
    <row r="88">
      <c r="F88" s="31" t="s">
        <v>293</v>
      </c>
      <c r="G88" s="31">
        <v>68.0</v>
      </c>
      <c r="H88" s="31">
        <v>3211.0</v>
      </c>
      <c r="I88" s="31" t="s">
        <v>338</v>
      </c>
      <c r="J88" s="31" t="s">
        <v>346</v>
      </c>
    </row>
    <row r="89">
      <c r="F89" s="31" t="s">
        <v>284</v>
      </c>
      <c r="G89" s="31">
        <v>70.0</v>
      </c>
      <c r="H89" s="31">
        <v>3299.0</v>
      </c>
      <c r="I89" s="31" t="s">
        <v>365</v>
      </c>
      <c r="J89" s="31" t="s">
        <v>346</v>
      </c>
    </row>
    <row r="90">
      <c r="F90" s="31" t="s">
        <v>274</v>
      </c>
      <c r="G90" s="31">
        <v>69.0</v>
      </c>
      <c r="H90" s="31">
        <v>3304.0</v>
      </c>
      <c r="I90" s="31" t="s">
        <v>361</v>
      </c>
      <c r="J90" s="31" t="s">
        <v>346</v>
      </c>
    </row>
    <row r="91">
      <c r="F91" s="31" t="s">
        <v>276</v>
      </c>
      <c r="G91" s="31">
        <v>69.0</v>
      </c>
      <c r="H91" s="31">
        <v>3304.0</v>
      </c>
      <c r="I91" s="31" t="s">
        <v>361</v>
      </c>
      <c r="J91" s="31" t="s">
        <v>346</v>
      </c>
    </row>
    <row r="92">
      <c r="F92" s="31" t="s">
        <v>282</v>
      </c>
      <c r="G92" s="31">
        <v>70.0</v>
      </c>
      <c r="H92" s="31">
        <v>3329.0</v>
      </c>
      <c r="I92" s="31" t="s">
        <v>365</v>
      </c>
      <c r="J92" s="31" t="s">
        <v>346</v>
      </c>
    </row>
    <row r="93">
      <c r="F93" s="31" t="s">
        <v>287</v>
      </c>
      <c r="G93" s="31">
        <v>71.0</v>
      </c>
      <c r="H93" s="31">
        <v>3540.0</v>
      </c>
      <c r="I93" s="31" t="s">
        <v>364</v>
      </c>
      <c r="J93" s="31" t="s">
        <v>359</v>
      </c>
    </row>
    <row r="94">
      <c r="F94" s="31" t="s">
        <v>289</v>
      </c>
      <c r="G94" s="31">
        <v>72.0</v>
      </c>
      <c r="H94" s="31">
        <v>3662.0</v>
      </c>
      <c r="I94" s="31" t="s">
        <v>364</v>
      </c>
      <c r="J94" s="31" t="s">
        <v>359</v>
      </c>
    </row>
    <row r="95">
      <c r="F95" s="31" t="s">
        <v>272</v>
      </c>
      <c r="G95" s="31">
        <v>73.0</v>
      </c>
      <c r="H95" s="31">
        <v>4024.0</v>
      </c>
      <c r="I95" s="31" t="s">
        <v>364</v>
      </c>
      <c r="J95" s="31" t="s">
        <v>359</v>
      </c>
      <c r="K95" s="31" t="s">
        <v>338</v>
      </c>
      <c r="L95" s="31" t="s">
        <v>359</v>
      </c>
    </row>
    <row r="96">
      <c r="F96" s="31" t="s">
        <v>270</v>
      </c>
      <c r="G96" s="31">
        <v>75.0</v>
      </c>
      <c r="H96" s="31">
        <v>4519.0</v>
      </c>
      <c r="I96" s="31" t="s">
        <v>364</v>
      </c>
      <c r="J96" s="31" t="s">
        <v>359</v>
      </c>
      <c r="K96" s="31" t="s">
        <v>338</v>
      </c>
      <c r="L96" s="31" t="s">
        <v>359</v>
      </c>
    </row>
    <row r="97">
      <c r="F97" s="31" t="s">
        <v>366</v>
      </c>
      <c r="G97" s="31">
        <v>60.0</v>
      </c>
      <c r="H97" s="31">
        <v>2651.0</v>
      </c>
      <c r="I97" s="31" t="s">
        <v>361</v>
      </c>
      <c r="J97" s="31" t="s">
        <v>346</v>
      </c>
      <c r="K97" s="31" t="s">
        <v>367</v>
      </c>
      <c r="L97" s="31" t="s">
        <v>346</v>
      </c>
    </row>
  </sheetData>
  <customSheetViews>
    <customSheetView guid="{9844870F-B39D-4E89-B52F-180C72B5BD4A}" filter="1" showAutoFilter="1">
      <autoFilter ref="$A$1:$D$21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5"/>
  </cols>
  <sheetData>
    <row r="1">
      <c r="A1" s="75" t="s">
        <v>368</v>
      </c>
      <c r="E1" s="75" t="s">
        <v>369</v>
      </c>
      <c r="F1" s="75" t="s">
        <v>370</v>
      </c>
      <c r="J1" s="31" t="s">
        <v>371</v>
      </c>
      <c r="K1" s="31" t="s">
        <v>372</v>
      </c>
      <c r="L1" s="31" t="s">
        <v>373</v>
      </c>
    </row>
    <row r="2">
      <c r="A2" s="84" t="s">
        <v>374</v>
      </c>
      <c r="E2" s="85" t="str">
        <f>HYPERLINK("https://docs.google.com/spreadsheets/d/1goJMkM4y0B0EpPT-C3FI71Nt3dya8Y1eMIAG31Y756k/edit?usp=sharing","Enchantment Calculator")</f>
        <v>Enchantment Calculator</v>
      </c>
      <c r="F2" s="31" t="s">
        <v>375</v>
      </c>
      <c r="J2" s="86">
        <v>43881.0</v>
      </c>
      <c r="K2" s="31" t="s">
        <v>376</v>
      </c>
    </row>
    <row r="3">
      <c r="J3" s="86">
        <v>43881.0</v>
      </c>
      <c r="K3" s="31" t="s">
        <v>377</v>
      </c>
    </row>
    <row r="4">
      <c r="J4" s="86">
        <v>43887.0</v>
      </c>
      <c r="K4" s="31" t="s">
        <v>378</v>
      </c>
    </row>
    <row r="5">
      <c r="J5" s="86">
        <v>43889.0</v>
      </c>
      <c r="K5" s="31" t="s">
        <v>379</v>
      </c>
    </row>
    <row r="6">
      <c r="J6" s="86">
        <v>43900.0</v>
      </c>
      <c r="K6" s="31" t="s">
        <v>380</v>
      </c>
    </row>
    <row r="16">
      <c r="A16" s="31" t="s">
        <v>381</v>
      </c>
    </row>
    <row r="21">
      <c r="J21" s="31" t="s">
        <v>382</v>
      </c>
      <c r="K21" s="31" t="s">
        <v>383</v>
      </c>
      <c r="L21" s="31" t="s">
        <v>384</v>
      </c>
      <c r="M21" s="31" t="s">
        <v>385</v>
      </c>
    </row>
    <row r="22">
      <c r="J22" s="31" t="s">
        <v>386</v>
      </c>
      <c r="K22" s="31">
        <v>105.0</v>
      </c>
      <c r="L22" s="72">
        <f t="shared" ref="L22:L25" si="1">60*60/K22</f>
        <v>34.28571429</v>
      </c>
      <c r="M22" s="72">
        <f t="shared" ref="M22:M25" si="2">L22*2</f>
        <v>68.57142857</v>
      </c>
    </row>
    <row r="23">
      <c r="J23" s="31" t="s">
        <v>387</v>
      </c>
      <c r="K23" s="31">
        <v>100.0</v>
      </c>
      <c r="L23" s="72">
        <f t="shared" si="1"/>
        <v>36</v>
      </c>
      <c r="M23" s="72">
        <f t="shared" si="2"/>
        <v>72</v>
      </c>
    </row>
    <row r="24">
      <c r="J24" s="31" t="s">
        <v>388</v>
      </c>
      <c r="K24" s="31">
        <v>92.5</v>
      </c>
      <c r="L24" s="72">
        <f t="shared" si="1"/>
        <v>38.91891892</v>
      </c>
      <c r="M24" s="72">
        <f t="shared" si="2"/>
        <v>77.83783784</v>
      </c>
    </row>
    <row r="25">
      <c r="J25" s="31" t="s">
        <v>389</v>
      </c>
      <c r="K25" s="31">
        <v>85.0</v>
      </c>
      <c r="L25" s="72">
        <f t="shared" si="1"/>
        <v>42.35294118</v>
      </c>
      <c r="M25" s="72">
        <f t="shared" si="2"/>
        <v>84.70588235</v>
      </c>
    </row>
    <row r="27">
      <c r="J27" s="31" t="s">
        <v>382</v>
      </c>
      <c r="K27" s="31" t="s">
        <v>390</v>
      </c>
      <c r="L27" s="31" t="s">
        <v>391</v>
      </c>
      <c r="M27" s="31" t="s">
        <v>392</v>
      </c>
    </row>
    <row r="28">
      <c r="J28" s="31" t="s">
        <v>386</v>
      </c>
      <c r="K28" s="31">
        <v>435.0</v>
      </c>
      <c r="L28" s="31">
        <v>4.0</v>
      </c>
      <c r="M28" s="67">
        <f t="shared" ref="M28:M31" si="3">QUOTIENT(K28,L28)*K22/60</f>
        <v>189</v>
      </c>
    </row>
    <row r="29">
      <c r="J29" s="31" t="s">
        <v>387</v>
      </c>
      <c r="K29" s="31">
        <v>465.0</v>
      </c>
      <c r="L29" s="31">
        <v>4.0</v>
      </c>
      <c r="M29" s="67">
        <f t="shared" si="3"/>
        <v>193.3333333</v>
      </c>
    </row>
    <row r="30">
      <c r="J30" s="31" t="s">
        <v>388</v>
      </c>
      <c r="K30" s="31">
        <v>575.0</v>
      </c>
      <c r="L30" s="31">
        <v>4.0</v>
      </c>
      <c r="M30" s="67">
        <f t="shared" si="3"/>
        <v>220.4583333</v>
      </c>
    </row>
    <row r="31">
      <c r="J31" s="31" t="s">
        <v>389</v>
      </c>
      <c r="K31" s="31">
        <v>835.0</v>
      </c>
      <c r="L31" s="31">
        <v>4.0</v>
      </c>
      <c r="M31" s="67">
        <f t="shared" si="3"/>
        <v>294.6666667</v>
      </c>
    </row>
    <row r="45">
      <c r="A45" s="31" t="s">
        <v>393</v>
      </c>
    </row>
  </sheetData>
  <drawing r:id="rId1"/>
</worksheet>
</file>