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es\OneDrive\Desktop\TRAINING\EXCEL\"/>
    </mc:Choice>
  </mc:AlternateContent>
  <xr:revisionPtr revIDLastSave="0" documentId="13_ncr:1_{F5157651-43E0-4373-ABBA-91A158AF23AA}" xr6:coauthVersionLast="47" xr6:coauthVersionMax="47" xr10:uidLastSave="{00000000-0000-0000-0000-000000000000}"/>
  <bookViews>
    <workbookView xWindow="-108" yWindow="-108" windowWidth="23256" windowHeight="12456" activeTab="4" xr2:uid="{03CBA48B-9F7F-4A3E-B5C4-32FCE5A165B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1" i="5"/>
  <c r="T3" i="4"/>
  <c r="T4" i="4"/>
  <c r="T5" i="4"/>
  <c r="T6" i="4"/>
  <c r="T7" i="4"/>
  <c r="T8" i="4"/>
  <c r="T9" i="4"/>
  <c r="T10" i="4"/>
  <c r="T11" i="4"/>
  <c r="T2" i="4"/>
  <c r="N3" i="4"/>
  <c r="N4" i="4"/>
  <c r="N5" i="4"/>
  <c r="N6" i="4"/>
  <c r="N7" i="4"/>
  <c r="N8" i="4"/>
  <c r="N9" i="4"/>
  <c r="N10" i="4"/>
  <c r="N11" i="4"/>
  <c r="N2" i="4"/>
  <c r="Q2" i="4"/>
  <c r="Q3" i="4"/>
  <c r="Q4" i="4"/>
  <c r="Q5" i="4"/>
  <c r="Q6" i="4"/>
  <c r="Q7" i="4"/>
  <c r="Q8" i="4"/>
  <c r="Q9" i="4"/>
  <c r="Q10" i="4"/>
  <c r="Q11" i="4"/>
  <c r="K11" i="4"/>
  <c r="L11" i="4" s="1"/>
  <c r="O11" i="4" s="1"/>
  <c r="S11" i="4" s="1"/>
  <c r="K10" i="4"/>
  <c r="L10" i="4" s="1"/>
  <c r="O10" i="4" s="1"/>
  <c r="S10" i="4" s="1"/>
  <c r="K9" i="4"/>
  <c r="L9" i="4" s="1"/>
  <c r="O9" i="4" s="1"/>
  <c r="S9" i="4" s="1"/>
  <c r="K8" i="4"/>
  <c r="L8" i="4" s="1"/>
  <c r="O8" i="4" s="1"/>
  <c r="K7" i="4"/>
  <c r="L7" i="4" s="1"/>
  <c r="O7" i="4" s="1"/>
  <c r="K6" i="4"/>
  <c r="L6" i="4" s="1"/>
  <c r="O6" i="4" s="1"/>
  <c r="S6" i="4" s="1"/>
  <c r="K5" i="4"/>
  <c r="L5" i="4" s="1"/>
  <c r="O5" i="4" s="1"/>
  <c r="S5" i="4" s="1"/>
  <c r="K4" i="4"/>
  <c r="L4" i="4" s="1"/>
  <c r="O4" i="4" s="1"/>
  <c r="S4" i="4" s="1"/>
  <c r="K3" i="4"/>
  <c r="L3" i="4" s="1"/>
  <c r="O3" i="4" s="1"/>
  <c r="S3" i="4" s="1"/>
  <c r="K2" i="4"/>
  <c r="L2" i="4" s="1"/>
  <c r="O2" i="4" s="1"/>
  <c r="S2" i="4" s="1"/>
  <c r="B42" i="3"/>
  <c r="B40" i="3"/>
  <c r="B33" i="3"/>
  <c r="B29" i="3"/>
  <c r="D28" i="3"/>
  <c r="B28" i="3"/>
  <c r="B26" i="3"/>
  <c r="B25" i="3"/>
  <c r="B24" i="3"/>
  <c r="B22" i="3"/>
  <c r="B20" i="3"/>
  <c r="B16" i="3"/>
  <c r="M2" i="3"/>
  <c r="J2" i="3"/>
  <c r="I4" i="3"/>
  <c r="I3" i="3"/>
  <c r="I2" i="3"/>
  <c r="J3" i="3"/>
  <c r="J4" i="3"/>
  <c r="J5" i="3"/>
  <c r="J6" i="3"/>
  <c r="J7" i="3"/>
  <c r="J8" i="3"/>
  <c r="J9" i="3"/>
  <c r="J10" i="3"/>
  <c r="J11" i="3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E21" i="1"/>
  <c r="E22" i="1"/>
  <c r="E23" i="1"/>
  <c r="E20" i="1"/>
  <c r="L4" i="2"/>
  <c r="L5" i="2"/>
  <c r="L6" i="2"/>
  <c r="L7" i="2"/>
  <c r="K9" i="2"/>
  <c r="M5" i="2" s="1"/>
  <c r="K8" i="2"/>
  <c r="K4" i="2"/>
  <c r="M4" i="2" s="1"/>
  <c r="K5" i="2"/>
  <c r="K6" i="2"/>
  <c r="M6" i="2" s="1"/>
  <c r="K7" i="2"/>
  <c r="M7" i="2" s="1"/>
  <c r="O3" i="1"/>
  <c r="O4" i="1"/>
  <c r="O5" i="1"/>
  <c r="O12" i="1"/>
  <c r="L16" i="1"/>
  <c r="L15" i="1"/>
  <c r="L14" i="1"/>
  <c r="L8" i="1"/>
  <c r="L7" i="1"/>
  <c r="L6" i="1"/>
  <c r="I8" i="1"/>
  <c r="J8" i="1" s="1"/>
  <c r="K8" i="1" s="1"/>
  <c r="J13" i="1"/>
  <c r="K13" i="1" s="1"/>
  <c r="J14" i="1"/>
  <c r="K14" i="1" s="1"/>
  <c r="I2" i="1"/>
  <c r="J2" i="1" s="1"/>
  <c r="M6" i="1" s="1"/>
  <c r="I3" i="1"/>
  <c r="J3" i="1" s="1"/>
  <c r="I4" i="1"/>
  <c r="J4" i="1" s="1"/>
  <c r="K4" i="1" s="1"/>
  <c r="I5" i="1"/>
  <c r="J5" i="1" s="1"/>
  <c r="K5" i="1" s="1"/>
  <c r="I6" i="1"/>
  <c r="J6" i="1" s="1"/>
  <c r="I7" i="1"/>
  <c r="J7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O13" i="1" s="1"/>
  <c r="I14" i="1"/>
  <c r="O14" i="1" s="1"/>
  <c r="I15" i="1"/>
  <c r="J15" i="1" s="1"/>
  <c r="K15" i="1" s="1"/>
  <c r="I16" i="1"/>
  <c r="J16" i="1" s="1"/>
  <c r="K16" i="1" s="1"/>
  <c r="U6" i="4" l="1"/>
  <c r="S7" i="4"/>
  <c r="U7" i="4" s="1"/>
  <c r="S8" i="4"/>
  <c r="U8" i="4" s="1"/>
  <c r="U9" i="4"/>
  <c r="U2" i="4"/>
  <c r="U11" i="4"/>
  <c r="U3" i="4"/>
  <c r="U10" i="4"/>
  <c r="U5" i="4"/>
  <c r="U4" i="4"/>
  <c r="K3" i="1"/>
  <c r="L3" i="1"/>
  <c r="L10" i="1"/>
  <c r="M2" i="1"/>
  <c r="M9" i="1"/>
  <c r="O16" i="1"/>
  <c r="O8" i="1"/>
  <c r="M13" i="1"/>
  <c r="M5" i="1"/>
  <c r="M4" i="1"/>
  <c r="L2" i="1"/>
  <c r="O2" i="1"/>
  <c r="L11" i="1"/>
  <c r="M16" i="1"/>
  <c r="M8" i="1"/>
  <c r="O15" i="1"/>
  <c r="O7" i="1"/>
  <c r="L4" i="1"/>
  <c r="L12" i="1"/>
  <c r="M15" i="1"/>
  <c r="M7" i="1"/>
  <c r="O6" i="1"/>
  <c r="M12" i="1"/>
  <c r="O11" i="1"/>
  <c r="M11" i="1"/>
  <c r="M3" i="1"/>
  <c r="O10" i="1"/>
  <c r="L9" i="1"/>
  <c r="M10" i="1"/>
  <c r="O9" i="1"/>
  <c r="L5" i="1"/>
  <c r="L13" i="1"/>
  <c r="M14" i="1"/>
  <c r="K2" i="1"/>
  <c r="K7" i="1"/>
  <c r="K6" i="1"/>
  <c r="V6" i="4" l="1"/>
  <c r="W6" i="4" s="1"/>
  <c r="V5" i="4"/>
  <c r="W5" i="4" s="1"/>
  <c r="V7" i="4"/>
  <c r="W7" i="4" s="1"/>
  <c r="V8" i="4"/>
  <c r="W8" i="4" s="1"/>
  <c r="V10" i="4"/>
  <c r="W10" i="4" s="1"/>
  <c r="V11" i="4"/>
  <c r="W11" i="4" s="1"/>
  <c r="V3" i="4"/>
  <c r="W3" i="4" s="1"/>
  <c r="V2" i="4"/>
  <c r="W2" i="4" s="1"/>
  <c r="V4" i="4"/>
  <c r="W4" i="4" s="1"/>
  <c r="V9" i="4"/>
  <c r="W9" i="4" s="1"/>
</calcChain>
</file>

<file path=xl/sharedStrings.xml><?xml version="1.0" encoding="utf-8"?>
<sst xmlns="http://schemas.openxmlformats.org/spreadsheetml/2006/main" count="226" uniqueCount="161">
  <si>
    <t>S.no</t>
  </si>
  <si>
    <t>Name</t>
  </si>
  <si>
    <t>Father's Name</t>
  </si>
  <si>
    <t>Course</t>
  </si>
  <si>
    <t>Ashu</t>
  </si>
  <si>
    <t>Deepak</t>
  </si>
  <si>
    <t>Raj</t>
  </si>
  <si>
    <t>Kashish</t>
  </si>
  <si>
    <t>Naman</t>
  </si>
  <si>
    <t>Aman</t>
  </si>
  <si>
    <t>Tripti</t>
  </si>
  <si>
    <t>Kanhaiya</t>
  </si>
  <si>
    <t>Kunal</t>
  </si>
  <si>
    <t>Manas</t>
  </si>
  <si>
    <t>Mansi</t>
  </si>
  <si>
    <t>Himani</t>
  </si>
  <si>
    <t>Akshu</t>
  </si>
  <si>
    <t>Ankita</t>
  </si>
  <si>
    <t>Krishan</t>
  </si>
  <si>
    <t>Gourav</t>
  </si>
  <si>
    <t>Dinesh</t>
  </si>
  <si>
    <t>Ashmit</t>
  </si>
  <si>
    <t>Abhishek</t>
  </si>
  <si>
    <t>Parbhakar</t>
  </si>
  <si>
    <t>Sunal</t>
  </si>
  <si>
    <t>Rohit</t>
  </si>
  <si>
    <t>Sohit</t>
  </si>
  <si>
    <t>Mohit</t>
  </si>
  <si>
    <t>Dheeraj</t>
  </si>
  <si>
    <t>Neeraj</t>
  </si>
  <si>
    <t>BCA</t>
  </si>
  <si>
    <t>BTECH</t>
  </si>
  <si>
    <t>BBA</t>
  </si>
  <si>
    <t>MA</t>
  </si>
  <si>
    <t>MBA</t>
  </si>
  <si>
    <t>MCA</t>
  </si>
  <si>
    <t>BA</t>
  </si>
  <si>
    <t>MATHS</t>
  </si>
  <si>
    <t>C++</t>
  </si>
  <si>
    <t>DBMS</t>
  </si>
  <si>
    <t>DS</t>
  </si>
  <si>
    <t>MTECH</t>
  </si>
  <si>
    <t>PERCENTAGE</t>
  </si>
  <si>
    <t>MARKS</t>
  </si>
  <si>
    <t>STATUS</t>
  </si>
  <si>
    <t>GRADE</t>
  </si>
  <si>
    <t>Bonus Marks</t>
  </si>
  <si>
    <t>After bonus</t>
  </si>
  <si>
    <t>BUDGET TABLE</t>
  </si>
  <si>
    <t>S.NO</t>
  </si>
  <si>
    <t>VALUE</t>
  </si>
  <si>
    <t>WEEK 1</t>
  </si>
  <si>
    <t>WEEK 2</t>
  </si>
  <si>
    <t>WEEK 3</t>
  </si>
  <si>
    <t>WEEK 4</t>
  </si>
  <si>
    <t>WEEK 5</t>
  </si>
  <si>
    <t>WEEK 6</t>
  </si>
  <si>
    <t>WEEK 7</t>
  </si>
  <si>
    <t>INCOME</t>
  </si>
  <si>
    <t>EXPENSE 1</t>
  </si>
  <si>
    <t>TOTAL</t>
  </si>
  <si>
    <t>EXPENSE 2</t>
  </si>
  <si>
    <t>EXPENSE 3</t>
  </si>
  <si>
    <t>TAX(%)</t>
  </si>
  <si>
    <t>BONUS</t>
  </si>
  <si>
    <t>WEEK 8</t>
  </si>
  <si>
    <t>TAX</t>
  </si>
  <si>
    <t>BONUS WITH TAX</t>
  </si>
  <si>
    <t>SEM 1</t>
  </si>
  <si>
    <t>Average marks</t>
  </si>
  <si>
    <t>min marks</t>
  </si>
  <si>
    <t>max marks</t>
  </si>
  <si>
    <t>SALES PERSON</t>
  </si>
  <si>
    <t>CITY</t>
  </si>
  <si>
    <t>TOTAL SALES</t>
  </si>
  <si>
    <t>Lalit</t>
  </si>
  <si>
    <t>Karan</t>
  </si>
  <si>
    <t>Manish</t>
  </si>
  <si>
    <t>Dipesh</t>
  </si>
  <si>
    <t>Raman</t>
  </si>
  <si>
    <t>Delhi</t>
  </si>
  <si>
    <t>Gurgaon</t>
  </si>
  <si>
    <t>Noida</t>
  </si>
  <si>
    <t>DELHI</t>
  </si>
  <si>
    <t>GURGAON</t>
  </si>
  <si>
    <t>NOIDA</t>
  </si>
  <si>
    <t>Total SALES</t>
  </si>
  <si>
    <t>Region</t>
  </si>
  <si>
    <t>East</t>
  </si>
  <si>
    <t>West</t>
  </si>
  <si>
    <t>South</t>
  </si>
  <si>
    <t>North</t>
  </si>
  <si>
    <t>YEAR OF SERVICES</t>
  </si>
  <si>
    <t>Chennai</t>
  </si>
  <si>
    <t>SALE IN REGION SOUTH AND CITY IS CHENNAI WITH MORE THAN 5 YRS OF EXPERIENCE</t>
  </si>
  <si>
    <t xml:space="preserve">HE IS GOING TO </t>
  </si>
  <si>
    <t xml:space="preserve">NOIDA </t>
  </si>
  <si>
    <t>FOR WORK</t>
  </si>
  <si>
    <t>REPALCE</t>
  </si>
  <si>
    <t>SUBSTITUTE</t>
  </si>
  <si>
    <t xml:space="preserve">HE IS GOING TO DELHI FOR SHOPPING,THEN HE IS VISITING DELHI </t>
  </si>
  <si>
    <t>OCCUR : 2</t>
  </si>
  <si>
    <t>RIGHT</t>
  </si>
  <si>
    <t>LEFT</t>
  </si>
  <si>
    <t>REPT</t>
  </si>
  <si>
    <t>TEXT</t>
  </si>
  <si>
    <t>TEXTJOIN</t>
  </si>
  <si>
    <t>JAIPUR</t>
  </si>
  <si>
    <t>KOLKATA</t>
  </si>
  <si>
    <t>TRIM</t>
  </si>
  <si>
    <t>HELLO</t>
  </si>
  <si>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</si>
  <si>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</si>
  <si>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</si>
  <si>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</si>
  <si>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</si>
  <si>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</si>
  <si>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</si>
  <si>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</si>
  <si>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</si>
  <si>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</si>
  <si>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>Total</t>
  </si>
  <si>
    <t>Percentage</t>
  </si>
  <si>
    <t>Scholarship</t>
  </si>
  <si>
    <t>Transport</t>
  </si>
  <si>
    <t>Transport fees</t>
  </si>
  <si>
    <t>Category</t>
  </si>
  <si>
    <t>Discount</t>
  </si>
  <si>
    <t>Total fees</t>
  </si>
  <si>
    <t>Ramesh</t>
  </si>
  <si>
    <t>Y</t>
  </si>
  <si>
    <t>Sanjana</t>
  </si>
  <si>
    <t>N</t>
  </si>
  <si>
    <t>Mahesh</t>
  </si>
  <si>
    <t>Kawal</t>
  </si>
  <si>
    <t>Namish</t>
  </si>
  <si>
    <t>Geeta</t>
  </si>
  <si>
    <t>Mahima</t>
  </si>
  <si>
    <t>Radhika</t>
  </si>
  <si>
    <t>Jai</t>
  </si>
  <si>
    <t>Courses</t>
  </si>
  <si>
    <t>Fees(per sem)</t>
  </si>
  <si>
    <t>B. Tech</t>
  </si>
  <si>
    <t>M. Tech</t>
  </si>
  <si>
    <t>SC</t>
  </si>
  <si>
    <t>ST</t>
  </si>
  <si>
    <t>OBC</t>
  </si>
  <si>
    <t>GENERAL</t>
  </si>
  <si>
    <t>Transport :</t>
  </si>
  <si>
    <t>scholarship</t>
  </si>
  <si>
    <t>.Marks &gt;=95%</t>
  </si>
  <si>
    <t>Marks &gt;=85%</t>
  </si>
  <si>
    <t>Marks &gt;=75%</t>
  </si>
  <si>
    <t>Marks &gt;=65%</t>
  </si>
  <si>
    <t>B.TECH</t>
  </si>
  <si>
    <t>M.TECH</t>
  </si>
  <si>
    <t>SEM FEES</t>
  </si>
  <si>
    <t>SCHOLARSHIP AMOUNT</t>
  </si>
  <si>
    <t>Discount amount</t>
  </si>
  <si>
    <t>fees without discount</t>
  </si>
  <si>
    <t>unicha23r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</si>
</sst>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9" fontId="3" fillId="0" borderId="0" xfId="1" applyFont="1" applyFill="1" applyBorder="1"/>
    <xf numFmtId="0" fontId="4" fillId="0" borderId="2" xfId="0" applyFont="1" applyBorder="1"/>
    <xf numFmtId="9" fontId="4" fillId="0" borderId="3" xfId="0" applyNumberFormat="1" applyFont="1" applyBorder="1"/>
    <xf numFmtId="0" fontId="4" fillId="0" borderId="6" xfId="0" applyFont="1" applyBorder="1"/>
    <xf numFmtId="9" fontId="4" fillId="0" borderId="7" xfId="0" applyNumberFormat="1" applyFont="1" applyBorder="1"/>
    <xf numFmtId="0" fontId="4" fillId="0" borderId="4" xfId="0" applyFont="1" applyBorder="1"/>
    <xf numFmtId="9" fontId="4" fillId="0" borderId="5" xfId="0" applyNumberFormat="1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5C95-65C3-401D-A851-21CA151FA012}">
  <dimension ref="A1:R23"/>
  <sheetViews>
    <sheetView workbookViewId="0">
      <selection activeCell="P21" sqref="P21"/>
    </sheetView>
  </sheetViews>
  <sheetFormatPr defaultRowHeight="14.4" x14ac:dyDescent="0.3"/>
  <cols>
    <col min="1" max="1" width="4.44140625" customWidth="1"/>
    <col min="3" max="3" width="12.5546875" customWidth="1"/>
    <col min="9" max="9" width="12.21875" customWidth="1"/>
    <col min="10" max="10" width="12.44140625" customWidth="1"/>
    <col min="14" max="14" width="13" customWidth="1"/>
    <col min="15" max="15" width="10.6640625" customWidth="1"/>
    <col min="16" max="16" width="13.33203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  <c r="G1" t="s">
        <v>39</v>
      </c>
      <c r="H1" t="s">
        <v>40</v>
      </c>
      <c r="I1" t="s">
        <v>43</v>
      </c>
      <c r="J1" t="s">
        <v>42</v>
      </c>
      <c r="K1" t="s">
        <v>44</v>
      </c>
      <c r="L1" t="s">
        <v>45</v>
      </c>
      <c r="N1" t="s">
        <v>46</v>
      </c>
      <c r="O1" t="s">
        <v>47</v>
      </c>
      <c r="P1" t="s">
        <v>69</v>
      </c>
      <c r="Q1" t="s">
        <v>70</v>
      </c>
      <c r="R1" t="s">
        <v>71</v>
      </c>
    </row>
    <row r="2" spans="1:18" x14ac:dyDescent="0.3">
      <c r="A2">
        <v>1</v>
      </c>
      <c r="B2" t="s">
        <v>4</v>
      </c>
      <c r="C2" t="s">
        <v>19</v>
      </c>
      <c r="D2" t="s">
        <v>30</v>
      </c>
      <c r="E2">
        <v>45</v>
      </c>
      <c r="F2">
        <v>45</v>
      </c>
      <c r="G2">
        <v>32</v>
      </c>
      <c r="H2">
        <v>78</v>
      </c>
      <c r="I2">
        <f t="shared" ref="I2:I16" si="0">SUM(E2:H2)</f>
        <v>200</v>
      </c>
      <c r="J2" s="1">
        <f>I2/400*100%</f>
        <v>0.5</v>
      </c>
      <c r="K2" t="str">
        <f>IF(J2&gt;=60%,"pass","fail")</f>
        <v>fail</v>
      </c>
      <c r="L2" t="str">
        <f>IF(J2&gt;=90%,"A",IF(J2&gt;=80%,"B",IF(J2&gt;=70%,"C",IF(J2&gt;=60%,"D","E"))))</f>
        <v>E</v>
      </c>
      <c r="M2" t="str">
        <f>IF($J$2&gt;=90%,"A",IF($J$2&gt;=80%,"B",IF($J$2&gt;=70%,"C",IF($J$2&gt;=60%,"D","E"))))</f>
        <v>E</v>
      </c>
      <c r="N2">
        <v>5</v>
      </c>
      <c r="O2">
        <f>I2+$N$2</f>
        <v>205</v>
      </c>
      <c r="P2">
        <f>AVERAGE(E2,F2,G2,H2)</f>
        <v>50</v>
      </c>
      <c r="Q2">
        <f>MIN(E2,F2,G2,H2)</f>
        <v>32</v>
      </c>
      <c r="R2">
        <f>MAX(E2,F2,G2,H2)</f>
        <v>78</v>
      </c>
    </row>
    <row r="3" spans="1:18" x14ac:dyDescent="0.3">
      <c r="A3">
        <v>2</v>
      </c>
      <c r="B3" t="s">
        <v>5</v>
      </c>
      <c r="C3" t="s">
        <v>20</v>
      </c>
      <c r="D3" t="s">
        <v>31</v>
      </c>
      <c r="E3">
        <v>65</v>
      </c>
      <c r="F3">
        <v>54</v>
      </c>
      <c r="G3">
        <v>89</v>
      </c>
      <c r="H3">
        <v>45</v>
      </c>
      <c r="I3">
        <f t="shared" si="0"/>
        <v>253</v>
      </c>
      <c r="J3" s="1">
        <f>I3/400*100%</f>
        <v>0.63249999999999995</v>
      </c>
      <c r="K3" t="str">
        <f t="shared" ref="K3:K16" si="1">IF(J3&gt;=60%,"pass","fail")</f>
        <v>pass</v>
      </c>
      <c r="L3" t="str">
        <f t="shared" ref="L3:L16" si="2">IF(J3&gt;=90%,"A",IF(J3&gt;=80%,"B",IF(J3&gt;=70%,"C",IF(J3&gt;=60%,"D","E"))))</f>
        <v>D</v>
      </c>
      <c r="M3" t="str">
        <f t="shared" ref="M3:M16" si="3">IF($J$2&gt;=90%,"A",IF($J$2&gt;=80%,"B",IF($J$2&gt;=70%,"C",IF($J$2&gt;=60%,"D","E"))))</f>
        <v>E</v>
      </c>
      <c r="O3">
        <f t="shared" ref="O3:O16" si="4">I3+$N$2</f>
        <v>258</v>
      </c>
      <c r="P3">
        <f t="shared" ref="P3:P16" si="5">AVERAGE(E3,F3,G3,H3)</f>
        <v>63.25</v>
      </c>
      <c r="Q3">
        <f t="shared" ref="Q3:Q16" si="6">MIN(E3,F3,G3,H3)</f>
        <v>45</v>
      </c>
      <c r="R3">
        <f t="shared" ref="R3:R16" si="7">MAX(E3,F3,G3,H3)</f>
        <v>89</v>
      </c>
    </row>
    <row r="4" spans="1:18" x14ac:dyDescent="0.3">
      <c r="A4">
        <v>3</v>
      </c>
      <c r="B4" t="s">
        <v>6</v>
      </c>
      <c r="C4" t="s">
        <v>20</v>
      </c>
      <c r="D4" t="s">
        <v>41</v>
      </c>
      <c r="E4">
        <v>53</v>
      </c>
      <c r="F4">
        <v>54</v>
      </c>
      <c r="G4">
        <v>56</v>
      </c>
      <c r="H4">
        <v>45</v>
      </c>
      <c r="I4">
        <f t="shared" si="0"/>
        <v>208</v>
      </c>
      <c r="J4" s="1">
        <f t="shared" ref="J4:J16" si="8">(I4/400)*100%</f>
        <v>0.52</v>
      </c>
      <c r="K4" t="str">
        <f t="shared" si="1"/>
        <v>fail</v>
      </c>
      <c r="L4" t="str">
        <f t="shared" si="2"/>
        <v>E</v>
      </c>
      <c r="M4" t="str">
        <f t="shared" si="3"/>
        <v>E</v>
      </c>
      <c r="O4">
        <f t="shared" si="4"/>
        <v>213</v>
      </c>
      <c r="P4">
        <f t="shared" si="5"/>
        <v>52</v>
      </c>
      <c r="Q4">
        <f t="shared" si="6"/>
        <v>45</v>
      </c>
      <c r="R4">
        <f t="shared" si="7"/>
        <v>56</v>
      </c>
    </row>
    <row r="5" spans="1:18" x14ac:dyDescent="0.3">
      <c r="A5">
        <v>4</v>
      </c>
      <c r="B5" t="s">
        <v>7</v>
      </c>
      <c r="C5" t="s">
        <v>21</v>
      </c>
      <c r="D5" t="s">
        <v>33</v>
      </c>
      <c r="E5">
        <v>34</v>
      </c>
      <c r="F5">
        <v>34</v>
      </c>
      <c r="G5">
        <v>78</v>
      </c>
      <c r="H5">
        <v>87</v>
      </c>
      <c r="I5">
        <f t="shared" si="0"/>
        <v>233</v>
      </c>
      <c r="J5" s="1">
        <f t="shared" si="8"/>
        <v>0.58250000000000002</v>
      </c>
      <c r="K5" t="str">
        <f t="shared" si="1"/>
        <v>fail</v>
      </c>
      <c r="L5" t="str">
        <f t="shared" si="2"/>
        <v>E</v>
      </c>
      <c r="M5" t="str">
        <f t="shared" si="3"/>
        <v>E</v>
      </c>
      <c r="O5">
        <f t="shared" si="4"/>
        <v>238</v>
      </c>
      <c r="P5">
        <f t="shared" si="5"/>
        <v>58.25</v>
      </c>
      <c r="Q5">
        <f t="shared" si="6"/>
        <v>34</v>
      </c>
      <c r="R5">
        <f t="shared" si="7"/>
        <v>87</v>
      </c>
    </row>
    <row r="6" spans="1:18" x14ac:dyDescent="0.3">
      <c r="A6">
        <v>5</v>
      </c>
      <c r="B6" t="s">
        <v>8</v>
      </c>
      <c r="C6" t="s">
        <v>22</v>
      </c>
      <c r="D6" t="s">
        <v>34</v>
      </c>
      <c r="E6">
        <v>34</v>
      </c>
      <c r="F6">
        <v>78</v>
      </c>
      <c r="G6">
        <v>98</v>
      </c>
      <c r="H6">
        <v>56</v>
      </c>
      <c r="I6">
        <f t="shared" si="0"/>
        <v>266</v>
      </c>
      <c r="J6" s="1">
        <f t="shared" si="8"/>
        <v>0.66500000000000004</v>
      </c>
      <c r="K6" t="str">
        <f t="shared" si="1"/>
        <v>pass</v>
      </c>
      <c r="L6" t="str">
        <f t="shared" si="2"/>
        <v>D</v>
      </c>
      <c r="M6" t="str">
        <f t="shared" si="3"/>
        <v>E</v>
      </c>
      <c r="O6">
        <f t="shared" si="4"/>
        <v>271</v>
      </c>
      <c r="P6">
        <f t="shared" si="5"/>
        <v>66.5</v>
      </c>
      <c r="Q6">
        <f t="shared" si="6"/>
        <v>34</v>
      </c>
      <c r="R6">
        <f t="shared" si="7"/>
        <v>98</v>
      </c>
    </row>
    <row r="7" spans="1:18" x14ac:dyDescent="0.3">
      <c r="A7">
        <v>6</v>
      </c>
      <c r="B7" t="s">
        <v>9</v>
      </c>
      <c r="C7" t="s">
        <v>23</v>
      </c>
      <c r="D7" t="s">
        <v>35</v>
      </c>
      <c r="E7">
        <v>99</v>
      </c>
      <c r="F7">
        <v>97</v>
      </c>
      <c r="G7">
        <v>98</v>
      </c>
      <c r="H7">
        <v>98</v>
      </c>
      <c r="I7">
        <f t="shared" si="0"/>
        <v>392</v>
      </c>
      <c r="J7" s="1">
        <f t="shared" si="8"/>
        <v>0.98</v>
      </c>
      <c r="K7" t="str">
        <f t="shared" si="1"/>
        <v>pass</v>
      </c>
      <c r="L7" t="str">
        <f t="shared" si="2"/>
        <v>A</v>
      </c>
      <c r="M7" t="str">
        <f t="shared" si="3"/>
        <v>E</v>
      </c>
      <c r="O7">
        <f t="shared" si="4"/>
        <v>397</v>
      </c>
      <c r="P7">
        <f t="shared" si="5"/>
        <v>98</v>
      </c>
      <c r="Q7">
        <f t="shared" si="6"/>
        <v>97</v>
      </c>
      <c r="R7">
        <f t="shared" si="7"/>
        <v>99</v>
      </c>
    </row>
    <row r="8" spans="1:18" x14ac:dyDescent="0.3">
      <c r="A8">
        <v>7</v>
      </c>
      <c r="B8" t="s">
        <v>10</v>
      </c>
      <c r="C8" t="s">
        <v>12</v>
      </c>
      <c r="D8" t="s">
        <v>30</v>
      </c>
      <c r="E8">
        <v>45</v>
      </c>
      <c r="F8">
        <v>78</v>
      </c>
      <c r="G8">
        <v>15</v>
      </c>
      <c r="H8">
        <v>23</v>
      </c>
      <c r="I8">
        <f t="shared" si="0"/>
        <v>161</v>
      </c>
      <c r="J8" s="1">
        <f t="shared" si="8"/>
        <v>0.40250000000000002</v>
      </c>
      <c r="K8" t="str">
        <f t="shared" si="1"/>
        <v>fail</v>
      </c>
      <c r="L8" t="str">
        <f t="shared" si="2"/>
        <v>E</v>
      </c>
      <c r="M8" t="str">
        <f t="shared" si="3"/>
        <v>E</v>
      </c>
      <c r="O8">
        <f t="shared" si="4"/>
        <v>166</v>
      </c>
      <c r="P8">
        <f t="shared" si="5"/>
        <v>40.25</v>
      </c>
      <c r="Q8">
        <f t="shared" si="6"/>
        <v>15</v>
      </c>
      <c r="R8">
        <f t="shared" si="7"/>
        <v>78</v>
      </c>
    </row>
    <row r="9" spans="1:18" x14ac:dyDescent="0.3">
      <c r="A9">
        <v>8</v>
      </c>
      <c r="B9" t="s">
        <v>11</v>
      </c>
      <c r="C9" t="s">
        <v>13</v>
      </c>
      <c r="D9" t="s">
        <v>32</v>
      </c>
      <c r="E9">
        <v>45</v>
      </c>
      <c r="F9">
        <v>25</v>
      </c>
      <c r="G9">
        <v>87</v>
      </c>
      <c r="H9">
        <v>15</v>
      </c>
      <c r="I9">
        <f t="shared" si="0"/>
        <v>172</v>
      </c>
      <c r="J9" s="1">
        <f t="shared" si="8"/>
        <v>0.43</v>
      </c>
      <c r="K9" t="str">
        <f t="shared" si="1"/>
        <v>fail</v>
      </c>
      <c r="L9" t="str">
        <f t="shared" si="2"/>
        <v>E</v>
      </c>
      <c r="M9" t="str">
        <f t="shared" si="3"/>
        <v>E</v>
      </c>
      <c r="O9">
        <f t="shared" si="4"/>
        <v>177</v>
      </c>
      <c r="P9">
        <f t="shared" si="5"/>
        <v>43</v>
      </c>
      <c r="Q9">
        <f t="shared" si="6"/>
        <v>15</v>
      </c>
      <c r="R9">
        <f t="shared" si="7"/>
        <v>87</v>
      </c>
    </row>
    <row r="10" spans="1:18" x14ac:dyDescent="0.3">
      <c r="A10">
        <v>9</v>
      </c>
      <c r="B10" t="s">
        <v>12</v>
      </c>
      <c r="C10" t="s">
        <v>24</v>
      </c>
      <c r="D10" t="s">
        <v>34</v>
      </c>
      <c r="E10">
        <v>76</v>
      </c>
      <c r="F10">
        <v>67</v>
      </c>
      <c r="G10">
        <v>54</v>
      </c>
      <c r="H10">
        <v>23</v>
      </c>
      <c r="I10">
        <f t="shared" si="0"/>
        <v>220</v>
      </c>
      <c r="J10" s="1">
        <f t="shared" si="8"/>
        <v>0.55000000000000004</v>
      </c>
      <c r="K10" t="str">
        <f t="shared" si="1"/>
        <v>fail</v>
      </c>
      <c r="L10" t="str">
        <f t="shared" si="2"/>
        <v>E</v>
      </c>
      <c r="M10" t="str">
        <f t="shared" si="3"/>
        <v>E</v>
      </c>
      <c r="O10">
        <f t="shared" si="4"/>
        <v>225</v>
      </c>
      <c r="P10">
        <f t="shared" si="5"/>
        <v>55</v>
      </c>
      <c r="Q10">
        <f t="shared" si="6"/>
        <v>23</v>
      </c>
      <c r="R10">
        <f t="shared" si="7"/>
        <v>76</v>
      </c>
    </row>
    <row r="11" spans="1:18" x14ac:dyDescent="0.3">
      <c r="A11">
        <v>10</v>
      </c>
      <c r="B11" t="s">
        <v>13</v>
      </c>
      <c r="C11" t="s">
        <v>25</v>
      </c>
      <c r="D11" t="s">
        <v>32</v>
      </c>
      <c r="E11">
        <v>78</v>
      </c>
      <c r="F11">
        <v>56</v>
      </c>
      <c r="G11">
        <v>89</v>
      </c>
      <c r="H11">
        <v>98</v>
      </c>
      <c r="I11">
        <f t="shared" si="0"/>
        <v>321</v>
      </c>
      <c r="J11" s="1">
        <f t="shared" si="8"/>
        <v>0.80249999999999999</v>
      </c>
      <c r="K11" t="str">
        <f t="shared" si="1"/>
        <v>pass</v>
      </c>
      <c r="L11" t="str">
        <f t="shared" si="2"/>
        <v>B</v>
      </c>
      <c r="M11" t="str">
        <f t="shared" si="3"/>
        <v>E</v>
      </c>
      <c r="O11">
        <f t="shared" si="4"/>
        <v>326</v>
      </c>
      <c r="P11">
        <f t="shared" si="5"/>
        <v>80.25</v>
      </c>
      <c r="Q11">
        <f t="shared" si="6"/>
        <v>56</v>
      </c>
      <c r="R11">
        <f t="shared" si="7"/>
        <v>98</v>
      </c>
    </row>
    <row r="12" spans="1:18" x14ac:dyDescent="0.3">
      <c r="A12">
        <v>11</v>
      </c>
      <c r="B12" t="s">
        <v>14</v>
      </c>
      <c r="C12" t="s">
        <v>26</v>
      </c>
      <c r="D12" t="s">
        <v>31</v>
      </c>
      <c r="E12">
        <v>98</v>
      </c>
      <c r="F12">
        <v>45</v>
      </c>
      <c r="G12">
        <v>56</v>
      </c>
      <c r="H12">
        <v>98</v>
      </c>
      <c r="I12">
        <f t="shared" si="0"/>
        <v>297</v>
      </c>
      <c r="J12" s="1">
        <f t="shared" si="8"/>
        <v>0.74250000000000005</v>
      </c>
      <c r="K12" t="str">
        <f t="shared" si="1"/>
        <v>pass</v>
      </c>
      <c r="L12" t="str">
        <f t="shared" si="2"/>
        <v>C</v>
      </c>
      <c r="M12" t="str">
        <f t="shared" si="3"/>
        <v>E</v>
      </c>
      <c r="O12">
        <f t="shared" si="4"/>
        <v>302</v>
      </c>
      <c r="P12">
        <f t="shared" si="5"/>
        <v>74.25</v>
      </c>
      <c r="Q12">
        <f t="shared" si="6"/>
        <v>45</v>
      </c>
      <c r="R12">
        <f t="shared" si="7"/>
        <v>98</v>
      </c>
    </row>
    <row r="13" spans="1:18" x14ac:dyDescent="0.3">
      <c r="A13">
        <v>12</v>
      </c>
      <c r="B13" t="s">
        <v>15</v>
      </c>
      <c r="C13" t="s">
        <v>27</v>
      </c>
      <c r="D13" t="s">
        <v>36</v>
      </c>
      <c r="E13">
        <v>76</v>
      </c>
      <c r="F13">
        <v>67</v>
      </c>
      <c r="G13">
        <v>23</v>
      </c>
      <c r="H13">
        <v>65</v>
      </c>
      <c r="I13">
        <f t="shared" si="0"/>
        <v>231</v>
      </c>
      <c r="J13" s="1">
        <f t="shared" si="8"/>
        <v>0.57750000000000001</v>
      </c>
      <c r="K13" t="str">
        <f t="shared" si="1"/>
        <v>fail</v>
      </c>
      <c r="L13" t="str">
        <f t="shared" si="2"/>
        <v>E</v>
      </c>
      <c r="M13" t="str">
        <f t="shared" si="3"/>
        <v>E</v>
      </c>
      <c r="O13">
        <f t="shared" si="4"/>
        <v>236</v>
      </c>
      <c r="P13">
        <f t="shared" si="5"/>
        <v>57.75</v>
      </c>
      <c r="Q13">
        <f t="shared" si="6"/>
        <v>23</v>
      </c>
      <c r="R13">
        <f t="shared" si="7"/>
        <v>76</v>
      </c>
    </row>
    <row r="14" spans="1:18" x14ac:dyDescent="0.3">
      <c r="A14">
        <v>13</v>
      </c>
      <c r="B14" t="s">
        <v>16</v>
      </c>
      <c r="C14" t="s">
        <v>28</v>
      </c>
      <c r="D14" t="s">
        <v>33</v>
      </c>
      <c r="E14">
        <v>54</v>
      </c>
      <c r="F14">
        <v>78</v>
      </c>
      <c r="G14">
        <v>12</v>
      </c>
      <c r="H14">
        <v>89</v>
      </c>
      <c r="I14">
        <f t="shared" si="0"/>
        <v>233</v>
      </c>
      <c r="J14" s="1">
        <f t="shared" si="8"/>
        <v>0.58250000000000002</v>
      </c>
      <c r="K14" t="str">
        <f t="shared" si="1"/>
        <v>fail</v>
      </c>
      <c r="L14" t="str">
        <f t="shared" si="2"/>
        <v>E</v>
      </c>
      <c r="M14" t="str">
        <f t="shared" si="3"/>
        <v>E</v>
      </c>
      <c r="O14">
        <f t="shared" si="4"/>
        <v>238</v>
      </c>
      <c r="P14">
        <f t="shared" si="5"/>
        <v>58.25</v>
      </c>
      <c r="Q14">
        <f t="shared" si="6"/>
        <v>12</v>
      </c>
      <c r="R14">
        <f t="shared" si="7"/>
        <v>89</v>
      </c>
    </row>
    <row r="15" spans="1:18" x14ac:dyDescent="0.3">
      <c r="A15">
        <v>14</v>
      </c>
      <c r="B15" t="s">
        <v>17</v>
      </c>
      <c r="C15" t="s">
        <v>29</v>
      </c>
      <c r="D15" t="s">
        <v>30</v>
      </c>
      <c r="E15">
        <v>67</v>
      </c>
      <c r="F15">
        <v>89</v>
      </c>
      <c r="G15">
        <v>48</v>
      </c>
      <c r="H15">
        <v>65</v>
      </c>
      <c r="I15">
        <f t="shared" si="0"/>
        <v>269</v>
      </c>
      <c r="J15" s="1">
        <f t="shared" si="8"/>
        <v>0.67249999999999999</v>
      </c>
      <c r="K15" t="str">
        <f t="shared" si="1"/>
        <v>pass</v>
      </c>
      <c r="L15" t="str">
        <f t="shared" si="2"/>
        <v>D</v>
      </c>
      <c r="M15" t="str">
        <f t="shared" si="3"/>
        <v>E</v>
      </c>
      <c r="O15">
        <f t="shared" si="4"/>
        <v>274</v>
      </c>
      <c r="P15">
        <f t="shared" si="5"/>
        <v>67.25</v>
      </c>
      <c r="Q15">
        <f t="shared" si="6"/>
        <v>48</v>
      </c>
      <c r="R15">
        <f t="shared" si="7"/>
        <v>89</v>
      </c>
    </row>
    <row r="16" spans="1:18" x14ac:dyDescent="0.3">
      <c r="A16">
        <v>15</v>
      </c>
      <c r="B16" t="s">
        <v>18</v>
      </c>
      <c r="C16" t="s">
        <v>9</v>
      </c>
      <c r="D16" t="s">
        <v>31</v>
      </c>
      <c r="E16">
        <v>78</v>
      </c>
      <c r="F16">
        <v>67</v>
      </c>
      <c r="G16">
        <v>89</v>
      </c>
      <c r="H16">
        <v>13</v>
      </c>
      <c r="I16">
        <f t="shared" si="0"/>
        <v>247</v>
      </c>
      <c r="J16" s="1">
        <f t="shared" si="8"/>
        <v>0.61750000000000005</v>
      </c>
      <c r="K16" t="str">
        <f t="shared" si="1"/>
        <v>pass</v>
      </c>
      <c r="L16" t="str">
        <f t="shared" si="2"/>
        <v>D</v>
      </c>
      <c r="M16" t="str">
        <f t="shared" si="3"/>
        <v>E</v>
      </c>
      <c r="O16">
        <f t="shared" si="4"/>
        <v>252</v>
      </c>
      <c r="P16">
        <f t="shared" si="5"/>
        <v>61.75</v>
      </c>
      <c r="Q16">
        <f t="shared" si="6"/>
        <v>13</v>
      </c>
      <c r="R16">
        <f t="shared" si="7"/>
        <v>89</v>
      </c>
    </row>
    <row r="19" spans="4:5" x14ac:dyDescent="0.3">
      <c r="D19" t="s">
        <v>68</v>
      </c>
      <c r="E19" t="s">
        <v>45</v>
      </c>
    </row>
    <row r="20" spans="4:5" x14ac:dyDescent="0.3">
      <c r="D20">
        <v>45</v>
      </c>
      <c r="E20" t="str">
        <f>IF(AND(D20&gt;=90,D20&lt;=100),"A",IF(AND(D20&gt;=50,D20&lt;=90),"PASS",IF(AND(D20&gt;=0,D20&lt;=50),"FAIL","INVALID")))</f>
        <v>FAIL</v>
      </c>
    </row>
    <row r="21" spans="4:5" x14ac:dyDescent="0.3">
      <c r="D21">
        <v>34</v>
      </c>
      <c r="E21" t="str">
        <f t="shared" ref="E21:E23" si="9">IF(AND(D21&gt;=90,D21&lt;=100),"A",IF(AND(D21&gt;=50,D21&lt;=90),"PASS",IF(AND(D21&gt;=0,D21&lt;=50),"FAIL","INVALID")))</f>
        <v>FAIL</v>
      </c>
    </row>
    <row r="22" spans="4:5" x14ac:dyDescent="0.3">
      <c r="D22">
        <v>65</v>
      </c>
      <c r="E22" t="str">
        <f t="shared" si="9"/>
        <v>PASS</v>
      </c>
    </row>
    <row r="23" spans="4:5" x14ac:dyDescent="0.3">
      <c r="D23">
        <v>134</v>
      </c>
      <c r="E23" t="str">
        <f t="shared" si="9"/>
        <v>INVALID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8285-55D2-4468-822B-16E2B4A27FF7}">
  <dimension ref="A1:M9"/>
  <sheetViews>
    <sheetView workbookViewId="0">
      <selection activeCell="P6" sqref="P6"/>
    </sheetView>
  </sheetViews>
  <sheetFormatPr defaultRowHeight="14.4" x14ac:dyDescent="0.3"/>
  <cols>
    <col min="1" max="1" width="13.44140625" customWidth="1"/>
    <col min="12" max="12" width="12.88671875" customWidth="1"/>
    <col min="13" max="13" width="16.21875" customWidth="1"/>
  </cols>
  <sheetData>
    <row r="1" spans="1:13" x14ac:dyDescent="0.3">
      <c r="A1" t="s">
        <v>48</v>
      </c>
    </row>
    <row r="3" spans="1:13" x14ac:dyDescent="0.3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65</v>
      </c>
      <c r="K3" t="s">
        <v>60</v>
      </c>
      <c r="L3" t="s">
        <v>66</v>
      </c>
      <c r="M3" t="s">
        <v>67</v>
      </c>
    </row>
    <row r="4" spans="1:13" x14ac:dyDescent="0.3">
      <c r="A4">
        <v>1</v>
      </c>
      <c r="B4" t="s">
        <v>58</v>
      </c>
      <c r="C4">
        <v>500</v>
      </c>
      <c r="D4">
        <v>600</v>
      </c>
      <c r="E4">
        <v>550</v>
      </c>
      <c r="F4">
        <v>750</v>
      </c>
      <c r="G4">
        <v>700</v>
      </c>
      <c r="H4">
        <v>600</v>
      </c>
      <c r="I4">
        <v>800</v>
      </c>
      <c r="J4">
        <v>900</v>
      </c>
      <c r="K4">
        <f t="shared" ref="K4:K9" si="0">SUM(C4:J4)</f>
        <v>5400</v>
      </c>
      <c r="L4">
        <f>(K4*$K$8)</f>
        <v>2376</v>
      </c>
      <c r="M4">
        <f>(K4*$K$8)+$K$9</f>
        <v>2916</v>
      </c>
    </row>
    <row r="5" spans="1:13" x14ac:dyDescent="0.3">
      <c r="A5">
        <v>2</v>
      </c>
      <c r="B5" t="s">
        <v>59</v>
      </c>
      <c r="C5">
        <v>200</v>
      </c>
      <c r="D5">
        <v>250</v>
      </c>
      <c r="E5">
        <v>220</v>
      </c>
      <c r="F5">
        <v>320</v>
      </c>
      <c r="G5">
        <v>280</v>
      </c>
      <c r="H5">
        <v>400</v>
      </c>
      <c r="I5">
        <v>500</v>
      </c>
      <c r="J5">
        <v>562</v>
      </c>
      <c r="K5">
        <f t="shared" si="0"/>
        <v>2732</v>
      </c>
      <c r="L5">
        <f t="shared" ref="L5:L7" si="1">(K5*$K$8)</f>
        <v>1202.08</v>
      </c>
      <c r="M5">
        <f t="shared" ref="M5:M7" si="2">(K5*$K$8)+$K$9</f>
        <v>1742.08</v>
      </c>
    </row>
    <row r="6" spans="1:13" x14ac:dyDescent="0.3">
      <c r="A6">
        <v>3</v>
      </c>
      <c r="B6" t="s">
        <v>61</v>
      </c>
      <c r="C6">
        <v>852</v>
      </c>
      <c r="D6">
        <v>250</v>
      </c>
      <c r="E6">
        <v>254</v>
      </c>
      <c r="F6">
        <v>125</v>
      </c>
      <c r="G6">
        <v>800</v>
      </c>
      <c r="H6">
        <v>400</v>
      </c>
      <c r="I6">
        <v>500</v>
      </c>
      <c r="J6">
        <v>456</v>
      </c>
      <c r="K6">
        <f t="shared" si="0"/>
        <v>3637</v>
      </c>
      <c r="L6">
        <f t="shared" si="1"/>
        <v>1600.28</v>
      </c>
      <c r="M6">
        <f t="shared" si="2"/>
        <v>2140.2799999999997</v>
      </c>
    </row>
    <row r="7" spans="1:13" x14ac:dyDescent="0.3">
      <c r="A7">
        <v>4</v>
      </c>
      <c r="B7" t="s">
        <v>62</v>
      </c>
      <c r="C7">
        <v>400</v>
      </c>
      <c r="D7">
        <v>650</v>
      </c>
      <c r="E7">
        <v>850</v>
      </c>
      <c r="F7">
        <v>120</v>
      </c>
      <c r="G7">
        <v>254</v>
      </c>
      <c r="H7">
        <v>888</v>
      </c>
      <c r="I7">
        <v>100</v>
      </c>
      <c r="J7">
        <v>215</v>
      </c>
      <c r="K7">
        <f t="shared" si="0"/>
        <v>3477</v>
      </c>
      <c r="L7">
        <f t="shared" si="1"/>
        <v>1529.88</v>
      </c>
      <c r="M7">
        <f t="shared" si="2"/>
        <v>2069.88</v>
      </c>
    </row>
    <row r="8" spans="1:13" x14ac:dyDescent="0.3">
      <c r="A8">
        <v>5</v>
      </c>
      <c r="B8" t="s">
        <v>63</v>
      </c>
      <c r="C8">
        <v>0.05</v>
      </c>
      <c r="D8">
        <v>0.08</v>
      </c>
      <c r="E8">
        <v>0.05</v>
      </c>
      <c r="F8">
        <v>0.06</v>
      </c>
      <c r="G8">
        <v>0.01</v>
      </c>
      <c r="H8">
        <v>0.06</v>
      </c>
      <c r="I8">
        <v>0.09</v>
      </c>
      <c r="J8">
        <v>0.04</v>
      </c>
      <c r="K8">
        <f t="shared" si="0"/>
        <v>0.44</v>
      </c>
    </row>
    <row r="9" spans="1:13" x14ac:dyDescent="0.3">
      <c r="A9">
        <v>6</v>
      </c>
      <c r="B9" t="s">
        <v>64</v>
      </c>
      <c r="C9">
        <v>50</v>
      </c>
      <c r="D9">
        <v>60</v>
      </c>
      <c r="E9">
        <v>80</v>
      </c>
      <c r="F9">
        <v>50</v>
      </c>
      <c r="G9">
        <v>90</v>
      </c>
      <c r="H9">
        <v>100</v>
      </c>
      <c r="I9">
        <v>50</v>
      </c>
      <c r="J9">
        <v>60</v>
      </c>
      <c r="K9">
        <f t="shared" si="0"/>
        <v>540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C68A-1478-46CD-97B8-B64082D3BED2}">
  <dimension ref="A1:M42"/>
  <sheetViews>
    <sheetView topLeftCell="A21" workbookViewId="0">
      <selection activeCell="L13" sqref="L13"/>
    </sheetView>
  </sheetViews>
  <sheetFormatPr defaultRowHeight="14.4" x14ac:dyDescent="0.3"/>
  <cols>
    <col min="2" max="2" width="14.77734375" customWidth="1"/>
    <col min="3" max="3" width="9.21875" customWidth="1"/>
    <col min="4" max="4" width="10.77734375" customWidth="1"/>
    <col min="5" max="5" width="13" customWidth="1"/>
    <col min="6" max="6" width="16.88671875" customWidth="1"/>
    <col min="7" max="7" width="4" customWidth="1"/>
    <col min="8" max="8" width="9.88671875" customWidth="1"/>
    <col min="9" max="9" width="13" customWidth="1"/>
    <col min="10" max="10" width="8.44140625" customWidth="1"/>
    <col min="11" max="11" width="2.88671875" customWidth="1"/>
    <col min="12" max="12" width="74" customWidth="1"/>
  </cols>
  <sheetData>
    <row r="1" spans="1:13" x14ac:dyDescent="0.3">
      <c r="A1" t="s">
        <v>49</v>
      </c>
      <c r="B1" t="s">
        <v>72</v>
      </c>
      <c r="C1" t="s">
        <v>87</v>
      </c>
      <c r="D1" t="s">
        <v>73</v>
      </c>
      <c r="E1" t="s">
        <v>74</v>
      </c>
      <c r="F1" t="s">
        <v>92</v>
      </c>
      <c r="I1" s="4" t="s">
        <v>86</v>
      </c>
    </row>
    <row r="2" spans="1:13" x14ac:dyDescent="0.3">
      <c r="A2">
        <v>1</v>
      </c>
      <c r="B2" t="s">
        <v>75</v>
      </c>
      <c r="C2" t="s">
        <v>88</v>
      </c>
      <c r="D2" t="s">
        <v>80</v>
      </c>
      <c r="E2">
        <v>56000</v>
      </c>
      <c r="F2">
        <v>6</v>
      </c>
      <c r="H2" s="3" t="s">
        <v>80</v>
      </c>
      <c r="I2" s="2">
        <f>SUMIF($D$2:D11,"Delhi",$E$2:E11)</f>
        <v>292000</v>
      </c>
      <c r="J2">
        <f>SUMIF($D$2:D11,D2,$E$2:E11)</f>
        <v>292000</v>
      </c>
      <c r="L2" s="5" t="s">
        <v>94</v>
      </c>
      <c r="M2">
        <f>SUMIFS(E2:E11,C2:C11,"South",D2:D11,"Chennai",F2:F11,"&gt;5")</f>
        <v>110000</v>
      </c>
    </row>
    <row r="3" spans="1:13" x14ac:dyDescent="0.3">
      <c r="A3">
        <v>2</v>
      </c>
      <c r="B3" t="s">
        <v>26</v>
      </c>
      <c r="C3" t="s">
        <v>89</v>
      </c>
      <c r="D3" t="s">
        <v>81</v>
      </c>
      <c r="E3">
        <v>78000</v>
      </c>
      <c r="F3">
        <v>8</v>
      </c>
      <c r="H3" s="3" t="s">
        <v>81</v>
      </c>
      <c r="I3" s="2">
        <f>SUMIF($D$2:D12,"Gurgaon",$E$2:E12)</f>
        <v>78000</v>
      </c>
      <c r="J3">
        <f>SUMIF($D$2:D12,D3,$E$2:E12)</f>
        <v>78000</v>
      </c>
    </row>
    <row r="4" spans="1:13" x14ac:dyDescent="0.3">
      <c r="A4">
        <v>3</v>
      </c>
      <c r="B4" t="s">
        <v>27</v>
      </c>
      <c r="C4" t="s">
        <v>90</v>
      </c>
      <c r="D4" t="s">
        <v>93</v>
      </c>
      <c r="E4">
        <v>65000</v>
      </c>
      <c r="F4">
        <v>4</v>
      </c>
      <c r="H4" s="3" t="s">
        <v>82</v>
      </c>
      <c r="I4" s="2">
        <f>SUMIF($D$2:D13,"Delhi",$E$2:E13)</f>
        <v>292000</v>
      </c>
      <c r="J4">
        <f>SUMIF($D$2:D13,D4,$E$2:E13)</f>
        <v>175000</v>
      </c>
    </row>
    <row r="5" spans="1:13" x14ac:dyDescent="0.3">
      <c r="A5">
        <v>4</v>
      </c>
      <c r="B5" t="s">
        <v>76</v>
      </c>
      <c r="C5" t="s">
        <v>91</v>
      </c>
      <c r="D5" t="s">
        <v>80</v>
      </c>
      <c r="E5">
        <v>65000</v>
      </c>
      <c r="F5">
        <v>10</v>
      </c>
      <c r="J5">
        <f>SUMIF($D$2:D14,D5,$E$2:E14)</f>
        <v>292000</v>
      </c>
    </row>
    <row r="6" spans="1:13" x14ac:dyDescent="0.3">
      <c r="A6">
        <v>5</v>
      </c>
      <c r="B6" t="s">
        <v>77</v>
      </c>
      <c r="C6" t="s">
        <v>88</v>
      </c>
      <c r="D6" t="s">
        <v>82</v>
      </c>
      <c r="E6">
        <v>65000</v>
      </c>
      <c r="F6">
        <v>5</v>
      </c>
      <c r="J6">
        <f>SUMIF($D$2:D15,D6,$E$2:E15)</f>
        <v>65000</v>
      </c>
    </row>
    <row r="7" spans="1:13" x14ac:dyDescent="0.3">
      <c r="A7">
        <v>6</v>
      </c>
      <c r="B7" t="s">
        <v>20</v>
      </c>
      <c r="C7" t="s">
        <v>91</v>
      </c>
      <c r="D7" t="s">
        <v>80</v>
      </c>
      <c r="E7">
        <v>94000</v>
      </c>
      <c r="F7">
        <v>8</v>
      </c>
      <c r="J7">
        <f>SUMIF($D$2:D16,D7,$E$2:E16)</f>
        <v>292000</v>
      </c>
    </row>
    <row r="8" spans="1:13" x14ac:dyDescent="0.3">
      <c r="A8">
        <v>7</v>
      </c>
      <c r="B8" t="s">
        <v>6</v>
      </c>
      <c r="C8" t="s">
        <v>89</v>
      </c>
      <c r="D8" t="s">
        <v>80</v>
      </c>
      <c r="E8">
        <v>32000</v>
      </c>
      <c r="F8">
        <v>3</v>
      </c>
      <c r="J8">
        <f>SUMIF($D$2:D17,D8,$E$2:E17)</f>
        <v>292000</v>
      </c>
    </row>
    <row r="9" spans="1:13" x14ac:dyDescent="0.3">
      <c r="A9">
        <v>8</v>
      </c>
      <c r="B9" t="s">
        <v>78</v>
      </c>
      <c r="C9" t="s">
        <v>90</v>
      </c>
      <c r="D9" t="s">
        <v>93</v>
      </c>
      <c r="E9">
        <v>25000</v>
      </c>
      <c r="F9">
        <v>9</v>
      </c>
      <c r="J9">
        <f>SUMIF($D$2:D18,D9,$E$2:E18)</f>
        <v>175000</v>
      </c>
    </row>
    <row r="10" spans="1:13" x14ac:dyDescent="0.3">
      <c r="A10">
        <v>9</v>
      </c>
      <c r="B10" t="s">
        <v>79</v>
      </c>
      <c r="C10" t="s">
        <v>91</v>
      </c>
      <c r="D10" t="s">
        <v>80</v>
      </c>
      <c r="E10">
        <v>45000</v>
      </c>
      <c r="F10">
        <v>3</v>
      </c>
      <c r="J10">
        <f>SUMIF($D$2:D19,D10,$E$2:E19)</f>
        <v>292000</v>
      </c>
    </row>
    <row r="11" spans="1:13" x14ac:dyDescent="0.3">
      <c r="A11">
        <v>10</v>
      </c>
      <c r="B11" t="s">
        <v>9</v>
      </c>
      <c r="C11" t="s">
        <v>90</v>
      </c>
      <c r="D11" t="s">
        <v>93</v>
      </c>
      <c r="E11">
        <v>85000</v>
      </c>
      <c r="F11">
        <v>6</v>
      </c>
      <c r="J11">
        <f>SUMIF($D$2:D20,D11,$E$2:E20)</f>
        <v>175000</v>
      </c>
    </row>
    <row r="15" spans="1:13" x14ac:dyDescent="0.3">
      <c r="B15" t="s">
        <v>95</v>
      </c>
      <c r="C15" t="s">
        <v>96</v>
      </c>
      <c r="D15" t="s">
        <v>97</v>
      </c>
    </row>
    <row r="16" spans="1:13" x14ac:dyDescent="0.3">
      <c r="A16" t="s">
        <v>98</v>
      </c>
      <c r="B16" t="str">
        <f>REPLACE(B15,16,5,"GURGAON")</f>
        <v>HE IS GOING TO GURGAON</v>
      </c>
    </row>
    <row r="18" spans="1:4" x14ac:dyDescent="0.3">
      <c r="B18" t="s">
        <v>100</v>
      </c>
    </row>
    <row r="20" spans="1:4" x14ac:dyDescent="0.3">
      <c r="A20" t="s">
        <v>99</v>
      </c>
      <c r="B20" t="str">
        <f>SUBSTITUTE(B18,"IS","WAS")</f>
        <v xml:space="preserve">HE WAS GOING TO DELHI FOR SHOPPING,THEN HE WAS VWASITING DELHI </v>
      </c>
    </row>
    <row r="22" spans="1:4" x14ac:dyDescent="0.3">
      <c r="A22" t="s">
        <v>101</v>
      </c>
      <c r="B22" t="str">
        <f>SUBSTITUTE(B18,"IS","WAS",2)</f>
        <v xml:space="preserve">HE IS GOING TO DELHI FOR SHOPPING,THEN HE WAS VISITING DELHI </v>
      </c>
    </row>
    <row r="24" spans="1:4" x14ac:dyDescent="0.3">
      <c r="A24" t="s">
        <v>102</v>
      </c>
      <c r="B24" t="str">
        <f>RIGHT(B18,4)</f>
        <v xml:space="preserve">LHI </v>
      </c>
    </row>
    <row r="25" spans="1:4" x14ac:dyDescent="0.3">
      <c r="A25" t="s">
        <v>103</v>
      </c>
      <c r="B25" t="str">
        <f>LEFT(B18,4)</f>
        <v>HE I</v>
      </c>
    </row>
    <row r="26" spans="1:4" x14ac:dyDescent="0.3">
      <c r="A26" t="s">
        <v>104</v>
      </c>
      <c r="B26" t="str">
        <f>REPT("$ ",6)</f>
        <v xml:space="preserve">$ $ $ $ $ $ </v>
      </c>
    </row>
    <row r="27" spans="1:4" x14ac:dyDescent="0.3">
      <c r="B27" s="6">
        <v>38050</v>
      </c>
      <c r="D27">
        <v>123456.876</v>
      </c>
    </row>
    <row r="28" spans="1:4" x14ac:dyDescent="0.3">
      <c r="A28" t="s">
        <v>105</v>
      </c>
      <c r="B28" t="str">
        <f>TEXT(B27,"DD-MMM-YY")</f>
        <v>04-Mar-04</v>
      </c>
      <c r="D28" t="str">
        <f>TEXT(D27,",$###,###.000")</f>
        <v>,$1,23,456.876</v>
      </c>
    </row>
    <row r="29" spans="1:4" x14ac:dyDescent="0.3">
      <c r="B29" t="str">
        <f>TEXT(B27,"DD,MM,YY")</f>
        <v>04,03,04</v>
      </c>
    </row>
    <row r="32" spans="1:4" x14ac:dyDescent="0.3">
      <c r="B32" t="s">
        <v>84</v>
      </c>
    </row>
    <row r="33" spans="1:2" x14ac:dyDescent="0.3">
      <c r="A33" t="s">
        <v>106</v>
      </c>
      <c r="B33" t="str">
        <f>_xlfn.TEXTJOIN(",",FALSE,B32,B35,B36,B37,B38)</f>
        <v>GURGAON,NOIDA,DELHI,JAIPUR,KOLKATA</v>
      </c>
    </row>
    <row r="35" spans="1:2" x14ac:dyDescent="0.3">
      <c r="B35" t="s">
        <v>85</v>
      </c>
    </row>
    <row r="36" spans="1:2" x14ac:dyDescent="0.3">
      <c r="B36" t="s">
        <v>83</v>
      </c>
    </row>
    <row r="37" spans="1:2" x14ac:dyDescent="0.3">
      <c r="B37" t="s">
        <v>107</v>
      </c>
    </row>
    <row r="38" spans="1:2" x14ac:dyDescent="0.3">
      <c r="B38" t="s">
        <v>108</v>
      </c>
    </row>
    <row r="39" spans="1:2" x14ac:dyDescent="0.3">
      <c r="B39" s="7" t="s">
        <v>110</v>
      </c>
    </row>
    <row r="40" spans="1:2" x14ac:dyDescent="0.3">
      <c r="B40" t="str">
        <f>_xlfn.TEXTJOIN(" ",TRUE,B32,B36,B35,B37,B38,B34)</f>
        <v>GURGAON DELHI NOIDA JAIPUR KOLKATA</v>
      </c>
    </row>
    <row r="42" spans="1:2" x14ac:dyDescent="0.3">
      <c r="A42" t="s">
        <v>109</v>
      </c>
      <c r="B42" t="str">
        <f>TRIM(B39)</f>
        <v>HELLO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2BC7-BD38-4C99-BB30-5B9CCDB433F0}">
  <dimension ref="A1:W22"/>
  <sheetViews>
    <sheetView zoomScale="85" zoomScaleNormal="100" workbookViewId="0">
      <selection activeCell="F15" sqref="F15"/>
    </sheetView>
  </sheetViews>
  <sheetFormatPr defaultRowHeight="14.4" x14ac:dyDescent="0.3"/>
  <cols>
    <col min="2" max="2" width="13.44140625" customWidth="1"/>
    <col min="4" max="4" width="7.88671875" customWidth="1"/>
    <col min="5" max="5" width="8.109375" customWidth="1"/>
    <col min="6" max="6" width="8.21875" customWidth="1"/>
    <col min="12" max="12" width="10.44140625" customWidth="1"/>
    <col min="15" max="15" width="10.33203125" customWidth="1"/>
    <col min="17" max="17" width="13.109375" customWidth="1"/>
    <col min="19" max="19" width="22" customWidth="1"/>
    <col min="21" max="21" width="20.88671875" customWidth="1"/>
    <col min="22" max="22" width="15" customWidth="1"/>
    <col min="23" max="23" width="9.5546875" bestFit="1" customWidth="1"/>
  </cols>
  <sheetData>
    <row r="1" spans="1:23" x14ac:dyDescent="0.3">
      <c r="A1" s="18" t="s">
        <v>111</v>
      </c>
      <c r="B1" s="18" t="s">
        <v>112</v>
      </c>
      <c r="C1" s="18" t="s">
        <v>113</v>
      </c>
      <c r="D1" s="18" t="s">
        <v>114</v>
      </c>
      <c r="E1" s="18" t="s">
        <v>115</v>
      </c>
      <c r="F1" s="18" t="s">
        <v>116</v>
      </c>
      <c r="G1" s="18" t="s">
        <v>117</v>
      </c>
      <c r="H1" s="18" t="s">
        <v>118</v>
      </c>
      <c r="I1" s="18" t="s">
        <v>119</v>
      </c>
      <c r="J1" s="18" t="s">
        <v>120</v>
      </c>
      <c r="K1" s="18" t="s">
        <v>121</v>
      </c>
      <c r="L1" s="18" t="s">
        <v>122</v>
      </c>
      <c r="M1" s="18" t="s">
        <v>3</v>
      </c>
      <c r="N1" s="18" t="s">
        <v>156</v>
      </c>
      <c r="O1" s="18" t="s">
        <v>123</v>
      </c>
      <c r="P1" s="18" t="s">
        <v>124</v>
      </c>
      <c r="Q1" s="18" t="s">
        <v>125</v>
      </c>
      <c r="R1" s="18" t="s">
        <v>126</v>
      </c>
      <c r="S1" s="18" t="s">
        <v>157</v>
      </c>
      <c r="T1" s="18" t="s">
        <v>127</v>
      </c>
      <c r="U1" s="18" t="s">
        <v>159</v>
      </c>
      <c r="V1" s="18" t="s">
        <v>158</v>
      </c>
      <c r="W1" s="18" t="s">
        <v>128</v>
      </c>
    </row>
    <row r="2" spans="1:23" x14ac:dyDescent="0.3">
      <c r="A2" s="19">
        <v>1</v>
      </c>
      <c r="B2" s="19" t="s">
        <v>129</v>
      </c>
      <c r="C2" s="19">
        <v>85</v>
      </c>
      <c r="D2" s="19">
        <v>90</v>
      </c>
      <c r="E2" s="19">
        <v>80</v>
      </c>
      <c r="F2" s="19">
        <v>85</v>
      </c>
      <c r="G2" s="19">
        <v>88</v>
      </c>
      <c r="H2" s="19">
        <v>92</v>
      </c>
      <c r="I2" s="19">
        <v>87</v>
      </c>
      <c r="J2" s="19">
        <v>90</v>
      </c>
      <c r="K2" s="19">
        <f>SUM(C2:J2)</f>
        <v>697</v>
      </c>
      <c r="L2" s="20">
        <f>K2/800*100%</f>
        <v>0.87124999999999997</v>
      </c>
      <c r="M2" s="19" t="s">
        <v>30</v>
      </c>
      <c r="N2" s="19" t="str">
        <f>IF(M2="BCA","50000",IF(M2="B.TECH","70000",IF(M2="MCA","55000",IF(M2="M.TECH","80000","0"))))</f>
        <v>50000</v>
      </c>
      <c r="O2" s="19" t="str">
        <f t="shared" ref="O2:O11" si="0">IF(L2&gt;=95%,"20%",IF(L2&gt;=85%,"15%",IF(L2&gt;=75%,"10%",IF(L2&gt;=65%,"7%","0"))))</f>
        <v>15%</v>
      </c>
      <c r="P2" s="19" t="s">
        <v>130</v>
      </c>
      <c r="Q2" s="19" t="str">
        <f>IF(P2="Y","2000","0")</f>
        <v>2000</v>
      </c>
      <c r="R2" s="19" t="s">
        <v>144</v>
      </c>
      <c r="S2" s="21">
        <f>(O2*N2)/100%</f>
        <v>7500</v>
      </c>
      <c r="T2" s="19" t="str">
        <f>IF(R2="SC","50%",IF(R2="ST","40%",IF(R2="OBC","30%","0")))</f>
        <v>50%</v>
      </c>
      <c r="U2" s="21">
        <f>(N2+Q2-S2)</f>
        <v>44500</v>
      </c>
      <c r="V2" s="19">
        <f>(T2*U2)/100%</f>
        <v>22250</v>
      </c>
      <c r="W2" s="21">
        <f>(U2-V2)</f>
        <v>22250</v>
      </c>
    </row>
    <row r="3" spans="1:23" x14ac:dyDescent="0.3">
      <c r="A3" s="19">
        <v>2</v>
      </c>
      <c r="B3" s="19" t="s">
        <v>131</v>
      </c>
      <c r="C3" s="19">
        <v>70</v>
      </c>
      <c r="D3" s="19">
        <v>75</v>
      </c>
      <c r="E3" s="19">
        <v>65</v>
      </c>
      <c r="F3" s="19">
        <v>72</v>
      </c>
      <c r="G3" s="19">
        <v>78</v>
      </c>
      <c r="H3" s="19">
        <v>68</v>
      </c>
      <c r="I3" s="19">
        <v>70</v>
      </c>
      <c r="J3" s="19">
        <v>75</v>
      </c>
      <c r="K3" s="19">
        <f t="shared" ref="K3:K11" si="1">SUM(C3:J3)</f>
        <v>573</v>
      </c>
      <c r="L3" s="20">
        <f t="shared" ref="L3:L11" si="2">K3/800*100%</f>
        <v>0.71625000000000005</v>
      </c>
      <c r="M3" s="19" t="s">
        <v>35</v>
      </c>
      <c r="N3" s="19" t="str">
        <f t="shared" ref="N3:N11" si="3">IF(M3="BCA","50000",IF(M3="B.TECH","70000",IF(M3="MCA","55000",IF(M3="M.TECH","80000","0"))))</f>
        <v>55000</v>
      </c>
      <c r="O3" s="19" t="str">
        <f t="shared" si="0"/>
        <v>7%</v>
      </c>
      <c r="P3" s="19" t="s">
        <v>132</v>
      </c>
      <c r="Q3" s="19" t="str">
        <f t="shared" ref="Q3:Q11" si="4">IF(P3="Y","2000","0")</f>
        <v>0</v>
      </c>
      <c r="R3" s="19" t="s">
        <v>145</v>
      </c>
      <c r="S3" s="21">
        <f t="shared" ref="S3:S11" si="5">(O3*N3)/100%</f>
        <v>3850.0000000000005</v>
      </c>
      <c r="T3" s="19" t="str">
        <f t="shared" ref="T3:T11" si="6">IF(R3="SC","50%",IF(R3="ST","40%",IF(R3="OBC","30%","0")))</f>
        <v>40%</v>
      </c>
      <c r="U3" s="21">
        <f t="shared" ref="U3:U11" si="7">(N3+Q3-S3)</f>
        <v>51150</v>
      </c>
      <c r="V3" s="19">
        <f t="shared" ref="V3:V11" si="8">(T3*U3)/100%</f>
        <v>20460</v>
      </c>
      <c r="W3" s="21">
        <f t="shared" ref="W3:W11" si="9">(U3-V3)</f>
        <v>30690</v>
      </c>
    </row>
    <row r="4" spans="1:23" x14ac:dyDescent="0.3">
      <c r="A4" s="19">
        <v>3</v>
      </c>
      <c r="B4" s="19" t="s">
        <v>133</v>
      </c>
      <c r="C4" s="19">
        <v>92</v>
      </c>
      <c r="D4" s="19">
        <v>88</v>
      </c>
      <c r="E4" s="19">
        <v>95</v>
      </c>
      <c r="F4" s="19">
        <v>90</v>
      </c>
      <c r="G4" s="19">
        <v>87</v>
      </c>
      <c r="H4" s="19">
        <v>93</v>
      </c>
      <c r="I4" s="19">
        <v>88</v>
      </c>
      <c r="J4" s="19">
        <v>92</v>
      </c>
      <c r="K4" s="19">
        <f t="shared" si="1"/>
        <v>725</v>
      </c>
      <c r="L4" s="20">
        <f t="shared" si="2"/>
        <v>0.90625</v>
      </c>
      <c r="M4" s="19" t="s">
        <v>30</v>
      </c>
      <c r="N4" s="19" t="str">
        <f t="shared" si="3"/>
        <v>50000</v>
      </c>
      <c r="O4" s="19" t="str">
        <f t="shared" si="0"/>
        <v>15%</v>
      </c>
      <c r="P4" s="19" t="s">
        <v>130</v>
      </c>
      <c r="Q4" s="19" t="str">
        <f t="shared" si="4"/>
        <v>2000</v>
      </c>
      <c r="R4" s="19" t="s">
        <v>147</v>
      </c>
      <c r="S4" s="21">
        <f t="shared" si="5"/>
        <v>7500</v>
      </c>
      <c r="T4" s="19" t="str">
        <f t="shared" si="6"/>
        <v>0</v>
      </c>
      <c r="U4" s="21">
        <f t="shared" si="7"/>
        <v>44500</v>
      </c>
      <c r="V4" s="19">
        <f t="shared" si="8"/>
        <v>0</v>
      </c>
      <c r="W4" s="21">
        <f t="shared" si="9"/>
        <v>44500</v>
      </c>
    </row>
    <row r="5" spans="1:23" x14ac:dyDescent="0.3">
      <c r="A5" s="19">
        <v>4</v>
      </c>
      <c r="B5" s="19" t="s">
        <v>134</v>
      </c>
      <c r="C5" s="19">
        <v>80</v>
      </c>
      <c r="D5" s="19">
        <v>82</v>
      </c>
      <c r="E5" s="19">
        <v>85</v>
      </c>
      <c r="F5" s="19">
        <v>88</v>
      </c>
      <c r="G5" s="19">
        <v>80</v>
      </c>
      <c r="H5" s="19">
        <v>85</v>
      </c>
      <c r="I5" s="19">
        <v>83</v>
      </c>
      <c r="J5" s="19">
        <v>86</v>
      </c>
      <c r="K5" s="19">
        <f t="shared" si="1"/>
        <v>669</v>
      </c>
      <c r="L5" s="20">
        <f t="shared" si="2"/>
        <v>0.83625000000000005</v>
      </c>
      <c r="M5" s="19" t="s">
        <v>154</v>
      </c>
      <c r="N5" s="19" t="str">
        <f t="shared" si="3"/>
        <v>70000</v>
      </c>
      <c r="O5" s="19" t="str">
        <f t="shared" si="0"/>
        <v>10%</v>
      </c>
      <c r="P5" s="19" t="s">
        <v>130</v>
      </c>
      <c r="Q5" s="19" t="str">
        <f t="shared" si="4"/>
        <v>2000</v>
      </c>
      <c r="R5" s="19" t="s">
        <v>146</v>
      </c>
      <c r="S5" s="21">
        <f t="shared" si="5"/>
        <v>7000</v>
      </c>
      <c r="T5" s="19" t="str">
        <f t="shared" si="6"/>
        <v>30%</v>
      </c>
      <c r="U5" s="21">
        <f t="shared" si="7"/>
        <v>65000</v>
      </c>
      <c r="V5" s="19">
        <f t="shared" si="8"/>
        <v>19500</v>
      </c>
      <c r="W5" s="21">
        <f t="shared" si="9"/>
        <v>45500</v>
      </c>
    </row>
    <row r="6" spans="1:23" x14ac:dyDescent="0.3">
      <c r="A6" s="19">
        <v>5</v>
      </c>
      <c r="B6" s="19" t="s">
        <v>25</v>
      </c>
      <c r="C6" s="19">
        <v>75</v>
      </c>
      <c r="D6" s="19">
        <v>78</v>
      </c>
      <c r="E6" s="19">
        <v>80</v>
      </c>
      <c r="F6" s="19">
        <v>82</v>
      </c>
      <c r="G6" s="19">
        <v>76</v>
      </c>
      <c r="H6" s="19">
        <v>78</v>
      </c>
      <c r="I6" s="19">
        <v>80</v>
      </c>
      <c r="J6" s="19">
        <v>82</v>
      </c>
      <c r="K6" s="19">
        <f t="shared" si="1"/>
        <v>631</v>
      </c>
      <c r="L6" s="20">
        <f t="shared" si="2"/>
        <v>0.78874999999999995</v>
      </c>
      <c r="M6" s="19" t="s">
        <v>155</v>
      </c>
      <c r="N6" s="19" t="str">
        <f t="shared" si="3"/>
        <v>80000</v>
      </c>
      <c r="O6" s="19" t="str">
        <f t="shared" si="0"/>
        <v>10%</v>
      </c>
      <c r="P6" s="19" t="s">
        <v>130</v>
      </c>
      <c r="Q6" s="19" t="str">
        <f t="shared" si="4"/>
        <v>2000</v>
      </c>
      <c r="R6" s="19" t="s">
        <v>144</v>
      </c>
      <c r="S6" s="21">
        <f t="shared" si="5"/>
        <v>8000</v>
      </c>
      <c r="T6" s="19" t="str">
        <f t="shared" si="6"/>
        <v>50%</v>
      </c>
      <c r="U6" s="21">
        <f t="shared" si="7"/>
        <v>74000</v>
      </c>
      <c r="V6" s="19">
        <f t="shared" si="8"/>
        <v>37000</v>
      </c>
      <c r="W6" s="21">
        <f t="shared" si="9"/>
        <v>37000</v>
      </c>
    </row>
    <row r="7" spans="1:23" x14ac:dyDescent="0.3">
      <c r="A7" s="19">
        <v>6</v>
      </c>
      <c r="B7" s="19" t="s">
        <v>135</v>
      </c>
      <c r="C7" s="19">
        <v>85</v>
      </c>
      <c r="D7" s="19">
        <v>86</v>
      </c>
      <c r="E7" s="19">
        <v>88</v>
      </c>
      <c r="F7" s="19">
        <v>90</v>
      </c>
      <c r="G7" s="19">
        <v>85</v>
      </c>
      <c r="H7" s="19">
        <v>88</v>
      </c>
      <c r="I7" s="19">
        <v>86</v>
      </c>
      <c r="J7" s="19">
        <v>89</v>
      </c>
      <c r="K7" s="19">
        <f t="shared" si="1"/>
        <v>697</v>
      </c>
      <c r="L7" s="20">
        <f t="shared" si="2"/>
        <v>0.87124999999999997</v>
      </c>
      <c r="M7" s="19" t="s">
        <v>35</v>
      </c>
      <c r="N7" s="19" t="str">
        <f t="shared" si="3"/>
        <v>55000</v>
      </c>
      <c r="O7" s="19" t="str">
        <f t="shared" si="0"/>
        <v>15%</v>
      </c>
      <c r="P7" s="19" t="s">
        <v>132</v>
      </c>
      <c r="Q7" s="19" t="str">
        <f t="shared" si="4"/>
        <v>0</v>
      </c>
      <c r="R7" s="19" t="s">
        <v>145</v>
      </c>
      <c r="S7" s="21">
        <f t="shared" si="5"/>
        <v>8250</v>
      </c>
      <c r="T7" s="19" t="str">
        <f t="shared" si="6"/>
        <v>40%</v>
      </c>
      <c r="U7" s="21">
        <f t="shared" si="7"/>
        <v>46750</v>
      </c>
      <c r="V7" s="19">
        <f t="shared" si="8"/>
        <v>18700</v>
      </c>
      <c r="W7" s="21">
        <f t="shared" si="9"/>
        <v>28050</v>
      </c>
    </row>
    <row r="8" spans="1:23" x14ac:dyDescent="0.3">
      <c r="A8" s="19">
        <v>7</v>
      </c>
      <c r="B8" s="19" t="s">
        <v>136</v>
      </c>
      <c r="C8" s="19">
        <v>90</v>
      </c>
      <c r="D8" s="19">
        <v>92</v>
      </c>
      <c r="E8" s="19">
        <v>95</v>
      </c>
      <c r="F8" s="19">
        <v>92</v>
      </c>
      <c r="G8" s="19">
        <v>90</v>
      </c>
      <c r="H8" s="19">
        <v>94</v>
      </c>
      <c r="I8" s="19">
        <v>92</v>
      </c>
      <c r="J8" s="19">
        <v>95</v>
      </c>
      <c r="K8" s="19">
        <f t="shared" si="1"/>
        <v>740</v>
      </c>
      <c r="L8" s="20">
        <f t="shared" si="2"/>
        <v>0.92500000000000004</v>
      </c>
      <c r="M8" s="19" t="s">
        <v>154</v>
      </c>
      <c r="N8" s="19" t="str">
        <f t="shared" si="3"/>
        <v>70000</v>
      </c>
      <c r="O8" s="19" t="str">
        <f t="shared" si="0"/>
        <v>15%</v>
      </c>
      <c r="P8" s="19" t="s">
        <v>132</v>
      </c>
      <c r="Q8" s="19" t="str">
        <f t="shared" si="4"/>
        <v>0</v>
      </c>
      <c r="R8" s="19" t="s">
        <v>146</v>
      </c>
      <c r="S8" s="21">
        <f t="shared" si="5"/>
        <v>10500</v>
      </c>
      <c r="T8" s="19" t="str">
        <f t="shared" si="6"/>
        <v>30%</v>
      </c>
      <c r="U8" s="21">
        <f t="shared" si="7"/>
        <v>59500</v>
      </c>
      <c r="V8" s="19">
        <f t="shared" si="8"/>
        <v>17850</v>
      </c>
      <c r="W8" s="21">
        <f t="shared" si="9"/>
        <v>41650</v>
      </c>
    </row>
    <row r="9" spans="1:23" x14ac:dyDescent="0.3">
      <c r="A9" s="19">
        <v>8</v>
      </c>
      <c r="B9" s="19" t="s">
        <v>137</v>
      </c>
      <c r="C9" s="19">
        <v>78</v>
      </c>
      <c r="D9" s="19">
        <v>80</v>
      </c>
      <c r="E9" s="19">
        <v>82</v>
      </c>
      <c r="F9" s="19">
        <v>85</v>
      </c>
      <c r="G9" s="19">
        <v>78</v>
      </c>
      <c r="H9" s="19">
        <v>80</v>
      </c>
      <c r="I9" s="19">
        <v>82</v>
      </c>
      <c r="J9" s="19">
        <v>85</v>
      </c>
      <c r="K9" s="19">
        <f t="shared" si="1"/>
        <v>650</v>
      </c>
      <c r="L9" s="20">
        <f t="shared" si="2"/>
        <v>0.8125</v>
      </c>
      <c r="M9" s="19" t="s">
        <v>155</v>
      </c>
      <c r="N9" s="19" t="str">
        <f t="shared" si="3"/>
        <v>80000</v>
      </c>
      <c r="O9" s="19" t="str">
        <f t="shared" si="0"/>
        <v>10%</v>
      </c>
      <c r="P9" s="19" t="s">
        <v>130</v>
      </c>
      <c r="Q9" s="19" t="str">
        <f t="shared" si="4"/>
        <v>2000</v>
      </c>
      <c r="R9" s="19" t="s">
        <v>147</v>
      </c>
      <c r="S9" s="21">
        <f t="shared" si="5"/>
        <v>8000</v>
      </c>
      <c r="T9" s="19" t="str">
        <f t="shared" si="6"/>
        <v>0</v>
      </c>
      <c r="U9" s="21">
        <f t="shared" si="7"/>
        <v>74000</v>
      </c>
      <c r="V9" s="19">
        <f t="shared" si="8"/>
        <v>0</v>
      </c>
      <c r="W9" s="21">
        <f t="shared" si="9"/>
        <v>74000</v>
      </c>
    </row>
    <row r="10" spans="1:23" x14ac:dyDescent="0.3">
      <c r="A10" s="19">
        <v>9</v>
      </c>
      <c r="B10" s="19" t="s">
        <v>138</v>
      </c>
      <c r="C10" s="19">
        <v>85</v>
      </c>
      <c r="D10" s="19">
        <v>88</v>
      </c>
      <c r="E10" s="19">
        <v>90</v>
      </c>
      <c r="F10" s="19">
        <v>92</v>
      </c>
      <c r="G10" s="19">
        <v>85</v>
      </c>
      <c r="H10" s="19">
        <v>88</v>
      </c>
      <c r="I10" s="19">
        <v>90</v>
      </c>
      <c r="J10" s="19">
        <v>92</v>
      </c>
      <c r="K10" s="19">
        <f t="shared" si="1"/>
        <v>710</v>
      </c>
      <c r="L10" s="20">
        <f t="shared" si="2"/>
        <v>0.88749999999999996</v>
      </c>
      <c r="M10" s="19" t="s">
        <v>154</v>
      </c>
      <c r="N10" s="19" t="str">
        <f t="shared" si="3"/>
        <v>70000</v>
      </c>
      <c r="O10" s="19" t="str">
        <f t="shared" si="0"/>
        <v>15%</v>
      </c>
      <c r="P10" s="19" t="s">
        <v>132</v>
      </c>
      <c r="Q10" s="19" t="str">
        <f t="shared" si="4"/>
        <v>0</v>
      </c>
      <c r="R10" s="19" t="s">
        <v>144</v>
      </c>
      <c r="S10" s="21">
        <f t="shared" si="5"/>
        <v>10500</v>
      </c>
      <c r="T10" s="19" t="str">
        <f t="shared" si="6"/>
        <v>50%</v>
      </c>
      <c r="U10" s="21">
        <f t="shared" si="7"/>
        <v>59500</v>
      </c>
      <c r="V10" s="19">
        <f t="shared" si="8"/>
        <v>29750</v>
      </c>
      <c r="W10" s="21">
        <f t="shared" si="9"/>
        <v>29750</v>
      </c>
    </row>
    <row r="11" spans="1:23" x14ac:dyDescent="0.3">
      <c r="A11" s="19">
        <v>10</v>
      </c>
      <c r="B11" s="19" t="s">
        <v>139</v>
      </c>
      <c r="C11" s="19">
        <v>92</v>
      </c>
      <c r="D11" s="19">
        <v>95</v>
      </c>
      <c r="E11" s="19">
        <v>98</v>
      </c>
      <c r="F11" s="19">
        <v>92</v>
      </c>
      <c r="G11" s="19">
        <v>92</v>
      </c>
      <c r="H11" s="19">
        <v>95</v>
      </c>
      <c r="I11" s="19">
        <v>98</v>
      </c>
      <c r="J11" s="19">
        <v>92</v>
      </c>
      <c r="K11" s="19">
        <f t="shared" si="1"/>
        <v>754</v>
      </c>
      <c r="L11" s="20">
        <f t="shared" si="2"/>
        <v>0.9425</v>
      </c>
      <c r="M11" s="19" t="s">
        <v>35</v>
      </c>
      <c r="N11" s="19" t="str">
        <f t="shared" si="3"/>
        <v>55000</v>
      </c>
      <c r="O11" s="19" t="str">
        <f t="shared" si="0"/>
        <v>15%</v>
      </c>
      <c r="P11" s="19" t="s">
        <v>130</v>
      </c>
      <c r="Q11" s="19" t="str">
        <f t="shared" si="4"/>
        <v>2000</v>
      </c>
      <c r="R11" s="19" t="s">
        <v>145</v>
      </c>
      <c r="S11" s="21">
        <f t="shared" si="5"/>
        <v>8250</v>
      </c>
      <c r="T11" s="19" t="str">
        <f t="shared" si="6"/>
        <v>40%</v>
      </c>
      <c r="U11" s="21">
        <f t="shared" si="7"/>
        <v>48750</v>
      </c>
      <c r="V11" s="19">
        <f t="shared" si="8"/>
        <v>19500</v>
      </c>
      <c r="W11" s="21">
        <f t="shared" si="9"/>
        <v>29250</v>
      </c>
    </row>
    <row r="12" spans="1:23" x14ac:dyDescent="0.3">
      <c r="L12" s="8"/>
    </row>
    <row r="18" spans="2:15" ht="15" thickBot="1" x14ac:dyDescent="0.35">
      <c r="B18" t="s">
        <v>149</v>
      </c>
      <c r="E18" t="s">
        <v>140</v>
      </c>
      <c r="F18" t="s">
        <v>141</v>
      </c>
      <c r="I18" t="s">
        <v>126</v>
      </c>
      <c r="K18" s="10" t="s">
        <v>127</v>
      </c>
      <c r="M18" t="s">
        <v>148</v>
      </c>
      <c r="O18" s="9">
        <v>2000</v>
      </c>
    </row>
    <row r="19" spans="2:15" x14ac:dyDescent="0.3">
      <c r="B19" s="12" t="s">
        <v>150</v>
      </c>
      <c r="C19" s="13">
        <v>0.2</v>
      </c>
      <c r="E19" t="s">
        <v>30</v>
      </c>
      <c r="F19">
        <v>50000</v>
      </c>
      <c r="I19" t="s">
        <v>144</v>
      </c>
      <c r="K19" s="11">
        <v>0.5</v>
      </c>
    </row>
    <row r="20" spans="2:15" x14ac:dyDescent="0.3">
      <c r="B20" s="14" t="s">
        <v>151</v>
      </c>
      <c r="C20" s="15">
        <v>0.15</v>
      </c>
      <c r="E20" t="s">
        <v>142</v>
      </c>
      <c r="F20">
        <v>70000</v>
      </c>
      <c r="I20" t="s">
        <v>145</v>
      </c>
      <c r="K20" s="11">
        <v>0.4</v>
      </c>
    </row>
    <row r="21" spans="2:15" x14ac:dyDescent="0.3">
      <c r="B21" s="14" t="s">
        <v>152</v>
      </c>
      <c r="C21" s="15">
        <v>0.1</v>
      </c>
      <c r="E21" t="s">
        <v>35</v>
      </c>
      <c r="F21">
        <v>55000</v>
      </c>
      <c r="I21" t="s">
        <v>146</v>
      </c>
      <c r="K21" s="11">
        <v>0.3</v>
      </c>
    </row>
    <row r="22" spans="2:15" ht="15" thickBot="1" x14ac:dyDescent="0.35">
      <c r="B22" s="16" t="s">
        <v>153</v>
      </c>
      <c r="C22" s="17">
        <v>7.0000000000000007E-2</v>
      </c>
      <c r="E22" t="s">
        <v>143</v>
      </c>
      <c r="F22">
        <v>80000</v>
      </c>
      <c r="I22" t="s">
        <v>147</v>
      </c>
      <c r="K22" s="11">
        <v>0</v>
      </c>
    </row>
  </sheetData>
  <dataValidations count="2">
    <dataValidation type="list" allowBlank="1" showInputMessage="1" showErrorMessage="1" sqref="M2:M11" xr:uid="{8606E3A3-9A76-49C7-93C8-0C1F96B362C3}">
      <formula1>"BCA,B.TECH,MCA,M.TECH"</formula1>
    </dataValidation>
    <dataValidation type="list" allowBlank="1" showInputMessage="1" showErrorMessage="1" sqref="R2:R11" xr:uid="{3C05CFDB-DB27-4049-B138-88682391ED5E}">
      <formula1>"SC,ST,OBC,GENERAL"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5495-99AD-43BD-9491-79FFA5BB8AD9}">
  <dimension ref="A1:B3"/>
  <sheetViews>
    <sheetView tabSelected="1" workbookViewId="0">
      <selection activeCell="C1" sqref="C1"/>
    </sheetView>
  </sheetViews>
  <sheetFormatPr defaultRowHeight="14.4" x14ac:dyDescent="0.3"/>
  <sheetData>
    <row r="1" spans="1:2" x14ac:dyDescent="0.3">
      <c r="A1" t="s">
        <v>160</v>
      </c>
      <c r="B1" t="str">
        <f>UPPER(A1)</f>
        <v>UNICHA23R</v>
      </c>
    </row>
    <row r="3" spans="1:2" x14ac:dyDescent="0.3">
      <c r="B3" t="str">
        <f>LOWER(B1)</f>
        <v>unicha23r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HIDEX DSK</dc:creator>
  <cp:lastModifiedBy>HIDEX DSK</cp:lastModifiedBy>
  <dcterms:created xsi:type="dcterms:W3CDTF">2024-03-05T04:04:05Z</dcterms:created>
  <dcterms:modified xsi:type="dcterms:W3CDTF">2024-03-06T06:18:54Z</dcterms:modified>
</cp:coreProperties>
</file>