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uar\OneDrive\Рабочий стол\"/>
    </mc:Choice>
  </mc:AlternateContent>
  <xr:revisionPtr revIDLastSave="0" documentId="13_ncr:1_{9DE7D404-F618-4363-AC30-EC4960C48611}" xr6:coauthVersionLast="47" xr6:coauthVersionMax="47" xr10:uidLastSave="{00000000-0000-0000-0000-000000000000}"/>
  <bookViews>
    <workbookView xWindow="-108" yWindow="-108" windowWidth="23256" windowHeight="12576" xr2:uid="{9200F73A-27A7-4E83-A5EA-CDE8F3E790E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24" i="1" l="1"/>
  <c r="AE19" i="1"/>
  <c r="AE20" i="1" s="1"/>
  <c r="AF20" i="1" s="1"/>
  <c r="AD36" i="1"/>
  <c r="AD37" i="1"/>
  <c r="AE37" i="1" s="1"/>
  <c r="AE35" i="1"/>
  <c r="AF35" i="1"/>
  <c r="AF36" i="1" s="1"/>
  <c r="AG35" i="1"/>
  <c r="AH35" i="1"/>
  <c r="AH36" i="1" s="1"/>
  <c r="AE36" i="1"/>
  <c r="AG36" i="1"/>
  <c r="AD19" i="1"/>
  <c r="AF18" i="1"/>
  <c r="AG18" i="1"/>
  <c r="AG19" i="1" s="1"/>
  <c r="AH18" i="1"/>
  <c r="AF19" i="1"/>
  <c r="AH19" i="1"/>
  <c r="AI18" i="1"/>
  <c r="AI19" i="1" s="1"/>
  <c r="AE4" i="1"/>
  <c r="AE3" i="1"/>
  <c r="AF3" i="1"/>
  <c r="AF37" i="1" l="1"/>
  <c r="AG37" i="1" s="1"/>
  <c r="AH37" i="1" s="1"/>
  <c r="AG20" i="1"/>
  <c r="AH20" i="1" s="1"/>
  <c r="AI20" i="1" s="1"/>
  <c r="AE22" i="1"/>
  <c r="AH4" i="1"/>
  <c r="AG4" i="1"/>
  <c r="AF4" i="1"/>
  <c r="AH3" i="1"/>
  <c r="AG3" i="1"/>
  <c r="AD4" i="1"/>
  <c r="AD9" i="1" s="1"/>
  <c r="AD5" i="1" l="1"/>
  <c r="AE5" i="1" s="1"/>
  <c r="AF5" i="1" s="1"/>
  <c r="AG5" i="1" s="1"/>
  <c r="AH5" i="1" s="1"/>
  <c r="AD7" i="1"/>
</calcChain>
</file>

<file path=xl/sharedStrings.xml><?xml version="1.0" encoding="utf-8"?>
<sst xmlns="http://schemas.openxmlformats.org/spreadsheetml/2006/main" count="165" uniqueCount="88">
  <si>
    <t>Expense item</t>
  </si>
  <si>
    <t>Price (KZT)</t>
  </si>
  <si>
    <t>One-time / per month</t>
  </si>
  <si>
    <t>GameMaker Studio (license)</t>
  </si>
  <si>
    <t>One-time</t>
  </si>
  <si>
    <t>Plugins and assets for GameMaker Studio</t>
  </si>
  <si>
    <t>50,000 – 250,000</t>
  </si>
  <si>
    <t>SFX, music and sound</t>
  </si>
  <si>
    <t>150,000 – 500,000</t>
  </si>
  <si>
    <t>Data storage server</t>
  </si>
  <si>
    <t>15,000 – 50,000</t>
  </si>
  <si>
    <t>Per month</t>
  </si>
  <si>
    <t>Hosting IPFS (Pinata, Infura)</t>
  </si>
  <si>
    <t>10,000 – 25,000</t>
  </si>
  <si>
    <t>BSC-transactions (NFT, in-game economy)</t>
  </si>
  <si>
    <t>25,000 – 100,000</t>
  </si>
  <si>
    <t>Marketing (advertising budget, PR, trailer, streamers)</t>
  </si>
  <si>
    <t>500,000 – 2,500,000</t>
  </si>
  <si>
    <t>Total (minimum)</t>
  </si>
  <si>
    <t>№</t>
  </si>
  <si>
    <t>Equipment costs (system units x5, monitors x5, computer mice x5, network filters x5, printer)</t>
  </si>
  <si>
    <t>3730000 + 50,000 per month</t>
  </si>
  <si>
    <t>Specialists</t>
  </si>
  <si>
    <t>Number of people</t>
  </si>
  <si>
    <t>Average salary (KZT/month.)</t>
  </si>
  <si>
    <t>Total salary (KZT)</t>
  </si>
  <si>
    <t>Game Designer</t>
  </si>
  <si>
    <t>Game Developer</t>
  </si>
  <si>
    <t>Blockchain Developer</t>
  </si>
  <si>
    <t>2D artist</t>
  </si>
  <si>
    <t>Musician</t>
  </si>
  <si>
    <t>1 (freelance)</t>
  </si>
  <si>
    <t>250,000 (one-time)</t>
  </si>
  <si>
    <t>Techwriter</t>
  </si>
  <si>
    <t>Total on team (6 month.)</t>
  </si>
  <si>
    <t>-</t>
  </si>
  <si>
    <t>11950000 KZT</t>
  </si>
  <si>
    <t>Item</t>
  </si>
  <si>
    <t>Qty</t>
  </si>
  <si>
    <t>Total (KZT)</t>
  </si>
  <si>
    <t xml:space="preserve">Office rent </t>
  </si>
  <si>
    <t xml:space="preserve">Electricity </t>
  </si>
  <si>
    <t>28.07 incl. VAT</t>
  </si>
  <si>
    <t>Minimal package</t>
  </si>
  <si>
    <t>Misc.small expenses</t>
  </si>
  <si>
    <t>Total per month</t>
  </si>
  <si>
    <t>–</t>
  </si>
  <si>
    <t>30 m²</t>
  </si>
  <si>
    <t>~250 kWh</t>
  </si>
  <si>
    <t>0,5106 m3</t>
  </si>
  <si>
    <t>166.28</t>
  </si>
  <si>
    <t>325.66</t>
  </si>
  <si>
    <t xml:space="preserve">Internet </t>
  </si>
  <si>
    <t>7017.5</t>
  </si>
  <si>
    <t>180000+7017.5+166.28+5990+12000</t>
  </si>
  <si>
    <t>205173.78</t>
  </si>
  <si>
    <t>Year</t>
  </si>
  <si>
    <t>Income (KZT)</t>
  </si>
  <si>
    <t>Expenses (KZT)</t>
  </si>
  <si>
    <t>Profit (KZT)</t>
  </si>
  <si>
    <t>24,750,000</t>
  </si>
  <si>
    <t>25,632,985.27</t>
  </si>
  <si>
    <t>-882,985.27</t>
  </si>
  <si>
    <t>33,000,000</t>
  </si>
  <si>
    <t>29,203,980.36</t>
  </si>
  <si>
    <t>3,796,019.64</t>
  </si>
  <si>
    <t>CIT (20%) (KZT)</t>
  </si>
  <si>
    <t>-3,382,985.27</t>
  </si>
  <si>
    <t>759,203.93</t>
  </si>
  <si>
    <t>IRR</t>
  </si>
  <si>
    <t>% ставка</t>
  </si>
  <si>
    <t>NPV</t>
  </si>
  <si>
    <t>Year 1</t>
  </si>
  <si>
    <t>Year 2</t>
  </si>
  <si>
    <t>Year 3</t>
  </si>
  <si>
    <t>Year 4</t>
  </si>
  <si>
    <t>Year 5</t>
  </si>
  <si>
    <t>Indicator (KZT)</t>
  </si>
  <si>
    <t>Income</t>
  </si>
  <si>
    <t>Outcome</t>
  </si>
  <si>
    <t>Net cash flow</t>
  </si>
  <si>
    <t>Cumulative flow</t>
  </si>
  <si>
    <t>18,000,000</t>
  </si>
  <si>
    <t>21,946,804</t>
  </si>
  <si>
    <t>11,053,196</t>
  </si>
  <si>
    <t>2,210,639.2</t>
  </si>
  <si>
    <t>-9610808</t>
  </si>
  <si>
    <t>Costs for necessary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</si>
</sst>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#,##0.00\ &quot;₽&quot;;[Red]\-#,##0.00\ &quot;₽&quot;"/>
    <numFmt numFmtId="43" formatCode="_-* #,##0.00_-;\-* #,##0.00_-;_-* &quot;-&quot;??_-;_-@_-"/>
    <numFmt numFmtId="164" formatCode="_-* #,##0_-;\-* #,##0_-;_-* &quot;-&quot;??_-;_-@_-"/>
  </numFmts>
  <fonts count="9" x14ac:knownFonts="1">
    <font>
      <sz val="11"/>
      <color theme="1"/>
      <name val="Aptos Narrow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Aptos Narrow"/>
      <family val="2"/>
      <charset val="204"/>
      <scheme val="minor"/>
    </font>
    <font>
      <sz val="14"/>
      <color rgb="FFFF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42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4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3" fontId="2" fillId="0" borderId="7" xfId="0" applyNumberFormat="1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164" fontId="5" fillId="0" borderId="8" xfId="1" applyNumberFormat="1" applyFont="1" applyBorder="1" applyAlignment="1">
      <alignment horizontal="left" vertical="center" wrapText="1"/>
    </xf>
    <xf numFmtId="0" fontId="5" fillId="0" borderId="0" xfId="0" applyFont="1"/>
    <xf numFmtId="9" fontId="5" fillId="0" borderId="0" xfId="2" applyFont="1"/>
    <xf numFmtId="8" fontId="5" fillId="0" borderId="0" xfId="0" applyNumberFormat="1" applyFont="1"/>
    <xf numFmtId="3" fontId="0" fillId="0" borderId="0" xfId="0" applyNumberFormat="1"/>
    <xf numFmtId="3" fontId="5" fillId="0" borderId="8" xfId="0" applyNumberFormat="1" applyFont="1" applyBorder="1" applyAlignment="1">
      <alignment horizontal="left" vertical="center" wrapText="1"/>
    </xf>
    <xf numFmtId="4" fontId="5" fillId="0" borderId="8" xfId="0" applyNumberFormat="1" applyFont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4" fontId="5" fillId="2" borderId="8" xfId="0" applyNumberFormat="1" applyFont="1" applyFill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5" fillId="0" borderId="8" xfId="0" applyFont="1" applyBorder="1" applyAlignment="1">
      <alignment horizontal="justify" vertical="center" wrapText="1"/>
    </xf>
    <xf numFmtId="0" fontId="6" fillId="0" borderId="8" xfId="0" applyFont="1" applyBorder="1" applyAlignment="1">
      <alignment horizontal="justify" vertical="center" wrapText="1"/>
    </xf>
    <xf numFmtId="3" fontId="5" fillId="0" borderId="8" xfId="0" applyNumberFormat="1" applyFont="1" applyBorder="1" applyAlignment="1">
      <alignment horizontal="justify" vertical="center" wrapText="1"/>
    </xf>
    <xf numFmtId="0" fontId="5" fillId="0" borderId="0" xfId="0" applyFont="1" applyAlignment="1">
      <alignment horizontal="center" vertical="center"/>
    </xf>
    <xf numFmtId="4" fontId="5" fillId="0" borderId="8" xfId="0" applyNumberFormat="1" applyFont="1" applyBorder="1" applyAlignment="1">
      <alignment horizontal="justify" vertical="center" wrapText="1"/>
    </xf>
    <xf numFmtId="164" fontId="5" fillId="0" borderId="8" xfId="1" applyNumberFormat="1" applyFont="1" applyBorder="1" applyAlignment="1">
      <alignment horizontal="justify" vertical="center" wrapText="1"/>
    </xf>
    <xf numFmtId="0" fontId="5" fillId="2" borderId="8" xfId="0" applyFont="1" applyFill="1" applyBorder="1" applyAlignment="1">
      <alignment horizontal="justify" vertical="center" wrapText="1"/>
    </xf>
    <xf numFmtId="0" fontId="5" fillId="2" borderId="8" xfId="0" applyFont="1" applyFill="1" applyBorder="1" applyAlignment="1">
      <alignment horizontal="center" vertical="center" wrapText="1"/>
    </xf>
    <xf numFmtId="4" fontId="5" fillId="2" borderId="8" xfId="0" applyNumberFormat="1" applyFont="1" applyFill="1" applyBorder="1" applyAlignment="1">
      <alignment horizontal="justify" vertical="center" wrapText="1"/>
    </xf>
    <xf numFmtId="0" fontId="7" fillId="0" borderId="0" xfId="0" applyFont="1"/>
    <xf numFmtId="4" fontId="7" fillId="0" borderId="0" xfId="0" applyNumberFormat="1" applyFont="1"/>
    <xf numFmtId="0" fontId="8" fillId="3" borderId="8" xfId="0" applyFont="1" applyFill="1" applyBorder="1" applyAlignment="1">
      <alignment horizontal="justify" vertical="center" wrapText="1"/>
    </xf>
    <xf numFmtId="0" fontId="8" fillId="3" borderId="8" xfId="0" applyFont="1" applyFill="1" applyBorder="1" applyAlignment="1">
      <alignment horizontal="left" vertical="center" wrapText="1"/>
    </xf>
    <xf numFmtId="3" fontId="8" fillId="3" borderId="8" xfId="0" applyNumberFormat="1" applyFont="1" applyFill="1" applyBorder="1" applyAlignment="1">
      <alignment horizontal="justify" vertical="center" wrapText="1"/>
    </xf>
    <xf numFmtId="4" fontId="8" fillId="3" borderId="8" xfId="0" applyNumberFormat="1" applyFont="1" applyFill="1" applyBorder="1" applyAlignment="1">
      <alignment horizontal="justify" vertical="center" wrapText="1"/>
    </xf>
    <xf numFmtId="164" fontId="8" fillId="3" borderId="8" xfId="1" applyNumberFormat="1" applyFont="1" applyFill="1" applyBorder="1" applyAlignment="1">
      <alignment horizontal="left" vertical="center" wrapText="1"/>
    </xf>
    <xf numFmtId="164" fontId="8" fillId="3" borderId="8" xfId="1" applyNumberFormat="1" applyFont="1" applyFill="1" applyBorder="1" applyAlignment="1">
      <alignment horizontal="justify" vertical="center" wrapText="1"/>
    </xf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1F734-5356-4AEC-8E32-034BD0CF6DC7}">
  <dimension ref="A1:AI37"/>
  <sheetViews>
    <sheetView tabSelected="1" topLeftCell="U13" zoomScaleNormal="100" workbookViewId="0">
      <selection activeCell="AE25" sqref="AE25"/>
    </sheetView>
  </sheetViews>
  <sheetFormatPr defaultRowHeight="14.4" x14ac:dyDescent="0.3"/>
  <cols>
    <col min="2" max="2" width="20.77734375" customWidth="1"/>
    <col min="6" max="7" width="8.88671875" customWidth="1"/>
    <col min="8" max="8" width="24" customWidth="1"/>
    <col min="9" max="9" width="20.33203125" customWidth="1"/>
    <col min="10" max="10" width="19.21875" customWidth="1"/>
    <col min="11" max="11" width="17.33203125" customWidth="1"/>
    <col min="24" max="24" width="8.88671875" customWidth="1"/>
    <col min="25" max="25" width="14.33203125" customWidth="1"/>
    <col min="26" max="26" width="15.21875" customWidth="1"/>
    <col min="27" max="27" width="11.5546875" customWidth="1"/>
    <col min="29" max="29" width="20.6640625" customWidth="1"/>
    <col min="30" max="30" width="17.44140625" customWidth="1"/>
    <col min="31" max="31" width="17.88671875" customWidth="1"/>
    <col min="32" max="35" width="15.33203125" bestFit="1" customWidth="1"/>
  </cols>
  <sheetData>
    <row r="1" spans="1:35" ht="63.6" thickTop="1" thickBot="1" x14ac:dyDescent="0.35">
      <c r="A1" s="3" t="s">
        <v>19</v>
      </c>
      <c r="B1" s="1" t="s">
        <v>0</v>
      </c>
      <c r="C1" s="1" t="s">
        <v>1</v>
      </c>
      <c r="D1" s="1" t="s">
        <v>2</v>
      </c>
      <c r="G1" s="4" t="s">
        <v>19</v>
      </c>
      <c r="H1" s="1" t="s">
        <v>22</v>
      </c>
      <c r="I1" s="1" t="s">
        <v>23</v>
      </c>
      <c r="J1" s="1" t="s">
        <v>24</v>
      </c>
      <c r="K1" s="1" t="s">
        <v>25</v>
      </c>
      <c r="M1" s="6" t="s">
        <v>19</v>
      </c>
      <c r="N1" s="7" t="s">
        <v>37</v>
      </c>
      <c r="O1" s="7" t="s">
        <v>38</v>
      </c>
      <c r="P1" s="7" t="s">
        <v>1</v>
      </c>
      <c r="Q1" s="7" t="s">
        <v>39</v>
      </c>
      <c r="X1" s="12" t="s">
        <v>56</v>
      </c>
      <c r="Y1" s="12" t="s">
        <v>57</v>
      </c>
      <c r="Z1" s="12" t="s">
        <v>58</v>
      </c>
      <c r="AA1" s="12" t="s">
        <v>59</v>
      </c>
      <c r="AC1" s="14" t="s">
        <v>77</v>
      </c>
      <c r="AD1" s="14" t="s">
        <v>72</v>
      </c>
      <c r="AE1" s="14" t="s">
        <v>73</v>
      </c>
      <c r="AF1" s="14" t="s">
        <v>74</v>
      </c>
      <c r="AG1" s="14" t="s">
        <v>75</v>
      </c>
      <c r="AH1" s="14" t="s">
        <v>76</v>
      </c>
    </row>
    <row r="2" spans="1:35" ht="31.8" thickBot="1" x14ac:dyDescent="0.35">
      <c r="A2" s="3">
        <v>1</v>
      </c>
      <c r="B2" s="2" t="s">
        <v>3</v>
      </c>
      <c r="C2" s="2">
        <v>22500</v>
      </c>
      <c r="D2" s="2" t="s">
        <v>4</v>
      </c>
      <c r="G2" s="5">
        <v>1</v>
      </c>
      <c r="H2" s="2" t="s">
        <v>26</v>
      </c>
      <c r="I2" s="2">
        <v>1</v>
      </c>
      <c r="J2" s="2">
        <v>400000</v>
      </c>
      <c r="K2" s="2">
        <v>2400000</v>
      </c>
      <c r="M2" s="8">
        <v>1</v>
      </c>
      <c r="N2" s="9" t="s">
        <v>40</v>
      </c>
      <c r="O2" s="9" t="s">
        <v>47</v>
      </c>
      <c r="P2" s="9">
        <v>6000</v>
      </c>
      <c r="Q2" s="10">
        <v>180000</v>
      </c>
      <c r="S2" t="s">
        <v>54</v>
      </c>
      <c r="X2" s="13">
        <v>1</v>
      </c>
      <c r="Y2" s="13" t="s">
        <v>60</v>
      </c>
      <c r="Z2" s="13" t="s">
        <v>61</v>
      </c>
      <c r="AA2" s="13" t="s">
        <v>62</v>
      </c>
      <c r="AC2" s="14" t="s">
        <v>78</v>
      </c>
      <c r="AD2" s="20">
        <v>18000000</v>
      </c>
      <c r="AE2" s="20">
        <v>33000000</v>
      </c>
      <c r="AF2" s="20">
        <v>33000000</v>
      </c>
      <c r="AG2" s="20">
        <v>33000000</v>
      </c>
      <c r="AH2" s="20">
        <v>33000000</v>
      </c>
    </row>
    <row r="3" spans="1:35" ht="47.4" thickBot="1" x14ac:dyDescent="0.35">
      <c r="A3" s="3">
        <v>2</v>
      </c>
      <c r="B3" s="2" t="s">
        <v>5</v>
      </c>
      <c r="C3" s="2" t="s">
        <v>6</v>
      </c>
      <c r="D3" s="2" t="s">
        <v>4</v>
      </c>
      <c r="G3" s="5">
        <v>2</v>
      </c>
      <c r="H3" s="2" t="s">
        <v>27</v>
      </c>
      <c r="I3" s="2">
        <v>1</v>
      </c>
      <c r="J3" s="2">
        <v>450000</v>
      </c>
      <c r="K3" s="2">
        <v>2700000</v>
      </c>
      <c r="M3" s="8">
        <v>2</v>
      </c>
      <c r="N3" s="9" t="s">
        <v>41</v>
      </c>
      <c r="O3" s="9" t="s">
        <v>48</v>
      </c>
      <c r="P3" s="9" t="s">
        <v>42</v>
      </c>
      <c r="Q3" s="10" t="s">
        <v>53</v>
      </c>
      <c r="X3" s="13">
        <v>2</v>
      </c>
      <c r="Y3" s="13" t="s">
        <v>63</v>
      </c>
      <c r="Z3" s="13" t="s">
        <v>64</v>
      </c>
      <c r="AA3" s="13" t="s">
        <v>65</v>
      </c>
      <c r="AC3" s="14" t="s">
        <v>79</v>
      </c>
      <c r="AD3" s="21">
        <v>29610808</v>
      </c>
      <c r="AE3" s="15">
        <f>21946804+2560353</f>
        <v>24507157</v>
      </c>
      <c r="AF3" s="15">
        <f>20198235+2560353</f>
        <v>22758588</v>
      </c>
      <c r="AG3" s="15">
        <f>20198235+2560353</f>
        <v>22758588</v>
      </c>
      <c r="AH3" s="15">
        <f>20198235+2560353</f>
        <v>22758588</v>
      </c>
    </row>
    <row r="4" spans="1:35" ht="47.4" thickBot="1" x14ac:dyDescent="0.35">
      <c r="A4" s="3">
        <v>3</v>
      </c>
      <c r="B4" s="2" t="s">
        <v>7</v>
      </c>
      <c r="C4" s="2" t="s">
        <v>8</v>
      </c>
      <c r="D4" s="2" t="s">
        <v>4</v>
      </c>
      <c r="G4" s="5">
        <v>3</v>
      </c>
      <c r="H4" s="2" t="s">
        <v>28</v>
      </c>
      <c r="I4" s="2">
        <v>1</v>
      </c>
      <c r="J4" s="2">
        <v>500000</v>
      </c>
      <c r="K4" s="2">
        <v>3000000</v>
      </c>
      <c r="M4" s="8">
        <v>3</v>
      </c>
      <c r="N4" s="9" t="s">
        <v>41</v>
      </c>
      <c r="O4" s="9" t="s">
        <v>49</v>
      </c>
      <c r="P4" s="9" t="s">
        <v>51</v>
      </c>
      <c r="Q4" s="10" t="s">
        <v>50</v>
      </c>
      <c r="S4" s="9" t="s">
        <v>42</v>
      </c>
      <c r="X4" s="13">
        <v>3</v>
      </c>
      <c r="Y4" s="13" t="s">
        <v>63</v>
      </c>
      <c r="Z4" s="13" t="s">
        <v>64</v>
      </c>
      <c r="AA4" s="13" t="s">
        <v>65</v>
      </c>
      <c r="AC4" s="22" t="s">
        <v>80</v>
      </c>
      <c r="AD4" s="23">
        <f>AD2-AD3</f>
        <v>-11610808</v>
      </c>
      <c r="AE4" s="23">
        <f>AE2-AE3</f>
        <v>8492843</v>
      </c>
      <c r="AF4" s="23">
        <f>AF2-AF3</f>
        <v>10241412</v>
      </c>
      <c r="AG4" s="23">
        <f>AG2-AG3</f>
        <v>10241412</v>
      </c>
      <c r="AH4" s="23">
        <f>AH2-AH3</f>
        <v>10241412</v>
      </c>
    </row>
    <row r="5" spans="1:35" ht="32.4" thickTop="1" thickBot="1" x14ac:dyDescent="0.35">
      <c r="A5" s="3">
        <v>4</v>
      </c>
      <c r="B5" s="2" t="s">
        <v>9</v>
      </c>
      <c r="C5" s="2" t="s">
        <v>10</v>
      </c>
      <c r="D5" s="2" t="s">
        <v>11</v>
      </c>
      <c r="G5" s="5">
        <v>4</v>
      </c>
      <c r="H5" s="2" t="s">
        <v>29</v>
      </c>
      <c r="I5" s="2">
        <v>1</v>
      </c>
      <c r="J5" s="2">
        <v>350000</v>
      </c>
      <c r="K5" s="2">
        <v>2100000</v>
      </c>
      <c r="M5" s="6">
        <v>4</v>
      </c>
      <c r="N5" s="7" t="s">
        <v>52</v>
      </c>
      <c r="O5" s="7" t="s">
        <v>43</v>
      </c>
      <c r="P5" s="7">
        <v>5990</v>
      </c>
      <c r="Q5" s="7">
        <v>5990</v>
      </c>
      <c r="X5" s="13">
        <v>4</v>
      </c>
      <c r="Y5" s="13" t="s">
        <v>63</v>
      </c>
      <c r="Z5" s="13" t="s">
        <v>64</v>
      </c>
      <c r="AA5" s="13" t="s">
        <v>65</v>
      </c>
      <c r="AC5" s="14" t="s">
        <v>81</v>
      </c>
      <c r="AD5" s="21">
        <f>AD4</f>
        <v>-11610808</v>
      </c>
      <c r="AE5" s="21">
        <f>AD5+AE4</f>
        <v>-3117965</v>
      </c>
      <c r="AF5" s="21">
        <f>AE5+AF4</f>
        <v>7123447</v>
      </c>
      <c r="AG5" s="21">
        <f>AF5+AG4</f>
        <v>17364859</v>
      </c>
      <c r="AH5" s="21">
        <f>AG5+AH4</f>
        <v>27606271</v>
      </c>
    </row>
    <row r="6" spans="1:35" ht="47.4" thickBot="1" x14ac:dyDescent="0.35">
      <c r="A6" s="3">
        <v>5</v>
      </c>
      <c r="B6" s="2" t="s">
        <v>12</v>
      </c>
      <c r="C6" s="2" t="s">
        <v>13</v>
      </c>
      <c r="D6" s="2" t="s">
        <v>11</v>
      </c>
      <c r="G6" s="5">
        <v>5</v>
      </c>
      <c r="H6" s="1" t="s">
        <v>30</v>
      </c>
      <c r="I6" s="1" t="s">
        <v>31</v>
      </c>
      <c r="J6" s="1" t="s">
        <v>32</v>
      </c>
      <c r="K6" s="1">
        <v>250000</v>
      </c>
      <c r="M6" s="8">
        <v>5</v>
      </c>
      <c r="N6" s="9" t="s">
        <v>44</v>
      </c>
      <c r="O6" s="9" t="s">
        <v>46</v>
      </c>
      <c r="P6" s="9">
        <v>12000</v>
      </c>
      <c r="Q6" s="9">
        <v>12000</v>
      </c>
      <c r="S6" t="s">
        <v>51</v>
      </c>
      <c r="X6" s="13">
        <v>5</v>
      </c>
      <c r="Y6" s="13" t="s">
        <v>63</v>
      </c>
      <c r="Z6" s="13" t="s">
        <v>64</v>
      </c>
      <c r="AA6" s="13" t="s">
        <v>65</v>
      </c>
    </row>
    <row r="7" spans="1:35" ht="47.4" thickBot="1" x14ac:dyDescent="0.4">
      <c r="A7" s="3">
        <v>6</v>
      </c>
      <c r="B7" s="1" t="s">
        <v>14</v>
      </c>
      <c r="C7" s="1" t="s">
        <v>15</v>
      </c>
      <c r="D7" s="1" t="s">
        <v>4</v>
      </c>
      <c r="G7" s="5">
        <v>6</v>
      </c>
      <c r="H7" s="2" t="s">
        <v>33</v>
      </c>
      <c r="I7" s="2">
        <v>1</v>
      </c>
      <c r="J7" s="2">
        <v>250000</v>
      </c>
      <c r="K7" s="2">
        <v>1500000</v>
      </c>
      <c r="M7" s="8">
        <v>6</v>
      </c>
      <c r="N7" s="9" t="s">
        <v>45</v>
      </c>
      <c r="O7" s="9" t="s">
        <v>46</v>
      </c>
      <c r="P7" s="9" t="s">
        <v>46</v>
      </c>
      <c r="Q7" s="11" t="s">
        <v>55</v>
      </c>
      <c r="AC7" s="16" t="s">
        <v>69</v>
      </c>
      <c r="AD7" s="17">
        <f>IRR(AC4:AH4)</f>
        <v>0.71783683700589851</v>
      </c>
    </row>
    <row r="8" spans="1:35" ht="63" thickBot="1" x14ac:dyDescent="0.4">
      <c r="A8" s="3">
        <v>7</v>
      </c>
      <c r="B8" s="4" t="s">
        <v>16</v>
      </c>
      <c r="C8" s="4" t="s">
        <v>17</v>
      </c>
      <c r="D8" s="4" t="s">
        <v>4</v>
      </c>
      <c r="G8" s="5">
        <v>7</v>
      </c>
      <c r="H8" s="4" t="s">
        <v>34</v>
      </c>
      <c r="I8" s="4" t="s">
        <v>35</v>
      </c>
      <c r="J8" s="4" t="s">
        <v>35</v>
      </c>
      <c r="K8" s="4" t="s">
        <v>36</v>
      </c>
      <c r="X8" s="12" t="s">
        <v>56</v>
      </c>
      <c r="Y8" s="12" t="s">
        <v>59</v>
      </c>
      <c r="Z8" s="12" t="s">
        <v>66</v>
      </c>
      <c r="AC8" s="16" t="s">
        <v>70</v>
      </c>
      <c r="AD8" s="17">
        <v>0.12</v>
      </c>
    </row>
    <row r="9" spans="1:35" ht="78.599999999999994" thickBot="1" x14ac:dyDescent="0.4">
      <c r="A9" s="3">
        <v>8</v>
      </c>
      <c r="B9" s="4" t="s">
        <v>20</v>
      </c>
      <c r="C9" s="4">
        <v>2980000</v>
      </c>
      <c r="D9" s="4" t="s">
        <v>4</v>
      </c>
      <c r="X9" s="13">
        <v>1</v>
      </c>
      <c r="Y9" s="13" t="s">
        <v>67</v>
      </c>
      <c r="Z9" s="13">
        <v>0</v>
      </c>
      <c r="AC9" s="16" t="s">
        <v>71</v>
      </c>
      <c r="AD9" s="18">
        <f>NPV(AD8,AC4:AH4)</f>
        <v>16013139.040449332</v>
      </c>
      <c r="AE9" s="19">
        <v>18118473.41</v>
      </c>
    </row>
    <row r="10" spans="1:35" ht="63" thickBot="1" x14ac:dyDescent="0.35">
      <c r="A10" s="3">
        <v>9</v>
      </c>
      <c r="B10" s="4" t="s">
        <v>18</v>
      </c>
      <c r="C10" s="4" t="s">
        <v>21</v>
      </c>
      <c r="D10" s="4"/>
      <c r="X10" s="13">
        <v>2</v>
      </c>
      <c r="Y10" s="13" t="s">
        <v>65</v>
      </c>
      <c r="Z10" s="13" t="s">
        <v>68</v>
      </c>
    </row>
    <row r="11" spans="1:35" ht="15" thickBot="1" x14ac:dyDescent="0.35">
      <c r="X11" s="13">
        <v>3</v>
      </c>
      <c r="Y11" s="13" t="s">
        <v>65</v>
      </c>
      <c r="Z11" s="13" t="s">
        <v>68</v>
      </c>
    </row>
    <row r="12" spans="1:35" ht="15" thickBot="1" x14ac:dyDescent="0.35">
      <c r="X12" s="13">
        <v>4</v>
      </c>
      <c r="Y12" s="13" t="s">
        <v>65</v>
      </c>
      <c r="Z12" s="13" t="s">
        <v>68</v>
      </c>
    </row>
    <row r="13" spans="1:35" ht="15" thickBot="1" x14ac:dyDescent="0.35">
      <c r="X13" s="13">
        <v>5</v>
      </c>
      <c r="Y13" s="13" t="s">
        <v>65</v>
      </c>
      <c r="Z13" s="13" t="s">
        <v>68</v>
      </c>
    </row>
    <row r="15" spans="1:35" ht="15" thickBot="1" x14ac:dyDescent="0.35"/>
    <row r="16" spans="1:35" ht="54.6" thickBot="1" x14ac:dyDescent="0.35">
      <c r="X16" s="12" t="s">
        <v>56</v>
      </c>
      <c r="Y16" s="12" t="s">
        <v>57</v>
      </c>
      <c r="Z16" s="12" t="s">
        <v>58</v>
      </c>
      <c r="AA16" s="12" t="s">
        <v>59</v>
      </c>
      <c r="AC16" s="25" t="s">
        <v>77</v>
      </c>
      <c r="AD16" s="25" t="s">
        <v>87</v>
      </c>
      <c r="AE16" s="25" t="s">
        <v>72</v>
      </c>
      <c r="AF16" s="25" t="s">
        <v>73</v>
      </c>
      <c r="AG16" s="25" t="s">
        <v>74</v>
      </c>
      <c r="AH16" s="25" t="s">
        <v>75</v>
      </c>
      <c r="AI16" s="25" t="s">
        <v>76</v>
      </c>
    </row>
    <row r="17" spans="24:35" ht="18.600000000000001" thickBot="1" x14ac:dyDescent="0.35">
      <c r="X17" s="13">
        <v>1</v>
      </c>
      <c r="Y17" s="13" t="s">
        <v>82</v>
      </c>
      <c r="Z17" s="13">
        <v>27610808</v>
      </c>
      <c r="AA17" s="24" t="s">
        <v>86</v>
      </c>
      <c r="AC17" s="14" t="s">
        <v>78</v>
      </c>
      <c r="AD17" s="26"/>
      <c r="AE17" s="27">
        <v>18000000</v>
      </c>
      <c r="AF17" s="27">
        <v>33000000</v>
      </c>
      <c r="AG17" s="27">
        <v>33000000</v>
      </c>
      <c r="AH17" s="27">
        <v>33000000</v>
      </c>
      <c r="AI17" s="27">
        <v>33000000</v>
      </c>
    </row>
    <row r="18" spans="24:35" ht="18.600000000000001" thickBot="1" x14ac:dyDescent="0.35">
      <c r="X18" s="13">
        <v>2</v>
      </c>
      <c r="Y18" s="13" t="s">
        <v>63</v>
      </c>
      <c r="Z18" s="13">
        <v>21946804</v>
      </c>
      <c r="AA18" s="13">
        <v>11053196</v>
      </c>
      <c r="AC18" s="14" t="s">
        <v>79</v>
      </c>
      <c r="AD18" s="28"/>
      <c r="AE18" s="29">
        <v>31867720</v>
      </c>
      <c r="AF18" s="15">
        <f>21946804+2210640</f>
        <v>24157444</v>
      </c>
      <c r="AG18" s="30">
        <f>21946804+2210640</f>
        <v>24157444</v>
      </c>
      <c r="AH18" s="30">
        <f>21946804+2210640</f>
        <v>24157444</v>
      </c>
      <c r="AI18" s="30">
        <f>21946804+2210640</f>
        <v>24157444</v>
      </c>
    </row>
    <row r="19" spans="24:35" ht="18.600000000000001" thickBot="1" x14ac:dyDescent="0.35">
      <c r="X19" s="13">
        <v>3</v>
      </c>
      <c r="Y19" s="13" t="s">
        <v>63</v>
      </c>
      <c r="Z19" s="13" t="s">
        <v>83</v>
      </c>
      <c r="AA19" s="13" t="s">
        <v>84</v>
      </c>
      <c r="AC19" s="31" t="s">
        <v>80</v>
      </c>
      <c r="AD19" s="32">
        <f>AD18</f>
        <v>0</v>
      </c>
      <c r="AE19" s="33">
        <f>AE17-AE18</f>
        <v>-13867720</v>
      </c>
      <c r="AF19" s="33">
        <f>AF17-AF18</f>
        <v>8842556</v>
      </c>
      <c r="AG19" s="33">
        <f>AG17-AG18</f>
        <v>8842556</v>
      </c>
      <c r="AH19" s="33">
        <f>AH17-AH18</f>
        <v>8842556</v>
      </c>
      <c r="AI19" s="33">
        <f>AI17-AI18</f>
        <v>8842556</v>
      </c>
    </row>
    <row r="20" spans="24:35" ht="18.600000000000001" thickBot="1" x14ac:dyDescent="0.35">
      <c r="X20" s="13">
        <v>4</v>
      </c>
      <c r="Y20" s="13" t="s">
        <v>63</v>
      </c>
      <c r="Z20" s="13" t="s">
        <v>83</v>
      </c>
      <c r="AA20" s="13" t="s">
        <v>84</v>
      </c>
      <c r="AC20" s="25" t="s">
        <v>81</v>
      </c>
      <c r="AD20" s="26"/>
      <c r="AE20" s="29">
        <f>AD20+AE19</f>
        <v>-13867720</v>
      </c>
      <c r="AF20" s="29">
        <f>AE20+AF19</f>
        <v>-5025164</v>
      </c>
      <c r="AG20" s="29">
        <f t="shared" ref="AG20:AI20" si="0">AF20+AG19</f>
        <v>3817392</v>
      </c>
      <c r="AH20" s="29">
        <f t="shared" si="0"/>
        <v>12659948</v>
      </c>
      <c r="AI20" s="29">
        <f t="shared" si="0"/>
        <v>21502504</v>
      </c>
    </row>
    <row r="21" spans="24:35" ht="18.600000000000001" thickBot="1" x14ac:dyDescent="0.4">
      <c r="X21" s="13">
        <v>5</v>
      </c>
      <c r="Y21" s="13" t="s">
        <v>63</v>
      </c>
      <c r="Z21" s="13" t="s">
        <v>83</v>
      </c>
      <c r="AA21" s="13" t="s">
        <v>84</v>
      </c>
      <c r="AC21" s="34"/>
      <c r="AD21" s="34"/>
      <c r="AE21" s="34"/>
      <c r="AF21" s="34"/>
      <c r="AG21" s="34"/>
      <c r="AH21" s="34"/>
      <c r="AI21" s="34"/>
    </row>
    <row r="22" spans="24:35" ht="18.600000000000001" thickBot="1" x14ac:dyDescent="0.4">
      <c r="AC22" s="34"/>
      <c r="AD22" s="16" t="s">
        <v>69</v>
      </c>
      <c r="AE22" s="17">
        <f>IRR(AD19:AI19)</f>
        <v>0.51734392080149783</v>
      </c>
      <c r="AF22" s="35"/>
      <c r="AG22" s="35"/>
      <c r="AH22" s="35"/>
      <c r="AI22" s="35"/>
    </row>
    <row r="23" spans="24:35" ht="18.600000000000001" thickBot="1" x14ac:dyDescent="0.4">
      <c r="X23" s="12" t="s">
        <v>56</v>
      </c>
      <c r="Y23" s="12" t="s">
        <v>59</v>
      </c>
      <c r="Z23" s="12" t="s">
        <v>66</v>
      </c>
      <c r="AC23" s="34"/>
      <c r="AD23" s="16" t="s">
        <v>70</v>
      </c>
      <c r="AE23" s="17">
        <v>0.16500000000000001</v>
      </c>
      <c r="AF23" s="35"/>
      <c r="AG23" s="35"/>
      <c r="AH23" s="35"/>
      <c r="AI23" s="35"/>
    </row>
    <row r="24" spans="24:35" ht="18.600000000000001" thickBot="1" x14ac:dyDescent="0.4">
      <c r="X24" s="13">
        <v>1</v>
      </c>
      <c r="Y24" s="13" t="s">
        <v>67</v>
      </c>
      <c r="Z24" s="13">
        <v>0</v>
      </c>
      <c r="AC24" s="34"/>
      <c r="AD24" s="16" t="s">
        <v>71</v>
      </c>
      <c r="AE24" s="18">
        <f>NPV(AE23,AD19:AI19)</f>
        <v>7832464.670745194</v>
      </c>
      <c r="AF24" s="34"/>
      <c r="AG24" s="34"/>
      <c r="AH24" s="34"/>
      <c r="AI24" s="34"/>
    </row>
    <row r="25" spans="24:35" ht="15" thickBot="1" x14ac:dyDescent="0.35">
      <c r="X25" s="13">
        <v>2</v>
      </c>
      <c r="Y25" s="13">
        <v>11053196</v>
      </c>
      <c r="Z25" s="13">
        <v>2210640</v>
      </c>
    </row>
    <row r="26" spans="24:35" ht="15" thickBot="1" x14ac:dyDescent="0.35">
      <c r="X26" s="13">
        <v>3</v>
      </c>
      <c r="Y26" s="13" t="s">
        <v>84</v>
      </c>
      <c r="Z26" s="13" t="s">
        <v>85</v>
      </c>
    </row>
    <row r="27" spans="24:35" ht="18.600000000000001" thickBot="1" x14ac:dyDescent="0.35">
      <c r="X27" s="13">
        <v>4</v>
      </c>
      <c r="Y27" s="13" t="s">
        <v>84</v>
      </c>
      <c r="Z27" s="13" t="s">
        <v>85</v>
      </c>
      <c r="AC27" s="25"/>
      <c r="AD27" s="25"/>
      <c r="AE27" s="25"/>
      <c r="AF27" s="25"/>
      <c r="AG27" s="25"/>
      <c r="AH27" s="25"/>
    </row>
    <row r="28" spans="24:35" ht="18.600000000000001" thickBot="1" x14ac:dyDescent="0.35">
      <c r="X28" s="13">
        <v>5</v>
      </c>
      <c r="Y28" s="13" t="s">
        <v>84</v>
      </c>
      <c r="Z28" s="13" t="s">
        <v>85</v>
      </c>
      <c r="AC28" s="14"/>
      <c r="AD28" s="27"/>
      <c r="AE28" s="27"/>
      <c r="AF28" s="27"/>
      <c r="AG28" s="27"/>
      <c r="AH28" s="27"/>
    </row>
    <row r="29" spans="24:35" ht="18" x14ac:dyDescent="0.3">
      <c r="AC29" s="14"/>
      <c r="AD29" s="29"/>
      <c r="AE29" s="15"/>
      <c r="AF29" s="30"/>
      <c r="AG29" s="30"/>
      <c r="AH29" s="30"/>
    </row>
    <row r="30" spans="24:35" ht="18" x14ac:dyDescent="0.3">
      <c r="AC30" s="31"/>
      <c r="AD30" s="33"/>
      <c r="AE30" s="33"/>
      <c r="AF30" s="33"/>
      <c r="AG30" s="33"/>
      <c r="AH30" s="33"/>
    </row>
    <row r="31" spans="24:35" ht="18" x14ac:dyDescent="0.3">
      <c r="AC31" s="25"/>
      <c r="AD31" s="29"/>
      <c r="AE31" s="29"/>
      <c r="AF31" s="29"/>
      <c r="AG31" s="29"/>
      <c r="AH31" s="29"/>
    </row>
    <row r="33" spans="29:34" ht="39" customHeight="1" x14ac:dyDescent="0.3">
      <c r="AC33" s="36" t="s">
        <v>77</v>
      </c>
      <c r="AD33" s="36" t="s">
        <v>72</v>
      </c>
      <c r="AE33" s="36" t="s">
        <v>73</v>
      </c>
      <c r="AF33" s="36" t="s">
        <v>74</v>
      </c>
      <c r="AG33" s="36" t="s">
        <v>75</v>
      </c>
      <c r="AH33" s="36" t="s">
        <v>76</v>
      </c>
    </row>
    <row r="34" spans="29:34" ht="39" customHeight="1" x14ac:dyDescent="0.3">
      <c r="AC34" s="37" t="s">
        <v>78</v>
      </c>
      <c r="AD34" s="38">
        <v>18000000</v>
      </c>
      <c r="AE34" s="38">
        <v>33000000</v>
      </c>
      <c r="AF34" s="38">
        <v>33000000</v>
      </c>
      <c r="AG34" s="38">
        <v>33000000</v>
      </c>
      <c r="AH34" s="38">
        <v>33000000</v>
      </c>
    </row>
    <row r="35" spans="29:34" ht="39" customHeight="1" x14ac:dyDescent="0.3">
      <c r="AC35" s="37" t="s">
        <v>79</v>
      </c>
      <c r="AD35" s="39">
        <v>31567720</v>
      </c>
      <c r="AE35" s="40">
        <f>21946804+2210640</f>
        <v>24157444</v>
      </c>
      <c r="AF35" s="41">
        <f>21946804+2210640</f>
        <v>24157444</v>
      </c>
      <c r="AG35" s="41">
        <f>21946804+2210640</f>
        <v>24157444</v>
      </c>
      <c r="AH35" s="41">
        <f>21946804+2210640</f>
        <v>24157444</v>
      </c>
    </row>
    <row r="36" spans="29:34" ht="39" customHeight="1" x14ac:dyDescent="0.3">
      <c r="AC36" s="36" t="s">
        <v>80</v>
      </c>
      <c r="AD36" s="39">
        <f>AD34-AD35</f>
        <v>-13567720</v>
      </c>
      <c r="AE36" s="39">
        <f>AE34-AE35</f>
        <v>8842556</v>
      </c>
      <c r="AF36" s="39">
        <f>AF34-AF35</f>
        <v>8842556</v>
      </c>
      <c r="AG36" s="39">
        <f>AG34-AG35</f>
        <v>8842556</v>
      </c>
      <c r="AH36" s="39">
        <f>AH34-AH35</f>
        <v>8842556</v>
      </c>
    </row>
    <row r="37" spans="29:34" ht="39" customHeight="1" x14ac:dyDescent="0.3">
      <c r="AC37" s="36" t="s">
        <v>81</v>
      </c>
      <c r="AD37" s="39">
        <f>-11610808</f>
        <v>-11610808</v>
      </c>
      <c r="AE37" s="39">
        <f>AD37+AE36</f>
        <v>-2768252</v>
      </c>
      <c r="AF37" s="39">
        <f t="shared" ref="AF37" si="1">AE37+AF36</f>
        <v>6074304</v>
      </c>
      <c r="AG37" s="39">
        <f t="shared" ref="AG37" si="2">AF37+AG36</f>
        <v>14916860</v>
      </c>
      <c r="AH37" s="39">
        <f t="shared" ref="AH37" si="3">AG37+AH36</f>
        <v>23759416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Chiverdin</dc:creator>
  <cp:lastModifiedBy>Eduard Chiverdin</cp:lastModifiedBy>
  <dcterms:created xsi:type="dcterms:W3CDTF">2025-03-30T21:01:32Z</dcterms:created>
  <dcterms:modified xsi:type="dcterms:W3CDTF">2025-04-26T21:17:07Z</dcterms:modified>
</cp:coreProperties>
</file>