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ptimising Winter Sports Retail Operations Through Advanced Analytics Sales Trends, Forecasting, Distribution Planning, and Risk Analysis\"/>
    </mc:Choice>
  </mc:AlternateContent>
  <xr:revisionPtr revIDLastSave="0" documentId="13_ncr:1_{368A002F-2F9F-4A92-836C-2BB279F57EF7}" xr6:coauthVersionLast="47" xr6:coauthVersionMax="47" xr10:uidLastSave="{00000000-0000-0000-0000-000000000000}"/>
  <bookViews>
    <workbookView xWindow="38280" yWindow="-120" windowWidth="38640" windowHeight="21120" activeTab="3" xr2:uid="{2635395F-4295-4B5B-B72B-A3F4AD361D20}"/>
  </bookViews>
  <sheets>
    <sheet name="Data" sheetId="1" r:id="rId1"/>
    <sheet name="CMA-12 &amp; De-trended Time-Series" sheetId="15" r:id="rId2"/>
    <sheet name="Seasonal Matrix &amp; AnnualProfile" sheetId="18" r:id="rId3"/>
    <sheet name="Forecast using SES" sheetId="19" r:id="rId4"/>
    <sheet name="Holt-Winters Model" sheetId="38" r:id="rId5"/>
    <sheet name="Distribution Plan" sheetId="20" r:id="rId6"/>
    <sheet name="Maximax, Maximin &amp; Minimax Regr" sheetId="21" r:id="rId7"/>
    <sheet name="Demand Simulation" sheetId="23" r:id="rId8"/>
    <sheet name="Profit - Europe" sheetId="37" r:id="rId9"/>
    <sheet name="Profit - USA" sheetId="36" r:id="rId10"/>
  </sheets>
  <definedNames>
    <definedName name="solver_adj" localSheetId="5" hidden="1">'Distribution Plan'!$J$8:$L$9</definedName>
    <definedName name="solver_adj" localSheetId="3" hidden="1">'Forecast using SES'!$C$24</definedName>
    <definedName name="solver_adj" localSheetId="4" hidden="1">'Holt-Winters Model'!$C$15:$C$17</definedName>
    <definedName name="solver_cvg" localSheetId="5" hidden="1">0.0001</definedName>
    <definedName name="solver_cvg" localSheetId="3" hidden="1">0.0001</definedName>
    <definedName name="solver_cvg" localSheetId="4" hidden="1">0.0001</definedName>
    <definedName name="solver_drv" localSheetId="5" hidden="1">1</definedName>
    <definedName name="solver_drv" localSheetId="3" hidden="1">1</definedName>
    <definedName name="solver_drv" localSheetId="4" hidden="1">1</definedName>
    <definedName name="solver_eng" localSheetId="5" hidden="1">2</definedName>
    <definedName name="solver_eng" localSheetId="3" hidden="1">1</definedName>
    <definedName name="solver_eng" localSheetId="4" hidden="1">1</definedName>
    <definedName name="solver_est" localSheetId="5" hidden="1">1</definedName>
    <definedName name="solver_est" localSheetId="3" hidden="1">1</definedName>
    <definedName name="solver_est" localSheetId="4" hidden="1">1</definedName>
    <definedName name="solver_itr" localSheetId="5" hidden="1">2147483647</definedName>
    <definedName name="solver_itr" localSheetId="3" hidden="1">2147483647</definedName>
    <definedName name="solver_itr" localSheetId="4" hidden="1">2147483647</definedName>
    <definedName name="solver_lhs1" localSheetId="5" hidden="1">'Distribution Plan'!$J$10</definedName>
    <definedName name="solver_lhs1" localSheetId="3" hidden="1">'Forecast using SES'!$C$24</definedName>
    <definedName name="solver_lhs1" localSheetId="4" hidden="1">'Holt-Winters Model'!$C$15:$C$17</definedName>
    <definedName name="solver_lhs2" localSheetId="5" hidden="1">'Distribution Plan'!$K$10</definedName>
    <definedName name="solver_lhs2" localSheetId="3" hidden="1">'Forecast using SES'!$C$24</definedName>
    <definedName name="solver_lhs2" localSheetId="4" hidden="1">'Holt-Winters Model'!$C$15:$C$17</definedName>
    <definedName name="solver_lhs3" localSheetId="5" hidden="1">'Distribution Plan'!$L$10</definedName>
    <definedName name="solver_lhs4" localSheetId="5" hidden="1">'Distribution Plan'!$M$8</definedName>
    <definedName name="solver_lhs5" localSheetId="5" hidden="1">'Distribution Plan'!$M$9</definedName>
    <definedName name="solver_lhs6" localSheetId="5" hidden="1">'Distribution Plan'!$M$9</definedName>
    <definedName name="solver_lhs7" localSheetId="5" hidden="1">'Distribution Plan'!$M$10</definedName>
    <definedName name="solver_lhs8" localSheetId="5" hidden="1">'Distribution Plan'!$K$10</definedName>
    <definedName name="solver_lhs9" localSheetId="5" hidden="1">'Distribution Plan'!$M$8</definedName>
    <definedName name="solver_mip" localSheetId="5" hidden="1">2147483647</definedName>
    <definedName name="solver_mip" localSheetId="3" hidden="1">2147483647</definedName>
    <definedName name="solver_mip" localSheetId="4" hidden="1">2147483647</definedName>
    <definedName name="solver_mni" localSheetId="5" hidden="1">30</definedName>
    <definedName name="solver_mni" localSheetId="3" hidden="1">30</definedName>
    <definedName name="solver_mni" localSheetId="4" hidden="1">30</definedName>
    <definedName name="solver_mrt" localSheetId="5" hidden="1">0.075</definedName>
    <definedName name="solver_mrt" localSheetId="3" hidden="1">0.075</definedName>
    <definedName name="solver_mrt" localSheetId="4" hidden="1">0.075</definedName>
    <definedName name="solver_msl" localSheetId="5" hidden="1">2</definedName>
    <definedName name="solver_msl" localSheetId="3" hidden="1">2</definedName>
    <definedName name="solver_msl" localSheetId="4" hidden="1">2</definedName>
    <definedName name="solver_neg" localSheetId="5" hidden="1">1</definedName>
    <definedName name="solver_neg" localSheetId="3" hidden="1">1</definedName>
    <definedName name="solver_neg" localSheetId="4" hidden="1">1</definedName>
    <definedName name="solver_nod" localSheetId="5" hidden="1">2147483647</definedName>
    <definedName name="solver_nod" localSheetId="3" hidden="1">2147483647</definedName>
    <definedName name="solver_nod" localSheetId="4" hidden="1">2147483647</definedName>
    <definedName name="solver_num" localSheetId="5" hidden="1">5</definedName>
    <definedName name="solver_num" localSheetId="3" hidden="1">2</definedName>
    <definedName name="solver_num" localSheetId="4" hidden="1">2</definedName>
    <definedName name="solver_nwt" localSheetId="5" hidden="1">1</definedName>
    <definedName name="solver_nwt" localSheetId="3" hidden="1">1</definedName>
    <definedName name="solver_nwt" localSheetId="4" hidden="1">1</definedName>
    <definedName name="solver_opt" localSheetId="5" hidden="1">'Distribution Plan'!$M$16</definedName>
    <definedName name="solver_opt" localSheetId="3" hidden="1">'Forecast using SES'!$D$8</definedName>
    <definedName name="solver_opt" localSheetId="4" hidden="1">'Holt-Winters Model'!$D$8</definedName>
    <definedName name="solver_pre" localSheetId="5" hidden="1">0.000001</definedName>
    <definedName name="solver_pre" localSheetId="3" hidden="1">0.000001</definedName>
    <definedName name="solver_pre" localSheetId="4" hidden="1">0.000001</definedName>
    <definedName name="solver_rbv" localSheetId="5" hidden="1">1</definedName>
    <definedName name="solver_rbv" localSheetId="3" hidden="1">1</definedName>
    <definedName name="solver_rbv" localSheetId="4" hidden="1">1</definedName>
    <definedName name="solver_rel1" localSheetId="5" hidden="1">2</definedName>
    <definedName name="solver_rel1" localSheetId="3" hidden="1">1</definedName>
    <definedName name="solver_rel1" localSheetId="4" hidden="1">1</definedName>
    <definedName name="solver_rel2" localSheetId="5" hidden="1">2</definedName>
    <definedName name="solver_rel2" localSheetId="3" hidden="1">3</definedName>
    <definedName name="solver_rel2" localSheetId="4" hidden="1">3</definedName>
    <definedName name="solver_rel3" localSheetId="5" hidden="1">2</definedName>
    <definedName name="solver_rel4" localSheetId="5" hidden="1">1</definedName>
    <definedName name="solver_rel5" localSheetId="5" hidden="1">1</definedName>
    <definedName name="solver_rel6" localSheetId="5" hidden="1">2</definedName>
    <definedName name="solver_rel7" localSheetId="5" hidden="1">2</definedName>
    <definedName name="solver_rel8" localSheetId="5" hidden="1">1</definedName>
    <definedName name="solver_rel9" localSheetId="5" hidden="1">1</definedName>
    <definedName name="solver_rhs1" localSheetId="5" hidden="1">'Distribution Plan'!$F$12</definedName>
    <definedName name="solver_rhs1" localSheetId="3" hidden="1">1</definedName>
    <definedName name="solver_rhs1" localSheetId="4" hidden="1">1</definedName>
    <definedName name="solver_rhs2" localSheetId="5" hidden="1">'Distribution Plan'!$F$13</definedName>
    <definedName name="solver_rhs2" localSheetId="3" hidden="1">0</definedName>
    <definedName name="solver_rhs2" localSheetId="4" hidden="1">0</definedName>
    <definedName name="solver_rhs3" localSheetId="5" hidden="1">'Distribution Plan'!$F$14</definedName>
    <definedName name="solver_rhs4" localSheetId="5" hidden="1">'Distribution Plan'!$F$7</definedName>
    <definedName name="solver_rhs5" localSheetId="5" hidden="1">'Distribution Plan'!$F$8</definedName>
    <definedName name="solver_rhs6" localSheetId="5" hidden="1">'Distribution Plan'!$F$8</definedName>
    <definedName name="solver_rhs7" localSheetId="5" hidden="1">'Distribution Plan'!$F$15</definedName>
    <definedName name="solver_rhs8" localSheetId="5" hidden="1">'Distribution Plan'!$F$13</definedName>
    <definedName name="solver_rhs9" localSheetId="5" hidden="1">'Distribution Plan'!$M$9</definedName>
    <definedName name="solver_rlx" localSheetId="5" hidden="1">2</definedName>
    <definedName name="solver_rlx" localSheetId="3" hidden="1">2</definedName>
    <definedName name="solver_rlx" localSheetId="4" hidden="1">2</definedName>
    <definedName name="solver_rsd" localSheetId="5" hidden="1">0</definedName>
    <definedName name="solver_rsd" localSheetId="3" hidden="1">0</definedName>
    <definedName name="solver_rsd" localSheetId="4" hidden="1">0</definedName>
    <definedName name="solver_scl" localSheetId="5" hidden="1">1</definedName>
    <definedName name="solver_scl" localSheetId="3" hidden="1">1</definedName>
    <definedName name="solver_scl" localSheetId="4" hidden="1">1</definedName>
    <definedName name="solver_sho" localSheetId="5" hidden="1">2</definedName>
    <definedName name="solver_sho" localSheetId="3" hidden="1">2</definedName>
    <definedName name="solver_sho" localSheetId="4" hidden="1">2</definedName>
    <definedName name="solver_ssz" localSheetId="5" hidden="1">100</definedName>
    <definedName name="solver_ssz" localSheetId="3" hidden="1">100</definedName>
    <definedName name="solver_ssz" localSheetId="4" hidden="1">100</definedName>
    <definedName name="solver_tim" localSheetId="5" hidden="1">2147483647</definedName>
    <definedName name="solver_tim" localSheetId="3" hidden="1">2147483647</definedName>
    <definedName name="solver_tim" localSheetId="4" hidden="1">2147483647</definedName>
    <definedName name="solver_tol" localSheetId="5" hidden="1">0.01</definedName>
    <definedName name="solver_tol" localSheetId="3" hidden="1">0.01</definedName>
    <definedName name="solver_tol" localSheetId="4" hidden="1">0.01</definedName>
    <definedName name="solver_typ" localSheetId="5" hidden="1">2</definedName>
    <definedName name="solver_typ" localSheetId="3" hidden="1">1</definedName>
    <definedName name="solver_typ" localSheetId="4" hidden="1">2</definedName>
    <definedName name="solver_val" localSheetId="5" hidden="1">0</definedName>
    <definedName name="solver_val" localSheetId="3" hidden="1">0</definedName>
    <definedName name="solver_val" localSheetId="4" hidden="1">0</definedName>
    <definedName name="solver_ver" localSheetId="5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8" l="1"/>
  <c r="B11" i="38"/>
  <c r="C10" i="38"/>
  <c r="B10" i="38"/>
  <c r="C9" i="38"/>
  <c r="B9" i="38"/>
  <c r="C8" i="38"/>
  <c r="B8" i="38"/>
  <c r="C7" i="38"/>
  <c r="B7" i="38"/>
  <c r="C6" i="38"/>
  <c r="B6" i="38"/>
  <c r="B18" i="19"/>
  <c r="C18" i="19"/>
  <c r="B19" i="19"/>
  <c r="C19" i="19"/>
  <c r="C17" i="19"/>
  <c r="B17" i="19"/>
  <c r="C10" i="19"/>
  <c r="C11" i="19"/>
  <c r="B10" i="19"/>
  <c r="B11" i="19"/>
  <c r="C9" i="19"/>
  <c r="B9" i="19"/>
  <c r="H20" i="21"/>
  <c r="C15" i="19"/>
  <c r="C16" i="19"/>
  <c r="C14" i="19"/>
  <c r="B15" i="19"/>
  <c r="B16" i="19"/>
  <c r="B14" i="19"/>
  <c r="C8" i="19"/>
  <c r="B8" i="19"/>
  <c r="C7" i="19"/>
  <c r="B7" i="19"/>
  <c r="C6" i="19"/>
  <c r="B6" i="19"/>
  <c r="R8" i="23"/>
  <c r="S8" i="23" s="1"/>
  <c r="T8" i="23" s="1"/>
  <c r="U8" i="23" s="1"/>
  <c r="V8" i="23" s="1"/>
  <c r="Q8" i="23"/>
  <c r="R7" i="23"/>
  <c r="S7" i="23"/>
  <c r="T7" i="23"/>
  <c r="U7" i="23"/>
  <c r="V7" i="23"/>
  <c r="Q7" i="23"/>
  <c r="O7" i="23"/>
  <c r="N7" i="23"/>
  <c r="N8" i="23"/>
  <c r="K7" i="23"/>
  <c r="J8" i="23"/>
  <c r="J7" i="23"/>
  <c r="I8" i="23"/>
  <c r="I7" i="23"/>
  <c r="H8" i="23"/>
  <c r="H7" i="23"/>
  <c r="G8" i="23"/>
  <c r="G7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201" i="23"/>
  <c r="I202" i="23"/>
  <c r="I203" i="23"/>
  <c r="I204" i="23"/>
  <c r="I205" i="23"/>
  <c r="I206" i="23"/>
  <c r="I207" i="23"/>
  <c r="I208" i="23"/>
  <c r="I209" i="23"/>
  <c r="I210" i="23"/>
  <c r="I211" i="23"/>
  <c r="I212" i="23"/>
  <c r="I213" i="23"/>
  <c r="I214" i="23"/>
  <c r="I215" i="23"/>
  <c r="I216" i="23"/>
  <c r="I217" i="23"/>
  <c r="I218" i="23"/>
  <c r="I219" i="23"/>
  <c r="I220" i="23"/>
  <c r="I221" i="23"/>
  <c r="I222" i="23"/>
  <c r="I223" i="23"/>
  <c r="I224" i="23"/>
  <c r="I225" i="23"/>
  <c r="I226" i="23"/>
  <c r="I227" i="23"/>
  <c r="I228" i="23"/>
  <c r="I229" i="23"/>
  <c r="I230" i="23"/>
  <c r="I231" i="23"/>
  <c r="I232" i="23"/>
  <c r="I233" i="23"/>
  <c r="I234" i="23"/>
  <c r="I235" i="23"/>
  <c r="I236" i="23"/>
  <c r="I237" i="23"/>
  <c r="I238" i="23"/>
  <c r="I239" i="23"/>
  <c r="I240" i="23"/>
  <c r="I241" i="23"/>
  <c r="I242" i="23"/>
  <c r="I243" i="23"/>
  <c r="I244" i="23"/>
  <c r="I245" i="23"/>
  <c r="I246" i="23"/>
  <c r="I247" i="23"/>
  <c r="I248" i="23"/>
  <c r="I249" i="23"/>
  <c r="I250" i="23"/>
  <c r="I251" i="23"/>
  <c r="I252" i="23"/>
  <c r="I253" i="23"/>
  <c r="I254" i="23"/>
  <c r="I255" i="23"/>
  <c r="I256" i="23"/>
  <c r="I257" i="23"/>
  <c r="I258" i="23"/>
  <c r="I259" i="23"/>
  <c r="I260" i="23"/>
  <c r="I261" i="23"/>
  <c r="I262" i="23"/>
  <c r="I263" i="23"/>
  <c r="I264" i="23"/>
  <c r="I265" i="23"/>
  <c r="I266" i="23"/>
  <c r="I267" i="23"/>
  <c r="I268" i="23"/>
  <c r="I269" i="23"/>
  <c r="I270" i="23"/>
  <c r="I271" i="23"/>
  <c r="I272" i="23"/>
  <c r="I273" i="23"/>
  <c r="I274" i="23"/>
  <c r="I275" i="23"/>
  <c r="I276" i="23"/>
  <c r="I277" i="23"/>
  <c r="I278" i="23"/>
  <c r="I279" i="23"/>
  <c r="I280" i="23"/>
  <c r="I281" i="23"/>
  <c r="I282" i="23"/>
  <c r="I283" i="23"/>
  <c r="I284" i="23"/>
  <c r="I285" i="23"/>
  <c r="I286" i="23"/>
  <c r="I287" i="23"/>
  <c r="I288" i="23"/>
  <c r="I289" i="23"/>
  <c r="I290" i="23"/>
  <c r="I291" i="23"/>
  <c r="I292" i="23"/>
  <c r="I293" i="23"/>
  <c r="I294" i="23"/>
  <c r="I295" i="23"/>
  <c r="I296" i="23"/>
  <c r="I297" i="23"/>
  <c r="I298" i="23"/>
  <c r="I299" i="23"/>
  <c r="I300" i="23"/>
  <c r="I301" i="23"/>
  <c r="I302" i="23"/>
  <c r="I303" i="23"/>
  <c r="I304" i="23"/>
  <c r="I305" i="23"/>
  <c r="I306" i="23"/>
  <c r="I307" i="23"/>
  <c r="I308" i="23"/>
  <c r="I309" i="23"/>
  <c r="I310" i="23"/>
  <c r="I311" i="23"/>
  <c r="I312" i="23"/>
  <c r="I313" i="23"/>
  <c r="I314" i="23"/>
  <c r="I315" i="23"/>
  <c r="I316" i="23"/>
  <c r="I317" i="23"/>
  <c r="I318" i="23"/>
  <c r="I319" i="23"/>
  <c r="I320" i="23"/>
  <c r="I321" i="23"/>
  <c r="I322" i="23"/>
  <c r="I323" i="23"/>
  <c r="I324" i="23"/>
  <c r="I325" i="23"/>
  <c r="I326" i="23"/>
  <c r="I327" i="23"/>
  <c r="I328" i="23"/>
  <c r="I329" i="23"/>
  <c r="I330" i="23"/>
  <c r="I331" i="23"/>
  <c r="I332" i="23"/>
  <c r="I333" i="23"/>
  <c r="I334" i="23"/>
  <c r="I335" i="23"/>
  <c r="I336" i="23"/>
  <c r="I337" i="23"/>
  <c r="I338" i="23"/>
  <c r="I339" i="23"/>
  <c r="I340" i="23"/>
  <c r="I341" i="23"/>
  <c r="I342" i="23"/>
  <c r="I343" i="23"/>
  <c r="I344" i="23"/>
  <c r="I345" i="23"/>
  <c r="I346" i="23"/>
  <c r="I347" i="23"/>
  <c r="I348" i="23"/>
  <c r="I349" i="23"/>
  <c r="I350" i="23"/>
  <c r="I351" i="23"/>
  <c r="I352" i="23"/>
  <c r="I353" i="23"/>
  <c r="I354" i="23"/>
  <c r="I355" i="23"/>
  <c r="I356" i="23"/>
  <c r="I357" i="23"/>
  <c r="I358" i="23"/>
  <c r="I359" i="23"/>
  <c r="I360" i="23"/>
  <c r="I361" i="23"/>
  <c r="I362" i="23"/>
  <c r="I363" i="23"/>
  <c r="I364" i="23"/>
  <c r="I365" i="23"/>
  <c r="I366" i="23"/>
  <c r="I367" i="23"/>
  <c r="I368" i="23"/>
  <c r="I369" i="23"/>
  <c r="I370" i="23"/>
  <c r="I371" i="23"/>
  <c r="I372" i="23"/>
  <c r="I373" i="23"/>
  <c r="I374" i="23"/>
  <c r="I375" i="23"/>
  <c r="I376" i="23"/>
  <c r="I377" i="23"/>
  <c r="I378" i="23"/>
  <c r="I379" i="23"/>
  <c r="I380" i="23"/>
  <c r="I381" i="23"/>
  <c r="I382" i="23"/>
  <c r="I383" i="23"/>
  <c r="I384" i="23"/>
  <c r="I385" i="23"/>
  <c r="I386" i="23"/>
  <c r="I387" i="23"/>
  <c r="I388" i="23"/>
  <c r="I389" i="23"/>
  <c r="I390" i="23"/>
  <c r="I391" i="23"/>
  <c r="I392" i="23"/>
  <c r="I393" i="23"/>
  <c r="I394" i="23"/>
  <c r="I395" i="23"/>
  <c r="I396" i="23"/>
  <c r="I397" i="23"/>
  <c r="I398" i="23"/>
  <c r="I399" i="23"/>
  <c r="I400" i="23"/>
  <c r="I401" i="23"/>
  <c r="I402" i="23"/>
  <c r="I403" i="23"/>
  <c r="I404" i="23"/>
  <c r="I405" i="23"/>
  <c r="I406" i="23"/>
  <c r="I407" i="23"/>
  <c r="I408" i="23"/>
  <c r="I409" i="23"/>
  <c r="I410" i="23"/>
  <c r="I411" i="23"/>
  <c r="I412" i="23"/>
  <c r="I413" i="23"/>
  <c r="I414" i="23"/>
  <c r="I415" i="23"/>
  <c r="I416" i="23"/>
  <c r="I417" i="23"/>
  <c r="I418" i="23"/>
  <c r="I419" i="23"/>
  <c r="I420" i="23"/>
  <c r="I421" i="23"/>
  <c r="I422" i="23"/>
  <c r="I423" i="23"/>
  <c r="I424" i="23"/>
  <c r="I425" i="23"/>
  <c r="I426" i="23"/>
  <c r="I427" i="23"/>
  <c r="I428" i="23"/>
  <c r="I429" i="23"/>
  <c r="I430" i="23"/>
  <c r="I431" i="23"/>
  <c r="I432" i="23"/>
  <c r="I433" i="23"/>
  <c r="I434" i="23"/>
  <c r="I435" i="23"/>
  <c r="I436" i="23"/>
  <c r="I437" i="23"/>
  <c r="I438" i="23"/>
  <c r="I439" i="23"/>
  <c r="I440" i="23"/>
  <c r="I441" i="23"/>
  <c r="I442" i="23"/>
  <c r="I443" i="23"/>
  <c r="I444" i="23"/>
  <c r="I445" i="23"/>
  <c r="I446" i="23"/>
  <c r="I447" i="23"/>
  <c r="I448" i="23"/>
  <c r="I449" i="23"/>
  <c r="I450" i="23"/>
  <c r="I451" i="23"/>
  <c r="I452" i="23"/>
  <c r="I453" i="23"/>
  <c r="I454" i="23"/>
  <c r="I455" i="23"/>
  <c r="I456" i="23"/>
  <c r="I457" i="23"/>
  <c r="I458" i="23"/>
  <c r="I459" i="23"/>
  <c r="I460" i="23"/>
  <c r="I461" i="23"/>
  <c r="I462" i="23"/>
  <c r="I463" i="23"/>
  <c r="I464" i="23"/>
  <c r="I465" i="23"/>
  <c r="I466" i="23"/>
  <c r="I467" i="23"/>
  <c r="I468" i="23"/>
  <c r="I469" i="23"/>
  <c r="I470" i="23"/>
  <c r="I471" i="23"/>
  <c r="I472" i="23"/>
  <c r="I473" i="23"/>
  <c r="I474" i="23"/>
  <c r="I475" i="23"/>
  <c r="I476" i="23"/>
  <c r="I477" i="23"/>
  <c r="I478" i="23"/>
  <c r="I479" i="23"/>
  <c r="I480" i="23"/>
  <c r="I481" i="23"/>
  <c r="I482" i="23"/>
  <c r="I483" i="23"/>
  <c r="I484" i="23"/>
  <c r="I485" i="23"/>
  <c r="I486" i="23"/>
  <c r="I487" i="23"/>
  <c r="I488" i="23"/>
  <c r="I489" i="23"/>
  <c r="I490" i="23"/>
  <c r="I491" i="23"/>
  <c r="I492" i="23"/>
  <c r="I493" i="23"/>
  <c r="I494" i="23"/>
  <c r="I495" i="23"/>
  <c r="I496" i="23"/>
  <c r="I497" i="23"/>
  <c r="I498" i="23"/>
  <c r="I499" i="23"/>
  <c r="I500" i="23"/>
  <c r="I501" i="23"/>
  <c r="I502" i="23"/>
  <c r="I503" i="23"/>
  <c r="I504" i="23"/>
  <c r="I505" i="23"/>
  <c r="I506" i="23"/>
  <c r="I507" i="23"/>
  <c r="I508" i="23"/>
  <c r="I509" i="23"/>
  <c r="I510" i="23"/>
  <c r="I511" i="23"/>
  <c r="I512" i="23"/>
  <c r="I513" i="23"/>
  <c r="I514" i="23"/>
  <c r="I515" i="23"/>
  <c r="I516" i="23"/>
  <c r="I517" i="23"/>
  <c r="I518" i="23"/>
  <c r="I519" i="23"/>
  <c r="I520" i="23"/>
  <c r="I521" i="23"/>
  <c r="I522" i="23"/>
  <c r="I523" i="23"/>
  <c r="I524" i="23"/>
  <c r="I525" i="23"/>
  <c r="I526" i="23"/>
  <c r="I527" i="23"/>
  <c r="I528" i="23"/>
  <c r="I529" i="23"/>
  <c r="I530" i="23"/>
  <c r="I531" i="23"/>
  <c r="I532" i="23"/>
  <c r="I533" i="23"/>
  <c r="I534" i="23"/>
  <c r="I535" i="23"/>
  <c r="I536" i="23"/>
  <c r="I537" i="23"/>
  <c r="I538" i="23"/>
  <c r="I539" i="23"/>
  <c r="I540" i="23"/>
  <c r="I541" i="23"/>
  <c r="I542" i="23"/>
  <c r="I543" i="23"/>
  <c r="I544" i="23"/>
  <c r="I545" i="23"/>
  <c r="I546" i="23"/>
  <c r="I547" i="23"/>
  <c r="I548" i="23"/>
  <c r="I549" i="23"/>
  <c r="I550" i="23"/>
  <c r="I551" i="23"/>
  <c r="I552" i="23"/>
  <c r="I553" i="23"/>
  <c r="I554" i="23"/>
  <c r="I555" i="23"/>
  <c r="I556" i="23"/>
  <c r="I557" i="23"/>
  <c r="I558" i="23"/>
  <c r="I559" i="23"/>
  <c r="I560" i="23"/>
  <c r="I561" i="23"/>
  <c r="I562" i="23"/>
  <c r="I563" i="23"/>
  <c r="I564" i="23"/>
  <c r="I565" i="23"/>
  <c r="I566" i="23"/>
  <c r="I567" i="23"/>
  <c r="I568" i="23"/>
  <c r="I569" i="23"/>
  <c r="I570" i="23"/>
  <c r="I571" i="23"/>
  <c r="I572" i="23"/>
  <c r="I573" i="23"/>
  <c r="I574" i="23"/>
  <c r="I575" i="23"/>
  <c r="I576" i="23"/>
  <c r="I577" i="23"/>
  <c r="I578" i="23"/>
  <c r="I579" i="23"/>
  <c r="I580" i="23"/>
  <c r="I581" i="23"/>
  <c r="I582" i="23"/>
  <c r="I583" i="23"/>
  <c r="I584" i="23"/>
  <c r="I585" i="23"/>
  <c r="I586" i="23"/>
  <c r="I587" i="23"/>
  <c r="I588" i="23"/>
  <c r="I589" i="23"/>
  <c r="I590" i="23"/>
  <c r="I591" i="23"/>
  <c r="I592" i="23"/>
  <c r="I593" i="23"/>
  <c r="I594" i="23"/>
  <c r="I595" i="23"/>
  <c r="I596" i="23"/>
  <c r="I597" i="23"/>
  <c r="I598" i="23"/>
  <c r="I599" i="23"/>
  <c r="I600" i="23"/>
  <c r="I601" i="23"/>
  <c r="I602" i="23"/>
  <c r="I603" i="23"/>
  <c r="I604" i="23"/>
  <c r="I605" i="23"/>
  <c r="I606" i="23"/>
  <c r="I607" i="23"/>
  <c r="I608" i="23"/>
  <c r="I609" i="23"/>
  <c r="I610" i="23"/>
  <c r="I611" i="23"/>
  <c r="I612" i="23"/>
  <c r="I613" i="23"/>
  <c r="I614" i="23"/>
  <c r="I615" i="23"/>
  <c r="I616" i="23"/>
  <c r="I617" i="23"/>
  <c r="I618" i="23"/>
  <c r="I619" i="23"/>
  <c r="I620" i="23"/>
  <c r="I621" i="23"/>
  <c r="I622" i="23"/>
  <c r="I623" i="23"/>
  <c r="I624" i="23"/>
  <c r="I625" i="23"/>
  <c r="I626" i="23"/>
  <c r="I627" i="23"/>
  <c r="I628" i="23"/>
  <c r="I629" i="23"/>
  <c r="I630" i="23"/>
  <c r="I631" i="23"/>
  <c r="I632" i="23"/>
  <c r="I633" i="23"/>
  <c r="I634" i="23"/>
  <c r="I635" i="23"/>
  <c r="I636" i="23"/>
  <c r="I637" i="23"/>
  <c r="I638" i="23"/>
  <c r="I639" i="23"/>
  <c r="I640" i="23"/>
  <c r="I641" i="23"/>
  <c r="I642" i="23"/>
  <c r="I643" i="23"/>
  <c r="I644" i="23"/>
  <c r="I645" i="23"/>
  <c r="I646" i="23"/>
  <c r="I647" i="23"/>
  <c r="I648" i="23"/>
  <c r="I649" i="23"/>
  <c r="I650" i="23"/>
  <c r="I651" i="23"/>
  <c r="I652" i="23"/>
  <c r="I653" i="23"/>
  <c r="I654" i="23"/>
  <c r="I655" i="23"/>
  <c r="I656" i="23"/>
  <c r="I657" i="23"/>
  <c r="I658" i="23"/>
  <c r="I659" i="23"/>
  <c r="I660" i="23"/>
  <c r="I661" i="23"/>
  <c r="I662" i="23"/>
  <c r="I663" i="23"/>
  <c r="I664" i="23"/>
  <c r="I665" i="23"/>
  <c r="I666" i="23"/>
  <c r="I667" i="23"/>
  <c r="I668" i="23"/>
  <c r="I669" i="23"/>
  <c r="I670" i="23"/>
  <c r="I671" i="23"/>
  <c r="I672" i="23"/>
  <c r="I673" i="23"/>
  <c r="I674" i="23"/>
  <c r="I675" i="23"/>
  <c r="I676" i="23"/>
  <c r="I677" i="23"/>
  <c r="I678" i="23"/>
  <c r="I679" i="23"/>
  <c r="I680" i="23"/>
  <c r="I681" i="23"/>
  <c r="I682" i="23"/>
  <c r="I683" i="23"/>
  <c r="I684" i="23"/>
  <c r="I685" i="23"/>
  <c r="I686" i="23"/>
  <c r="I687" i="23"/>
  <c r="I688" i="23"/>
  <c r="I689" i="23"/>
  <c r="I690" i="23"/>
  <c r="I691" i="23"/>
  <c r="I692" i="23"/>
  <c r="I693" i="23"/>
  <c r="I694" i="23"/>
  <c r="I695" i="23"/>
  <c r="I696" i="23"/>
  <c r="I697" i="23"/>
  <c r="I698" i="23"/>
  <c r="I699" i="23"/>
  <c r="I700" i="23"/>
  <c r="I701" i="23"/>
  <c r="I702" i="23"/>
  <c r="I703" i="23"/>
  <c r="I704" i="23"/>
  <c r="I705" i="23"/>
  <c r="I706" i="23"/>
  <c r="I707" i="23"/>
  <c r="I708" i="23"/>
  <c r="I709" i="23"/>
  <c r="I710" i="23"/>
  <c r="I711" i="23"/>
  <c r="I712" i="23"/>
  <c r="I713" i="23"/>
  <c r="I714" i="23"/>
  <c r="I715" i="23"/>
  <c r="I716" i="23"/>
  <c r="I717" i="23"/>
  <c r="I718" i="23"/>
  <c r="I719" i="23"/>
  <c r="I720" i="23"/>
  <c r="I721" i="23"/>
  <c r="I722" i="23"/>
  <c r="I723" i="23"/>
  <c r="I724" i="23"/>
  <c r="I725" i="23"/>
  <c r="I726" i="23"/>
  <c r="I727" i="23"/>
  <c r="I728" i="23"/>
  <c r="I729" i="23"/>
  <c r="I730" i="23"/>
  <c r="I731" i="23"/>
  <c r="I732" i="23"/>
  <c r="I733" i="23"/>
  <c r="I734" i="23"/>
  <c r="I735" i="23"/>
  <c r="I736" i="23"/>
  <c r="I737" i="23"/>
  <c r="I738" i="23"/>
  <c r="I739" i="23"/>
  <c r="I740" i="23"/>
  <c r="I741" i="23"/>
  <c r="I742" i="23"/>
  <c r="I743" i="23"/>
  <c r="I744" i="23"/>
  <c r="I745" i="23"/>
  <c r="I746" i="23"/>
  <c r="I747" i="23"/>
  <c r="I748" i="23"/>
  <c r="I749" i="23"/>
  <c r="I750" i="23"/>
  <c r="I751" i="23"/>
  <c r="I752" i="23"/>
  <c r="I753" i="23"/>
  <c r="I754" i="23"/>
  <c r="I755" i="23"/>
  <c r="I756" i="23"/>
  <c r="I757" i="23"/>
  <c r="I758" i="23"/>
  <c r="I759" i="23"/>
  <c r="I760" i="23"/>
  <c r="I761" i="23"/>
  <c r="I762" i="23"/>
  <c r="I763" i="23"/>
  <c r="I764" i="23"/>
  <c r="I765" i="23"/>
  <c r="I766" i="23"/>
  <c r="I767" i="23"/>
  <c r="I768" i="23"/>
  <c r="I769" i="23"/>
  <c r="I770" i="23"/>
  <c r="I771" i="23"/>
  <c r="I772" i="23"/>
  <c r="I773" i="23"/>
  <c r="I774" i="23"/>
  <c r="I775" i="23"/>
  <c r="I776" i="23"/>
  <c r="I777" i="23"/>
  <c r="I778" i="23"/>
  <c r="I779" i="23"/>
  <c r="I780" i="23"/>
  <c r="I781" i="23"/>
  <c r="I782" i="23"/>
  <c r="I783" i="23"/>
  <c r="I784" i="23"/>
  <c r="I785" i="23"/>
  <c r="I786" i="23"/>
  <c r="I787" i="23"/>
  <c r="I788" i="23"/>
  <c r="I789" i="23"/>
  <c r="I790" i="23"/>
  <c r="I791" i="23"/>
  <c r="I792" i="23"/>
  <c r="I793" i="23"/>
  <c r="I794" i="23"/>
  <c r="I795" i="23"/>
  <c r="I796" i="23"/>
  <c r="I797" i="23"/>
  <c r="I798" i="23"/>
  <c r="I799" i="23"/>
  <c r="I800" i="23"/>
  <c r="I801" i="23"/>
  <c r="I802" i="23"/>
  <c r="I803" i="23"/>
  <c r="I804" i="23"/>
  <c r="I805" i="23"/>
  <c r="I806" i="23"/>
  <c r="I807" i="23"/>
  <c r="I808" i="23"/>
  <c r="I809" i="23"/>
  <c r="I810" i="23"/>
  <c r="I811" i="23"/>
  <c r="I812" i="23"/>
  <c r="I813" i="23"/>
  <c r="I814" i="23"/>
  <c r="I815" i="23"/>
  <c r="I816" i="23"/>
  <c r="I817" i="23"/>
  <c r="I818" i="23"/>
  <c r="I819" i="23"/>
  <c r="I820" i="23"/>
  <c r="I821" i="23"/>
  <c r="I822" i="23"/>
  <c r="I823" i="23"/>
  <c r="I824" i="23"/>
  <c r="I825" i="23"/>
  <c r="I826" i="23"/>
  <c r="I827" i="23"/>
  <c r="I828" i="23"/>
  <c r="I829" i="23"/>
  <c r="I830" i="23"/>
  <c r="I831" i="23"/>
  <c r="I832" i="23"/>
  <c r="I833" i="23"/>
  <c r="I834" i="23"/>
  <c r="I835" i="23"/>
  <c r="I836" i="23"/>
  <c r="I837" i="23"/>
  <c r="I838" i="23"/>
  <c r="I839" i="23"/>
  <c r="I840" i="23"/>
  <c r="I841" i="23"/>
  <c r="I842" i="23"/>
  <c r="I843" i="23"/>
  <c r="I844" i="23"/>
  <c r="I845" i="23"/>
  <c r="I846" i="23"/>
  <c r="I847" i="23"/>
  <c r="I848" i="23"/>
  <c r="I849" i="23"/>
  <c r="I850" i="23"/>
  <c r="I851" i="23"/>
  <c r="I852" i="23"/>
  <c r="I853" i="23"/>
  <c r="I854" i="23"/>
  <c r="I855" i="23"/>
  <c r="I856" i="23"/>
  <c r="I857" i="23"/>
  <c r="I858" i="23"/>
  <c r="I859" i="23"/>
  <c r="I860" i="23"/>
  <c r="I861" i="23"/>
  <c r="I862" i="23"/>
  <c r="I863" i="23"/>
  <c r="I864" i="23"/>
  <c r="I865" i="23"/>
  <c r="I866" i="23"/>
  <c r="I867" i="23"/>
  <c r="I868" i="23"/>
  <c r="I869" i="23"/>
  <c r="I870" i="23"/>
  <c r="I871" i="23"/>
  <c r="I872" i="23"/>
  <c r="I873" i="23"/>
  <c r="I874" i="23"/>
  <c r="I875" i="23"/>
  <c r="I876" i="23"/>
  <c r="I877" i="23"/>
  <c r="I878" i="23"/>
  <c r="I879" i="23"/>
  <c r="I880" i="23"/>
  <c r="I881" i="23"/>
  <c r="I882" i="23"/>
  <c r="I883" i="23"/>
  <c r="I884" i="23"/>
  <c r="I885" i="23"/>
  <c r="I886" i="23"/>
  <c r="I887" i="23"/>
  <c r="I888" i="23"/>
  <c r="I889" i="23"/>
  <c r="I890" i="23"/>
  <c r="I891" i="23"/>
  <c r="I892" i="23"/>
  <c r="I893" i="23"/>
  <c r="I894" i="23"/>
  <c r="I895" i="23"/>
  <c r="I896" i="23"/>
  <c r="I897" i="23"/>
  <c r="I898" i="23"/>
  <c r="I899" i="23"/>
  <c r="I900" i="23"/>
  <c r="I901" i="23"/>
  <c r="I902" i="23"/>
  <c r="I903" i="23"/>
  <c r="I904" i="23"/>
  <c r="I905" i="23"/>
  <c r="I906" i="23"/>
  <c r="I907" i="23"/>
  <c r="I908" i="23"/>
  <c r="I909" i="23"/>
  <c r="I910" i="23"/>
  <c r="I911" i="23"/>
  <c r="I912" i="23"/>
  <c r="I913" i="23"/>
  <c r="I914" i="23"/>
  <c r="I915" i="23"/>
  <c r="I916" i="23"/>
  <c r="I917" i="23"/>
  <c r="I918" i="23"/>
  <c r="I919" i="23"/>
  <c r="I920" i="23"/>
  <c r="I921" i="23"/>
  <c r="I922" i="23"/>
  <c r="I923" i="23"/>
  <c r="I924" i="23"/>
  <c r="I925" i="23"/>
  <c r="I926" i="23"/>
  <c r="I927" i="23"/>
  <c r="I928" i="23"/>
  <c r="I929" i="23"/>
  <c r="I930" i="23"/>
  <c r="I931" i="23"/>
  <c r="I932" i="23"/>
  <c r="I933" i="23"/>
  <c r="I934" i="23"/>
  <c r="I935" i="23"/>
  <c r="I936" i="23"/>
  <c r="I937" i="23"/>
  <c r="I938" i="23"/>
  <c r="I939" i="23"/>
  <c r="I940" i="23"/>
  <c r="I941" i="23"/>
  <c r="I942" i="23"/>
  <c r="I943" i="23"/>
  <c r="I944" i="23"/>
  <c r="I945" i="23"/>
  <c r="I946" i="23"/>
  <c r="I947" i="23"/>
  <c r="I948" i="23"/>
  <c r="I949" i="23"/>
  <c r="I950" i="23"/>
  <c r="I951" i="23"/>
  <c r="I952" i="23"/>
  <c r="I953" i="23"/>
  <c r="I954" i="23"/>
  <c r="I955" i="23"/>
  <c r="I956" i="23"/>
  <c r="I957" i="23"/>
  <c r="I958" i="23"/>
  <c r="I959" i="23"/>
  <c r="I960" i="23"/>
  <c r="I961" i="23"/>
  <c r="I962" i="23"/>
  <c r="I963" i="23"/>
  <c r="I964" i="23"/>
  <c r="I965" i="23"/>
  <c r="I966" i="23"/>
  <c r="I967" i="23"/>
  <c r="I968" i="23"/>
  <c r="I969" i="23"/>
  <c r="I970" i="23"/>
  <c r="I971" i="23"/>
  <c r="I972" i="23"/>
  <c r="I973" i="23"/>
  <c r="I974" i="23"/>
  <c r="I975" i="23"/>
  <c r="I976" i="23"/>
  <c r="I977" i="23"/>
  <c r="I978" i="23"/>
  <c r="I979" i="23"/>
  <c r="I980" i="23"/>
  <c r="I981" i="23"/>
  <c r="I982" i="23"/>
  <c r="I983" i="23"/>
  <c r="I984" i="23"/>
  <c r="I985" i="23"/>
  <c r="I986" i="23"/>
  <c r="I987" i="23"/>
  <c r="I988" i="23"/>
  <c r="I989" i="23"/>
  <c r="I990" i="23"/>
  <c r="I991" i="23"/>
  <c r="I992" i="23"/>
  <c r="I993" i="23"/>
  <c r="I994" i="23"/>
  <c r="I995" i="23"/>
  <c r="I996" i="23"/>
  <c r="I997" i="23"/>
  <c r="I998" i="23"/>
  <c r="I999" i="23"/>
  <c r="I1000" i="23"/>
  <c r="I1001" i="23"/>
  <c r="I1002" i="23"/>
  <c r="I1003" i="23"/>
  <c r="I1004" i="23"/>
  <c r="I1005" i="23"/>
  <c r="I1006" i="23"/>
  <c r="I1007" i="23"/>
  <c r="I1008" i="23"/>
  <c r="I1009" i="23"/>
  <c r="I1010" i="23"/>
  <c r="I1011" i="23"/>
  <c r="I1012" i="23"/>
  <c r="I1013" i="23"/>
  <c r="I1014" i="23"/>
  <c r="I1015" i="23"/>
  <c r="I1016" i="23"/>
  <c r="I1017" i="23"/>
  <c r="I1018" i="23"/>
  <c r="I1019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H201" i="23"/>
  <c r="H202" i="23"/>
  <c r="H203" i="23"/>
  <c r="H204" i="23"/>
  <c r="H205" i="23"/>
  <c r="H206" i="23"/>
  <c r="H207" i="23"/>
  <c r="H208" i="23"/>
  <c r="H209" i="23"/>
  <c r="H210" i="23"/>
  <c r="H211" i="23"/>
  <c r="H212" i="23"/>
  <c r="H213" i="23"/>
  <c r="H214" i="23"/>
  <c r="H215" i="23"/>
  <c r="H216" i="23"/>
  <c r="H217" i="23"/>
  <c r="H218" i="23"/>
  <c r="H219" i="23"/>
  <c r="H220" i="23"/>
  <c r="H221" i="23"/>
  <c r="H222" i="23"/>
  <c r="H223" i="23"/>
  <c r="H224" i="23"/>
  <c r="H225" i="23"/>
  <c r="H226" i="23"/>
  <c r="H227" i="23"/>
  <c r="H228" i="23"/>
  <c r="H229" i="23"/>
  <c r="H230" i="23"/>
  <c r="H231" i="23"/>
  <c r="H232" i="23"/>
  <c r="H233" i="23"/>
  <c r="H234" i="23"/>
  <c r="H235" i="23"/>
  <c r="H236" i="23"/>
  <c r="H237" i="23"/>
  <c r="H238" i="23"/>
  <c r="H239" i="23"/>
  <c r="H240" i="23"/>
  <c r="H241" i="23"/>
  <c r="H242" i="23"/>
  <c r="H243" i="23"/>
  <c r="H244" i="23"/>
  <c r="H245" i="23"/>
  <c r="H246" i="23"/>
  <c r="H247" i="23"/>
  <c r="H248" i="23"/>
  <c r="H249" i="23"/>
  <c r="H250" i="23"/>
  <c r="H251" i="23"/>
  <c r="H252" i="23"/>
  <c r="H253" i="23"/>
  <c r="H254" i="23"/>
  <c r="H255" i="23"/>
  <c r="H256" i="23"/>
  <c r="H257" i="23"/>
  <c r="H258" i="23"/>
  <c r="H259" i="23"/>
  <c r="H260" i="23"/>
  <c r="H261" i="23"/>
  <c r="H262" i="23"/>
  <c r="H263" i="23"/>
  <c r="H264" i="23"/>
  <c r="H265" i="23"/>
  <c r="H266" i="23"/>
  <c r="H267" i="23"/>
  <c r="H268" i="23"/>
  <c r="H269" i="23"/>
  <c r="H270" i="23"/>
  <c r="H271" i="23"/>
  <c r="H272" i="23"/>
  <c r="H273" i="23"/>
  <c r="H274" i="23"/>
  <c r="H275" i="23"/>
  <c r="H276" i="23"/>
  <c r="H277" i="23"/>
  <c r="H278" i="23"/>
  <c r="H279" i="23"/>
  <c r="H280" i="23"/>
  <c r="H281" i="23"/>
  <c r="H282" i="23"/>
  <c r="H283" i="23"/>
  <c r="H284" i="23"/>
  <c r="H285" i="23"/>
  <c r="H286" i="23"/>
  <c r="H287" i="23"/>
  <c r="H288" i="23"/>
  <c r="H289" i="23"/>
  <c r="H290" i="23"/>
  <c r="H291" i="23"/>
  <c r="H292" i="23"/>
  <c r="H293" i="23"/>
  <c r="H294" i="23"/>
  <c r="H295" i="23"/>
  <c r="H296" i="23"/>
  <c r="H297" i="23"/>
  <c r="H298" i="23"/>
  <c r="H299" i="23"/>
  <c r="H300" i="23"/>
  <c r="H301" i="23"/>
  <c r="H302" i="23"/>
  <c r="H303" i="23"/>
  <c r="H304" i="23"/>
  <c r="H305" i="23"/>
  <c r="H306" i="23"/>
  <c r="H307" i="23"/>
  <c r="H308" i="23"/>
  <c r="H309" i="23"/>
  <c r="H310" i="23"/>
  <c r="H311" i="23"/>
  <c r="H312" i="23"/>
  <c r="H313" i="23"/>
  <c r="H314" i="23"/>
  <c r="H315" i="23"/>
  <c r="H316" i="23"/>
  <c r="H317" i="23"/>
  <c r="H318" i="23"/>
  <c r="H319" i="23"/>
  <c r="H320" i="23"/>
  <c r="H321" i="23"/>
  <c r="H322" i="23"/>
  <c r="H323" i="23"/>
  <c r="H324" i="23"/>
  <c r="H325" i="23"/>
  <c r="H326" i="23"/>
  <c r="H327" i="23"/>
  <c r="H328" i="23"/>
  <c r="H329" i="23"/>
  <c r="H330" i="23"/>
  <c r="H331" i="23"/>
  <c r="H332" i="23"/>
  <c r="H333" i="23"/>
  <c r="H334" i="23"/>
  <c r="H335" i="23"/>
  <c r="H336" i="23"/>
  <c r="H337" i="23"/>
  <c r="H338" i="23"/>
  <c r="H339" i="23"/>
  <c r="H340" i="23"/>
  <c r="H341" i="23"/>
  <c r="H342" i="23"/>
  <c r="H343" i="23"/>
  <c r="H344" i="23"/>
  <c r="H345" i="23"/>
  <c r="H346" i="23"/>
  <c r="H347" i="23"/>
  <c r="H348" i="23"/>
  <c r="H349" i="23"/>
  <c r="H350" i="23"/>
  <c r="H351" i="23"/>
  <c r="H352" i="23"/>
  <c r="H353" i="23"/>
  <c r="H354" i="23"/>
  <c r="H355" i="23"/>
  <c r="H356" i="23"/>
  <c r="H357" i="23"/>
  <c r="H358" i="23"/>
  <c r="H359" i="23"/>
  <c r="H360" i="23"/>
  <c r="H361" i="23"/>
  <c r="H362" i="23"/>
  <c r="H363" i="23"/>
  <c r="H364" i="23"/>
  <c r="H365" i="23"/>
  <c r="H366" i="23"/>
  <c r="H367" i="23"/>
  <c r="H368" i="23"/>
  <c r="H369" i="23"/>
  <c r="H370" i="23"/>
  <c r="H371" i="23"/>
  <c r="H372" i="23"/>
  <c r="H373" i="23"/>
  <c r="H374" i="23"/>
  <c r="H375" i="23"/>
  <c r="H376" i="23"/>
  <c r="H377" i="23"/>
  <c r="H378" i="23"/>
  <c r="H379" i="23"/>
  <c r="H380" i="23"/>
  <c r="H381" i="23"/>
  <c r="H382" i="23"/>
  <c r="H383" i="23"/>
  <c r="H384" i="23"/>
  <c r="H385" i="23"/>
  <c r="H386" i="23"/>
  <c r="H387" i="23"/>
  <c r="H388" i="23"/>
  <c r="H389" i="23"/>
  <c r="H390" i="23"/>
  <c r="H391" i="23"/>
  <c r="H392" i="23"/>
  <c r="H393" i="23"/>
  <c r="H394" i="23"/>
  <c r="H395" i="23"/>
  <c r="H396" i="23"/>
  <c r="H397" i="23"/>
  <c r="H398" i="23"/>
  <c r="H399" i="23"/>
  <c r="H400" i="23"/>
  <c r="H401" i="23"/>
  <c r="H402" i="23"/>
  <c r="H403" i="23"/>
  <c r="H404" i="23"/>
  <c r="H405" i="23"/>
  <c r="H406" i="23"/>
  <c r="H407" i="23"/>
  <c r="H408" i="23"/>
  <c r="H409" i="23"/>
  <c r="H410" i="23"/>
  <c r="H411" i="23"/>
  <c r="H412" i="23"/>
  <c r="H413" i="23"/>
  <c r="H414" i="23"/>
  <c r="H415" i="23"/>
  <c r="H416" i="23"/>
  <c r="H417" i="23"/>
  <c r="H418" i="23"/>
  <c r="H419" i="23"/>
  <c r="H420" i="23"/>
  <c r="H421" i="23"/>
  <c r="H422" i="23"/>
  <c r="H423" i="23"/>
  <c r="H424" i="23"/>
  <c r="H425" i="23"/>
  <c r="H426" i="23"/>
  <c r="H427" i="23"/>
  <c r="H428" i="23"/>
  <c r="H429" i="23"/>
  <c r="H430" i="23"/>
  <c r="H431" i="23"/>
  <c r="H432" i="23"/>
  <c r="H433" i="23"/>
  <c r="H434" i="23"/>
  <c r="H435" i="23"/>
  <c r="H436" i="23"/>
  <c r="H437" i="23"/>
  <c r="H438" i="23"/>
  <c r="H439" i="23"/>
  <c r="H440" i="23"/>
  <c r="H441" i="23"/>
  <c r="H442" i="23"/>
  <c r="H443" i="23"/>
  <c r="H444" i="23"/>
  <c r="H445" i="23"/>
  <c r="H446" i="23"/>
  <c r="H447" i="23"/>
  <c r="H448" i="23"/>
  <c r="H449" i="23"/>
  <c r="H450" i="23"/>
  <c r="H451" i="23"/>
  <c r="H452" i="23"/>
  <c r="H453" i="23"/>
  <c r="H454" i="23"/>
  <c r="H455" i="23"/>
  <c r="H456" i="23"/>
  <c r="H457" i="23"/>
  <c r="H458" i="23"/>
  <c r="H459" i="23"/>
  <c r="H460" i="23"/>
  <c r="H461" i="23"/>
  <c r="H462" i="23"/>
  <c r="H463" i="23"/>
  <c r="H464" i="23"/>
  <c r="H465" i="23"/>
  <c r="H466" i="23"/>
  <c r="H467" i="23"/>
  <c r="H468" i="23"/>
  <c r="H469" i="23"/>
  <c r="H470" i="23"/>
  <c r="H471" i="23"/>
  <c r="H472" i="23"/>
  <c r="H473" i="23"/>
  <c r="H474" i="23"/>
  <c r="H475" i="23"/>
  <c r="H476" i="23"/>
  <c r="H477" i="23"/>
  <c r="H478" i="23"/>
  <c r="H479" i="23"/>
  <c r="H480" i="23"/>
  <c r="H481" i="23"/>
  <c r="H482" i="23"/>
  <c r="H483" i="23"/>
  <c r="H484" i="23"/>
  <c r="H485" i="23"/>
  <c r="H486" i="23"/>
  <c r="H487" i="23"/>
  <c r="H488" i="23"/>
  <c r="H489" i="23"/>
  <c r="H490" i="23"/>
  <c r="H491" i="23"/>
  <c r="H492" i="23"/>
  <c r="H493" i="23"/>
  <c r="H494" i="23"/>
  <c r="H495" i="23"/>
  <c r="H496" i="23"/>
  <c r="H497" i="23"/>
  <c r="H498" i="23"/>
  <c r="H499" i="23"/>
  <c r="H500" i="23"/>
  <c r="H501" i="23"/>
  <c r="H502" i="23"/>
  <c r="H503" i="23"/>
  <c r="H504" i="23"/>
  <c r="H505" i="23"/>
  <c r="H506" i="23"/>
  <c r="H507" i="23"/>
  <c r="H508" i="23"/>
  <c r="H509" i="23"/>
  <c r="H510" i="23"/>
  <c r="H511" i="23"/>
  <c r="H512" i="23"/>
  <c r="H513" i="23"/>
  <c r="H514" i="23"/>
  <c r="H515" i="23"/>
  <c r="H516" i="23"/>
  <c r="H517" i="23"/>
  <c r="H518" i="23"/>
  <c r="H519" i="23"/>
  <c r="H520" i="23"/>
  <c r="H521" i="23"/>
  <c r="H522" i="23"/>
  <c r="H523" i="23"/>
  <c r="H524" i="23"/>
  <c r="H525" i="23"/>
  <c r="H526" i="23"/>
  <c r="H527" i="23"/>
  <c r="H528" i="23"/>
  <c r="H529" i="23"/>
  <c r="H530" i="23"/>
  <c r="H531" i="23"/>
  <c r="H532" i="23"/>
  <c r="H533" i="23"/>
  <c r="H534" i="23"/>
  <c r="H535" i="23"/>
  <c r="H536" i="23"/>
  <c r="H537" i="23"/>
  <c r="H538" i="23"/>
  <c r="H539" i="23"/>
  <c r="H540" i="23"/>
  <c r="H541" i="23"/>
  <c r="H542" i="23"/>
  <c r="H543" i="23"/>
  <c r="H544" i="23"/>
  <c r="H545" i="23"/>
  <c r="H546" i="23"/>
  <c r="H547" i="23"/>
  <c r="H548" i="23"/>
  <c r="H549" i="23"/>
  <c r="H550" i="23"/>
  <c r="H551" i="23"/>
  <c r="H552" i="23"/>
  <c r="H553" i="23"/>
  <c r="H554" i="23"/>
  <c r="H555" i="23"/>
  <c r="H556" i="23"/>
  <c r="H557" i="23"/>
  <c r="H558" i="23"/>
  <c r="H559" i="23"/>
  <c r="H560" i="23"/>
  <c r="H561" i="23"/>
  <c r="H562" i="23"/>
  <c r="H563" i="23"/>
  <c r="H564" i="23"/>
  <c r="H565" i="23"/>
  <c r="H566" i="23"/>
  <c r="H567" i="23"/>
  <c r="H568" i="23"/>
  <c r="H569" i="23"/>
  <c r="H570" i="23"/>
  <c r="H571" i="23"/>
  <c r="H572" i="23"/>
  <c r="H573" i="23"/>
  <c r="H574" i="23"/>
  <c r="H575" i="23"/>
  <c r="H576" i="23"/>
  <c r="H577" i="23"/>
  <c r="H578" i="23"/>
  <c r="H579" i="23"/>
  <c r="H580" i="23"/>
  <c r="H581" i="23"/>
  <c r="H582" i="23"/>
  <c r="H583" i="23"/>
  <c r="H584" i="23"/>
  <c r="H585" i="23"/>
  <c r="H586" i="23"/>
  <c r="H587" i="23"/>
  <c r="H588" i="23"/>
  <c r="H589" i="23"/>
  <c r="H590" i="23"/>
  <c r="H591" i="23"/>
  <c r="H592" i="23"/>
  <c r="H593" i="23"/>
  <c r="H594" i="23"/>
  <c r="H595" i="23"/>
  <c r="H596" i="23"/>
  <c r="H597" i="23"/>
  <c r="H598" i="23"/>
  <c r="H599" i="23"/>
  <c r="H600" i="23"/>
  <c r="H601" i="23"/>
  <c r="H602" i="23"/>
  <c r="H603" i="23"/>
  <c r="H604" i="23"/>
  <c r="H605" i="23"/>
  <c r="H606" i="23"/>
  <c r="H607" i="23"/>
  <c r="H608" i="23"/>
  <c r="H609" i="23"/>
  <c r="H610" i="23"/>
  <c r="H611" i="23"/>
  <c r="H612" i="23"/>
  <c r="H613" i="23"/>
  <c r="H614" i="23"/>
  <c r="H615" i="23"/>
  <c r="H616" i="23"/>
  <c r="H617" i="23"/>
  <c r="H618" i="23"/>
  <c r="H619" i="23"/>
  <c r="H620" i="23"/>
  <c r="H621" i="23"/>
  <c r="H622" i="23"/>
  <c r="H623" i="23"/>
  <c r="H624" i="23"/>
  <c r="H625" i="23"/>
  <c r="H626" i="23"/>
  <c r="H627" i="23"/>
  <c r="H628" i="23"/>
  <c r="H629" i="23"/>
  <c r="H630" i="23"/>
  <c r="H631" i="23"/>
  <c r="H632" i="23"/>
  <c r="H633" i="23"/>
  <c r="H634" i="23"/>
  <c r="H635" i="23"/>
  <c r="H636" i="23"/>
  <c r="H637" i="23"/>
  <c r="H638" i="23"/>
  <c r="H639" i="23"/>
  <c r="H640" i="23"/>
  <c r="H641" i="23"/>
  <c r="H642" i="23"/>
  <c r="H643" i="23"/>
  <c r="H644" i="23"/>
  <c r="H645" i="23"/>
  <c r="H646" i="23"/>
  <c r="H647" i="23"/>
  <c r="H648" i="23"/>
  <c r="H649" i="23"/>
  <c r="H650" i="23"/>
  <c r="H651" i="23"/>
  <c r="H652" i="23"/>
  <c r="H653" i="23"/>
  <c r="H654" i="23"/>
  <c r="H655" i="23"/>
  <c r="H656" i="23"/>
  <c r="H657" i="23"/>
  <c r="H658" i="23"/>
  <c r="H659" i="23"/>
  <c r="H660" i="23"/>
  <c r="H661" i="23"/>
  <c r="H662" i="23"/>
  <c r="H663" i="23"/>
  <c r="H664" i="23"/>
  <c r="H665" i="23"/>
  <c r="H666" i="23"/>
  <c r="H667" i="23"/>
  <c r="H668" i="23"/>
  <c r="H669" i="23"/>
  <c r="H670" i="23"/>
  <c r="H671" i="23"/>
  <c r="H672" i="23"/>
  <c r="H673" i="23"/>
  <c r="H674" i="23"/>
  <c r="H675" i="23"/>
  <c r="H676" i="23"/>
  <c r="H677" i="23"/>
  <c r="H678" i="23"/>
  <c r="H679" i="23"/>
  <c r="H680" i="23"/>
  <c r="H681" i="23"/>
  <c r="H682" i="23"/>
  <c r="H683" i="23"/>
  <c r="H684" i="23"/>
  <c r="H685" i="23"/>
  <c r="H686" i="23"/>
  <c r="H687" i="23"/>
  <c r="H688" i="23"/>
  <c r="H689" i="23"/>
  <c r="H690" i="23"/>
  <c r="H691" i="23"/>
  <c r="H692" i="23"/>
  <c r="H693" i="23"/>
  <c r="H694" i="23"/>
  <c r="H695" i="23"/>
  <c r="H696" i="23"/>
  <c r="H697" i="23"/>
  <c r="H698" i="23"/>
  <c r="H699" i="23"/>
  <c r="H700" i="23"/>
  <c r="H701" i="23"/>
  <c r="H702" i="23"/>
  <c r="H703" i="23"/>
  <c r="H704" i="23"/>
  <c r="H705" i="23"/>
  <c r="H706" i="23"/>
  <c r="H707" i="23"/>
  <c r="H708" i="23"/>
  <c r="H709" i="23"/>
  <c r="H710" i="23"/>
  <c r="H711" i="23"/>
  <c r="H712" i="23"/>
  <c r="H713" i="23"/>
  <c r="H714" i="23"/>
  <c r="H715" i="23"/>
  <c r="H716" i="23"/>
  <c r="H717" i="23"/>
  <c r="H718" i="23"/>
  <c r="H719" i="23"/>
  <c r="H720" i="23"/>
  <c r="H721" i="23"/>
  <c r="H722" i="23"/>
  <c r="H723" i="23"/>
  <c r="H724" i="23"/>
  <c r="H725" i="23"/>
  <c r="H726" i="23"/>
  <c r="H727" i="23"/>
  <c r="H728" i="23"/>
  <c r="H729" i="23"/>
  <c r="H730" i="23"/>
  <c r="H731" i="23"/>
  <c r="H732" i="23"/>
  <c r="H733" i="23"/>
  <c r="H734" i="23"/>
  <c r="H735" i="23"/>
  <c r="H736" i="23"/>
  <c r="H737" i="23"/>
  <c r="H738" i="23"/>
  <c r="H739" i="23"/>
  <c r="H740" i="23"/>
  <c r="H741" i="23"/>
  <c r="H742" i="23"/>
  <c r="H743" i="23"/>
  <c r="H744" i="23"/>
  <c r="H745" i="23"/>
  <c r="H746" i="23"/>
  <c r="H747" i="23"/>
  <c r="H748" i="23"/>
  <c r="H749" i="23"/>
  <c r="H750" i="23"/>
  <c r="H751" i="23"/>
  <c r="H752" i="23"/>
  <c r="H753" i="23"/>
  <c r="H754" i="23"/>
  <c r="H755" i="23"/>
  <c r="H756" i="23"/>
  <c r="H757" i="23"/>
  <c r="H758" i="23"/>
  <c r="H759" i="23"/>
  <c r="H760" i="23"/>
  <c r="H761" i="23"/>
  <c r="H762" i="23"/>
  <c r="H763" i="23"/>
  <c r="H764" i="23"/>
  <c r="H765" i="23"/>
  <c r="H766" i="23"/>
  <c r="H767" i="23"/>
  <c r="H768" i="23"/>
  <c r="H769" i="23"/>
  <c r="H770" i="23"/>
  <c r="H771" i="23"/>
  <c r="H772" i="23"/>
  <c r="H773" i="23"/>
  <c r="H774" i="23"/>
  <c r="H775" i="23"/>
  <c r="H776" i="23"/>
  <c r="H777" i="23"/>
  <c r="H778" i="23"/>
  <c r="H779" i="23"/>
  <c r="H780" i="23"/>
  <c r="H781" i="23"/>
  <c r="H782" i="23"/>
  <c r="H783" i="23"/>
  <c r="H784" i="23"/>
  <c r="H785" i="23"/>
  <c r="H786" i="23"/>
  <c r="H787" i="23"/>
  <c r="H788" i="23"/>
  <c r="H789" i="23"/>
  <c r="H790" i="23"/>
  <c r="H791" i="23"/>
  <c r="H792" i="23"/>
  <c r="H793" i="23"/>
  <c r="H794" i="23"/>
  <c r="H795" i="23"/>
  <c r="H796" i="23"/>
  <c r="H797" i="23"/>
  <c r="H798" i="23"/>
  <c r="H799" i="23"/>
  <c r="H800" i="23"/>
  <c r="H801" i="23"/>
  <c r="H802" i="23"/>
  <c r="H803" i="23"/>
  <c r="H804" i="23"/>
  <c r="H805" i="23"/>
  <c r="H806" i="23"/>
  <c r="H807" i="23"/>
  <c r="H808" i="23"/>
  <c r="H809" i="23"/>
  <c r="H810" i="23"/>
  <c r="H811" i="23"/>
  <c r="H812" i="23"/>
  <c r="H813" i="23"/>
  <c r="H814" i="23"/>
  <c r="H815" i="23"/>
  <c r="H816" i="23"/>
  <c r="H817" i="23"/>
  <c r="H818" i="23"/>
  <c r="H819" i="23"/>
  <c r="H820" i="23"/>
  <c r="H821" i="23"/>
  <c r="H822" i="23"/>
  <c r="H823" i="23"/>
  <c r="H824" i="23"/>
  <c r="H825" i="23"/>
  <c r="H826" i="23"/>
  <c r="H827" i="23"/>
  <c r="H828" i="23"/>
  <c r="H829" i="23"/>
  <c r="H830" i="23"/>
  <c r="H831" i="23"/>
  <c r="H832" i="23"/>
  <c r="H833" i="23"/>
  <c r="H834" i="23"/>
  <c r="H835" i="23"/>
  <c r="H836" i="23"/>
  <c r="H837" i="23"/>
  <c r="H838" i="23"/>
  <c r="H839" i="23"/>
  <c r="H840" i="23"/>
  <c r="H841" i="23"/>
  <c r="H842" i="23"/>
  <c r="H843" i="23"/>
  <c r="H844" i="23"/>
  <c r="H845" i="23"/>
  <c r="H846" i="23"/>
  <c r="H847" i="23"/>
  <c r="H848" i="23"/>
  <c r="H849" i="23"/>
  <c r="H850" i="23"/>
  <c r="H851" i="23"/>
  <c r="H852" i="23"/>
  <c r="H853" i="23"/>
  <c r="H854" i="23"/>
  <c r="H855" i="23"/>
  <c r="H856" i="23"/>
  <c r="H857" i="23"/>
  <c r="H858" i="23"/>
  <c r="H859" i="23"/>
  <c r="H860" i="23"/>
  <c r="H861" i="23"/>
  <c r="H862" i="23"/>
  <c r="H863" i="23"/>
  <c r="H864" i="23"/>
  <c r="H865" i="23"/>
  <c r="H866" i="23"/>
  <c r="H867" i="23"/>
  <c r="H868" i="23"/>
  <c r="H869" i="23"/>
  <c r="H870" i="23"/>
  <c r="H871" i="23"/>
  <c r="H872" i="23"/>
  <c r="H873" i="23"/>
  <c r="H874" i="23"/>
  <c r="H875" i="23"/>
  <c r="H876" i="23"/>
  <c r="H877" i="23"/>
  <c r="H878" i="23"/>
  <c r="H879" i="23"/>
  <c r="H880" i="23"/>
  <c r="H881" i="23"/>
  <c r="H882" i="23"/>
  <c r="H883" i="23"/>
  <c r="H884" i="23"/>
  <c r="H885" i="23"/>
  <c r="H886" i="23"/>
  <c r="H887" i="23"/>
  <c r="H888" i="23"/>
  <c r="H889" i="23"/>
  <c r="H890" i="23"/>
  <c r="H891" i="23"/>
  <c r="H892" i="23"/>
  <c r="H893" i="23"/>
  <c r="H894" i="23"/>
  <c r="H895" i="23"/>
  <c r="H896" i="23"/>
  <c r="H897" i="23"/>
  <c r="H898" i="23"/>
  <c r="H899" i="23"/>
  <c r="H900" i="23"/>
  <c r="H901" i="23"/>
  <c r="H902" i="23"/>
  <c r="H903" i="23"/>
  <c r="H904" i="23"/>
  <c r="H905" i="23"/>
  <c r="H906" i="23"/>
  <c r="H907" i="23"/>
  <c r="H908" i="23"/>
  <c r="H909" i="23"/>
  <c r="H910" i="23"/>
  <c r="H911" i="23"/>
  <c r="H912" i="23"/>
  <c r="H913" i="23"/>
  <c r="H914" i="23"/>
  <c r="H915" i="23"/>
  <c r="H916" i="23"/>
  <c r="H917" i="23"/>
  <c r="H918" i="23"/>
  <c r="H919" i="23"/>
  <c r="H920" i="23"/>
  <c r="H921" i="23"/>
  <c r="H922" i="23"/>
  <c r="H923" i="23"/>
  <c r="H924" i="23"/>
  <c r="H925" i="23"/>
  <c r="H926" i="23"/>
  <c r="H927" i="23"/>
  <c r="H928" i="23"/>
  <c r="H929" i="23"/>
  <c r="H930" i="23"/>
  <c r="H931" i="23"/>
  <c r="H932" i="23"/>
  <c r="H933" i="23"/>
  <c r="H934" i="23"/>
  <c r="H935" i="23"/>
  <c r="H936" i="23"/>
  <c r="H937" i="23"/>
  <c r="H938" i="23"/>
  <c r="H939" i="23"/>
  <c r="H940" i="23"/>
  <c r="H941" i="23"/>
  <c r="H942" i="23"/>
  <c r="H943" i="23"/>
  <c r="H944" i="23"/>
  <c r="H945" i="23"/>
  <c r="H946" i="23"/>
  <c r="H947" i="23"/>
  <c r="H948" i="23"/>
  <c r="H949" i="23"/>
  <c r="H950" i="23"/>
  <c r="H951" i="23"/>
  <c r="H952" i="23"/>
  <c r="H953" i="23"/>
  <c r="H954" i="23"/>
  <c r="H955" i="23"/>
  <c r="H956" i="23"/>
  <c r="H957" i="23"/>
  <c r="H958" i="23"/>
  <c r="H959" i="23"/>
  <c r="H960" i="23"/>
  <c r="H961" i="23"/>
  <c r="H962" i="23"/>
  <c r="H963" i="23"/>
  <c r="H964" i="23"/>
  <c r="H965" i="23"/>
  <c r="H966" i="23"/>
  <c r="H967" i="23"/>
  <c r="H968" i="23"/>
  <c r="H969" i="23"/>
  <c r="H970" i="23"/>
  <c r="H971" i="23"/>
  <c r="H972" i="23"/>
  <c r="H973" i="23"/>
  <c r="H974" i="23"/>
  <c r="H975" i="23"/>
  <c r="H976" i="23"/>
  <c r="H977" i="23"/>
  <c r="H978" i="23"/>
  <c r="H979" i="23"/>
  <c r="H980" i="23"/>
  <c r="H981" i="23"/>
  <c r="H982" i="23"/>
  <c r="H983" i="23"/>
  <c r="H984" i="23"/>
  <c r="H985" i="23"/>
  <c r="H986" i="23"/>
  <c r="H987" i="23"/>
  <c r="H988" i="23"/>
  <c r="H989" i="23"/>
  <c r="H990" i="23"/>
  <c r="H991" i="23"/>
  <c r="H992" i="23"/>
  <c r="H993" i="23"/>
  <c r="H994" i="23"/>
  <c r="H995" i="23"/>
  <c r="H996" i="23"/>
  <c r="H997" i="23"/>
  <c r="H998" i="23"/>
  <c r="H999" i="23"/>
  <c r="H1000" i="23"/>
  <c r="H1001" i="23"/>
  <c r="H1002" i="23"/>
  <c r="H1003" i="23"/>
  <c r="H1004" i="23"/>
  <c r="H1005" i="23"/>
  <c r="H1006" i="23"/>
  <c r="H1007" i="23"/>
  <c r="H1008" i="23"/>
  <c r="H1009" i="23"/>
  <c r="H1010" i="23"/>
  <c r="H1011" i="23"/>
  <c r="H1012" i="23"/>
  <c r="H1013" i="23"/>
  <c r="H1014" i="23"/>
  <c r="H1015" i="23"/>
  <c r="H1016" i="23"/>
  <c r="H1017" i="23"/>
  <c r="H1018" i="23"/>
  <c r="H1019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315" i="23"/>
  <c r="G316" i="23"/>
  <c r="G317" i="23"/>
  <c r="G318" i="23"/>
  <c r="G319" i="23"/>
  <c r="G320" i="23"/>
  <c r="G321" i="23"/>
  <c r="G322" i="23"/>
  <c r="G323" i="23"/>
  <c r="G324" i="23"/>
  <c r="G325" i="23"/>
  <c r="G326" i="23"/>
  <c r="G327" i="23"/>
  <c r="G328" i="23"/>
  <c r="G329" i="23"/>
  <c r="G330" i="23"/>
  <c r="G331" i="23"/>
  <c r="G332" i="23"/>
  <c r="G333" i="23"/>
  <c r="G334" i="23"/>
  <c r="G335" i="23"/>
  <c r="G336" i="23"/>
  <c r="G337" i="23"/>
  <c r="G338" i="23"/>
  <c r="G339" i="23"/>
  <c r="G340" i="23"/>
  <c r="G341" i="23"/>
  <c r="G342" i="23"/>
  <c r="G343" i="23"/>
  <c r="G344" i="23"/>
  <c r="G345" i="23"/>
  <c r="G346" i="23"/>
  <c r="G347" i="23"/>
  <c r="G348" i="23"/>
  <c r="G349" i="23"/>
  <c r="G350" i="23"/>
  <c r="G351" i="23"/>
  <c r="G352" i="23"/>
  <c r="G353" i="23"/>
  <c r="G354" i="23"/>
  <c r="G355" i="23"/>
  <c r="G356" i="23"/>
  <c r="G357" i="23"/>
  <c r="G358" i="23"/>
  <c r="G359" i="23"/>
  <c r="G360" i="23"/>
  <c r="G361" i="23"/>
  <c r="G362" i="23"/>
  <c r="G363" i="23"/>
  <c r="G364" i="23"/>
  <c r="G365" i="23"/>
  <c r="G366" i="23"/>
  <c r="G367" i="23"/>
  <c r="G368" i="23"/>
  <c r="G369" i="23"/>
  <c r="G370" i="23"/>
  <c r="G371" i="23"/>
  <c r="G372" i="23"/>
  <c r="G373" i="23"/>
  <c r="G374" i="23"/>
  <c r="G375" i="23"/>
  <c r="G376" i="23"/>
  <c r="G377" i="23"/>
  <c r="G378" i="23"/>
  <c r="G379" i="23"/>
  <c r="G380" i="23"/>
  <c r="G381" i="23"/>
  <c r="G382" i="23"/>
  <c r="G383" i="23"/>
  <c r="G384" i="23"/>
  <c r="G385" i="23"/>
  <c r="G386" i="23"/>
  <c r="G387" i="23"/>
  <c r="G388" i="23"/>
  <c r="G389" i="23"/>
  <c r="G390" i="23"/>
  <c r="G391" i="23"/>
  <c r="G392" i="23"/>
  <c r="G393" i="23"/>
  <c r="G394" i="23"/>
  <c r="G395" i="23"/>
  <c r="G396" i="23"/>
  <c r="G397" i="23"/>
  <c r="G398" i="23"/>
  <c r="G399" i="23"/>
  <c r="G400" i="23"/>
  <c r="G401" i="23"/>
  <c r="G402" i="23"/>
  <c r="G403" i="23"/>
  <c r="G404" i="23"/>
  <c r="G405" i="23"/>
  <c r="G406" i="23"/>
  <c r="G407" i="23"/>
  <c r="G408" i="23"/>
  <c r="G409" i="23"/>
  <c r="G410" i="23"/>
  <c r="G411" i="23"/>
  <c r="G412" i="23"/>
  <c r="G413" i="23"/>
  <c r="G414" i="23"/>
  <c r="G415" i="23"/>
  <c r="G416" i="23"/>
  <c r="G417" i="23"/>
  <c r="G418" i="23"/>
  <c r="G419" i="23"/>
  <c r="G420" i="23"/>
  <c r="G421" i="23"/>
  <c r="G422" i="23"/>
  <c r="G423" i="23"/>
  <c r="G424" i="23"/>
  <c r="G425" i="23"/>
  <c r="G426" i="23"/>
  <c r="G427" i="23"/>
  <c r="G428" i="23"/>
  <c r="G429" i="23"/>
  <c r="G430" i="23"/>
  <c r="G431" i="23"/>
  <c r="G432" i="23"/>
  <c r="G433" i="23"/>
  <c r="G434" i="23"/>
  <c r="G435" i="23"/>
  <c r="G436" i="23"/>
  <c r="G437" i="23"/>
  <c r="G438" i="23"/>
  <c r="G439" i="23"/>
  <c r="G440" i="23"/>
  <c r="G441" i="23"/>
  <c r="G442" i="23"/>
  <c r="G443" i="23"/>
  <c r="G444" i="23"/>
  <c r="G445" i="23"/>
  <c r="G446" i="23"/>
  <c r="G447" i="23"/>
  <c r="G448" i="23"/>
  <c r="G449" i="23"/>
  <c r="G450" i="23"/>
  <c r="G451" i="23"/>
  <c r="G452" i="23"/>
  <c r="G453" i="23"/>
  <c r="G454" i="23"/>
  <c r="G455" i="23"/>
  <c r="G456" i="23"/>
  <c r="G457" i="23"/>
  <c r="G458" i="23"/>
  <c r="G459" i="23"/>
  <c r="G460" i="23"/>
  <c r="G461" i="23"/>
  <c r="G462" i="23"/>
  <c r="G463" i="23"/>
  <c r="G464" i="23"/>
  <c r="G465" i="23"/>
  <c r="G466" i="23"/>
  <c r="G467" i="23"/>
  <c r="G468" i="23"/>
  <c r="G469" i="23"/>
  <c r="G470" i="23"/>
  <c r="G471" i="23"/>
  <c r="G472" i="23"/>
  <c r="G473" i="23"/>
  <c r="G474" i="23"/>
  <c r="G475" i="23"/>
  <c r="G476" i="23"/>
  <c r="G477" i="23"/>
  <c r="G478" i="23"/>
  <c r="G479" i="23"/>
  <c r="G480" i="23"/>
  <c r="G481" i="23"/>
  <c r="G482" i="23"/>
  <c r="G483" i="23"/>
  <c r="G484" i="23"/>
  <c r="G485" i="23"/>
  <c r="G486" i="23"/>
  <c r="G487" i="23"/>
  <c r="G488" i="23"/>
  <c r="G489" i="23"/>
  <c r="G490" i="23"/>
  <c r="G491" i="23"/>
  <c r="G492" i="23"/>
  <c r="G493" i="23"/>
  <c r="G494" i="23"/>
  <c r="G495" i="23"/>
  <c r="G496" i="23"/>
  <c r="G497" i="23"/>
  <c r="G498" i="23"/>
  <c r="G499" i="23"/>
  <c r="G500" i="23"/>
  <c r="G501" i="23"/>
  <c r="G502" i="23"/>
  <c r="G503" i="23"/>
  <c r="G504" i="23"/>
  <c r="G505" i="23"/>
  <c r="G506" i="23"/>
  <c r="G507" i="23"/>
  <c r="G508" i="23"/>
  <c r="G509" i="23"/>
  <c r="G510" i="23"/>
  <c r="G511" i="23"/>
  <c r="G512" i="23"/>
  <c r="G513" i="23"/>
  <c r="G514" i="23"/>
  <c r="G515" i="23"/>
  <c r="G516" i="23"/>
  <c r="G517" i="23"/>
  <c r="G518" i="23"/>
  <c r="G519" i="23"/>
  <c r="G520" i="23"/>
  <c r="G521" i="23"/>
  <c r="G522" i="23"/>
  <c r="G523" i="23"/>
  <c r="G524" i="23"/>
  <c r="G525" i="23"/>
  <c r="G526" i="23"/>
  <c r="G527" i="23"/>
  <c r="G528" i="23"/>
  <c r="G529" i="23"/>
  <c r="G530" i="23"/>
  <c r="G531" i="23"/>
  <c r="G532" i="23"/>
  <c r="G533" i="23"/>
  <c r="G534" i="23"/>
  <c r="G535" i="23"/>
  <c r="G536" i="23"/>
  <c r="G537" i="23"/>
  <c r="G538" i="23"/>
  <c r="G539" i="23"/>
  <c r="G540" i="23"/>
  <c r="G541" i="23"/>
  <c r="G542" i="23"/>
  <c r="G543" i="23"/>
  <c r="G544" i="23"/>
  <c r="G545" i="23"/>
  <c r="G546" i="23"/>
  <c r="G547" i="23"/>
  <c r="G548" i="23"/>
  <c r="G549" i="23"/>
  <c r="G550" i="23"/>
  <c r="G551" i="23"/>
  <c r="G552" i="23"/>
  <c r="G553" i="23"/>
  <c r="G554" i="23"/>
  <c r="G555" i="23"/>
  <c r="G556" i="23"/>
  <c r="G557" i="23"/>
  <c r="G558" i="23"/>
  <c r="G559" i="23"/>
  <c r="G560" i="23"/>
  <c r="G561" i="23"/>
  <c r="G562" i="23"/>
  <c r="G563" i="23"/>
  <c r="G564" i="23"/>
  <c r="G565" i="23"/>
  <c r="G566" i="23"/>
  <c r="G567" i="23"/>
  <c r="G568" i="23"/>
  <c r="G569" i="23"/>
  <c r="G570" i="23"/>
  <c r="G571" i="23"/>
  <c r="G572" i="23"/>
  <c r="G573" i="23"/>
  <c r="G574" i="23"/>
  <c r="G575" i="23"/>
  <c r="G576" i="23"/>
  <c r="G577" i="23"/>
  <c r="G578" i="23"/>
  <c r="G579" i="23"/>
  <c r="G580" i="23"/>
  <c r="G581" i="23"/>
  <c r="G582" i="23"/>
  <c r="G583" i="23"/>
  <c r="G584" i="23"/>
  <c r="G585" i="23"/>
  <c r="G586" i="23"/>
  <c r="G587" i="23"/>
  <c r="G588" i="23"/>
  <c r="G589" i="23"/>
  <c r="G590" i="23"/>
  <c r="G591" i="23"/>
  <c r="G592" i="23"/>
  <c r="G593" i="23"/>
  <c r="G594" i="23"/>
  <c r="G595" i="23"/>
  <c r="G596" i="23"/>
  <c r="G597" i="23"/>
  <c r="G598" i="23"/>
  <c r="G599" i="23"/>
  <c r="G600" i="23"/>
  <c r="G601" i="23"/>
  <c r="G602" i="23"/>
  <c r="G603" i="23"/>
  <c r="G604" i="23"/>
  <c r="G605" i="23"/>
  <c r="G606" i="23"/>
  <c r="G607" i="23"/>
  <c r="G608" i="23"/>
  <c r="G609" i="23"/>
  <c r="G610" i="23"/>
  <c r="G611" i="23"/>
  <c r="G612" i="23"/>
  <c r="G613" i="23"/>
  <c r="G614" i="23"/>
  <c r="G615" i="23"/>
  <c r="G616" i="23"/>
  <c r="G617" i="23"/>
  <c r="G618" i="23"/>
  <c r="G619" i="23"/>
  <c r="G620" i="23"/>
  <c r="G621" i="23"/>
  <c r="G622" i="23"/>
  <c r="G623" i="23"/>
  <c r="G624" i="23"/>
  <c r="G625" i="23"/>
  <c r="G626" i="23"/>
  <c r="G627" i="23"/>
  <c r="G628" i="23"/>
  <c r="G629" i="23"/>
  <c r="G630" i="23"/>
  <c r="G631" i="23"/>
  <c r="G632" i="23"/>
  <c r="G633" i="23"/>
  <c r="G634" i="23"/>
  <c r="G635" i="23"/>
  <c r="G636" i="23"/>
  <c r="G637" i="23"/>
  <c r="G638" i="23"/>
  <c r="G639" i="23"/>
  <c r="G640" i="23"/>
  <c r="G641" i="23"/>
  <c r="G642" i="23"/>
  <c r="G643" i="23"/>
  <c r="G644" i="23"/>
  <c r="G645" i="23"/>
  <c r="G646" i="23"/>
  <c r="G647" i="23"/>
  <c r="G648" i="23"/>
  <c r="G649" i="23"/>
  <c r="G650" i="23"/>
  <c r="G651" i="23"/>
  <c r="G652" i="23"/>
  <c r="G653" i="23"/>
  <c r="G654" i="23"/>
  <c r="G655" i="23"/>
  <c r="G656" i="23"/>
  <c r="G657" i="23"/>
  <c r="G658" i="23"/>
  <c r="G659" i="23"/>
  <c r="G660" i="23"/>
  <c r="G661" i="23"/>
  <c r="G662" i="23"/>
  <c r="G663" i="23"/>
  <c r="G664" i="23"/>
  <c r="G665" i="23"/>
  <c r="G666" i="23"/>
  <c r="G667" i="23"/>
  <c r="G668" i="23"/>
  <c r="G669" i="23"/>
  <c r="G670" i="23"/>
  <c r="G671" i="23"/>
  <c r="G672" i="23"/>
  <c r="G673" i="23"/>
  <c r="G674" i="23"/>
  <c r="G675" i="23"/>
  <c r="G676" i="23"/>
  <c r="G677" i="23"/>
  <c r="G678" i="23"/>
  <c r="G679" i="23"/>
  <c r="G680" i="23"/>
  <c r="G681" i="23"/>
  <c r="G682" i="23"/>
  <c r="G683" i="23"/>
  <c r="G684" i="23"/>
  <c r="G685" i="23"/>
  <c r="G686" i="23"/>
  <c r="G687" i="23"/>
  <c r="G688" i="23"/>
  <c r="G689" i="23"/>
  <c r="G690" i="23"/>
  <c r="G691" i="23"/>
  <c r="G692" i="23"/>
  <c r="G693" i="23"/>
  <c r="G694" i="23"/>
  <c r="G695" i="23"/>
  <c r="G696" i="23"/>
  <c r="G697" i="23"/>
  <c r="G698" i="23"/>
  <c r="G699" i="23"/>
  <c r="G700" i="23"/>
  <c r="G701" i="23"/>
  <c r="G702" i="23"/>
  <c r="G703" i="23"/>
  <c r="G704" i="23"/>
  <c r="G705" i="23"/>
  <c r="G706" i="23"/>
  <c r="G707" i="23"/>
  <c r="G708" i="23"/>
  <c r="G709" i="23"/>
  <c r="G710" i="23"/>
  <c r="G711" i="23"/>
  <c r="G712" i="23"/>
  <c r="G713" i="23"/>
  <c r="G714" i="23"/>
  <c r="G715" i="23"/>
  <c r="G716" i="23"/>
  <c r="G717" i="23"/>
  <c r="G718" i="23"/>
  <c r="G719" i="23"/>
  <c r="G720" i="23"/>
  <c r="G721" i="23"/>
  <c r="G722" i="23"/>
  <c r="G723" i="23"/>
  <c r="G724" i="23"/>
  <c r="G725" i="23"/>
  <c r="G726" i="23"/>
  <c r="G727" i="23"/>
  <c r="G728" i="23"/>
  <c r="G729" i="23"/>
  <c r="G730" i="23"/>
  <c r="G731" i="23"/>
  <c r="G732" i="23"/>
  <c r="G733" i="23"/>
  <c r="G734" i="23"/>
  <c r="G735" i="23"/>
  <c r="G736" i="23"/>
  <c r="G737" i="23"/>
  <c r="G738" i="23"/>
  <c r="G739" i="23"/>
  <c r="G740" i="23"/>
  <c r="G741" i="23"/>
  <c r="G742" i="23"/>
  <c r="G743" i="23"/>
  <c r="G744" i="23"/>
  <c r="G745" i="23"/>
  <c r="G746" i="23"/>
  <c r="G747" i="23"/>
  <c r="G748" i="23"/>
  <c r="G749" i="23"/>
  <c r="G750" i="23"/>
  <c r="G751" i="23"/>
  <c r="G752" i="23"/>
  <c r="G753" i="23"/>
  <c r="G754" i="23"/>
  <c r="G755" i="23"/>
  <c r="G756" i="23"/>
  <c r="G757" i="23"/>
  <c r="G758" i="23"/>
  <c r="G759" i="23"/>
  <c r="G760" i="23"/>
  <c r="G761" i="23"/>
  <c r="G762" i="23"/>
  <c r="G763" i="23"/>
  <c r="G764" i="23"/>
  <c r="G765" i="23"/>
  <c r="G766" i="23"/>
  <c r="G767" i="23"/>
  <c r="G768" i="23"/>
  <c r="G769" i="23"/>
  <c r="G770" i="23"/>
  <c r="G771" i="23"/>
  <c r="G772" i="23"/>
  <c r="G773" i="23"/>
  <c r="G774" i="23"/>
  <c r="G775" i="23"/>
  <c r="G776" i="23"/>
  <c r="G777" i="23"/>
  <c r="G778" i="23"/>
  <c r="G779" i="23"/>
  <c r="G780" i="23"/>
  <c r="G781" i="23"/>
  <c r="G782" i="23"/>
  <c r="G783" i="23"/>
  <c r="G784" i="23"/>
  <c r="G785" i="23"/>
  <c r="G786" i="23"/>
  <c r="G787" i="23"/>
  <c r="G788" i="23"/>
  <c r="G789" i="23"/>
  <c r="G790" i="23"/>
  <c r="G791" i="23"/>
  <c r="G792" i="23"/>
  <c r="G793" i="23"/>
  <c r="G794" i="23"/>
  <c r="G795" i="23"/>
  <c r="G796" i="23"/>
  <c r="G797" i="23"/>
  <c r="G798" i="23"/>
  <c r="G799" i="23"/>
  <c r="G800" i="23"/>
  <c r="G801" i="23"/>
  <c r="G802" i="23"/>
  <c r="G803" i="23"/>
  <c r="G804" i="23"/>
  <c r="G805" i="23"/>
  <c r="G806" i="23"/>
  <c r="G807" i="23"/>
  <c r="G808" i="23"/>
  <c r="G809" i="23"/>
  <c r="G810" i="23"/>
  <c r="G811" i="23"/>
  <c r="G812" i="23"/>
  <c r="G813" i="23"/>
  <c r="G814" i="23"/>
  <c r="G815" i="23"/>
  <c r="G816" i="23"/>
  <c r="G817" i="23"/>
  <c r="G818" i="23"/>
  <c r="G819" i="23"/>
  <c r="G820" i="23"/>
  <c r="G821" i="23"/>
  <c r="G822" i="23"/>
  <c r="G823" i="23"/>
  <c r="G824" i="23"/>
  <c r="G825" i="23"/>
  <c r="G826" i="23"/>
  <c r="G827" i="23"/>
  <c r="G828" i="23"/>
  <c r="G829" i="23"/>
  <c r="G830" i="23"/>
  <c r="G831" i="23"/>
  <c r="G832" i="23"/>
  <c r="G833" i="23"/>
  <c r="G834" i="23"/>
  <c r="G835" i="23"/>
  <c r="G836" i="23"/>
  <c r="G837" i="23"/>
  <c r="G838" i="23"/>
  <c r="G839" i="23"/>
  <c r="G840" i="23"/>
  <c r="G841" i="23"/>
  <c r="G842" i="23"/>
  <c r="G843" i="23"/>
  <c r="G844" i="23"/>
  <c r="G845" i="23"/>
  <c r="G846" i="23"/>
  <c r="G847" i="23"/>
  <c r="G848" i="23"/>
  <c r="G849" i="23"/>
  <c r="G850" i="23"/>
  <c r="G851" i="23"/>
  <c r="G852" i="23"/>
  <c r="G853" i="23"/>
  <c r="G854" i="23"/>
  <c r="G855" i="23"/>
  <c r="G856" i="23"/>
  <c r="G857" i="23"/>
  <c r="G858" i="23"/>
  <c r="G859" i="23"/>
  <c r="G860" i="23"/>
  <c r="G861" i="23"/>
  <c r="G862" i="23"/>
  <c r="G863" i="23"/>
  <c r="G864" i="23"/>
  <c r="G865" i="23"/>
  <c r="G866" i="23"/>
  <c r="G867" i="23"/>
  <c r="G868" i="23"/>
  <c r="G869" i="23"/>
  <c r="G870" i="23"/>
  <c r="G871" i="23"/>
  <c r="G872" i="23"/>
  <c r="G873" i="23"/>
  <c r="G874" i="23"/>
  <c r="G875" i="23"/>
  <c r="G876" i="23"/>
  <c r="G877" i="23"/>
  <c r="G878" i="23"/>
  <c r="G879" i="23"/>
  <c r="G880" i="23"/>
  <c r="G881" i="23"/>
  <c r="G882" i="23"/>
  <c r="G883" i="23"/>
  <c r="G884" i="23"/>
  <c r="G885" i="23"/>
  <c r="G886" i="23"/>
  <c r="G887" i="23"/>
  <c r="G888" i="23"/>
  <c r="G889" i="23"/>
  <c r="G890" i="23"/>
  <c r="G891" i="23"/>
  <c r="G892" i="23"/>
  <c r="G893" i="23"/>
  <c r="G894" i="23"/>
  <c r="G895" i="23"/>
  <c r="G896" i="23"/>
  <c r="G897" i="23"/>
  <c r="G898" i="23"/>
  <c r="G899" i="23"/>
  <c r="G900" i="23"/>
  <c r="G901" i="23"/>
  <c r="G902" i="23"/>
  <c r="G903" i="23"/>
  <c r="G904" i="23"/>
  <c r="G905" i="23"/>
  <c r="G906" i="23"/>
  <c r="G907" i="23"/>
  <c r="G908" i="23"/>
  <c r="G909" i="23"/>
  <c r="G910" i="23"/>
  <c r="G911" i="23"/>
  <c r="G912" i="23"/>
  <c r="G913" i="23"/>
  <c r="G914" i="23"/>
  <c r="G915" i="23"/>
  <c r="G916" i="23"/>
  <c r="G917" i="23"/>
  <c r="G918" i="23"/>
  <c r="G919" i="23"/>
  <c r="G920" i="23"/>
  <c r="G921" i="23"/>
  <c r="G922" i="23"/>
  <c r="G923" i="23"/>
  <c r="G924" i="23"/>
  <c r="G925" i="23"/>
  <c r="G926" i="23"/>
  <c r="G927" i="23"/>
  <c r="G928" i="23"/>
  <c r="G929" i="23"/>
  <c r="G930" i="23"/>
  <c r="G931" i="23"/>
  <c r="G932" i="23"/>
  <c r="G933" i="23"/>
  <c r="G934" i="23"/>
  <c r="G935" i="23"/>
  <c r="G936" i="23"/>
  <c r="G937" i="23"/>
  <c r="G938" i="23"/>
  <c r="G939" i="23"/>
  <c r="G940" i="23"/>
  <c r="G941" i="23"/>
  <c r="G942" i="23"/>
  <c r="G943" i="23"/>
  <c r="G944" i="23"/>
  <c r="G945" i="23"/>
  <c r="G946" i="23"/>
  <c r="G947" i="23"/>
  <c r="G948" i="23"/>
  <c r="G949" i="23"/>
  <c r="G950" i="23"/>
  <c r="G951" i="23"/>
  <c r="G952" i="23"/>
  <c r="G953" i="23"/>
  <c r="G954" i="23"/>
  <c r="G955" i="23"/>
  <c r="G956" i="23"/>
  <c r="G957" i="23"/>
  <c r="G958" i="23"/>
  <c r="G959" i="23"/>
  <c r="G960" i="23"/>
  <c r="G961" i="23"/>
  <c r="G962" i="23"/>
  <c r="G963" i="23"/>
  <c r="G964" i="23"/>
  <c r="G965" i="23"/>
  <c r="G966" i="23"/>
  <c r="G967" i="23"/>
  <c r="G968" i="23"/>
  <c r="G969" i="23"/>
  <c r="G970" i="23"/>
  <c r="G971" i="23"/>
  <c r="G972" i="23"/>
  <c r="G973" i="23"/>
  <c r="G974" i="23"/>
  <c r="G975" i="23"/>
  <c r="G976" i="23"/>
  <c r="G977" i="23"/>
  <c r="G978" i="23"/>
  <c r="G979" i="23"/>
  <c r="G980" i="23"/>
  <c r="G981" i="23"/>
  <c r="G982" i="23"/>
  <c r="G983" i="23"/>
  <c r="G984" i="23"/>
  <c r="G985" i="23"/>
  <c r="G986" i="23"/>
  <c r="G987" i="23"/>
  <c r="G988" i="23"/>
  <c r="G989" i="23"/>
  <c r="G990" i="23"/>
  <c r="G991" i="23"/>
  <c r="G992" i="23"/>
  <c r="G993" i="23"/>
  <c r="G994" i="23"/>
  <c r="G995" i="23"/>
  <c r="G996" i="23"/>
  <c r="G997" i="23"/>
  <c r="G998" i="23"/>
  <c r="G999" i="23"/>
  <c r="G1000" i="23"/>
  <c r="G1001" i="23"/>
  <c r="G1002" i="23"/>
  <c r="G1003" i="23"/>
  <c r="G1004" i="23"/>
  <c r="G1005" i="23"/>
  <c r="G1006" i="23"/>
  <c r="G1007" i="23"/>
  <c r="G1008" i="23"/>
  <c r="G1009" i="23"/>
  <c r="G1010" i="23"/>
  <c r="G1011" i="23"/>
  <c r="G1012" i="23"/>
  <c r="G1013" i="23"/>
  <c r="G1014" i="23"/>
  <c r="G1015" i="23"/>
  <c r="G1016" i="23"/>
  <c r="G1017" i="23"/>
  <c r="G1018" i="23"/>
  <c r="G1019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401" i="23"/>
  <c r="F402" i="23"/>
  <c r="F403" i="23"/>
  <c r="F404" i="23"/>
  <c r="F405" i="23"/>
  <c r="F406" i="23"/>
  <c r="F407" i="23"/>
  <c r="F408" i="23"/>
  <c r="F409" i="23"/>
  <c r="F410" i="23"/>
  <c r="F411" i="23"/>
  <c r="F412" i="23"/>
  <c r="F413" i="23"/>
  <c r="F414" i="23"/>
  <c r="F415" i="23"/>
  <c r="F416" i="23"/>
  <c r="F417" i="23"/>
  <c r="F418" i="23"/>
  <c r="F419" i="23"/>
  <c r="F420" i="23"/>
  <c r="F421" i="23"/>
  <c r="F422" i="23"/>
  <c r="F423" i="23"/>
  <c r="F424" i="23"/>
  <c r="F425" i="23"/>
  <c r="F426" i="23"/>
  <c r="F427" i="23"/>
  <c r="F428" i="23"/>
  <c r="F429" i="23"/>
  <c r="F430" i="23"/>
  <c r="F431" i="23"/>
  <c r="F432" i="23"/>
  <c r="F433" i="23"/>
  <c r="F434" i="23"/>
  <c r="F435" i="23"/>
  <c r="F436" i="23"/>
  <c r="F437" i="23"/>
  <c r="F438" i="23"/>
  <c r="F439" i="23"/>
  <c r="F440" i="23"/>
  <c r="F441" i="23"/>
  <c r="F442" i="23"/>
  <c r="F443" i="23"/>
  <c r="F444" i="23"/>
  <c r="F445" i="23"/>
  <c r="F446" i="23"/>
  <c r="F447" i="23"/>
  <c r="F448" i="23"/>
  <c r="F449" i="23"/>
  <c r="F450" i="23"/>
  <c r="F451" i="23"/>
  <c r="F452" i="23"/>
  <c r="F453" i="23"/>
  <c r="F454" i="23"/>
  <c r="F455" i="23"/>
  <c r="F456" i="23"/>
  <c r="F457" i="23"/>
  <c r="F458" i="23"/>
  <c r="F459" i="23"/>
  <c r="F460" i="23"/>
  <c r="F461" i="23"/>
  <c r="F462" i="23"/>
  <c r="F463" i="23"/>
  <c r="F464" i="23"/>
  <c r="F465" i="23"/>
  <c r="F466" i="23"/>
  <c r="F467" i="23"/>
  <c r="F468" i="23"/>
  <c r="F469" i="23"/>
  <c r="F470" i="23"/>
  <c r="F471" i="23"/>
  <c r="F472" i="23"/>
  <c r="F473" i="23"/>
  <c r="F474" i="23"/>
  <c r="F475" i="23"/>
  <c r="F476" i="23"/>
  <c r="F477" i="23"/>
  <c r="F478" i="23"/>
  <c r="F479" i="23"/>
  <c r="F480" i="23"/>
  <c r="F481" i="23"/>
  <c r="F482" i="23"/>
  <c r="F483" i="23"/>
  <c r="F484" i="23"/>
  <c r="F485" i="23"/>
  <c r="F486" i="23"/>
  <c r="F487" i="23"/>
  <c r="F488" i="23"/>
  <c r="F489" i="23"/>
  <c r="F490" i="23"/>
  <c r="F491" i="23"/>
  <c r="F492" i="23"/>
  <c r="F493" i="23"/>
  <c r="F494" i="23"/>
  <c r="F495" i="23"/>
  <c r="F496" i="23"/>
  <c r="F497" i="23"/>
  <c r="F498" i="23"/>
  <c r="F499" i="23"/>
  <c r="F500" i="23"/>
  <c r="F501" i="23"/>
  <c r="F502" i="23"/>
  <c r="F503" i="23"/>
  <c r="F504" i="23"/>
  <c r="F505" i="23"/>
  <c r="F506" i="23"/>
  <c r="F507" i="23"/>
  <c r="F508" i="23"/>
  <c r="F509" i="23"/>
  <c r="F510" i="23"/>
  <c r="F511" i="23"/>
  <c r="F512" i="23"/>
  <c r="F513" i="23"/>
  <c r="F514" i="23"/>
  <c r="F515" i="23"/>
  <c r="F516" i="23"/>
  <c r="F517" i="23"/>
  <c r="F518" i="23"/>
  <c r="F519" i="23"/>
  <c r="F520" i="23"/>
  <c r="F521" i="23"/>
  <c r="F522" i="23"/>
  <c r="F523" i="23"/>
  <c r="F524" i="23"/>
  <c r="F525" i="23"/>
  <c r="F526" i="23"/>
  <c r="F527" i="23"/>
  <c r="F528" i="23"/>
  <c r="F529" i="23"/>
  <c r="F530" i="23"/>
  <c r="F531" i="23"/>
  <c r="F532" i="23"/>
  <c r="F533" i="23"/>
  <c r="F534" i="23"/>
  <c r="F535" i="23"/>
  <c r="F536" i="23"/>
  <c r="F537" i="23"/>
  <c r="F538" i="23"/>
  <c r="F539" i="23"/>
  <c r="F540" i="23"/>
  <c r="F541" i="23"/>
  <c r="F542" i="23"/>
  <c r="F543" i="23"/>
  <c r="F544" i="23"/>
  <c r="F545" i="23"/>
  <c r="F546" i="23"/>
  <c r="F547" i="23"/>
  <c r="F548" i="23"/>
  <c r="F549" i="23"/>
  <c r="F550" i="23"/>
  <c r="F551" i="23"/>
  <c r="F552" i="23"/>
  <c r="F553" i="23"/>
  <c r="F554" i="23"/>
  <c r="F555" i="23"/>
  <c r="F556" i="23"/>
  <c r="F557" i="23"/>
  <c r="F558" i="23"/>
  <c r="F559" i="23"/>
  <c r="F560" i="23"/>
  <c r="F561" i="23"/>
  <c r="F562" i="23"/>
  <c r="F563" i="23"/>
  <c r="F564" i="23"/>
  <c r="F565" i="23"/>
  <c r="F566" i="23"/>
  <c r="F567" i="23"/>
  <c r="F568" i="23"/>
  <c r="F569" i="23"/>
  <c r="F570" i="23"/>
  <c r="F571" i="23"/>
  <c r="F572" i="23"/>
  <c r="F573" i="23"/>
  <c r="F574" i="23"/>
  <c r="F575" i="23"/>
  <c r="F576" i="23"/>
  <c r="F577" i="23"/>
  <c r="F578" i="23"/>
  <c r="F579" i="23"/>
  <c r="F580" i="23"/>
  <c r="F581" i="23"/>
  <c r="F582" i="23"/>
  <c r="F583" i="23"/>
  <c r="F584" i="23"/>
  <c r="F585" i="23"/>
  <c r="F586" i="23"/>
  <c r="F587" i="23"/>
  <c r="F588" i="23"/>
  <c r="F589" i="23"/>
  <c r="F590" i="23"/>
  <c r="F591" i="23"/>
  <c r="F592" i="23"/>
  <c r="F593" i="23"/>
  <c r="F594" i="23"/>
  <c r="F595" i="23"/>
  <c r="F596" i="23"/>
  <c r="F597" i="23"/>
  <c r="F598" i="23"/>
  <c r="F599" i="23"/>
  <c r="F600" i="23"/>
  <c r="F601" i="23"/>
  <c r="F602" i="23"/>
  <c r="F603" i="23"/>
  <c r="F604" i="23"/>
  <c r="F605" i="23"/>
  <c r="F606" i="23"/>
  <c r="F607" i="23"/>
  <c r="F608" i="23"/>
  <c r="F609" i="23"/>
  <c r="F610" i="23"/>
  <c r="F611" i="23"/>
  <c r="F612" i="23"/>
  <c r="F613" i="23"/>
  <c r="F614" i="23"/>
  <c r="F615" i="23"/>
  <c r="F616" i="23"/>
  <c r="F617" i="23"/>
  <c r="F618" i="23"/>
  <c r="F619" i="23"/>
  <c r="F620" i="23"/>
  <c r="F621" i="23"/>
  <c r="F622" i="23"/>
  <c r="F623" i="23"/>
  <c r="F624" i="23"/>
  <c r="F625" i="23"/>
  <c r="F626" i="23"/>
  <c r="F627" i="23"/>
  <c r="F628" i="23"/>
  <c r="F629" i="23"/>
  <c r="F630" i="23"/>
  <c r="F631" i="23"/>
  <c r="F632" i="23"/>
  <c r="F633" i="23"/>
  <c r="F634" i="23"/>
  <c r="F635" i="23"/>
  <c r="F636" i="23"/>
  <c r="F637" i="23"/>
  <c r="F638" i="23"/>
  <c r="F639" i="23"/>
  <c r="F640" i="23"/>
  <c r="F641" i="23"/>
  <c r="F642" i="23"/>
  <c r="F643" i="23"/>
  <c r="F644" i="23"/>
  <c r="F645" i="23"/>
  <c r="F646" i="23"/>
  <c r="F647" i="23"/>
  <c r="F648" i="23"/>
  <c r="F649" i="23"/>
  <c r="F650" i="23"/>
  <c r="F651" i="23"/>
  <c r="F652" i="23"/>
  <c r="F653" i="23"/>
  <c r="F654" i="23"/>
  <c r="F655" i="23"/>
  <c r="F656" i="23"/>
  <c r="F657" i="23"/>
  <c r="F658" i="23"/>
  <c r="F659" i="23"/>
  <c r="F660" i="23"/>
  <c r="F661" i="23"/>
  <c r="F662" i="23"/>
  <c r="F663" i="23"/>
  <c r="F664" i="23"/>
  <c r="F665" i="23"/>
  <c r="F666" i="23"/>
  <c r="F667" i="23"/>
  <c r="F668" i="23"/>
  <c r="F669" i="23"/>
  <c r="F670" i="23"/>
  <c r="F671" i="23"/>
  <c r="F672" i="23"/>
  <c r="F673" i="23"/>
  <c r="F674" i="23"/>
  <c r="F675" i="23"/>
  <c r="F676" i="23"/>
  <c r="F677" i="23"/>
  <c r="F678" i="23"/>
  <c r="F679" i="23"/>
  <c r="F680" i="23"/>
  <c r="F681" i="23"/>
  <c r="F682" i="23"/>
  <c r="F683" i="23"/>
  <c r="F684" i="23"/>
  <c r="F685" i="23"/>
  <c r="F686" i="23"/>
  <c r="F687" i="23"/>
  <c r="F688" i="23"/>
  <c r="F689" i="23"/>
  <c r="F690" i="23"/>
  <c r="F691" i="23"/>
  <c r="F692" i="23"/>
  <c r="F693" i="23"/>
  <c r="F694" i="23"/>
  <c r="F695" i="23"/>
  <c r="F696" i="23"/>
  <c r="F697" i="23"/>
  <c r="F698" i="23"/>
  <c r="F699" i="23"/>
  <c r="F700" i="23"/>
  <c r="F701" i="23"/>
  <c r="F702" i="23"/>
  <c r="F703" i="23"/>
  <c r="F704" i="23"/>
  <c r="F705" i="23"/>
  <c r="F706" i="23"/>
  <c r="F707" i="23"/>
  <c r="F708" i="23"/>
  <c r="F709" i="23"/>
  <c r="F710" i="23"/>
  <c r="F711" i="23"/>
  <c r="F712" i="23"/>
  <c r="F713" i="23"/>
  <c r="F714" i="23"/>
  <c r="F715" i="23"/>
  <c r="F716" i="23"/>
  <c r="F717" i="23"/>
  <c r="F718" i="23"/>
  <c r="F719" i="23"/>
  <c r="F720" i="23"/>
  <c r="F721" i="23"/>
  <c r="F722" i="23"/>
  <c r="F723" i="23"/>
  <c r="F724" i="23"/>
  <c r="F725" i="23"/>
  <c r="F726" i="23"/>
  <c r="F727" i="23"/>
  <c r="F728" i="23"/>
  <c r="F729" i="23"/>
  <c r="F730" i="23"/>
  <c r="F731" i="23"/>
  <c r="F732" i="23"/>
  <c r="F733" i="23"/>
  <c r="F734" i="23"/>
  <c r="F735" i="23"/>
  <c r="F736" i="23"/>
  <c r="F737" i="23"/>
  <c r="F738" i="23"/>
  <c r="F739" i="23"/>
  <c r="F740" i="23"/>
  <c r="F741" i="23"/>
  <c r="F742" i="23"/>
  <c r="F743" i="23"/>
  <c r="F744" i="23"/>
  <c r="F745" i="23"/>
  <c r="F746" i="23"/>
  <c r="F747" i="23"/>
  <c r="F748" i="23"/>
  <c r="F749" i="23"/>
  <c r="F750" i="23"/>
  <c r="F751" i="23"/>
  <c r="F752" i="23"/>
  <c r="F753" i="23"/>
  <c r="F754" i="23"/>
  <c r="F755" i="23"/>
  <c r="F756" i="23"/>
  <c r="F757" i="23"/>
  <c r="F758" i="23"/>
  <c r="F759" i="23"/>
  <c r="F760" i="23"/>
  <c r="F761" i="23"/>
  <c r="F762" i="23"/>
  <c r="F763" i="23"/>
  <c r="F764" i="23"/>
  <c r="F765" i="23"/>
  <c r="F766" i="23"/>
  <c r="F767" i="23"/>
  <c r="F768" i="23"/>
  <c r="F769" i="23"/>
  <c r="F770" i="23"/>
  <c r="F771" i="23"/>
  <c r="F772" i="23"/>
  <c r="F773" i="23"/>
  <c r="F774" i="23"/>
  <c r="F775" i="23"/>
  <c r="F776" i="23"/>
  <c r="F777" i="23"/>
  <c r="F778" i="23"/>
  <c r="F779" i="23"/>
  <c r="F780" i="23"/>
  <c r="F781" i="23"/>
  <c r="F782" i="23"/>
  <c r="F783" i="23"/>
  <c r="F784" i="23"/>
  <c r="F785" i="23"/>
  <c r="F786" i="23"/>
  <c r="F787" i="23"/>
  <c r="F788" i="23"/>
  <c r="F789" i="23"/>
  <c r="F790" i="23"/>
  <c r="F791" i="23"/>
  <c r="F792" i="23"/>
  <c r="F793" i="23"/>
  <c r="F794" i="23"/>
  <c r="F795" i="23"/>
  <c r="F796" i="23"/>
  <c r="F797" i="23"/>
  <c r="F798" i="23"/>
  <c r="F799" i="23"/>
  <c r="F800" i="23"/>
  <c r="F801" i="23"/>
  <c r="F802" i="23"/>
  <c r="F803" i="23"/>
  <c r="F804" i="23"/>
  <c r="F805" i="23"/>
  <c r="F806" i="23"/>
  <c r="F807" i="23"/>
  <c r="F808" i="23"/>
  <c r="F809" i="23"/>
  <c r="F810" i="23"/>
  <c r="F811" i="23"/>
  <c r="F812" i="23"/>
  <c r="F813" i="23"/>
  <c r="F814" i="23"/>
  <c r="F815" i="23"/>
  <c r="F816" i="23"/>
  <c r="F817" i="23"/>
  <c r="F818" i="23"/>
  <c r="F819" i="23"/>
  <c r="F820" i="23"/>
  <c r="F821" i="23"/>
  <c r="F822" i="23"/>
  <c r="F823" i="23"/>
  <c r="F824" i="23"/>
  <c r="F825" i="23"/>
  <c r="F826" i="23"/>
  <c r="F827" i="23"/>
  <c r="F828" i="23"/>
  <c r="F829" i="23"/>
  <c r="F830" i="23"/>
  <c r="F831" i="23"/>
  <c r="F832" i="23"/>
  <c r="F833" i="23"/>
  <c r="F834" i="23"/>
  <c r="F835" i="23"/>
  <c r="F836" i="23"/>
  <c r="F837" i="23"/>
  <c r="F838" i="23"/>
  <c r="F839" i="23"/>
  <c r="F840" i="23"/>
  <c r="F841" i="23"/>
  <c r="F842" i="23"/>
  <c r="F843" i="23"/>
  <c r="F844" i="23"/>
  <c r="F845" i="23"/>
  <c r="F846" i="23"/>
  <c r="F847" i="23"/>
  <c r="F848" i="23"/>
  <c r="F849" i="23"/>
  <c r="F850" i="23"/>
  <c r="F851" i="23"/>
  <c r="F852" i="23"/>
  <c r="F853" i="23"/>
  <c r="F854" i="23"/>
  <c r="F855" i="23"/>
  <c r="F856" i="23"/>
  <c r="F857" i="23"/>
  <c r="F858" i="23"/>
  <c r="F859" i="23"/>
  <c r="F860" i="23"/>
  <c r="F861" i="23"/>
  <c r="F862" i="23"/>
  <c r="F863" i="23"/>
  <c r="F864" i="23"/>
  <c r="F865" i="23"/>
  <c r="F866" i="23"/>
  <c r="F867" i="23"/>
  <c r="F868" i="23"/>
  <c r="F869" i="23"/>
  <c r="F870" i="23"/>
  <c r="F871" i="23"/>
  <c r="F872" i="23"/>
  <c r="F873" i="23"/>
  <c r="F874" i="23"/>
  <c r="F875" i="23"/>
  <c r="F876" i="23"/>
  <c r="F877" i="23"/>
  <c r="F878" i="23"/>
  <c r="F879" i="23"/>
  <c r="F880" i="23"/>
  <c r="F881" i="23"/>
  <c r="F882" i="23"/>
  <c r="F883" i="23"/>
  <c r="F884" i="23"/>
  <c r="F885" i="23"/>
  <c r="F886" i="23"/>
  <c r="F887" i="23"/>
  <c r="F888" i="23"/>
  <c r="F889" i="23"/>
  <c r="F890" i="23"/>
  <c r="F891" i="23"/>
  <c r="F892" i="23"/>
  <c r="F893" i="23"/>
  <c r="F894" i="23"/>
  <c r="F895" i="23"/>
  <c r="F896" i="23"/>
  <c r="F897" i="23"/>
  <c r="F898" i="23"/>
  <c r="F899" i="23"/>
  <c r="F900" i="23"/>
  <c r="F901" i="23"/>
  <c r="F902" i="23"/>
  <c r="F903" i="23"/>
  <c r="F904" i="23"/>
  <c r="F905" i="23"/>
  <c r="F906" i="23"/>
  <c r="F907" i="23"/>
  <c r="F908" i="23"/>
  <c r="F909" i="23"/>
  <c r="F910" i="23"/>
  <c r="F911" i="23"/>
  <c r="F912" i="23"/>
  <c r="F913" i="23"/>
  <c r="F914" i="23"/>
  <c r="F915" i="23"/>
  <c r="F916" i="23"/>
  <c r="F917" i="23"/>
  <c r="F918" i="23"/>
  <c r="F919" i="23"/>
  <c r="F920" i="23"/>
  <c r="F921" i="23"/>
  <c r="F922" i="23"/>
  <c r="F923" i="23"/>
  <c r="F924" i="23"/>
  <c r="F925" i="23"/>
  <c r="F926" i="23"/>
  <c r="F927" i="23"/>
  <c r="F928" i="23"/>
  <c r="F929" i="23"/>
  <c r="F930" i="23"/>
  <c r="F931" i="23"/>
  <c r="F932" i="23"/>
  <c r="F933" i="23"/>
  <c r="F934" i="23"/>
  <c r="F935" i="23"/>
  <c r="F936" i="23"/>
  <c r="F937" i="23"/>
  <c r="F938" i="23"/>
  <c r="F939" i="23"/>
  <c r="F940" i="23"/>
  <c r="F941" i="23"/>
  <c r="F942" i="23"/>
  <c r="F943" i="23"/>
  <c r="F944" i="23"/>
  <c r="F945" i="23"/>
  <c r="F946" i="23"/>
  <c r="F947" i="23"/>
  <c r="F948" i="23"/>
  <c r="F949" i="23"/>
  <c r="F950" i="23"/>
  <c r="F951" i="23"/>
  <c r="F952" i="23"/>
  <c r="F953" i="23"/>
  <c r="F954" i="23"/>
  <c r="F955" i="23"/>
  <c r="F956" i="23"/>
  <c r="F957" i="23"/>
  <c r="F958" i="23"/>
  <c r="F959" i="23"/>
  <c r="F960" i="23"/>
  <c r="F961" i="23"/>
  <c r="F962" i="23"/>
  <c r="F963" i="23"/>
  <c r="F964" i="23"/>
  <c r="F965" i="23"/>
  <c r="F966" i="23"/>
  <c r="F967" i="23"/>
  <c r="F968" i="23"/>
  <c r="F969" i="23"/>
  <c r="F970" i="23"/>
  <c r="F971" i="23"/>
  <c r="F972" i="23"/>
  <c r="F973" i="23"/>
  <c r="F974" i="23"/>
  <c r="F975" i="23"/>
  <c r="F976" i="23"/>
  <c r="F977" i="23"/>
  <c r="F978" i="23"/>
  <c r="F979" i="23"/>
  <c r="F980" i="23"/>
  <c r="F981" i="23"/>
  <c r="F982" i="23"/>
  <c r="F983" i="23"/>
  <c r="F984" i="23"/>
  <c r="F985" i="23"/>
  <c r="F986" i="23"/>
  <c r="F987" i="23"/>
  <c r="F988" i="23"/>
  <c r="F989" i="23"/>
  <c r="F990" i="23"/>
  <c r="F991" i="23"/>
  <c r="F992" i="23"/>
  <c r="F993" i="23"/>
  <c r="F994" i="23"/>
  <c r="F995" i="23"/>
  <c r="F996" i="23"/>
  <c r="F997" i="23"/>
  <c r="F998" i="23"/>
  <c r="F999" i="23"/>
  <c r="F1000" i="23"/>
  <c r="F1001" i="23"/>
  <c r="F1002" i="23"/>
  <c r="F1003" i="23"/>
  <c r="F1004" i="23"/>
  <c r="F1005" i="23"/>
  <c r="F1006" i="23"/>
  <c r="F1007" i="23"/>
  <c r="F1008" i="23"/>
  <c r="F1009" i="23"/>
  <c r="F1010" i="23"/>
  <c r="F1011" i="23"/>
  <c r="F1012" i="23"/>
  <c r="F1013" i="23"/>
  <c r="F1014" i="23"/>
  <c r="F1015" i="23"/>
  <c r="F1016" i="23"/>
  <c r="F1017" i="23"/>
  <c r="F1018" i="23"/>
  <c r="F1019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E342" i="23"/>
  <c r="E343" i="23"/>
  <c r="E344" i="23"/>
  <c r="E345" i="23"/>
  <c r="E346" i="23"/>
  <c r="E347" i="23"/>
  <c r="E348" i="23"/>
  <c r="E349" i="23"/>
  <c r="E350" i="23"/>
  <c r="E351" i="23"/>
  <c r="E352" i="23"/>
  <c r="E353" i="23"/>
  <c r="E354" i="23"/>
  <c r="E355" i="23"/>
  <c r="E356" i="23"/>
  <c r="E357" i="23"/>
  <c r="E358" i="23"/>
  <c r="E359" i="23"/>
  <c r="E360" i="23"/>
  <c r="E361" i="23"/>
  <c r="E362" i="23"/>
  <c r="E363" i="23"/>
  <c r="E364" i="23"/>
  <c r="E365" i="23"/>
  <c r="E366" i="23"/>
  <c r="E367" i="23"/>
  <c r="E368" i="23"/>
  <c r="E369" i="23"/>
  <c r="E370" i="23"/>
  <c r="E371" i="23"/>
  <c r="E372" i="23"/>
  <c r="E373" i="23"/>
  <c r="E374" i="23"/>
  <c r="E375" i="23"/>
  <c r="E376" i="23"/>
  <c r="E377" i="23"/>
  <c r="E378" i="23"/>
  <c r="E379" i="23"/>
  <c r="E380" i="23"/>
  <c r="E381" i="23"/>
  <c r="E382" i="23"/>
  <c r="E383" i="23"/>
  <c r="E384" i="23"/>
  <c r="E385" i="23"/>
  <c r="E386" i="23"/>
  <c r="E387" i="23"/>
  <c r="E388" i="23"/>
  <c r="E389" i="23"/>
  <c r="E390" i="23"/>
  <c r="E391" i="23"/>
  <c r="E392" i="23"/>
  <c r="E393" i="23"/>
  <c r="E394" i="23"/>
  <c r="E395" i="23"/>
  <c r="E396" i="23"/>
  <c r="E397" i="23"/>
  <c r="E398" i="23"/>
  <c r="E399" i="23"/>
  <c r="E400" i="23"/>
  <c r="E401" i="23"/>
  <c r="E402" i="23"/>
  <c r="E403" i="23"/>
  <c r="E404" i="23"/>
  <c r="E405" i="23"/>
  <c r="E406" i="23"/>
  <c r="E407" i="23"/>
  <c r="E408" i="23"/>
  <c r="E409" i="23"/>
  <c r="E410" i="23"/>
  <c r="E411" i="23"/>
  <c r="E412" i="23"/>
  <c r="E413" i="23"/>
  <c r="E414" i="23"/>
  <c r="E415" i="23"/>
  <c r="E416" i="23"/>
  <c r="E417" i="23"/>
  <c r="E418" i="23"/>
  <c r="E419" i="23"/>
  <c r="E420" i="23"/>
  <c r="E421" i="23"/>
  <c r="E422" i="23"/>
  <c r="E423" i="23"/>
  <c r="E424" i="23"/>
  <c r="E425" i="23"/>
  <c r="E426" i="23"/>
  <c r="E427" i="23"/>
  <c r="E428" i="23"/>
  <c r="E429" i="23"/>
  <c r="E430" i="23"/>
  <c r="E431" i="23"/>
  <c r="E432" i="23"/>
  <c r="E433" i="23"/>
  <c r="E434" i="23"/>
  <c r="E435" i="23"/>
  <c r="E436" i="23"/>
  <c r="E437" i="23"/>
  <c r="E438" i="23"/>
  <c r="E439" i="23"/>
  <c r="E440" i="23"/>
  <c r="E441" i="23"/>
  <c r="E442" i="23"/>
  <c r="E443" i="23"/>
  <c r="E444" i="23"/>
  <c r="E445" i="23"/>
  <c r="E446" i="23"/>
  <c r="E447" i="23"/>
  <c r="E448" i="23"/>
  <c r="E449" i="23"/>
  <c r="E450" i="23"/>
  <c r="E451" i="23"/>
  <c r="E452" i="23"/>
  <c r="E453" i="23"/>
  <c r="E454" i="23"/>
  <c r="E455" i="23"/>
  <c r="E456" i="23"/>
  <c r="E457" i="23"/>
  <c r="E458" i="23"/>
  <c r="E459" i="23"/>
  <c r="E460" i="23"/>
  <c r="E461" i="23"/>
  <c r="E462" i="23"/>
  <c r="E463" i="23"/>
  <c r="E464" i="23"/>
  <c r="E465" i="23"/>
  <c r="E466" i="23"/>
  <c r="E467" i="23"/>
  <c r="E468" i="23"/>
  <c r="E469" i="23"/>
  <c r="E470" i="23"/>
  <c r="E471" i="23"/>
  <c r="E472" i="23"/>
  <c r="E473" i="23"/>
  <c r="E474" i="23"/>
  <c r="E475" i="23"/>
  <c r="E476" i="23"/>
  <c r="E477" i="23"/>
  <c r="E478" i="23"/>
  <c r="E479" i="23"/>
  <c r="E480" i="23"/>
  <c r="E481" i="23"/>
  <c r="E482" i="23"/>
  <c r="E483" i="23"/>
  <c r="E484" i="23"/>
  <c r="E485" i="23"/>
  <c r="E486" i="23"/>
  <c r="E487" i="23"/>
  <c r="E488" i="23"/>
  <c r="E489" i="23"/>
  <c r="E490" i="23"/>
  <c r="E491" i="23"/>
  <c r="E492" i="23"/>
  <c r="E493" i="23"/>
  <c r="E494" i="23"/>
  <c r="E495" i="23"/>
  <c r="E496" i="23"/>
  <c r="E497" i="23"/>
  <c r="E498" i="23"/>
  <c r="E499" i="23"/>
  <c r="E500" i="23"/>
  <c r="E501" i="23"/>
  <c r="E502" i="23"/>
  <c r="E503" i="23"/>
  <c r="E504" i="23"/>
  <c r="E505" i="23"/>
  <c r="E506" i="23"/>
  <c r="E507" i="23"/>
  <c r="E508" i="23"/>
  <c r="E509" i="23"/>
  <c r="E510" i="23"/>
  <c r="E511" i="23"/>
  <c r="E512" i="23"/>
  <c r="E513" i="23"/>
  <c r="E514" i="23"/>
  <c r="E515" i="23"/>
  <c r="E516" i="23"/>
  <c r="E517" i="23"/>
  <c r="E518" i="23"/>
  <c r="E519" i="23"/>
  <c r="E520" i="23"/>
  <c r="E521" i="23"/>
  <c r="E522" i="23"/>
  <c r="E523" i="23"/>
  <c r="E524" i="23"/>
  <c r="E525" i="23"/>
  <c r="E526" i="23"/>
  <c r="E527" i="23"/>
  <c r="E528" i="23"/>
  <c r="E529" i="23"/>
  <c r="E530" i="23"/>
  <c r="E531" i="23"/>
  <c r="E532" i="23"/>
  <c r="E533" i="23"/>
  <c r="E534" i="23"/>
  <c r="E535" i="23"/>
  <c r="E536" i="23"/>
  <c r="E537" i="23"/>
  <c r="E538" i="23"/>
  <c r="E539" i="23"/>
  <c r="E540" i="23"/>
  <c r="E541" i="23"/>
  <c r="E542" i="23"/>
  <c r="E543" i="23"/>
  <c r="E544" i="23"/>
  <c r="E545" i="23"/>
  <c r="E546" i="23"/>
  <c r="E547" i="23"/>
  <c r="E548" i="23"/>
  <c r="E549" i="23"/>
  <c r="E550" i="23"/>
  <c r="E551" i="23"/>
  <c r="E552" i="23"/>
  <c r="E553" i="23"/>
  <c r="E554" i="23"/>
  <c r="E555" i="23"/>
  <c r="E556" i="23"/>
  <c r="E557" i="23"/>
  <c r="E558" i="23"/>
  <c r="E559" i="23"/>
  <c r="E560" i="23"/>
  <c r="E561" i="23"/>
  <c r="E562" i="23"/>
  <c r="E563" i="23"/>
  <c r="E564" i="23"/>
  <c r="E565" i="23"/>
  <c r="E566" i="23"/>
  <c r="E567" i="23"/>
  <c r="E568" i="23"/>
  <c r="E569" i="23"/>
  <c r="E570" i="23"/>
  <c r="E571" i="23"/>
  <c r="E572" i="23"/>
  <c r="E573" i="23"/>
  <c r="E574" i="23"/>
  <c r="E575" i="23"/>
  <c r="E576" i="23"/>
  <c r="E577" i="23"/>
  <c r="E578" i="23"/>
  <c r="E579" i="23"/>
  <c r="E580" i="23"/>
  <c r="E581" i="23"/>
  <c r="E582" i="23"/>
  <c r="E583" i="23"/>
  <c r="E584" i="23"/>
  <c r="E585" i="23"/>
  <c r="E586" i="23"/>
  <c r="E587" i="23"/>
  <c r="E588" i="23"/>
  <c r="E589" i="23"/>
  <c r="E590" i="23"/>
  <c r="E591" i="23"/>
  <c r="E592" i="23"/>
  <c r="E593" i="23"/>
  <c r="E594" i="23"/>
  <c r="E595" i="23"/>
  <c r="E596" i="23"/>
  <c r="E597" i="23"/>
  <c r="E598" i="23"/>
  <c r="E599" i="23"/>
  <c r="E600" i="23"/>
  <c r="E601" i="23"/>
  <c r="E602" i="23"/>
  <c r="E603" i="23"/>
  <c r="E604" i="23"/>
  <c r="E605" i="23"/>
  <c r="E606" i="23"/>
  <c r="E607" i="23"/>
  <c r="E608" i="23"/>
  <c r="E609" i="23"/>
  <c r="E610" i="23"/>
  <c r="E611" i="23"/>
  <c r="E612" i="23"/>
  <c r="E613" i="23"/>
  <c r="E614" i="23"/>
  <c r="E615" i="23"/>
  <c r="E616" i="23"/>
  <c r="E617" i="23"/>
  <c r="E618" i="23"/>
  <c r="E619" i="23"/>
  <c r="E620" i="23"/>
  <c r="E621" i="23"/>
  <c r="E622" i="23"/>
  <c r="E623" i="23"/>
  <c r="E624" i="23"/>
  <c r="E625" i="23"/>
  <c r="E626" i="23"/>
  <c r="E627" i="23"/>
  <c r="E628" i="23"/>
  <c r="E629" i="23"/>
  <c r="E630" i="23"/>
  <c r="E631" i="23"/>
  <c r="E632" i="23"/>
  <c r="E633" i="23"/>
  <c r="E634" i="23"/>
  <c r="E635" i="23"/>
  <c r="E636" i="23"/>
  <c r="E637" i="23"/>
  <c r="E638" i="23"/>
  <c r="E639" i="23"/>
  <c r="E640" i="23"/>
  <c r="E641" i="23"/>
  <c r="E642" i="23"/>
  <c r="E643" i="23"/>
  <c r="E644" i="23"/>
  <c r="E645" i="23"/>
  <c r="E646" i="23"/>
  <c r="E647" i="23"/>
  <c r="E648" i="23"/>
  <c r="E649" i="23"/>
  <c r="E650" i="23"/>
  <c r="E651" i="23"/>
  <c r="E652" i="23"/>
  <c r="E653" i="23"/>
  <c r="E654" i="23"/>
  <c r="E655" i="23"/>
  <c r="E656" i="23"/>
  <c r="E657" i="23"/>
  <c r="E658" i="23"/>
  <c r="E659" i="23"/>
  <c r="E660" i="23"/>
  <c r="E661" i="23"/>
  <c r="E662" i="23"/>
  <c r="E663" i="23"/>
  <c r="E664" i="23"/>
  <c r="E665" i="23"/>
  <c r="E666" i="23"/>
  <c r="E667" i="23"/>
  <c r="E668" i="23"/>
  <c r="E669" i="23"/>
  <c r="E670" i="23"/>
  <c r="E671" i="23"/>
  <c r="E672" i="23"/>
  <c r="E673" i="23"/>
  <c r="E674" i="23"/>
  <c r="E675" i="23"/>
  <c r="E676" i="23"/>
  <c r="E677" i="23"/>
  <c r="E678" i="23"/>
  <c r="E679" i="23"/>
  <c r="E680" i="23"/>
  <c r="E681" i="23"/>
  <c r="E682" i="23"/>
  <c r="E683" i="23"/>
  <c r="E684" i="23"/>
  <c r="E685" i="23"/>
  <c r="E686" i="23"/>
  <c r="E687" i="23"/>
  <c r="E688" i="23"/>
  <c r="E689" i="23"/>
  <c r="E690" i="23"/>
  <c r="E691" i="23"/>
  <c r="E692" i="23"/>
  <c r="E693" i="23"/>
  <c r="E694" i="23"/>
  <c r="E695" i="23"/>
  <c r="E696" i="23"/>
  <c r="E697" i="23"/>
  <c r="E698" i="23"/>
  <c r="E699" i="23"/>
  <c r="E700" i="23"/>
  <c r="E701" i="23"/>
  <c r="E702" i="23"/>
  <c r="E703" i="23"/>
  <c r="E704" i="23"/>
  <c r="E705" i="23"/>
  <c r="E706" i="23"/>
  <c r="E707" i="23"/>
  <c r="E708" i="23"/>
  <c r="E709" i="23"/>
  <c r="E710" i="23"/>
  <c r="E711" i="23"/>
  <c r="E712" i="23"/>
  <c r="E713" i="23"/>
  <c r="E714" i="23"/>
  <c r="E715" i="23"/>
  <c r="E716" i="23"/>
  <c r="E717" i="23"/>
  <c r="E718" i="23"/>
  <c r="E719" i="23"/>
  <c r="E720" i="23"/>
  <c r="E721" i="23"/>
  <c r="E722" i="23"/>
  <c r="E723" i="23"/>
  <c r="E724" i="23"/>
  <c r="E725" i="23"/>
  <c r="E726" i="23"/>
  <c r="E727" i="23"/>
  <c r="E728" i="23"/>
  <c r="E729" i="23"/>
  <c r="E730" i="23"/>
  <c r="E731" i="23"/>
  <c r="E732" i="23"/>
  <c r="E733" i="23"/>
  <c r="E734" i="23"/>
  <c r="E735" i="23"/>
  <c r="E736" i="23"/>
  <c r="E737" i="23"/>
  <c r="E738" i="23"/>
  <c r="E739" i="23"/>
  <c r="E740" i="23"/>
  <c r="E741" i="23"/>
  <c r="E742" i="23"/>
  <c r="E743" i="23"/>
  <c r="E744" i="23"/>
  <c r="E745" i="23"/>
  <c r="E746" i="23"/>
  <c r="E747" i="23"/>
  <c r="E748" i="23"/>
  <c r="E749" i="23"/>
  <c r="E750" i="23"/>
  <c r="E751" i="23"/>
  <c r="E752" i="23"/>
  <c r="E753" i="23"/>
  <c r="E754" i="23"/>
  <c r="E755" i="23"/>
  <c r="E756" i="23"/>
  <c r="E757" i="23"/>
  <c r="E758" i="23"/>
  <c r="E759" i="23"/>
  <c r="E760" i="23"/>
  <c r="E761" i="23"/>
  <c r="E762" i="23"/>
  <c r="E763" i="23"/>
  <c r="E764" i="23"/>
  <c r="E765" i="23"/>
  <c r="E766" i="23"/>
  <c r="E767" i="23"/>
  <c r="E768" i="23"/>
  <c r="E769" i="23"/>
  <c r="E770" i="23"/>
  <c r="E771" i="23"/>
  <c r="E772" i="23"/>
  <c r="E773" i="23"/>
  <c r="E774" i="23"/>
  <c r="E775" i="23"/>
  <c r="E776" i="23"/>
  <c r="E777" i="23"/>
  <c r="E778" i="23"/>
  <c r="E779" i="23"/>
  <c r="E780" i="23"/>
  <c r="E781" i="23"/>
  <c r="E782" i="23"/>
  <c r="E783" i="23"/>
  <c r="E784" i="23"/>
  <c r="E785" i="23"/>
  <c r="E786" i="23"/>
  <c r="E787" i="23"/>
  <c r="E788" i="23"/>
  <c r="E789" i="23"/>
  <c r="E790" i="23"/>
  <c r="E791" i="23"/>
  <c r="E792" i="23"/>
  <c r="E793" i="23"/>
  <c r="E794" i="23"/>
  <c r="E795" i="23"/>
  <c r="E796" i="23"/>
  <c r="E797" i="23"/>
  <c r="E798" i="23"/>
  <c r="E799" i="23"/>
  <c r="E800" i="23"/>
  <c r="E801" i="23"/>
  <c r="E802" i="23"/>
  <c r="E803" i="23"/>
  <c r="E804" i="23"/>
  <c r="E805" i="23"/>
  <c r="E806" i="23"/>
  <c r="E807" i="23"/>
  <c r="E808" i="23"/>
  <c r="E809" i="23"/>
  <c r="E810" i="23"/>
  <c r="E811" i="23"/>
  <c r="E812" i="23"/>
  <c r="E813" i="23"/>
  <c r="E814" i="23"/>
  <c r="E815" i="23"/>
  <c r="E816" i="23"/>
  <c r="E817" i="23"/>
  <c r="E818" i="23"/>
  <c r="E819" i="23"/>
  <c r="E820" i="23"/>
  <c r="E821" i="23"/>
  <c r="E822" i="23"/>
  <c r="E823" i="23"/>
  <c r="E824" i="23"/>
  <c r="E825" i="23"/>
  <c r="E826" i="23"/>
  <c r="E827" i="23"/>
  <c r="E828" i="23"/>
  <c r="E829" i="23"/>
  <c r="E830" i="23"/>
  <c r="E831" i="23"/>
  <c r="E832" i="23"/>
  <c r="E833" i="23"/>
  <c r="E834" i="23"/>
  <c r="E835" i="23"/>
  <c r="E836" i="23"/>
  <c r="E837" i="23"/>
  <c r="E838" i="23"/>
  <c r="E839" i="23"/>
  <c r="E840" i="23"/>
  <c r="E841" i="23"/>
  <c r="E842" i="23"/>
  <c r="E843" i="23"/>
  <c r="E844" i="23"/>
  <c r="E845" i="23"/>
  <c r="E846" i="23"/>
  <c r="E847" i="23"/>
  <c r="E848" i="23"/>
  <c r="E849" i="23"/>
  <c r="E850" i="23"/>
  <c r="E851" i="23"/>
  <c r="E852" i="23"/>
  <c r="E853" i="23"/>
  <c r="E854" i="23"/>
  <c r="E855" i="23"/>
  <c r="E856" i="23"/>
  <c r="E857" i="23"/>
  <c r="E858" i="23"/>
  <c r="E859" i="23"/>
  <c r="E860" i="23"/>
  <c r="E861" i="23"/>
  <c r="E862" i="23"/>
  <c r="E863" i="23"/>
  <c r="E864" i="23"/>
  <c r="E865" i="23"/>
  <c r="E866" i="23"/>
  <c r="E867" i="23"/>
  <c r="E868" i="23"/>
  <c r="E869" i="23"/>
  <c r="E870" i="23"/>
  <c r="E871" i="23"/>
  <c r="E872" i="23"/>
  <c r="E873" i="23"/>
  <c r="E874" i="23"/>
  <c r="E875" i="23"/>
  <c r="E876" i="23"/>
  <c r="E877" i="23"/>
  <c r="E878" i="23"/>
  <c r="E879" i="23"/>
  <c r="E880" i="23"/>
  <c r="E881" i="23"/>
  <c r="E882" i="23"/>
  <c r="E883" i="23"/>
  <c r="E884" i="23"/>
  <c r="E885" i="23"/>
  <c r="E886" i="23"/>
  <c r="E887" i="23"/>
  <c r="E888" i="23"/>
  <c r="E889" i="23"/>
  <c r="E890" i="23"/>
  <c r="E891" i="23"/>
  <c r="E892" i="23"/>
  <c r="E893" i="23"/>
  <c r="E894" i="23"/>
  <c r="E895" i="23"/>
  <c r="E896" i="23"/>
  <c r="E897" i="23"/>
  <c r="E898" i="23"/>
  <c r="E899" i="23"/>
  <c r="E900" i="23"/>
  <c r="E901" i="23"/>
  <c r="E902" i="23"/>
  <c r="E903" i="23"/>
  <c r="E904" i="23"/>
  <c r="E905" i="23"/>
  <c r="E906" i="23"/>
  <c r="E907" i="23"/>
  <c r="E908" i="23"/>
  <c r="E909" i="23"/>
  <c r="E910" i="23"/>
  <c r="E911" i="23"/>
  <c r="E912" i="23"/>
  <c r="E913" i="23"/>
  <c r="E914" i="23"/>
  <c r="E915" i="23"/>
  <c r="E916" i="23"/>
  <c r="E917" i="23"/>
  <c r="E918" i="23"/>
  <c r="E919" i="23"/>
  <c r="E920" i="23"/>
  <c r="E921" i="23"/>
  <c r="E922" i="23"/>
  <c r="E923" i="23"/>
  <c r="E924" i="23"/>
  <c r="E925" i="23"/>
  <c r="E926" i="23"/>
  <c r="E927" i="23"/>
  <c r="E928" i="23"/>
  <c r="E929" i="23"/>
  <c r="E930" i="23"/>
  <c r="E931" i="23"/>
  <c r="E932" i="23"/>
  <c r="E933" i="23"/>
  <c r="E934" i="23"/>
  <c r="E935" i="23"/>
  <c r="E936" i="23"/>
  <c r="E937" i="23"/>
  <c r="E938" i="23"/>
  <c r="E939" i="23"/>
  <c r="E940" i="23"/>
  <c r="E941" i="23"/>
  <c r="E942" i="23"/>
  <c r="E943" i="23"/>
  <c r="E944" i="23"/>
  <c r="E945" i="23"/>
  <c r="E946" i="23"/>
  <c r="E947" i="23"/>
  <c r="E948" i="23"/>
  <c r="E949" i="23"/>
  <c r="E950" i="23"/>
  <c r="E951" i="23"/>
  <c r="E952" i="23"/>
  <c r="E953" i="23"/>
  <c r="E954" i="23"/>
  <c r="E955" i="23"/>
  <c r="E956" i="23"/>
  <c r="E957" i="23"/>
  <c r="E958" i="23"/>
  <c r="E959" i="23"/>
  <c r="E960" i="23"/>
  <c r="E961" i="23"/>
  <c r="E962" i="23"/>
  <c r="E963" i="23"/>
  <c r="E964" i="23"/>
  <c r="E965" i="23"/>
  <c r="E966" i="23"/>
  <c r="E967" i="23"/>
  <c r="E968" i="23"/>
  <c r="E969" i="23"/>
  <c r="E970" i="23"/>
  <c r="E971" i="23"/>
  <c r="E972" i="23"/>
  <c r="E973" i="23"/>
  <c r="E974" i="23"/>
  <c r="E975" i="23"/>
  <c r="E976" i="23"/>
  <c r="E977" i="23"/>
  <c r="E978" i="23"/>
  <c r="E979" i="23"/>
  <c r="E980" i="23"/>
  <c r="E981" i="23"/>
  <c r="E982" i="23"/>
  <c r="E983" i="23"/>
  <c r="E984" i="23"/>
  <c r="E985" i="23"/>
  <c r="E986" i="23"/>
  <c r="E987" i="23"/>
  <c r="E988" i="23"/>
  <c r="E989" i="23"/>
  <c r="E990" i="23"/>
  <c r="E991" i="23"/>
  <c r="E992" i="23"/>
  <c r="E993" i="23"/>
  <c r="E994" i="23"/>
  <c r="E995" i="23"/>
  <c r="E996" i="23"/>
  <c r="E997" i="23"/>
  <c r="E998" i="23"/>
  <c r="E999" i="23"/>
  <c r="E1000" i="23"/>
  <c r="E1001" i="23"/>
  <c r="E1002" i="23"/>
  <c r="E1003" i="23"/>
  <c r="E1004" i="23"/>
  <c r="E1005" i="23"/>
  <c r="E1006" i="23"/>
  <c r="E1007" i="23"/>
  <c r="E1008" i="23"/>
  <c r="E1009" i="23"/>
  <c r="E1010" i="23"/>
  <c r="E1011" i="23"/>
  <c r="E1012" i="23"/>
  <c r="E1013" i="23"/>
  <c r="E1014" i="23"/>
  <c r="E1015" i="23"/>
  <c r="E1016" i="23"/>
  <c r="E1017" i="23"/>
  <c r="E1018" i="23"/>
  <c r="E1019" i="23"/>
  <c r="E20" i="23"/>
  <c r="P8" i="23"/>
  <c r="M8" i="23"/>
  <c r="M7" i="23"/>
  <c r="C21" i="23" l="1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57" i="23"/>
  <c r="C258" i="23"/>
  <c r="C259" i="23"/>
  <c r="C260" i="23"/>
  <c r="C261" i="23"/>
  <c r="C262" i="23"/>
  <c r="C263" i="23"/>
  <c r="C264" i="23"/>
  <c r="C265" i="23"/>
  <c r="C266" i="23"/>
  <c r="C267" i="23"/>
  <c r="C268" i="23"/>
  <c r="C269" i="23"/>
  <c r="C270" i="23"/>
  <c r="C271" i="23"/>
  <c r="C272" i="23"/>
  <c r="C273" i="23"/>
  <c r="C274" i="23"/>
  <c r="C275" i="23"/>
  <c r="C276" i="23"/>
  <c r="C277" i="23"/>
  <c r="C278" i="23"/>
  <c r="C279" i="23"/>
  <c r="C280" i="23"/>
  <c r="C281" i="23"/>
  <c r="C282" i="23"/>
  <c r="C283" i="23"/>
  <c r="C284" i="23"/>
  <c r="C285" i="23"/>
  <c r="C286" i="23"/>
  <c r="C287" i="23"/>
  <c r="C288" i="23"/>
  <c r="C289" i="23"/>
  <c r="C290" i="23"/>
  <c r="C291" i="23"/>
  <c r="C292" i="23"/>
  <c r="C293" i="23"/>
  <c r="C294" i="23"/>
  <c r="C295" i="23"/>
  <c r="C296" i="23"/>
  <c r="C297" i="23"/>
  <c r="C298" i="23"/>
  <c r="C299" i="23"/>
  <c r="C300" i="23"/>
  <c r="C301" i="23"/>
  <c r="C302" i="23"/>
  <c r="C303" i="23"/>
  <c r="C304" i="23"/>
  <c r="C305" i="23"/>
  <c r="C306" i="23"/>
  <c r="C307" i="23"/>
  <c r="C308" i="23"/>
  <c r="C309" i="23"/>
  <c r="C310" i="23"/>
  <c r="C311" i="23"/>
  <c r="C312" i="23"/>
  <c r="C313" i="23"/>
  <c r="C314" i="23"/>
  <c r="C315" i="23"/>
  <c r="C316" i="23"/>
  <c r="C317" i="23"/>
  <c r="C318" i="23"/>
  <c r="C319" i="23"/>
  <c r="C320" i="23"/>
  <c r="C321" i="23"/>
  <c r="C322" i="23"/>
  <c r="C323" i="23"/>
  <c r="C324" i="23"/>
  <c r="C325" i="23"/>
  <c r="C326" i="23"/>
  <c r="C327" i="23"/>
  <c r="C328" i="23"/>
  <c r="C329" i="23"/>
  <c r="C330" i="23"/>
  <c r="C331" i="23"/>
  <c r="C332" i="23"/>
  <c r="C333" i="23"/>
  <c r="C334" i="23"/>
  <c r="C335" i="23"/>
  <c r="C336" i="23"/>
  <c r="C337" i="23"/>
  <c r="C338" i="23"/>
  <c r="C339" i="23"/>
  <c r="C340" i="23"/>
  <c r="C341" i="23"/>
  <c r="C342" i="23"/>
  <c r="C343" i="23"/>
  <c r="C344" i="23"/>
  <c r="C345" i="23"/>
  <c r="C346" i="23"/>
  <c r="C347" i="23"/>
  <c r="C348" i="23"/>
  <c r="C349" i="23"/>
  <c r="C350" i="23"/>
  <c r="C351" i="23"/>
  <c r="C352" i="23"/>
  <c r="C353" i="23"/>
  <c r="C354" i="23"/>
  <c r="C355" i="23"/>
  <c r="C356" i="23"/>
  <c r="C357" i="23"/>
  <c r="C358" i="23"/>
  <c r="C359" i="23"/>
  <c r="C360" i="23"/>
  <c r="C361" i="23"/>
  <c r="C362" i="23"/>
  <c r="C363" i="23"/>
  <c r="C364" i="23"/>
  <c r="C365" i="23"/>
  <c r="C366" i="23"/>
  <c r="C367" i="23"/>
  <c r="C368" i="23"/>
  <c r="C369" i="23"/>
  <c r="C370" i="23"/>
  <c r="C371" i="23"/>
  <c r="C372" i="23"/>
  <c r="C373" i="23"/>
  <c r="C374" i="23"/>
  <c r="C375" i="23"/>
  <c r="C376" i="23"/>
  <c r="C377" i="23"/>
  <c r="C378" i="23"/>
  <c r="C379" i="23"/>
  <c r="C380" i="23"/>
  <c r="C381" i="23"/>
  <c r="C382" i="23"/>
  <c r="C383" i="23"/>
  <c r="C384" i="23"/>
  <c r="C385" i="23"/>
  <c r="C386" i="23"/>
  <c r="C387" i="23"/>
  <c r="C388" i="23"/>
  <c r="C389" i="23"/>
  <c r="C390" i="23"/>
  <c r="C391" i="23"/>
  <c r="C392" i="23"/>
  <c r="C393" i="23"/>
  <c r="C394" i="23"/>
  <c r="C395" i="23"/>
  <c r="C396" i="23"/>
  <c r="C397" i="23"/>
  <c r="C398" i="23"/>
  <c r="C399" i="23"/>
  <c r="C400" i="23"/>
  <c r="C401" i="23"/>
  <c r="C402" i="23"/>
  <c r="C403" i="23"/>
  <c r="C404" i="23"/>
  <c r="C405" i="23"/>
  <c r="C406" i="23"/>
  <c r="C407" i="23"/>
  <c r="C408" i="23"/>
  <c r="C409" i="23"/>
  <c r="C410" i="23"/>
  <c r="C411" i="23"/>
  <c r="C412" i="23"/>
  <c r="C413" i="23"/>
  <c r="C414" i="23"/>
  <c r="C415" i="23"/>
  <c r="C416" i="23"/>
  <c r="C417" i="23"/>
  <c r="C418" i="23"/>
  <c r="C419" i="23"/>
  <c r="C420" i="23"/>
  <c r="C421" i="23"/>
  <c r="C422" i="23"/>
  <c r="C423" i="23"/>
  <c r="C424" i="23"/>
  <c r="C425" i="23"/>
  <c r="C426" i="23"/>
  <c r="C427" i="23"/>
  <c r="C428" i="23"/>
  <c r="C429" i="23"/>
  <c r="C430" i="23"/>
  <c r="C431" i="23"/>
  <c r="C432" i="23"/>
  <c r="C433" i="23"/>
  <c r="C434" i="23"/>
  <c r="C435" i="23"/>
  <c r="C436" i="23"/>
  <c r="C437" i="23"/>
  <c r="C438" i="23"/>
  <c r="C439" i="23"/>
  <c r="C440" i="23"/>
  <c r="C441" i="23"/>
  <c r="C442" i="23"/>
  <c r="C443" i="23"/>
  <c r="C444" i="23"/>
  <c r="C445" i="23"/>
  <c r="C446" i="23"/>
  <c r="C447" i="23"/>
  <c r="C448" i="23"/>
  <c r="C449" i="23"/>
  <c r="C450" i="23"/>
  <c r="C451" i="23"/>
  <c r="C452" i="23"/>
  <c r="C453" i="23"/>
  <c r="C454" i="23"/>
  <c r="C455" i="23"/>
  <c r="C456" i="23"/>
  <c r="C457" i="23"/>
  <c r="C458" i="23"/>
  <c r="C459" i="23"/>
  <c r="C460" i="23"/>
  <c r="C461" i="23"/>
  <c r="C462" i="23"/>
  <c r="C463" i="23"/>
  <c r="C464" i="23"/>
  <c r="C465" i="23"/>
  <c r="C466" i="23"/>
  <c r="C467" i="23"/>
  <c r="C468" i="23"/>
  <c r="C469" i="23"/>
  <c r="C470" i="23"/>
  <c r="C471" i="23"/>
  <c r="C472" i="23"/>
  <c r="C473" i="23"/>
  <c r="C474" i="23"/>
  <c r="C475" i="23"/>
  <c r="C476" i="23"/>
  <c r="C477" i="23"/>
  <c r="C478" i="23"/>
  <c r="C479" i="23"/>
  <c r="C480" i="23"/>
  <c r="C481" i="23"/>
  <c r="C482" i="23"/>
  <c r="C483" i="23"/>
  <c r="C484" i="23"/>
  <c r="C485" i="23"/>
  <c r="C486" i="23"/>
  <c r="C487" i="23"/>
  <c r="C488" i="23"/>
  <c r="C489" i="23"/>
  <c r="C490" i="23"/>
  <c r="C491" i="23"/>
  <c r="C492" i="23"/>
  <c r="C493" i="23"/>
  <c r="C494" i="23"/>
  <c r="C495" i="23"/>
  <c r="C496" i="23"/>
  <c r="C497" i="23"/>
  <c r="C498" i="23"/>
  <c r="C499" i="23"/>
  <c r="C500" i="23"/>
  <c r="C501" i="23"/>
  <c r="C502" i="23"/>
  <c r="C503" i="23"/>
  <c r="C504" i="23"/>
  <c r="C505" i="23"/>
  <c r="C506" i="23"/>
  <c r="C507" i="23"/>
  <c r="C508" i="23"/>
  <c r="C509" i="23"/>
  <c r="C510" i="23"/>
  <c r="C511" i="23"/>
  <c r="C512" i="23"/>
  <c r="C513" i="23"/>
  <c r="C514" i="23"/>
  <c r="C515" i="23"/>
  <c r="C516" i="23"/>
  <c r="C517" i="23"/>
  <c r="C518" i="23"/>
  <c r="C519" i="23"/>
  <c r="C520" i="23"/>
  <c r="C521" i="23"/>
  <c r="C522" i="23"/>
  <c r="C523" i="23"/>
  <c r="C524" i="23"/>
  <c r="C525" i="23"/>
  <c r="C526" i="23"/>
  <c r="C527" i="23"/>
  <c r="C528" i="23"/>
  <c r="C529" i="23"/>
  <c r="C530" i="23"/>
  <c r="C531" i="23"/>
  <c r="C532" i="23"/>
  <c r="C533" i="23"/>
  <c r="C534" i="23"/>
  <c r="C535" i="23"/>
  <c r="C536" i="23"/>
  <c r="C537" i="23"/>
  <c r="C538" i="23"/>
  <c r="C539" i="23"/>
  <c r="C540" i="23"/>
  <c r="C541" i="23"/>
  <c r="C542" i="23"/>
  <c r="C543" i="23"/>
  <c r="C544" i="23"/>
  <c r="C545" i="23"/>
  <c r="C546" i="23"/>
  <c r="C547" i="23"/>
  <c r="C548" i="23"/>
  <c r="C549" i="23"/>
  <c r="C550" i="23"/>
  <c r="C551" i="23"/>
  <c r="C552" i="23"/>
  <c r="C553" i="23"/>
  <c r="C554" i="23"/>
  <c r="C555" i="23"/>
  <c r="C556" i="23"/>
  <c r="C557" i="23"/>
  <c r="C558" i="23"/>
  <c r="C559" i="23"/>
  <c r="C560" i="23"/>
  <c r="C561" i="23"/>
  <c r="C562" i="23"/>
  <c r="C563" i="23"/>
  <c r="C564" i="23"/>
  <c r="C565" i="23"/>
  <c r="C566" i="23"/>
  <c r="C567" i="23"/>
  <c r="C568" i="23"/>
  <c r="C569" i="23"/>
  <c r="C570" i="23"/>
  <c r="C571" i="23"/>
  <c r="C572" i="23"/>
  <c r="C573" i="23"/>
  <c r="C574" i="23"/>
  <c r="C575" i="23"/>
  <c r="C576" i="23"/>
  <c r="C577" i="23"/>
  <c r="C578" i="23"/>
  <c r="C579" i="23"/>
  <c r="C580" i="23"/>
  <c r="C581" i="23"/>
  <c r="C582" i="23"/>
  <c r="C583" i="23"/>
  <c r="C584" i="23"/>
  <c r="C585" i="23"/>
  <c r="C586" i="23"/>
  <c r="C587" i="23"/>
  <c r="C588" i="23"/>
  <c r="C589" i="23"/>
  <c r="C590" i="23"/>
  <c r="C591" i="23"/>
  <c r="C592" i="23"/>
  <c r="C593" i="23"/>
  <c r="C594" i="23"/>
  <c r="C595" i="23"/>
  <c r="C596" i="23"/>
  <c r="C597" i="23"/>
  <c r="C598" i="23"/>
  <c r="C599" i="23"/>
  <c r="C600" i="23"/>
  <c r="C601" i="23"/>
  <c r="C602" i="23"/>
  <c r="C603" i="23"/>
  <c r="C604" i="23"/>
  <c r="C605" i="23"/>
  <c r="C606" i="23"/>
  <c r="C607" i="23"/>
  <c r="C608" i="23"/>
  <c r="C609" i="23"/>
  <c r="C610" i="23"/>
  <c r="C611" i="23"/>
  <c r="C612" i="23"/>
  <c r="C613" i="23"/>
  <c r="C614" i="23"/>
  <c r="C615" i="23"/>
  <c r="C616" i="23"/>
  <c r="C617" i="23"/>
  <c r="C618" i="23"/>
  <c r="C619" i="23"/>
  <c r="C620" i="23"/>
  <c r="C621" i="23"/>
  <c r="C622" i="23"/>
  <c r="C623" i="23"/>
  <c r="C624" i="23"/>
  <c r="C625" i="23"/>
  <c r="C626" i="23"/>
  <c r="C627" i="23"/>
  <c r="C628" i="23"/>
  <c r="C629" i="23"/>
  <c r="C630" i="23"/>
  <c r="C631" i="23"/>
  <c r="C632" i="23"/>
  <c r="C633" i="23"/>
  <c r="C634" i="23"/>
  <c r="C635" i="23"/>
  <c r="C636" i="23"/>
  <c r="C637" i="23"/>
  <c r="C638" i="23"/>
  <c r="C639" i="23"/>
  <c r="C640" i="23"/>
  <c r="C641" i="23"/>
  <c r="C642" i="23"/>
  <c r="C643" i="23"/>
  <c r="C644" i="23"/>
  <c r="C645" i="23"/>
  <c r="C646" i="23"/>
  <c r="C647" i="23"/>
  <c r="C648" i="23"/>
  <c r="C649" i="23"/>
  <c r="C650" i="23"/>
  <c r="C651" i="23"/>
  <c r="C652" i="23"/>
  <c r="C653" i="23"/>
  <c r="C654" i="23"/>
  <c r="C655" i="23"/>
  <c r="C656" i="23"/>
  <c r="C657" i="23"/>
  <c r="C658" i="23"/>
  <c r="C659" i="23"/>
  <c r="C660" i="23"/>
  <c r="C661" i="23"/>
  <c r="C662" i="23"/>
  <c r="C663" i="23"/>
  <c r="C664" i="23"/>
  <c r="C665" i="23"/>
  <c r="C666" i="23"/>
  <c r="C667" i="23"/>
  <c r="C668" i="23"/>
  <c r="C669" i="23"/>
  <c r="C670" i="23"/>
  <c r="C671" i="23"/>
  <c r="C672" i="23"/>
  <c r="C673" i="23"/>
  <c r="C674" i="23"/>
  <c r="C675" i="23"/>
  <c r="C676" i="23"/>
  <c r="C677" i="23"/>
  <c r="C678" i="23"/>
  <c r="C679" i="23"/>
  <c r="C680" i="23"/>
  <c r="C681" i="23"/>
  <c r="C682" i="23"/>
  <c r="C683" i="23"/>
  <c r="C684" i="23"/>
  <c r="C685" i="23"/>
  <c r="C686" i="23"/>
  <c r="C687" i="23"/>
  <c r="C688" i="23"/>
  <c r="C689" i="23"/>
  <c r="C690" i="23"/>
  <c r="C691" i="23"/>
  <c r="C692" i="23"/>
  <c r="C693" i="23"/>
  <c r="C694" i="23"/>
  <c r="C695" i="23"/>
  <c r="C696" i="23"/>
  <c r="C697" i="23"/>
  <c r="C698" i="23"/>
  <c r="C699" i="23"/>
  <c r="C700" i="23"/>
  <c r="C701" i="23"/>
  <c r="C702" i="23"/>
  <c r="C703" i="23"/>
  <c r="C704" i="23"/>
  <c r="C705" i="23"/>
  <c r="C706" i="23"/>
  <c r="C707" i="23"/>
  <c r="C708" i="23"/>
  <c r="C709" i="23"/>
  <c r="C710" i="23"/>
  <c r="C711" i="23"/>
  <c r="C712" i="23"/>
  <c r="C713" i="23"/>
  <c r="C714" i="23"/>
  <c r="C715" i="23"/>
  <c r="C716" i="23"/>
  <c r="C717" i="23"/>
  <c r="C718" i="23"/>
  <c r="C719" i="23"/>
  <c r="C720" i="23"/>
  <c r="C721" i="23"/>
  <c r="C722" i="23"/>
  <c r="C723" i="23"/>
  <c r="C724" i="23"/>
  <c r="C725" i="23"/>
  <c r="C726" i="23"/>
  <c r="C727" i="23"/>
  <c r="C728" i="23"/>
  <c r="C729" i="23"/>
  <c r="C730" i="23"/>
  <c r="C731" i="23"/>
  <c r="C732" i="23"/>
  <c r="C733" i="23"/>
  <c r="C734" i="23"/>
  <c r="C735" i="23"/>
  <c r="C736" i="23"/>
  <c r="C737" i="23"/>
  <c r="C738" i="23"/>
  <c r="C739" i="23"/>
  <c r="C740" i="23"/>
  <c r="C741" i="23"/>
  <c r="C742" i="23"/>
  <c r="C743" i="23"/>
  <c r="C744" i="23"/>
  <c r="C745" i="23"/>
  <c r="C746" i="23"/>
  <c r="C747" i="23"/>
  <c r="C748" i="23"/>
  <c r="C749" i="23"/>
  <c r="C750" i="23"/>
  <c r="C751" i="23"/>
  <c r="C752" i="23"/>
  <c r="C753" i="23"/>
  <c r="C754" i="23"/>
  <c r="C755" i="23"/>
  <c r="C756" i="23"/>
  <c r="C757" i="23"/>
  <c r="C758" i="23"/>
  <c r="C759" i="23"/>
  <c r="C760" i="23"/>
  <c r="C761" i="23"/>
  <c r="C762" i="23"/>
  <c r="C763" i="23"/>
  <c r="C764" i="23"/>
  <c r="C765" i="23"/>
  <c r="C766" i="23"/>
  <c r="C767" i="23"/>
  <c r="C768" i="23"/>
  <c r="C769" i="23"/>
  <c r="C770" i="23"/>
  <c r="C771" i="23"/>
  <c r="C772" i="23"/>
  <c r="C773" i="23"/>
  <c r="C774" i="23"/>
  <c r="C775" i="23"/>
  <c r="C776" i="23"/>
  <c r="C777" i="23"/>
  <c r="C778" i="23"/>
  <c r="C779" i="23"/>
  <c r="C780" i="23"/>
  <c r="C781" i="23"/>
  <c r="C782" i="23"/>
  <c r="C783" i="23"/>
  <c r="C784" i="23"/>
  <c r="C785" i="23"/>
  <c r="C786" i="23"/>
  <c r="C787" i="23"/>
  <c r="C788" i="23"/>
  <c r="C789" i="23"/>
  <c r="C790" i="23"/>
  <c r="C791" i="23"/>
  <c r="C792" i="23"/>
  <c r="C793" i="23"/>
  <c r="C794" i="23"/>
  <c r="C795" i="23"/>
  <c r="C796" i="23"/>
  <c r="C797" i="23"/>
  <c r="C798" i="23"/>
  <c r="C799" i="23"/>
  <c r="C800" i="23"/>
  <c r="C801" i="23"/>
  <c r="C802" i="23"/>
  <c r="C803" i="23"/>
  <c r="C804" i="23"/>
  <c r="C805" i="23"/>
  <c r="C806" i="23"/>
  <c r="C807" i="23"/>
  <c r="C808" i="23"/>
  <c r="C809" i="23"/>
  <c r="C810" i="23"/>
  <c r="C811" i="23"/>
  <c r="C812" i="23"/>
  <c r="C813" i="23"/>
  <c r="C814" i="23"/>
  <c r="C815" i="23"/>
  <c r="C816" i="23"/>
  <c r="C817" i="23"/>
  <c r="C818" i="23"/>
  <c r="C819" i="23"/>
  <c r="C820" i="23"/>
  <c r="C821" i="23"/>
  <c r="C822" i="23"/>
  <c r="C823" i="23"/>
  <c r="C824" i="23"/>
  <c r="C825" i="23"/>
  <c r="C826" i="23"/>
  <c r="C827" i="23"/>
  <c r="C828" i="23"/>
  <c r="C829" i="23"/>
  <c r="C830" i="23"/>
  <c r="C831" i="23"/>
  <c r="C832" i="23"/>
  <c r="C833" i="23"/>
  <c r="C834" i="23"/>
  <c r="C835" i="23"/>
  <c r="C836" i="23"/>
  <c r="C837" i="23"/>
  <c r="C838" i="23"/>
  <c r="C839" i="23"/>
  <c r="C840" i="23"/>
  <c r="C841" i="23"/>
  <c r="C842" i="23"/>
  <c r="C843" i="23"/>
  <c r="C844" i="23"/>
  <c r="C845" i="23"/>
  <c r="C846" i="23"/>
  <c r="C847" i="23"/>
  <c r="C848" i="23"/>
  <c r="C849" i="23"/>
  <c r="C850" i="23"/>
  <c r="C851" i="23"/>
  <c r="C852" i="23"/>
  <c r="C853" i="23"/>
  <c r="C854" i="23"/>
  <c r="C855" i="23"/>
  <c r="C856" i="23"/>
  <c r="C857" i="23"/>
  <c r="C858" i="23"/>
  <c r="C859" i="23"/>
  <c r="C860" i="23"/>
  <c r="C861" i="23"/>
  <c r="C862" i="23"/>
  <c r="C863" i="23"/>
  <c r="C864" i="23"/>
  <c r="C865" i="23"/>
  <c r="C866" i="23"/>
  <c r="C867" i="23"/>
  <c r="C868" i="23"/>
  <c r="C869" i="23"/>
  <c r="C870" i="23"/>
  <c r="C871" i="23"/>
  <c r="C872" i="23"/>
  <c r="C873" i="23"/>
  <c r="C874" i="23"/>
  <c r="C875" i="23"/>
  <c r="C876" i="23"/>
  <c r="C877" i="23"/>
  <c r="C878" i="23"/>
  <c r="C879" i="23"/>
  <c r="C880" i="23"/>
  <c r="C881" i="23"/>
  <c r="C882" i="23"/>
  <c r="C883" i="23"/>
  <c r="C884" i="23"/>
  <c r="C885" i="23"/>
  <c r="C886" i="23"/>
  <c r="C887" i="23"/>
  <c r="C888" i="23"/>
  <c r="C889" i="23"/>
  <c r="C890" i="23"/>
  <c r="C891" i="23"/>
  <c r="C892" i="23"/>
  <c r="C893" i="23"/>
  <c r="C894" i="23"/>
  <c r="C895" i="23"/>
  <c r="C896" i="23"/>
  <c r="C897" i="23"/>
  <c r="C898" i="23"/>
  <c r="C899" i="23"/>
  <c r="C900" i="23"/>
  <c r="C901" i="23"/>
  <c r="C902" i="23"/>
  <c r="C903" i="23"/>
  <c r="C904" i="23"/>
  <c r="C905" i="23"/>
  <c r="C906" i="23"/>
  <c r="C907" i="23"/>
  <c r="C908" i="23"/>
  <c r="C909" i="23"/>
  <c r="C910" i="23"/>
  <c r="C911" i="23"/>
  <c r="C912" i="23"/>
  <c r="C913" i="23"/>
  <c r="C914" i="23"/>
  <c r="C915" i="23"/>
  <c r="C916" i="23"/>
  <c r="C917" i="23"/>
  <c r="C918" i="23"/>
  <c r="C919" i="23"/>
  <c r="C920" i="23"/>
  <c r="C921" i="23"/>
  <c r="C922" i="23"/>
  <c r="C923" i="23"/>
  <c r="C924" i="23"/>
  <c r="C925" i="23"/>
  <c r="C926" i="23"/>
  <c r="C927" i="23"/>
  <c r="C928" i="23"/>
  <c r="C929" i="23"/>
  <c r="C930" i="23"/>
  <c r="C931" i="23"/>
  <c r="C932" i="23"/>
  <c r="C933" i="23"/>
  <c r="C934" i="23"/>
  <c r="C935" i="23"/>
  <c r="C936" i="23"/>
  <c r="C937" i="23"/>
  <c r="C938" i="23"/>
  <c r="C939" i="23"/>
  <c r="C940" i="23"/>
  <c r="C941" i="23"/>
  <c r="C942" i="23"/>
  <c r="C943" i="23"/>
  <c r="C944" i="23"/>
  <c r="C945" i="23"/>
  <c r="C946" i="23"/>
  <c r="C947" i="23"/>
  <c r="C948" i="23"/>
  <c r="C949" i="23"/>
  <c r="C950" i="23"/>
  <c r="C951" i="23"/>
  <c r="C952" i="23"/>
  <c r="C953" i="23"/>
  <c r="C954" i="23"/>
  <c r="C955" i="23"/>
  <c r="C956" i="23"/>
  <c r="C957" i="23"/>
  <c r="C958" i="23"/>
  <c r="C959" i="23"/>
  <c r="C960" i="23"/>
  <c r="C961" i="23"/>
  <c r="C962" i="23"/>
  <c r="C963" i="23"/>
  <c r="C964" i="23"/>
  <c r="C965" i="23"/>
  <c r="C966" i="23"/>
  <c r="C967" i="23"/>
  <c r="C968" i="23"/>
  <c r="C969" i="23"/>
  <c r="C970" i="23"/>
  <c r="C971" i="23"/>
  <c r="C972" i="23"/>
  <c r="C973" i="23"/>
  <c r="C974" i="23"/>
  <c r="C975" i="23"/>
  <c r="C976" i="23"/>
  <c r="C977" i="23"/>
  <c r="C978" i="23"/>
  <c r="C979" i="23"/>
  <c r="C980" i="23"/>
  <c r="C981" i="23"/>
  <c r="C982" i="23"/>
  <c r="C983" i="23"/>
  <c r="C984" i="23"/>
  <c r="C985" i="23"/>
  <c r="C986" i="23"/>
  <c r="C987" i="23"/>
  <c r="C988" i="23"/>
  <c r="C989" i="23"/>
  <c r="C990" i="23"/>
  <c r="C991" i="23"/>
  <c r="C992" i="23"/>
  <c r="C993" i="23"/>
  <c r="C994" i="23"/>
  <c r="C995" i="23"/>
  <c r="C996" i="23"/>
  <c r="C997" i="23"/>
  <c r="C998" i="23"/>
  <c r="C999" i="23"/>
  <c r="C1000" i="23"/>
  <c r="C1001" i="23"/>
  <c r="C1002" i="23"/>
  <c r="C1003" i="23"/>
  <c r="C1004" i="23"/>
  <c r="C1005" i="23"/>
  <c r="C1006" i="23"/>
  <c r="C1007" i="23"/>
  <c r="C1008" i="23"/>
  <c r="C1009" i="23"/>
  <c r="C1010" i="23"/>
  <c r="C1011" i="23"/>
  <c r="C1012" i="23"/>
  <c r="C1013" i="23"/>
  <c r="C1014" i="23"/>
  <c r="C1015" i="23"/>
  <c r="C1016" i="23"/>
  <c r="C1017" i="23"/>
  <c r="C1018" i="23"/>
  <c r="C1019" i="23"/>
  <c r="C20" i="23"/>
  <c r="D15" i="23"/>
  <c r="C15" i="23"/>
  <c r="H20" i="23" l="1"/>
  <c r="I20" i="23" s="1"/>
  <c r="F20" i="23"/>
  <c r="L8" i="21"/>
  <c r="L7" i="21"/>
  <c r="I16" i="21"/>
  <c r="H16" i="21"/>
  <c r="I15" i="21"/>
  <c r="G11" i="21"/>
  <c r="G16" i="21" s="1"/>
  <c r="G17" i="21" s="1"/>
  <c r="G18" i="21" s="1"/>
  <c r="G19" i="21" s="1"/>
  <c r="G20" i="21" s="1"/>
  <c r="I7" i="21"/>
  <c r="H7" i="21"/>
  <c r="H15" i="21" s="1"/>
  <c r="I10" i="21"/>
  <c r="H10" i="21"/>
  <c r="G20" i="23" l="1"/>
  <c r="L15" i="21"/>
  <c r="L16" i="21"/>
  <c r="G15" i="21"/>
  <c r="O8" i="23" l="1"/>
  <c r="D20" i="21"/>
  <c r="I11" i="21" s="1"/>
  <c r="C20" i="21"/>
  <c r="H11" i="21" s="1"/>
  <c r="E13" i="20"/>
  <c r="F15" i="20"/>
  <c r="K15" i="20"/>
  <c r="H17" i="21" l="1"/>
  <c r="H19" i="21" s="1"/>
  <c r="M7" i="21" s="1"/>
  <c r="H18" i="21"/>
  <c r="N7" i="21" s="1"/>
  <c r="I17" i="21"/>
  <c r="I19" i="21" s="1"/>
  <c r="M8" i="21" s="1"/>
  <c r="M16" i="21" s="1"/>
  <c r="O16" i="21" s="1"/>
  <c r="I18" i="21"/>
  <c r="I20" i="21" s="1"/>
  <c r="N8" i="21" s="1"/>
  <c r="N16" i="21" s="1"/>
  <c r="L15" i="20"/>
  <c r="J15" i="20"/>
  <c r="K14" i="20"/>
  <c r="L14" i="20"/>
  <c r="J14" i="20"/>
  <c r="M13" i="20"/>
  <c r="K10" i="20"/>
  <c r="L10" i="20"/>
  <c r="J10" i="20"/>
  <c r="M9" i="20"/>
  <c r="M8" i="20"/>
  <c r="K7" i="20"/>
  <c r="K13" i="20" s="1"/>
  <c r="L7" i="20"/>
  <c r="L13" i="20" s="1"/>
  <c r="J7" i="20"/>
  <c r="J13" i="20" s="1"/>
  <c r="F9" i="20"/>
  <c r="E8" i="20"/>
  <c r="E14" i="20" s="1"/>
  <c r="E15" i="20" s="1"/>
  <c r="D68" i="19"/>
  <c r="D67" i="19"/>
  <c r="M15" i="21" l="1"/>
  <c r="N15" i="21"/>
  <c r="P8" i="21"/>
  <c r="O8" i="21"/>
  <c r="P7" i="21"/>
  <c r="L11" i="21" s="1"/>
  <c r="O7" i="21"/>
  <c r="L10" i="21" s="1"/>
  <c r="J16" i="20"/>
  <c r="M14" i="20"/>
  <c r="K16" i="20"/>
  <c r="M10" i="20"/>
  <c r="M15" i="20"/>
  <c r="L16" i="20"/>
  <c r="E9" i="20"/>
  <c r="D66" i="19"/>
  <c r="O15" i="21" l="1"/>
  <c r="M16" i="20"/>
  <c r="D24" i="19"/>
  <c r="D6" i="18"/>
  <c r="E6" i="18"/>
  <c r="G6" i="18"/>
  <c r="H6" i="18"/>
  <c r="I6" i="18"/>
  <c r="D5" i="18"/>
  <c r="E5" i="18"/>
  <c r="F5" i="18"/>
  <c r="G5" i="18"/>
  <c r="H5" i="18"/>
  <c r="I5" i="18"/>
  <c r="J5" i="18"/>
  <c r="K5" i="18"/>
  <c r="L5" i="18"/>
  <c r="M5" i="18"/>
  <c r="C5" i="18"/>
  <c r="P9" i="15"/>
  <c r="C6" i="18" s="1"/>
  <c r="Q9" i="15"/>
  <c r="R9" i="15"/>
  <c r="S9" i="15"/>
  <c r="F6" i="18" s="1"/>
  <c r="T9" i="15"/>
  <c r="U9" i="15"/>
  <c r="V9" i="15"/>
  <c r="AP9" i="15"/>
  <c r="E8" i="18" s="1"/>
  <c r="AQ9" i="15"/>
  <c r="F8" i="18" s="1"/>
  <c r="AR9" i="15"/>
  <c r="G8" i="18" s="1"/>
  <c r="AS9" i="15"/>
  <c r="H8" i="18" s="1"/>
  <c r="AT9" i="15"/>
  <c r="I8" i="18" s="1"/>
  <c r="AU9" i="15"/>
  <c r="J8" i="18" s="1"/>
  <c r="AV9" i="15"/>
  <c r="K8" i="18" s="1"/>
  <c r="AW9" i="15"/>
  <c r="L8" i="18" s="1"/>
  <c r="AX9" i="15"/>
  <c r="M8" i="18" s="1"/>
  <c r="P8" i="15"/>
  <c r="Q8" i="15"/>
  <c r="R8" i="15"/>
  <c r="S8" i="15"/>
  <c r="T8" i="15"/>
  <c r="U8" i="15"/>
  <c r="V8" i="15"/>
  <c r="W8" i="15"/>
  <c r="W9" i="15" s="1"/>
  <c r="J6" i="18" s="1"/>
  <c r="X8" i="15"/>
  <c r="X9" i="15" s="1"/>
  <c r="K6" i="18" s="1"/>
  <c r="Y8" i="15"/>
  <c r="Y9" i="15" s="1"/>
  <c r="L6" i="18" s="1"/>
  <c r="Z8" i="15"/>
  <c r="Z9" i="15" s="1"/>
  <c r="M6" i="18" s="1"/>
  <c r="AA8" i="15"/>
  <c r="AA9" i="15" s="1"/>
  <c r="N6" i="18" s="1"/>
  <c r="AB8" i="15"/>
  <c r="AB9" i="15" s="1"/>
  <c r="C7" i="18" s="1"/>
  <c r="AC8" i="15"/>
  <c r="AC9" i="15" s="1"/>
  <c r="D7" i="18" s="1"/>
  <c r="AD8" i="15"/>
  <c r="AD9" i="15" s="1"/>
  <c r="E7" i="18" s="1"/>
  <c r="AE8" i="15"/>
  <c r="AE9" i="15" s="1"/>
  <c r="F7" i="18" s="1"/>
  <c r="AF8" i="15"/>
  <c r="AF9" i="15" s="1"/>
  <c r="G7" i="18" s="1"/>
  <c r="AG8" i="15"/>
  <c r="AG9" i="15" s="1"/>
  <c r="H7" i="18" s="1"/>
  <c r="AH8" i="15"/>
  <c r="AH9" i="15" s="1"/>
  <c r="I7" i="18" s="1"/>
  <c r="AI8" i="15"/>
  <c r="AI9" i="15" s="1"/>
  <c r="J7" i="18" s="1"/>
  <c r="AJ8" i="15"/>
  <c r="AJ9" i="15" s="1"/>
  <c r="K7" i="18" s="1"/>
  <c r="AK8" i="15"/>
  <c r="AK9" i="15" s="1"/>
  <c r="L7" i="18" s="1"/>
  <c r="AL8" i="15"/>
  <c r="AL9" i="15" s="1"/>
  <c r="M7" i="18" s="1"/>
  <c r="AM8" i="15"/>
  <c r="AM9" i="15" s="1"/>
  <c r="N7" i="18" s="1"/>
  <c r="AN8" i="15"/>
  <c r="AN9" i="15" s="1"/>
  <c r="C8" i="18" s="1"/>
  <c r="AO8" i="15"/>
  <c r="AO9" i="15" s="1"/>
  <c r="D8" i="18" s="1"/>
  <c r="AP8" i="15"/>
  <c r="AQ8" i="15"/>
  <c r="AR8" i="15"/>
  <c r="AS8" i="15"/>
  <c r="AT8" i="15"/>
  <c r="AU8" i="15"/>
  <c r="AV8" i="15"/>
  <c r="AW8" i="15"/>
  <c r="AX8" i="15"/>
  <c r="AY8" i="15"/>
  <c r="AY9" i="15" s="1"/>
  <c r="N8" i="18" s="1"/>
  <c r="O8" i="15"/>
  <c r="O9" i="15" s="1"/>
  <c r="N5" i="18" s="1"/>
  <c r="C7" i="15"/>
  <c r="C8" i="15" s="1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J7" i="15"/>
  <c r="D48" i="19" l="1"/>
  <c r="D14" i="38"/>
  <c r="D50" i="19"/>
  <c r="D51" i="19"/>
  <c r="E24" i="19"/>
  <c r="D49" i="19"/>
  <c r="J9" i="18"/>
  <c r="I9" i="18"/>
  <c r="H9" i="18"/>
  <c r="F9" i="18"/>
  <c r="E9" i="18"/>
  <c r="D9" i="18"/>
  <c r="C9" i="18"/>
  <c r="N9" i="18"/>
  <c r="M9" i="18"/>
  <c r="K9" i="18"/>
  <c r="G9" i="18"/>
  <c r="L9" i="18"/>
  <c r="F24" i="19" l="1"/>
  <c r="F48" i="19" s="1"/>
  <c r="F54" i="19" s="1"/>
  <c r="E14" i="38"/>
  <c r="E48" i="19"/>
  <c r="E54" i="19" s="1"/>
  <c r="G24" i="19" l="1"/>
  <c r="G14" i="38" s="1"/>
  <c r="F14" i="38"/>
  <c r="E71" i="19"/>
  <c r="F71" i="19"/>
  <c r="F59" i="19"/>
  <c r="E59" i="19"/>
  <c r="E50" i="19"/>
  <c r="E49" i="19"/>
  <c r="E55" i="19" s="1"/>
  <c r="E72" i="19" s="1"/>
  <c r="F49" i="19"/>
  <c r="F55" i="19" s="1"/>
  <c r="F50" i="19"/>
  <c r="G48" i="19" l="1"/>
  <c r="G54" i="19" s="1"/>
  <c r="H24" i="19"/>
  <c r="H14" i="38"/>
  <c r="F65" i="19"/>
  <c r="F72" i="19"/>
  <c r="G71" i="19"/>
  <c r="E65" i="19"/>
  <c r="D65" i="19"/>
  <c r="F51" i="19"/>
  <c r="F60" i="19"/>
  <c r="E60" i="19"/>
  <c r="E66" i="19" s="1"/>
  <c r="G59" i="19"/>
  <c r="G65" i="19" s="1"/>
  <c r="E51" i="19"/>
  <c r="F61" i="19"/>
  <c r="E61" i="19"/>
  <c r="G50" i="19"/>
  <c r="G49" i="19"/>
  <c r="G55" i="19" s="1"/>
  <c r="G72" i="19" s="1"/>
  <c r="I24" i="19"/>
  <c r="H48" i="19"/>
  <c r="H54" i="19" s="1"/>
  <c r="I14" i="38" l="1"/>
  <c r="F66" i="19"/>
  <c r="E67" i="19"/>
  <c r="F67" i="19"/>
  <c r="H71" i="19"/>
  <c r="G51" i="19"/>
  <c r="G62" i="19" s="1"/>
  <c r="G61" i="19"/>
  <c r="E56" i="19"/>
  <c r="F62" i="19"/>
  <c r="E62" i="19"/>
  <c r="E68" i="19" s="1"/>
  <c r="F56" i="19"/>
  <c r="H59" i="19"/>
  <c r="H65" i="19" s="1"/>
  <c r="G60" i="19"/>
  <c r="G66" i="19" s="1"/>
  <c r="H50" i="19"/>
  <c r="H49" i="19"/>
  <c r="H55" i="19" s="1"/>
  <c r="H72" i="19" s="1"/>
  <c r="J24" i="19"/>
  <c r="I48" i="19"/>
  <c r="J14" i="38" l="1"/>
  <c r="F73" i="19"/>
  <c r="E73" i="19"/>
  <c r="I54" i="19"/>
  <c r="I71" i="19" s="1"/>
  <c r="G67" i="19"/>
  <c r="G68" i="19"/>
  <c r="F68" i="19"/>
  <c r="H51" i="19"/>
  <c r="H62" i="19" s="1"/>
  <c r="H68" i="19" s="1"/>
  <c r="H61" i="19"/>
  <c r="G56" i="19"/>
  <c r="H60" i="19"/>
  <c r="H66" i="19" s="1"/>
  <c r="I59" i="19"/>
  <c r="I65" i="19" s="1"/>
  <c r="K24" i="19"/>
  <c r="J48" i="19"/>
  <c r="J54" i="19" s="1"/>
  <c r="I50" i="19"/>
  <c r="I49" i="19"/>
  <c r="I55" i="19" s="1"/>
  <c r="K14" i="38" l="1"/>
  <c r="G73" i="19"/>
  <c r="I72" i="19"/>
  <c r="J71" i="19"/>
  <c r="H67" i="19"/>
  <c r="I51" i="19"/>
  <c r="I62" i="19" s="1"/>
  <c r="I68" i="19" s="1"/>
  <c r="I60" i="19"/>
  <c r="I66" i="19" s="1"/>
  <c r="H56" i="19"/>
  <c r="J59" i="19"/>
  <c r="J65" i="19" s="1"/>
  <c r="I61" i="19"/>
  <c r="J50" i="19"/>
  <c r="J49" i="19"/>
  <c r="J55" i="19" s="1"/>
  <c r="L24" i="19"/>
  <c r="K48" i="19"/>
  <c r="K54" i="19" s="1"/>
  <c r="K71" i="19" s="1"/>
  <c r="L14" i="38" l="1"/>
  <c r="H73" i="19"/>
  <c r="J72" i="19"/>
  <c r="I67" i="19"/>
  <c r="J51" i="19"/>
  <c r="J62" i="19" s="1"/>
  <c r="J68" i="19" s="1"/>
  <c r="K59" i="19"/>
  <c r="K65" i="19" s="1"/>
  <c r="J60" i="19"/>
  <c r="J66" i="19" s="1"/>
  <c r="J61" i="19"/>
  <c r="I56" i="19"/>
  <c r="I73" i="19" s="1"/>
  <c r="K50" i="19"/>
  <c r="K49" i="19"/>
  <c r="M24" i="19"/>
  <c r="L48" i="19"/>
  <c r="L54" i="19" s="1"/>
  <c r="M14" i="38" l="1"/>
  <c r="K60" i="19"/>
  <c r="K66" i="19" s="1"/>
  <c r="K55" i="19"/>
  <c r="K72" i="19" s="1"/>
  <c r="L71" i="19"/>
  <c r="J67" i="19"/>
  <c r="L59" i="19"/>
  <c r="L65" i="19" s="1"/>
  <c r="K51" i="19"/>
  <c r="K62" i="19" s="1"/>
  <c r="K68" i="19" s="1"/>
  <c r="K61" i="19"/>
  <c r="J56" i="19"/>
  <c r="J73" i="19" s="1"/>
  <c r="L50" i="19"/>
  <c r="L61" i="19" s="1"/>
  <c r="L49" i="19"/>
  <c r="N24" i="19"/>
  <c r="M48" i="19"/>
  <c r="M54" i="19" s="1"/>
  <c r="N14" i="38" l="1"/>
  <c r="L60" i="19"/>
  <c r="L66" i="19" s="1"/>
  <c r="L55" i="19"/>
  <c r="L72" i="19" s="1"/>
  <c r="M71" i="19"/>
  <c r="L67" i="19"/>
  <c r="K67" i="19"/>
  <c r="M59" i="19"/>
  <c r="M65" i="19" s="1"/>
  <c r="L51" i="19"/>
  <c r="L62" i="19" s="1"/>
  <c r="L68" i="19" s="1"/>
  <c r="K56" i="19"/>
  <c r="M50" i="19"/>
  <c r="M49" i="19"/>
  <c r="M55" i="19" s="1"/>
  <c r="O24" i="19"/>
  <c r="N48" i="19"/>
  <c r="O14" i="38" l="1"/>
  <c r="D17" i="38"/>
  <c r="M72" i="19"/>
  <c r="K73" i="19"/>
  <c r="N59" i="19"/>
  <c r="N65" i="19" s="1"/>
  <c r="N54" i="19"/>
  <c r="M51" i="19"/>
  <c r="M62" i="19" s="1"/>
  <c r="M68" i="19" s="1"/>
  <c r="L56" i="19"/>
  <c r="M61" i="19"/>
  <c r="M60" i="19"/>
  <c r="M66" i="19" s="1"/>
  <c r="P24" i="19"/>
  <c r="O48" i="19"/>
  <c r="N50" i="19"/>
  <c r="N49" i="19"/>
  <c r="P14" i="38" l="1"/>
  <c r="P15" i="38"/>
  <c r="P17" i="38" s="1"/>
  <c r="E17" i="38"/>
  <c r="N60" i="19"/>
  <c r="N66" i="19" s="1"/>
  <c r="N55" i="19"/>
  <c r="M67" i="19"/>
  <c r="L73" i="19"/>
  <c r="N71" i="19"/>
  <c r="O59" i="19"/>
  <c r="O65" i="19" s="1"/>
  <c r="O54" i="19"/>
  <c r="N51" i="19"/>
  <c r="N62" i="19" s="1"/>
  <c r="N68" i="19" s="1"/>
  <c r="N61" i="19"/>
  <c r="M56" i="19"/>
  <c r="O49" i="19"/>
  <c r="O55" i="19" s="1"/>
  <c r="O50" i="19"/>
  <c r="O61" i="19" s="1"/>
  <c r="Q24" i="19"/>
  <c r="P48" i="19"/>
  <c r="P54" i="19" s="1"/>
  <c r="Q14" i="38" l="1"/>
  <c r="F17" i="38" s="1"/>
  <c r="M73" i="19"/>
  <c r="O67" i="19"/>
  <c r="P71" i="19"/>
  <c r="N67" i="19"/>
  <c r="O72" i="19"/>
  <c r="O71" i="19"/>
  <c r="N72" i="19"/>
  <c r="P59" i="19"/>
  <c r="P65" i="19" s="1"/>
  <c r="O60" i="19"/>
  <c r="O66" i="19" s="1"/>
  <c r="O51" i="19"/>
  <c r="O62" i="19" s="1"/>
  <c r="O68" i="19" s="1"/>
  <c r="N56" i="19"/>
  <c r="N73" i="19" s="1"/>
  <c r="R24" i="19"/>
  <c r="Q48" i="19"/>
  <c r="P49" i="19"/>
  <c r="P55" i="19" s="1"/>
  <c r="P50" i="19"/>
  <c r="P61" i="19" s="1"/>
  <c r="R14" i="38" l="1"/>
  <c r="G17" i="38"/>
  <c r="P72" i="19"/>
  <c r="P67" i="19"/>
  <c r="Q59" i="19"/>
  <c r="Q65" i="19" s="1"/>
  <c r="Q54" i="19"/>
  <c r="P51" i="19"/>
  <c r="P62" i="19" s="1"/>
  <c r="P68" i="19" s="1"/>
  <c r="O56" i="19"/>
  <c r="O73" i="19" s="1"/>
  <c r="P60" i="19"/>
  <c r="P66" i="19" s="1"/>
  <c r="Q49" i="19"/>
  <c r="Q55" i="19" s="1"/>
  <c r="Q50" i="19"/>
  <c r="S24" i="19"/>
  <c r="R48" i="19"/>
  <c r="R54" i="19" s="1"/>
  <c r="S14" i="38" l="1"/>
  <c r="H17" i="38" s="1"/>
  <c r="R71" i="19"/>
  <c r="Q72" i="19"/>
  <c r="Q71" i="19"/>
  <c r="Q51" i="19"/>
  <c r="Q62" i="19" s="1"/>
  <c r="Q68" i="19" s="1"/>
  <c r="R59" i="19"/>
  <c r="R65" i="19" s="1"/>
  <c r="P56" i="19"/>
  <c r="P73" i="19" s="1"/>
  <c r="Q61" i="19"/>
  <c r="Q60" i="19"/>
  <c r="Q66" i="19" s="1"/>
  <c r="R49" i="19"/>
  <c r="R55" i="19" s="1"/>
  <c r="R50" i="19"/>
  <c r="T24" i="19"/>
  <c r="S48" i="19"/>
  <c r="T14" i="38" l="1"/>
  <c r="I17" i="38" s="1"/>
  <c r="Q67" i="19"/>
  <c r="R72" i="19"/>
  <c r="S59" i="19"/>
  <c r="S65" i="19" s="1"/>
  <c r="S54" i="19"/>
  <c r="R60" i="19"/>
  <c r="R66" i="19" s="1"/>
  <c r="R51" i="19"/>
  <c r="R62" i="19" s="1"/>
  <c r="R68" i="19" s="1"/>
  <c r="R61" i="19"/>
  <c r="Q56" i="19"/>
  <c r="Q73" i="19" s="1"/>
  <c r="S49" i="19"/>
  <c r="S55" i="19" s="1"/>
  <c r="S50" i="19"/>
  <c r="U24" i="19"/>
  <c r="T48" i="19"/>
  <c r="T54" i="19" s="1"/>
  <c r="U14" i="38" l="1"/>
  <c r="J17" i="38"/>
  <c r="R67" i="19"/>
  <c r="T71" i="19"/>
  <c r="S72" i="19"/>
  <c r="S71" i="19"/>
  <c r="T59" i="19"/>
  <c r="T65" i="19" s="1"/>
  <c r="S51" i="19"/>
  <c r="S62" i="19" s="1"/>
  <c r="S68" i="19" s="1"/>
  <c r="S61" i="19"/>
  <c r="R56" i="19"/>
  <c r="R73" i="19" s="1"/>
  <c r="S60" i="19"/>
  <c r="S66" i="19" s="1"/>
  <c r="V24" i="19"/>
  <c r="U48" i="19"/>
  <c r="U54" i="19" s="1"/>
  <c r="T50" i="19"/>
  <c r="T49" i="19"/>
  <c r="T55" i="19" s="1"/>
  <c r="V14" i="38" l="1"/>
  <c r="K17" i="38"/>
  <c r="U71" i="19"/>
  <c r="S67" i="19"/>
  <c r="T72" i="19"/>
  <c r="T60" i="19"/>
  <c r="T66" i="19" s="1"/>
  <c r="U59" i="19"/>
  <c r="U65" i="19" s="1"/>
  <c r="T51" i="19"/>
  <c r="T62" i="19" s="1"/>
  <c r="T68" i="19" s="1"/>
  <c r="T61" i="19"/>
  <c r="S56" i="19"/>
  <c r="S73" i="19" s="1"/>
  <c r="U49" i="19"/>
  <c r="U55" i="19" s="1"/>
  <c r="U72" i="19" s="1"/>
  <c r="U50" i="19"/>
  <c r="U61" i="19" s="1"/>
  <c r="W24" i="19"/>
  <c r="V48" i="19"/>
  <c r="V54" i="19" s="1"/>
  <c r="W14" i="38" l="1"/>
  <c r="L17" i="38" s="1"/>
  <c r="V71" i="19"/>
  <c r="U67" i="19"/>
  <c r="T67" i="19"/>
  <c r="U51" i="19"/>
  <c r="U62" i="19" s="1"/>
  <c r="U68" i="19" s="1"/>
  <c r="T56" i="19"/>
  <c r="T73" i="19" s="1"/>
  <c r="V59" i="19"/>
  <c r="V65" i="19" s="1"/>
  <c r="U60" i="19"/>
  <c r="U66" i="19" s="1"/>
  <c r="X24" i="19"/>
  <c r="W48" i="19"/>
  <c r="V50" i="19"/>
  <c r="V49" i="19"/>
  <c r="V55" i="19" s="1"/>
  <c r="V72" i="19" s="1"/>
  <c r="X14" i="38" l="1"/>
  <c r="M17" i="38" s="1"/>
  <c r="W59" i="19"/>
  <c r="W65" i="19" s="1"/>
  <c r="W54" i="19"/>
  <c r="V51" i="19"/>
  <c r="V62" i="19" s="1"/>
  <c r="V68" i="19" s="1"/>
  <c r="U56" i="19"/>
  <c r="U73" i="19" s="1"/>
  <c r="V61" i="19"/>
  <c r="V60" i="19"/>
  <c r="V66" i="19" s="1"/>
  <c r="W50" i="19"/>
  <c r="W49" i="19"/>
  <c r="W55" i="19" s="1"/>
  <c r="Y24" i="19"/>
  <c r="X48" i="19"/>
  <c r="X54" i="19" s="1"/>
  <c r="Y14" i="38" l="1"/>
  <c r="N17" i="38" s="1"/>
  <c r="X71" i="19"/>
  <c r="V67" i="19"/>
  <c r="W72" i="19"/>
  <c r="W71" i="19"/>
  <c r="W51" i="19"/>
  <c r="W62" i="19" s="1"/>
  <c r="W68" i="19" s="1"/>
  <c r="W61" i="19"/>
  <c r="X59" i="19"/>
  <c r="X65" i="19" s="1"/>
  <c r="W60" i="19"/>
  <c r="W66" i="19" s="1"/>
  <c r="V56" i="19"/>
  <c r="V73" i="19" s="1"/>
  <c r="Z24" i="19"/>
  <c r="Y48" i="19"/>
  <c r="X50" i="19"/>
  <c r="X49" i="19"/>
  <c r="X55" i="19" s="1"/>
  <c r="Z14" i="38" l="1"/>
  <c r="O17" i="38"/>
  <c r="P16" i="38" s="1"/>
  <c r="Q15" i="38" s="1"/>
  <c r="W67" i="19"/>
  <c r="X72" i="19"/>
  <c r="Y59" i="19"/>
  <c r="Y65" i="19" s="1"/>
  <c r="Y54" i="19"/>
  <c r="X60" i="19"/>
  <c r="X66" i="19" s="1"/>
  <c r="X51" i="19"/>
  <c r="X62" i="19" s="1"/>
  <c r="X68" i="19" s="1"/>
  <c r="X61" i="19"/>
  <c r="W56" i="19"/>
  <c r="W73" i="19" s="1"/>
  <c r="Y50" i="19"/>
  <c r="Y49" i="19"/>
  <c r="Y55" i="19" s="1"/>
  <c r="AA24" i="19"/>
  <c r="AA14" i="38" s="1"/>
  <c r="Z48" i="19"/>
  <c r="Q16" i="38" l="1"/>
  <c r="R15" i="38" s="1"/>
  <c r="Q17" i="38"/>
  <c r="X67" i="19"/>
  <c r="Y72" i="19"/>
  <c r="Y71" i="19"/>
  <c r="Z59" i="19"/>
  <c r="Z65" i="19" s="1"/>
  <c r="Z54" i="19"/>
  <c r="Y51" i="19"/>
  <c r="Y62" i="19" s="1"/>
  <c r="Y68" i="19" s="1"/>
  <c r="Y61" i="19"/>
  <c r="X56" i="19"/>
  <c r="X73" i="19" s="1"/>
  <c r="Y60" i="19"/>
  <c r="Y66" i="19" s="1"/>
  <c r="Z50" i="19"/>
  <c r="Z49" i="19"/>
  <c r="Z55" i="19" s="1"/>
  <c r="AB24" i="19"/>
  <c r="AB14" i="38" s="1"/>
  <c r="AA48" i="19"/>
  <c r="AA54" i="19" s="1"/>
  <c r="Q18" i="38" l="1"/>
  <c r="Q44" i="38" s="1"/>
  <c r="Q43" i="38"/>
  <c r="R16" i="38"/>
  <c r="R18" i="38" s="1"/>
  <c r="R17" i="38"/>
  <c r="AA71" i="19"/>
  <c r="Y67" i="19"/>
  <c r="Z72" i="19"/>
  <c r="Z71" i="19"/>
  <c r="Z51" i="19"/>
  <c r="Z62" i="19" s="1"/>
  <c r="Z68" i="19" s="1"/>
  <c r="Z61" i="19"/>
  <c r="Z60" i="19"/>
  <c r="Z66" i="19" s="1"/>
  <c r="AA59" i="19"/>
  <c r="AA65" i="19" s="1"/>
  <c r="Y56" i="19"/>
  <c r="Y73" i="19" s="1"/>
  <c r="AC24" i="19"/>
  <c r="AC14" i="38" s="1"/>
  <c r="AB48" i="19"/>
  <c r="AA50" i="19"/>
  <c r="AA49" i="19"/>
  <c r="AA55" i="19" s="1"/>
  <c r="S15" i="38" l="1"/>
  <c r="S16" i="38" s="1"/>
  <c r="T15" i="38" s="1"/>
  <c r="S17" i="38"/>
  <c r="R44" i="38"/>
  <c r="R55" i="38" s="1"/>
  <c r="R43" i="38"/>
  <c r="R54" i="38" s="1"/>
  <c r="Q45" i="38"/>
  <c r="Q48" i="38"/>
  <c r="Q54" i="38"/>
  <c r="Q60" i="38" s="1"/>
  <c r="Q66" i="38" s="1"/>
  <c r="Q55" i="38"/>
  <c r="Q61" i="38" s="1"/>
  <c r="Z67" i="19"/>
  <c r="AA72" i="19"/>
  <c r="AB59" i="19"/>
  <c r="AB65" i="19" s="1"/>
  <c r="AB54" i="19"/>
  <c r="AA60" i="19"/>
  <c r="AA66" i="19" s="1"/>
  <c r="AA51" i="19"/>
  <c r="AA62" i="19" s="1"/>
  <c r="AA68" i="19" s="1"/>
  <c r="AA61" i="19"/>
  <c r="Z56" i="19"/>
  <c r="Z73" i="19" s="1"/>
  <c r="AB50" i="19"/>
  <c r="AB49" i="19"/>
  <c r="AB55" i="19" s="1"/>
  <c r="AD24" i="19"/>
  <c r="AD14" i="38" s="1"/>
  <c r="AC48" i="19"/>
  <c r="AC54" i="19" s="1"/>
  <c r="R61" i="38" l="1"/>
  <c r="S18" i="38"/>
  <c r="S44" i="38" s="1"/>
  <c r="S55" i="38" s="1"/>
  <c r="S61" i="38" s="1"/>
  <c r="R60" i="38"/>
  <c r="Q46" i="38"/>
  <c r="Q56" i="38"/>
  <c r="Q62" i="38" s="1"/>
  <c r="Q49" i="38"/>
  <c r="R45" i="38"/>
  <c r="R46" i="38" s="1"/>
  <c r="R50" i="38" s="1"/>
  <c r="R48" i="38"/>
  <c r="R49" i="38" s="1"/>
  <c r="T16" i="38"/>
  <c r="U15" i="38" s="1"/>
  <c r="T17" i="38"/>
  <c r="AC71" i="19"/>
  <c r="AB72" i="19"/>
  <c r="AB71" i="19"/>
  <c r="AA67" i="19"/>
  <c r="AC59" i="19"/>
  <c r="AC65" i="19" s="1"/>
  <c r="AB51" i="19"/>
  <c r="AB62" i="19" s="1"/>
  <c r="AB68" i="19" s="1"/>
  <c r="AB61" i="19"/>
  <c r="AA56" i="19"/>
  <c r="AA73" i="19" s="1"/>
  <c r="AB60" i="19"/>
  <c r="AB66" i="19" s="1"/>
  <c r="AC50" i="19"/>
  <c r="AC61" i="19" s="1"/>
  <c r="AC49" i="19"/>
  <c r="AC55" i="19" s="1"/>
  <c r="AE24" i="19"/>
  <c r="AE14" i="38" s="1"/>
  <c r="AD48" i="19"/>
  <c r="S43" i="38" l="1"/>
  <c r="S45" i="38" s="1"/>
  <c r="T18" i="38"/>
  <c r="T44" i="38" s="1"/>
  <c r="T55" i="38" s="1"/>
  <c r="T61" i="38" s="1"/>
  <c r="U16" i="38"/>
  <c r="V15" i="38" s="1"/>
  <c r="U17" i="38"/>
  <c r="T43" i="38"/>
  <c r="R67" i="38"/>
  <c r="Q67" i="38"/>
  <c r="R66" i="38"/>
  <c r="R56" i="38"/>
  <c r="R62" i="38" s="1"/>
  <c r="Q57" i="38"/>
  <c r="Q63" i="38" s="1"/>
  <c r="R57" i="38"/>
  <c r="Q50" i="38"/>
  <c r="AB67" i="19"/>
  <c r="AC67" i="19"/>
  <c r="AC72" i="19"/>
  <c r="AD59" i="19"/>
  <c r="AD65" i="19" s="1"/>
  <c r="AD54" i="19"/>
  <c r="AC51" i="19"/>
  <c r="AC62" i="19" s="1"/>
  <c r="AC68" i="19" s="1"/>
  <c r="AB56" i="19"/>
  <c r="AB73" i="19" s="1"/>
  <c r="AC60" i="19"/>
  <c r="AC66" i="19" s="1"/>
  <c r="AD50" i="19"/>
  <c r="AD61" i="19" s="1"/>
  <c r="AD49" i="19"/>
  <c r="AD55" i="19" s="1"/>
  <c r="AF24" i="19"/>
  <c r="AF14" i="38" s="1"/>
  <c r="AE48" i="19"/>
  <c r="AE54" i="19" s="1"/>
  <c r="S54" i="38" l="1"/>
  <c r="S60" i="38" s="1"/>
  <c r="S48" i="38"/>
  <c r="R63" i="38"/>
  <c r="U18" i="38"/>
  <c r="T45" i="38"/>
  <c r="T48" i="38"/>
  <c r="T54" i="38"/>
  <c r="S66" i="38"/>
  <c r="U44" i="38"/>
  <c r="U55" i="38" s="1"/>
  <c r="U61" i="38" s="1"/>
  <c r="U43" i="38"/>
  <c r="S49" i="38"/>
  <c r="S46" i="38"/>
  <c r="S56" i="38"/>
  <c r="S62" i="38" s="1"/>
  <c r="Q68" i="38"/>
  <c r="R68" i="38"/>
  <c r="V16" i="38"/>
  <c r="W15" i="38" s="1"/>
  <c r="V17" i="38"/>
  <c r="AE71" i="19"/>
  <c r="AD67" i="19"/>
  <c r="AD72" i="19"/>
  <c r="AD71" i="19"/>
  <c r="AE59" i="19"/>
  <c r="AE65" i="19" s="1"/>
  <c r="AD51" i="19"/>
  <c r="AD62" i="19" s="1"/>
  <c r="AD68" i="19" s="1"/>
  <c r="AC56" i="19"/>
  <c r="AC73" i="19" s="1"/>
  <c r="AD60" i="19"/>
  <c r="AD66" i="19" s="1"/>
  <c r="AE50" i="19"/>
  <c r="AE49" i="19"/>
  <c r="AE55" i="19" s="1"/>
  <c r="AG24" i="19"/>
  <c r="AG14" i="38" s="1"/>
  <c r="AF48" i="19"/>
  <c r="T60" i="38" l="1"/>
  <c r="V18" i="38"/>
  <c r="U45" i="38"/>
  <c r="U48" i="38"/>
  <c r="U54" i="38"/>
  <c r="U60" i="38" s="1"/>
  <c r="S50" i="38"/>
  <c r="S57" i="38"/>
  <c r="S63" i="38" s="1"/>
  <c r="S67" i="38"/>
  <c r="V44" i="38"/>
  <c r="V55" i="38" s="1"/>
  <c r="V61" i="38" s="1"/>
  <c r="V43" i="38"/>
  <c r="W16" i="38"/>
  <c r="W18" i="38" s="1"/>
  <c r="W17" i="38"/>
  <c r="T49" i="38"/>
  <c r="T46" i="38"/>
  <c r="T56" i="38"/>
  <c r="T62" i="38" s="1"/>
  <c r="T66" i="38"/>
  <c r="AE72" i="19"/>
  <c r="AF59" i="19"/>
  <c r="AF65" i="19" s="1"/>
  <c r="AF54" i="19"/>
  <c r="AE51" i="19"/>
  <c r="AE62" i="19" s="1"/>
  <c r="AE68" i="19" s="1"/>
  <c r="AE61" i="19"/>
  <c r="AD56" i="19"/>
  <c r="AD73" i="19" s="1"/>
  <c r="AE60" i="19"/>
  <c r="AE66" i="19" s="1"/>
  <c r="AF50" i="19"/>
  <c r="AF49" i="19"/>
  <c r="AF55" i="19" s="1"/>
  <c r="AH24" i="19"/>
  <c r="AH14" i="38" s="1"/>
  <c r="AG48" i="19"/>
  <c r="AG54" i="19" s="1"/>
  <c r="X15" i="38" l="1"/>
  <c r="X16" i="38" s="1"/>
  <c r="W44" i="38"/>
  <c r="W55" i="38" s="1"/>
  <c r="W61" i="38" s="1"/>
  <c r="W43" i="38"/>
  <c r="V45" i="38"/>
  <c r="V48" i="38"/>
  <c r="V66" i="38" s="1"/>
  <c r="V54" i="38"/>
  <c r="V60" i="38" s="1"/>
  <c r="U66" i="38"/>
  <c r="U49" i="38"/>
  <c r="T67" i="38"/>
  <c r="S68" i="38"/>
  <c r="T50" i="38"/>
  <c r="T68" i="38" s="1"/>
  <c r="T57" i="38"/>
  <c r="T63" i="38" s="1"/>
  <c r="U46" i="38"/>
  <c r="U56" i="38"/>
  <c r="U62" i="38" s="1"/>
  <c r="AF72" i="19"/>
  <c r="AF71" i="19"/>
  <c r="AG71" i="19"/>
  <c r="AE67" i="19"/>
  <c r="AF51" i="19"/>
  <c r="AF62" i="19" s="1"/>
  <c r="AF68" i="19" s="1"/>
  <c r="AE56" i="19"/>
  <c r="AE73" i="19" s="1"/>
  <c r="AG59" i="19"/>
  <c r="AG65" i="19" s="1"/>
  <c r="AF61" i="19"/>
  <c r="AF60" i="19"/>
  <c r="AF66" i="19" s="1"/>
  <c r="AG50" i="19"/>
  <c r="AG49" i="19"/>
  <c r="AG55" i="19" s="1"/>
  <c r="AG72" i="19" s="1"/>
  <c r="AI24" i="19"/>
  <c r="AI14" i="38" s="1"/>
  <c r="AH48" i="19"/>
  <c r="AH54" i="19" s="1"/>
  <c r="X17" i="38" l="1"/>
  <c r="Y15" i="38"/>
  <c r="X18" i="38"/>
  <c r="U50" i="38"/>
  <c r="U68" i="38" s="1"/>
  <c r="U57" i="38"/>
  <c r="U63" i="38" s="1"/>
  <c r="V46" i="38"/>
  <c r="V56" i="38"/>
  <c r="V62" i="38" s="1"/>
  <c r="U67" i="38"/>
  <c r="V49" i="38"/>
  <c r="W45" i="38"/>
  <c r="W48" i="38"/>
  <c r="W54" i="38"/>
  <c r="W60" i="38" s="1"/>
  <c r="X44" i="38"/>
  <c r="X55" i="38" s="1"/>
  <c r="X61" i="38" s="1"/>
  <c r="X43" i="38"/>
  <c r="Y16" i="38"/>
  <c r="Z15" i="38" s="1"/>
  <c r="Y17" i="38"/>
  <c r="AH71" i="19"/>
  <c r="AF67" i="19"/>
  <c r="AG60" i="19"/>
  <c r="AG66" i="19" s="1"/>
  <c r="AH59" i="19"/>
  <c r="AH65" i="19" s="1"/>
  <c r="AG51" i="19"/>
  <c r="AG62" i="19" s="1"/>
  <c r="AG68" i="19" s="1"/>
  <c r="AG61" i="19"/>
  <c r="AF56" i="19"/>
  <c r="AF73" i="19" s="1"/>
  <c r="AJ24" i="19"/>
  <c r="AJ14" i="38" s="1"/>
  <c r="AI48" i="19"/>
  <c r="AI54" i="19" s="1"/>
  <c r="AH50" i="19"/>
  <c r="AH49" i="19"/>
  <c r="AH55" i="19" s="1"/>
  <c r="AH72" i="19" s="1"/>
  <c r="Y18" i="38" l="1"/>
  <c r="W46" i="38"/>
  <c r="W56" i="38"/>
  <c r="W62" i="38" s="1"/>
  <c r="V67" i="38"/>
  <c r="V50" i="38"/>
  <c r="V57" i="38"/>
  <c r="V63" i="38" s="1"/>
  <c r="Y44" i="38"/>
  <c r="Y55" i="38" s="1"/>
  <c r="Y61" i="38" s="1"/>
  <c r="Y43" i="38"/>
  <c r="Z16" i="38"/>
  <c r="AA15" i="38" s="1"/>
  <c r="Z17" i="38"/>
  <c r="X45" i="38"/>
  <c r="X48" i="38"/>
  <c r="X54" i="38"/>
  <c r="X60" i="38" s="1"/>
  <c r="W49" i="38"/>
  <c r="W67" i="38" s="1"/>
  <c r="W66" i="38"/>
  <c r="AI71" i="19"/>
  <c r="AG67" i="19"/>
  <c r="AI59" i="19"/>
  <c r="AI65" i="19" s="1"/>
  <c r="AH51" i="19"/>
  <c r="AH62" i="19" s="1"/>
  <c r="AH68" i="19" s="1"/>
  <c r="AH61" i="19"/>
  <c r="AG56" i="19"/>
  <c r="AG73" i="19" s="1"/>
  <c r="AH60" i="19"/>
  <c r="AH66" i="19" s="1"/>
  <c r="AI50" i="19"/>
  <c r="AI49" i="19"/>
  <c r="AI55" i="19" s="1"/>
  <c r="AI72" i="19" s="1"/>
  <c r="AK24" i="19"/>
  <c r="AK14" i="38" s="1"/>
  <c r="AJ48" i="19"/>
  <c r="Z18" i="38" l="1"/>
  <c r="Z44" i="38" s="1"/>
  <c r="Z55" i="38" s="1"/>
  <c r="Z61" i="38" s="1"/>
  <c r="X49" i="38"/>
  <c r="X67" i="38" s="1"/>
  <c r="AA16" i="38"/>
  <c r="AB15" i="38" s="1"/>
  <c r="AA17" i="38"/>
  <c r="Y45" i="38"/>
  <c r="Y48" i="38"/>
  <c r="Y54" i="38"/>
  <c r="Y60" i="38" s="1"/>
  <c r="X46" i="38"/>
  <c r="X56" i="38"/>
  <c r="X62" i="38" s="1"/>
  <c r="Z43" i="38"/>
  <c r="V68" i="38"/>
  <c r="X66" i="38"/>
  <c r="W50" i="38"/>
  <c r="W68" i="38" s="1"/>
  <c r="W57" i="38"/>
  <c r="W63" i="38" s="1"/>
  <c r="AH67" i="19"/>
  <c r="AJ59" i="19"/>
  <c r="AJ65" i="19" s="1"/>
  <c r="AJ54" i="19"/>
  <c r="AI51" i="19"/>
  <c r="AI62" i="19" s="1"/>
  <c r="AI68" i="19" s="1"/>
  <c r="AI61" i="19"/>
  <c r="AH56" i="19"/>
  <c r="AH73" i="19" s="1"/>
  <c r="AI60" i="19"/>
  <c r="AI66" i="19" s="1"/>
  <c r="AJ50" i="19"/>
  <c r="AJ49" i="19"/>
  <c r="AJ55" i="19" s="1"/>
  <c r="AL24" i="19"/>
  <c r="AL14" i="38" s="1"/>
  <c r="AK48" i="19"/>
  <c r="AA18" i="38" l="1"/>
  <c r="AA43" i="38" s="1"/>
  <c r="X50" i="38"/>
  <c r="X57" i="38"/>
  <c r="X63" i="38" s="1"/>
  <c r="Y46" i="38"/>
  <c r="Y56" i="38"/>
  <c r="Y62" i="38" s="1"/>
  <c r="AB16" i="38"/>
  <c r="AC15" i="38" s="1"/>
  <c r="AB17" i="38"/>
  <c r="Z45" i="38"/>
  <c r="Z48" i="38"/>
  <c r="Z54" i="38"/>
  <c r="Z60" i="38" s="1"/>
  <c r="Y49" i="38"/>
  <c r="Y66" i="38"/>
  <c r="AA44" i="38"/>
  <c r="AA55" i="38" s="1"/>
  <c r="AA61" i="38" s="1"/>
  <c r="AJ72" i="19"/>
  <c r="AJ71" i="19"/>
  <c r="AI67" i="19"/>
  <c r="AK59" i="19"/>
  <c r="AK65" i="19" s="1"/>
  <c r="AK54" i="19"/>
  <c r="AI56" i="19"/>
  <c r="AI73" i="19" s="1"/>
  <c r="AJ51" i="19"/>
  <c r="AJ62" i="19" s="1"/>
  <c r="AJ68" i="19" s="1"/>
  <c r="AJ61" i="19"/>
  <c r="AJ60" i="19"/>
  <c r="AJ66" i="19" s="1"/>
  <c r="AK50" i="19"/>
  <c r="AK49" i="19"/>
  <c r="AK55" i="19" s="1"/>
  <c r="AM24" i="19"/>
  <c r="AM14" i="38" s="1"/>
  <c r="AL48" i="19"/>
  <c r="AL54" i="19" s="1"/>
  <c r="AB18" i="38" l="1"/>
  <c r="AB44" i="38" s="1"/>
  <c r="Y50" i="38"/>
  <c r="Y68" i="38" s="1"/>
  <c r="Y57" i="38"/>
  <c r="Y63" i="38" s="1"/>
  <c r="AA45" i="38"/>
  <c r="AA48" i="38"/>
  <c r="AA54" i="38"/>
  <c r="AA60" i="38" s="1"/>
  <c r="Y67" i="38"/>
  <c r="Z49" i="38"/>
  <c r="Z67" i="38" s="1"/>
  <c r="Z66" i="38"/>
  <c r="Z46" i="38"/>
  <c r="Z56" i="38"/>
  <c r="Z62" i="38" s="1"/>
  <c r="AC16" i="38"/>
  <c r="AD15" i="38" s="1"/>
  <c r="AC17" i="38"/>
  <c r="X68" i="38"/>
  <c r="AJ67" i="19"/>
  <c r="AL71" i="19"/>
  <c r="AK72" i="19"/>
  <c r="AK71" i="19"/>
  <c r="AK51" i="19"/>
  <c r="AK62" i="19" s="1"/>
  <c r="AK68" i="19" s="1"/>
  <c r="AK60" i="19"/>
  <c r="AK66" i="19" s="1"/>
  <c r="AK61" i="19"/>
  <c r="AJ56" i="19"/>
  <c r="AJ73" i="19" s="1"/>
  <c r="AL59" i="19"/>
  <c r="AL65" i="19" s="1"/>
  <c r="AL50" i="19"/>
  <c r="AL49" i="19"/>
  <c r="AL55" i="19" s="1"/>
  <c r="AN24" i="19"/>
  <c r="AN14" i="38" s="1"/>
  <c r="AM48" i="19"/>
  <c r="AB43" i="38" l="1"/>
  <c r="AC18" i="38"/>
  <c r="AC44" i="38" s="1"/>
  <c r="AC55" i="38" s="1"/>
  <c r="AD16" i="38"/>
  <c r="AE15" i="38" s="1"/>
  <c r="AD17" i="38"/>
  <c r="AA46" i="38"/>
  <c r="AA56" i="38"/>
  <c r="AA62" i="38" s="1"/>
  <c r="AB55" i="38"/>
  <c r="AB61" i="38" s="1"/>
  <c r="Z50" i="38"/>
  <c r="Z57" i="38"/>
  <c r="Z63" i="38" s="1"/>
  <c r="AA66" i="38"/>
  <c r="AA49" i="38"/>
  <c r="AA67" i="38" s="1"/>
  <c r="AB45" i="38"/>
  <c r="AB48" i="38"/>
  <c r="AB54" i="38"/>
  <c r="AB60" i="38" s="1"/>
  <c r="AK67" i="19"/>
  <c r="AL72" i="19"/>
  <c r="AM59" i="19"/>
  <c r="AM65" i="19" s="1"/>
  <c r="AM54" i="19"/>
  <c r="AL51" i="19"/>
  <c r="AL62" i="19" s="1"/>
  <c r="AL68" i="19" s="1"/>
  <c r="AK56" i="19"/>
  <c r="AK73" i="19" s="1"/>
  <c r="AL61" i="19"/>
  <c r="AL60" i="19"/>
  <c r="AL66" i="19" s="1"/>
  <c r="AM50" i="19"/>
  <c r="AM61" i="19" s="1"/>
  <c r="AM49" i="19"/>
  <c r="AM55" i="19" s="1"/>
  <c r="AO24" i="19"/>
  <c r="AO14" i="38" s="1"/>
  <c r="AN48" i="19"/>
  <c r="AN54" i="19" s="1"/>
  <c r="AC43" i="38" l="1"/>
  <c r="AD18" i="38"/>
  <c r="AB46" i="38"/>
  <c r="AB56" i="38"/>
  <c r="AB62" i="38" s="1"/>
  <c r="AA50" i="38"/>
  <c r="AA68" i="38" s="1"/>
  <c r="AA57" i="38"/>
  <c r="AA63" i="38" s="1"/>
  <c r="AD43" i="38"/>
  <c r="AD44" i="38"/>
  <c r="AC45" i="38"/>
  <c r="AC48" i="38"/>
  <c r="AC54" i="38"/>
  <c r="AC60" i="38" s="1"/>
  <c r="AB66" i="38"/>
  <c r="AB49" i="38"/>
  <c r="AB67" i="38" s="1"/>
  <c r="Z68" i="38"/>
  <c r="AE16" i="38"/>
  <c r="AF15" i="38" s="1"/>
  <c r="AE17" i="38"/>
  <c r="AC61" i="38"/>
  <c r="AN71" i="19"/>
  <c r="AL67" i="19"/>
  <c r="AM67" i="19"/>
  <c r="AM72" i="19"/>
  <c r="AM71" i="19"/>
  <c r="AM60" i="19"/>
  <c r="AM66" i="19" s="1"/>
  <c r="AM51" i="19"/>
  <c r="AM62" i="19" s="1"/>
  <c r="AM68" i="19" s="1"/>
  <c r="AN59" i="19"/>
  <c r="AN65" i="19" s="1"/>
  <c r="AL56" i="19"/>
  <c r="AL73" i="19" s="1"/>
  <c r="AN50" i="19"/>
  <c r="AN49" i="19"/>
  <c r="AN55" i="19" s="1"/>
  <c r="AP24" i="19"/>
  <c r="AP14" i="38" s="1"/>
  <c r="AO48" i="19"/>
  <c r="AE18" i="38" l="1"/>
  <c r="AE44" i="38" s="1"/>
  <c r="AE55" i="38" s="1"/>
  <c r="AC66" i="38"/>
  <c r="AC49" i="38"/>
  <c r="AD55" i="38"/>
  <c r="AD61" i="38" s="1"/>
  <c r="AD45" i="38"/>
  <c r="AD48" i="38"/>
  <c r="AD54" i="38"/>
  <c r="AD60" i="38" s="1"/>
  <c r="AF16" i="38"/>
  <c r="AG15" i="38" s="1"/>
  <c r="AF17" i="38"/>
  <c r="AC46" i="38"/>
  <c r="AC56" i="38"/>
  <c r="AC62" i="38" s="1"/>
  <c r="AB50" i="38"/>
  <c r="AB57" i="38"/>
  <c r="AB63" i="38" s="1"/>
  <c r="AN72" i="19"/>
  <c r="AO59" i="19"/>
  <c r="AO65" i="19" s="1"/>
  <c r="AO54" i="19"/>
  <c r="AN51" i="19"/>
  <c r="AN62" i="19" s="1"/>
  <c r="AN68" i="19" s="1"/>
  <c r="AM56" i="19"/>
  <c r="AM73" i="19" s="1"/>
  <c r="AN61" i="19"/>
  <c r="AN60" i="19"/>
  <c r="AN66" i="19" s="1"/>
  <c r="AQ24" i="19"/>
  <c r="AQ14" i="38" s="1"/>
  <c r="AP48" i="19"/>
  <c r="AP54" i="19" s="1"/>
  <c r="AO50" i="19"/>
  <c r="AO49" i="19"/>
  <c r="AE43" i="38" l="1"/>
  <c r="AF18" i="38"/>
  <c r="AF43" i="38" s="1"/>
  <c r="AB68" i="38"/>
  <c r="AD46" i="38"/>
  <c r="AD56" i="38"/>
  <c r="AD62" i="38" s="1"/>
  <c r="AE45" i="38"/>
  <c r="AE48" i="38"/>
  <c r="AE54" i="38"/>
  <c r="AE60" i="38" s="1"/>
  <c r="AC50" i="38"/>
  <c r="AC68" i="38" s="1"/>
  <c r="AC57" i="38"/>
  <c r="AC63" i="38" s="1"/>
  <c r="AG16" i="38"/>
  <c r="AH15" i="38" s="1"/>
  <c r="AG17" i="38"/>
  <c r="AD66" i="38"/>
  <c r="AD49" i="38"/>
  <c r="AC67" i="38"/>
  <c r="AE61" i="38"/>
  <c r="AO60" i="19"/>
  <c r="AO66" i="19" s="1"/>
  <c r="AO55" i="19"/>
  <c r="AO72" i="19" s="1"/>
  <c r="AP71" i="19"/>
  <c r="AN67" i="19"/>
  <c r="AO71" i="19"/>
  <c r="AO51" i="19"/>
  <c r="AO62" i="19" s="1"/>
  <c r="AO68" i="19" s="1"/>
  <c r="AO61" i="19"/>
  <c r="AP59" i="19"/>
  <c r="AP65" i="19" s="1"/>
  <c r="AN56" i="19"/>
  <c r="AN73" i="19" s="1"/>
  <c r="AP50" i="19"/>
  <c r="AP49" i="19"/>
  <c r="AR24" i="19"/>
  <c r="AR14" i="38" s="1"/>
  <c r="AQ48" i="19"/>
  <c r="AF44" i="38" l="1"/>
  <c r="AD67" i="38"/>
  <c r="AG18" i="38"/>
  <c r="AD50" i="38"/>
  <c r="AD57" i="38"/>
  <c r="AD63" i="38" s="1"/>
  <c r="AF55" i="38"/>
  <c r="AF61" i="38" s="1"/>
  <c r="AH16" i="38"/>
  <c r="AH18" i="38" s="1"/>
  <c r="AH17" i="38"/>
  <c r="AE66" i="38"/>
  <c r="AE49" i="38"/>
  <c r="AE67" i="38" s="1"/>
  <c r="AE46" i="38"/>
  <c r="AE56" i="38"/>
  <c r="AE62" i="38" s="1"/>
  <c r="AF45" i="38"/>
  <c r="AF48" i="38"/>
  <c r="AF54" i="38"/>
  <c r="AF60" i="38" s="1"/>
  <c r="AP60" i="19"/>
  <c r="AP66" i="19" s="1"/>
  <c r="AP55" i="19"/>
  <c r="AP72" i="19" s="1"/>
  <c r="AO67" i="19"/>
  <c r="AQ59" i="19"/>
  <c r="AQ65" i="19" s="1"/>
  <c r="AQ54" i="19"/>
  <c r="AP51" i="19"/>
  <c r="AP62" i="19" s="1"/>
  <c r="AP68" i="19" s="1"/>
  <c r="AP61" i="19"/>
  <c r="AO56" i="19"/>
  <c r="AO73" i="19" s="1"/>
  <c r="AQ49" i="19"/>
  <c r="AQ55" i="19" s="1"/>
  <c r="AQ50" i="19"/>
  <c r="AQ61" i="19" s="1"/>
  <c r="AS24" i="19"/>
  <c r="AS14" i="38" s="1"/>
  <c r="AR48" i="19"/>
  <c r="AR54" i="19" s="1"/>
  <c r="AI15" i="38" l="1"/>
  <c r="AF46" i="38"/>
  <c r="AF56" i="38"/>
  <c r="AF62" i="38" s="1"/>
  <c r="AE50" i="38"/>
  <c r="AE57" i="38"/>
  <c r="AE63" i="38" s="1"/>
  <c r="AF66" i="38"/>
  <c r="AF49" i="38"/>
  <c r="AD68" i="38"/>
  <c r="AG44" i="38"/>
  <c r="AG43" i="38"/>
  <c r="AI16" i="38"/>
  <c r="AJ15" i="38" s="1"/>
  <c r="AI17" i="38"/>
  <c r="AH43" i="38"/>
  <c r="AH44" i="38"/>
  <c r="AH55" i="38" s="1"/>
  <c r="AP67" i="19"/>
  <c r="AR71" i="19"/>
  <c r="AQ67" i="19"/>
  <c r="AQ72" i="19"/>
  <c r="AQ71" i="19"/>
  <c r="AQ60" i="19"/>
  <c r="AQ66" i="19" s="1"/>
  <c r="AQ51" i="19"/>
  <c r="AQ62" i="19" s="1"/>
  <c r="AQ68" i="19" s="1"/>
  <c r="AR59" i="19"/>
  <c r="AR65" i="19" s="1"/>
  <c r="AP56" i="19"/>
  <c r="AP73" i="19" s="1"/>
  <c r="AR49" i="19"/>
  <c r="AR55" i="19" s="1"/>
  <c r="AR50" i="19"/>
  <c r="AR61" i="19" s="1"/>
  <c r="AT24" i="19"/>
  <c r="AT14" i="38" s="1"/>
  <c r="AS48" i="19"/>
  <c r="AT25" i="19"/>
  <c r="AT77" i="19" s="1"/>
  <c r="AI18" i="38" l="1"/>
  <c r="AH45" i="38"/>
  <c r="AH48" i="38"/>
  <c r="AH54" i="38"/>
  <c r="AE68" i="38"/>
  <c r="AI43" i="38"/>
  <c r="AI44" i="38"/>
  <c r="AI55" i="38" s="1"/>
  <c r="AJ16" i="38"/>
  <c r="AJ18" i="38" s="1"/>
  <c r="AJ17" i="38"/>
  <c r="AG45" i="38"/>
  <c r="AG48" i="38"/>
  <c r="AG54" i="38"/>
  <c r="AG60" i="38" s="1"/>
  <c r="AG55" i="38"/>
  <c r="AG61" i="38" s="1"/>
  <c r="AF67" i="38"/>
  <c r="AF50" i="38"/>
  <c r="AF57" i="38"/>
  <c r="AF63" i="38" s="1"/>
  <c r="AT83" i="19"/>
  <c r="AT79" i="19"/>
  <c r="AT80" i="19" s="1"/>
  <c r="AT88" i="19"/>
  <c r="AT94" i="19" s="1"/>
  <c r="AT78" i="19"/>
  <c r="AR67" i="19"/>
  <c r="AR72" i="19"/>
  <c r="AS59" i="19"/>
  <c r="AS65" i="19" s="1"/>
  <c r="AS54" i="19"/>
  <c r="AR51" i="19"/>
  <c r="AR62" i="19" s="1"/>
  <c r="AR68" i="19" s="1"/>
  <c r="AQ56" i="19"/>
  <c r="AQ73" i="19" s="1"/>
  <c r="AR60" i="19"/>
  <c r="AR66" i="19" s="1"/>
  <c r="AS49" i="19"/>
  <c r="AS55" i="19" s="1"/>
  <c r="AS50" i="19"/>
  <c r="AU24" i="19"/>
  <c r="AU14" i="38" s="1"/>
  <c r="AT48" i="19"/>
  <c r="AT54" i="19" s="1"/>
  <c r="AU25" i="19"/>
  <c r="AU77" i="19" s="1"/>
  <c r="AU88" i="19" s="1"/>
  <c r="AK15" i="38" l="1"/>
  <c r="AH60" i="38"/>
  <c r="AF68" i="38"/>
  <c r="AK16" i="38"/>
  <c r="AL15" i="38" s="1"/>
  <c r="AK17" i="38"/>
  <c r="AJ44" i="38"/>
  <c r="AJ43" i="38"/>
  <c r="AH61" i="38"/>
  <c r="AH49" i="38"/>
  <c r="AH66" i="38"/>
  <c r="AG66" i="38"/>
  <c r="AG49" i="38"/>
  <c r="AG46" i="38"/>
  <c r="AG56" i="38"/>
  <c r="AG62" i="38" s="1"/>
  <c r="AI61" i="38"/>
  <c r="AI45" i="38"/>
  <c r="AI48" i="38"/>
  <c r="AI54" i="38"/>
  <c r="AI60" i="38" s="1"/>
  <c r="AH46" i="38"/>
  <c r="AH56" i="38"/>
  <c r="AU94" i="19"/>
  <c r="AT84" i="19"/>
  <c r="AT100" i="19"/>
  <c r="AT85" i="19"/>
  <c r="AT91" i="19"/>
  <c r="AT97" i="19" s="1"/>
  <c r="AU83" i="19"/>
  <c r="AU84" i="19" s="1"/>
  <c r="AU79" i="19"/>
  <c r="AU90" i="19" s="1"/>
  <c r="AU78" i="19"/>
  <c r="AU89" i="19" s="1"/>
  <c r="AT89" i="19"/>
  <c r="AT95" i="19" s="1"/>
  <c r="AT90" i="19"/>
  <c r="AT96" i="19" s="1"/>
  <c r="AS72" i="19"/>
  <c r="AS71" i="19"/>
  <c r="AT71" i="19"/>
  <c r="AR56" i="19"/>
  <c r="AR73" i="19" s="1"/>
  <c r="AS51" i="19"/>
  <c r="AS61" i="19"/>
  <c r="AT59" i="19"/>
  <c r="AT65" i="19" s="1"/>
  <c r="AS60" i="19"/>
  <c r="AS66" i="19" s="1"/>
  <c r="AV24" i="19"/>
  <c r="AV14" i="38" s="1"/>
  <c r="AU48" i="19"/>
  <c r="AU54" i="19" s="1"/>
  <c r="AV25" i="19"/>
  <c r="AV77" i="19" s="1"/>
  <c r="AT49" i="19"/>
  <c r="AT55" i="19" s="1"/>
  <c r="AT72" i="19" s="1"/>
  <c r="AT50" i="19"/>
  <c r="AK18" i="38" l="1"/>
  <c r="AH50" i="38"/>
  <c r="AH57" i="38"/>
  <c r="AI46" i="38"/>
  <c r="AI56" i="38"/>
  <c r="AI62" i="38" s="1"/>
  <c r="AG67" i="38"/>
  <c r="AH67" i="38"/>
  <c r="AJ55" i="38"/>
  <c r="AJ61" i="38" s="1"/>
  <c r="AL16" i="38"/>
  <c r="AM15" i="38" s="1"/>
  <c r="AL17" i="38"/>
  <c r="AI66" i="38"/>
  <c r="AI49" i="38"/>
  <c r="AI67" i="38" s="1"/>
  <c r="AG50" i="38"/>
  <c r="AG57" i="38"/>
  <c r="AG63" i="38" s="1"/>
  <c r="AJ45" i="38"/>
  <c r="AJ48" i="38"/>
  <c r="AJ54" i="38"/>
  <c r="AJ60" i="38" s="1"/>
  <c r="AK44" i="38"/>
  <c r="AK55" i="38" s="1"/>
  <c r="AK61" i="38" s="1"/>
  <c r="AK43" i="38"/>
  <c r="AH62" i="38"/>
  <c r="AU80" i="19"/>
  <c r="AU91" i="19" s="1"/>
  <c r="AU97" i="19" s="1"/>
  <c r="AT102" i="19"/>
  <c r="AU100" i="19"/>
  <c r="AT101" i="19"/>
  <c r="AU101" i="19"/>
  <c r="AV83" i="19"/>
  <c r="AV84" i="19" s="1"/>
  <c r="AV79" i="19"/>
  <c r="AV80" i="19" s="1"/>
  <c r="AV78" i="19"/>
  <c r="AV89" i="19" s="1"/>
  <c r="AV95" i="19" s="1"/>
  <c r="AU96" i="19"/>
  <c r="AU95" i="19"/>
  <c r="AV88" i="19"/>
  <c r="AV94" i="19" s="1"/>
  <c r="AS67" i="19"/>
  <c r="AU71" i="19"/>
  <c r="AT51" i="19"/>
  <c r="AT62" i="19" s="1"/>
  <c r="AT61" i="19"/>
  <c r="AS56" i="19"/>
  <c r="AS73" i="19" s="1"/>
  <c r="AU59" i="19"/>
  <c r="AU65" i="19" s="1"/>
  <c r="AS62" i="19"/>
  <c r="AS68" i="19" s="1"/>
  <c r="AT60" i="19"/>
  <c r="AT66" i="19" s="1"/>
  <c r="AU49" i="19"/>
  <c r="AU55" i="19" s="1"/>
  <c r="AU72" i="19" s="1"/>
  <c r="AU50" i="19"/>
  <c r="AU61" i="19" s="1"/>
  <c r="AW24" i="19"/>
  <c r="AW14" i="38" s="1"/>
  <c r="AV48" i="19"/>
  <c r="AW25" i="19"/>
  <c r="AW77" i="19" s="1"/>
  <c r="AV91" i="19" l="1"/>
  <c r="AV97" i="19" s="1"/>
  <c r="AV90" i="19"/>
  <c r="AV96" i="19" s="1"/>
  <c r="AU85" i="19"/>
  <c r="AU102" i="19" s="1"/>
  <c r="AJ46" i="38"/>
  <c r="AJ56" i="38"/>
  <c r="AJ62" i="38" s="1"/>
  <c r="AK45" i="38"/>
  <c r="AK48" i="38"/>
  <c r="AK54" i="38"/>
  <c r="AK60" i="38" s="1"/>
  <c r="AL18" i="38"/>
  <c r="AI50" i="38"/>
  <c r="AI68" i="38" s="1"/>
  <c r="AI57" i="38"/>
  <c r="AI63" i="38" s="1"/>
  <c r="AJ49" i="38"/>
  <c r="AJ67" i="38" s="1"/>
  <c r="AJ66" i="38"/>
  <c r="AM16" i="38"/>
  <c r="AN15" i="38" s="1"/>
  <c r="AM17" i="38"/>
  <c r="AH63" i="38"/>
  <c r="AG68" i="38"/>
  <c r="AH68" i="38"/>
  <c r="AV101" i="19"/>
  <c r="AV100" i="19"/>
  <c r="AV85" i="19"/>
  <c r="AV102" i="19" s="1"/>
  <c r="AW83" i="19"/>
  <c r="AW84" i="19" s="1"/>
  <c r="AW101" i="19" s="1"/>
  <c r="AW78" i="19"/>
  <c r="AW89" i="19" s="1"/>
  <c r="AW95" i="19" s="1"/>
  <c r="AW79" i="19"/>
  <c r="AW80" i="19" s="1"/>
  <c r="AW88" i="19"/>
  <c r="AW94" i="19" s="1"/>
  <c r="AT68" i="19"/>
  <c r="AU67" i="19"/>
  <c r="AT67" i="19"/>
  <c r="AV59" i="19"/>
  <c r="AV65" i="19" s="1"/>
  <c r="AV54" i="19"/>
  <c r="AU51" i="19"/>
  <c r="AU62" i="19" s="1"/>
  <c r="AU68" i="19" s="1"/>
  <c r="AU60" i="19"/>
  <c r="AU66" i="19" s="1"/>
  <c r="AT56" i="19"/>
  <c r="AT73" i="19" s="1"/>
  <c r="AV49" i="19"/>
  <c r="AV55" i="19" s="1"/>
  <c r="AV50" i="19"/>
  <c r="AX24" i="19"/>
  <c r="AX14" i="38" s="1"/>
  <c r="AW48" i="19"/>
  <c r="AW54" i="19" s="1"/>
  <c r="AX25" i="19"/>
  <c r="AX77" i="19" s="1"/>
  <c r="AX88" i="19" s="1"/>
  <c r="AM18" i="38" l="1"/>
  <c r="AN16" i="38"/>
  <c r="AO15" i="38" s="1"/>
  <c r="AN17" i="38"/>
  <c r="AL44" i="38"/>
  <c r="AL55" i="38" s="1"/>
  <c r="AL61" i="38" s="1"/>
  <c r="AL43" i="38"/>
  <c r="AM44" i="38"/>
  <c r="AM55" i="38" s="1"/>
  <c r="AM43" i="38"/>
  <c r="AK66" i="38"/>
  <c r="AK49" i="38"/>
  <c r="AK67" i="38" s="1"/>
  <c r="AK46" i="38"/>
  <c r="AK56" i="38"/>
  <c r="AK62" i="38" s="1"/>
  <c r="AJ50" i="38"/>
  <c r="AJ68" i="38" s="1"/>
  <c r="AJ57" i="38"/>
  <c r="AJ63" i="38" s="1"/>
  <c r="AW100" i="19"/>
  <c r="AW85" i="19"/>
  <c r="AW91" i="19"/>
  <c r="AW97" i="19" s="1"/>
  <c r="AX94" i="19"/>
  <c r="AX83" i="19"/>
  <c r="AX84" i="19" s="1"/>
  <c r="AX78" i="19"/>
  <c r="AX79" i="19"/>
  <c r="AX90" i="19" s="1"/>
  <c r="AW90" i="19"/>
  <c r="AW96" i="19" s="1"/>
  <c r="AW71" i="19"/>
  <c r="AV71" i="19"/>
  <c r="AV51" i="19"/>
  <c r="AV62" i="19" s="1"/>
  <c r="AV68" i="19" s="1"/>
  <c r="AV61" i="19"/>
  <c r="AU56" i="19"/>
  <c r="AU73" i="19" s="1"/>
  <c r="AW59" i="19"/>
  <c r="AW65" i="19" s="1"/>
  <c r="AV60" i="19"/>
  <c r="AV66" i="19" s="1"/>
  <c r="AW49" i="19"/>
  <c r="AW50" i="19"/>
  <c r="AY24" i="19"/>
  <c r="AY14" i="38" s="1"/>
  <c r="AX48" i="19"/>
  <c r="AY25" i="19"/>
  <c r="AY77" i="19" s="1"/>
  <c r="AY88" i="19" s="1"/>
  <c r="AY94" i="19" s="1"/>
  <c r="AM61" i="38" l="1"/>
  <c r="AN18" i="38"/>
  <c r="D14" i="19"/>
  <c r="AK50" i="38"/>
  <c r="AK68" i="38" s="1"/>
  <c r="AK57" i="38"/>
  <c r="AK63" i="38" s="1"/>
  <c r="AM45" i="38"/>
  <c r="AM48" i="38"/>
  <c r="AM54" i="38"/>
  <c r="AN43" i="38"/>
  <c r="AN44" i="38"/>
  <c r="AN55" i="38" s="1"/>
  <c r="AN61" i="38" s="1"/>
  <c r="AL45" i="38"/>
  <c r="AL48" i="38"/>
  <c r="AL54" i="38"/>
  <c r="AL60" i="38" s="1"/>
  <c r="AO16" i="38"/>
  <c r="AP15" i="38" s="1"/>
  <c r="AO17" i="38"/>
  <c r="AX96" i="19"/>
  <c r="AZ25" i="19"/>
  <c r="AZ24" i="19"/>
  <c r="AW102" i="19"/>
  <c r="AX101" i="19"/>
  <c r="AX100" i="19"/>
  <c r="AW60" i="19"/>
  <c r="AW66" i="19" s="1"/>
  <c r="AW55" i="19"/>
  <c r="AW72" i="19" s="1"/>
  <c r="AX80" i="19"/>
  <c r="AX89" i="19"/>
  <c r="AX95" i="19" s="1"/>
  <c r="AY83" i="19"/>
  <c r="AY84" i="19" s="1"/>
  <c r="AY101" i="19" s="1"/>
  <c r="AY78" i="19"/>
  <c r="AY89" i="19" s="1"/>
  <c r="AY79" i="19"/>
  <c r="AY90" i="19" s="1"/>
  <c r="AY96" i="19" s="1"/>
  <c r="AV72" i="19"/>
  <c r="AV67" i="19"/>
  <c r="AX59" i="19"/>
  <c r="AX65" i="19" s="1"/>
  <c r="AX54" i="19"/>
  <c r="AW51" i="19"/>
  <c r="AW62" i="19" s="1"/>
  <c r="AW68" i="19" s="1"/>
  <c r="AW61" i="19"/>
  <c r="AV56" i="19"/>
  <c r="AV73" i="19" s="1"/>
  <c r="AX50" i="19"/>
  <c r="AX61" i="19" s="1"/>
  <c r="AX49" i="19"/>
  <c r="AY48" i="19"/>
  <c r="AY54" i="19" s="1"/>
  <c r="AO18" i="38" l="1"/>
  <c r="AP16" i="38"/>
  <c r="AQ15" i="38" s="1"/>
  <c r="AP17" i="38"/>
  <c r="AN45" i="38"/>
  <c r="AN48" i="38"/>
  <c r="AN54" i="38"/>
  <c r="AN60" i="38" s="1"/>
  <c r="AM66" i="38"/>
  <c r="AM49" i="38"/>
  <c r="AO44" i="38"/>
  <c r="AO55" i="38" s="1"/>
  <c r="AO61" i="38" s="1"/>
  <c r="AO43" i="38"/>
  <c r="AL46" i="38"/>
  <c r="AL56" i="38"/>
  <c r="AL62" i="38" s="1"/>
  <c r="AL66" i="38"/>
  <c r="AL49" i="38"/>
  <c r="AL67" i="38" s="1"/>
  <c r="AM60" i="38"/>
  <c r="AM46" i="38"/>
  <c r="AM56" i="38"/>
  <c r="D16" i="19"/>
  <c r="AY95" i="19"/>
  <c r="D15" i="19" s="1"/>
  <c r="D18" i="19"/>
  <c r="AY80" i="19"/>
  <c r="AY85" i="19" s="1"/>
  <c r="AX60" i="19"/>
  <c r="AX66" i="19" s="1"/>
  <c r="AX55" i="19"/>
  <c r="AY100" i="19"/>
  <c r="D17" i="19" s="1"/>
  <c r="AX85" i="19"/>
  <c r="AX91" i="19"/>
  <c r="AX97" i="19" s="1"/>
  <c r="AX67" i="19"/>
  <c r="AX71" i="19"/>
  <c r="AY71" i="19"/>
  <c r="AW67" i="19"/>
  <c r="AX51" i="19"/>
  <c r="AX56" i="19" s="1"/>
  <c r="AY59" i="19"/>
  <c r="AY65" i="19" s="1"/>
  <c r="D6" i="19" s="1"/>
  <c r="AW56" i="19"/>
  <c r="AW73" i="19" s="1"/>
  <c r="AY50" i="19"/>
  <c r="AY49" i="19"/>
  <c r="AY55" i="19" s="1"/>
  <c r="AP18" i="38" l="1"/>
  <c r="AM62" i="38"/>
  <c r="AY91" i="19"/>
  <c r="AY97" i="19" s="1"/>
  <c r="AY72" i="19"/>
  <c r="AM50" i="38"/>
  <c r="AM57" i="38"/>
  <c r="AP43" i="38"/>
  <c r="AP44" i="38"/>
  <c r="AP55" i="38" s="1"/>
  <c r="AP61" i="38" s="1"/>
  <c r="AL50" i="38"/>
  <c r="AL68" i="38" s="1"/>
  <c r="AL57" i="38"/>
  <c r="AL63" i="38" s="1"/>
  <c r="AO45" i="38"/>
  <c r="AO48" i="38"/>
  <c r="AO54" i="38"/>
  <c r="AO60" i="38" s="1"/>
  <c r="AM67" i="38"/>
  <c r="AN66" i="38"/>
  <c r="AN49" i="38"/>
  <c r="AN67" i="38" s="1"/>
  <c r="AN46" i="38"/>
  <c r="AN56" i="38"/>
  <c r="AN62" i="38" s="1"/>
  <c r="AQ16" i="38"/>
  <c r="AR15" i="38" s="1"/>
  <c r="AQ17" i="38"/>
  <c r="AX62" i="19"/>
  <c r="AX68" i="19" s="1"/>
  <c r="D9" i="19"/>
  <c r="AX102" i="19"/>
  <c r="AY102" i="19"/>
  <c r="AX72" i="19"/>
  <c r="D10" i="19" s="1"/>
  <c r="AX73" i="19"/>
  <c r="AY51" i="19"/>
  <c r="AY61" i="19"/>
  <c r="AY60" i="19"/>
  <c r="AY66" i="19" s="1"/>
  <c r="AQ18" i="38" l="1"/>
  <c r="AQ44" i="38"/>
  <c r="AQ55" i="38" s="1"/>
  <c r="AQ61" i="38" s="1"/>
  <c r="AQ43" i="38"/>
  <c r="AO66" i="38"/>
  <c r="AO49" i="38"/>
  <c r="AO67" i="38" s="1"/>
  <c r="AP48" i="38"/>
  <c r="AP45" i="38"/>
  <c r="AP54" i="38"/>
  <c r="AP60" i="38" s="1"/>
  <c r="AR16" i="38"/>
  <c r="AS15" i="38" s="1"/>
  <c r="AR17" i="38"/>
  <c r="AN50" i="38"/>
  <c r="AN68" i="38" s="1"/>
  <c r="AN57" i="38"/>
  <c r="AN63" i="38" s="1"/>
  <c r="AO46" i="38"/>
  <c r="AO56" i="38"/>
  <c r="AO62" i="38" s="1"/>
  <c r="AM63" i="38"/>
  <c r="AM68" i="38"/>
  <c r="D19" i="19"/>
  <c r="D7" i="19"/>
  <c r="AY67" i="19"/>
  <c r="D8" i="19" s="1"/>
  <c r="AY56" i="19"/>
  <c r="AY62" i="19"/>
  <c r="AY68" i="19" s="1"/>
  <c r="AR18" i="38" l="1"/>
  <c r="AO50" i="38"/>
  <c r="AO68" i="38" s="1"/>
  <c r="AO57" i="38"/>
  <c r="AO63" i="38" s="1"/>
  <c r="AR43" i="38"/>
  <c r="AR44" i="38"/>
  <c r="AR55" i="38" s="1"/>
  <c r="AR61" i="38" s="1"/>
  <c r="AQ48" i="38"/>
  <c r="AQ45" i="38"/>
  <c r="AQ54" i="38"/>
  <c r="AQ60" i="38" s="1"/>
  <c r="AS16" i="38"/>
  <c r="AS18" i="38" s="1"/>
  <c r="AS17" i="38"/>
  <c r="AP46" i="38"/>
  <c r="AP56" i="38"/>
  <c r="AP62" i="38" s="1"/>
  <c r="AP66" i="38"/>
  <c r="AP49" i="38"/>
  <c r="AP67" i="38" s="1"/>
  <c r="AY73" i="19"/>
  <c r="D11" i="19" s="1"/>
  <c r="AT15" i="38" l="1"/>
  <c r="AR45" i="38"/>
  <c r="AR48" i="38"/>
  <c r="AR54" i="38"/>
  <c r="AR60" i="38" s="1"/>
  <c r="AP50" i="38"/>
  <c r="AP68" i="38" s="1"/>
  <c r="AP57" i="38"/>
  <c r="AP63" i="38" s="1"/>
  <c r="AT16" i="38"/>
  <c r="AT18" i="38" s="1"/>
  <c r="AT17" i="38"/>
  <c r="AS44" i="38"/>
  <c r="AS55" i="38" s="1"/>
  <c r="AS61" i="38" s="1"/>
  <c r="AS43" i="38"/>
  <c r="AQ46" i="38"/>
  <c r="AQ56" i="38"/>
  <c r="AQ62" i="38" s="1"/>
  <c r="AQ66" i="38"/>
  <c r="AQ49" i="38"/>
  <c r="AQ67" i="38" s="1"/>
  <c r="AU15" i="38" l="1"/>
  <c r="AS45" i="38"/>
  <c r="AS48" i="38"/>
  <c r="AS54" i="38"/>
  <c r="AS60" i="38" s="1"/>
  <c r="AR66" i="38"/>
  <c r="AR49" i="38"/>
  <c r="AR67" i="38" s="1"/>
  <c r="AQ50" i="38"/>
  <c r="AQ68" i="38" s="1"/>
  <c r="AQ57" i="38"/>
  <c r="AQ63" i="38" s="1"/>
  <c r="AU16" i="38"/>
  <c r="AU18" i="38" s="1"/>
  <c r="AU17" i="38"/>
  <c r="AT44" i="38"/>
  <c r="AT55" i="38" s="1"/>
  <c r="AT61" i="38" s="1"/>
  <c r="AT43" i="38"/>
  <c r="AR46" i="38"/>
  <c r="AR56" i="38"/>
  <c r="AR62" i="38" s="1"/>
  <c r="AV15" i="38" l="1"/>
  <c r="AV17" i="38" s="1"/>
  <c r="AT54" i="38"/>
  <c r="AT60" i="38" s="1"/>
  <c r="AT45" i="38"/>
  <c r="AT48" i="38"/>
  <c r="AR50" i="38"/>
  <c r="AR68" i="38" s="1"/>
  <c r="AR57" i="38"/>
  <c r="AR63" i="38" s="1"/>
  <c r="AS49" i="38"/>
  <c r="AS67" i="38" s="1"/>
  <c r="AS66" i="38"/>
  <c r="AU44" i="38"/>
  <c r="AU55" i="38" s="1"/>
  <c r="AU61" i="38" s="1"/>
  <c r="AU43" i="38"/>
  <c r="AS46" i="38"/>
  <c r="AS56" i="38"/>
  <c r="AS62" i="38" s="1"/>
  <c r="AV16" i="38" l="1"/>
  <c r="AS50" i="38"/>
  <c r="AS68" i="38" s="1"/>
  <c r="AS57" i="38"/>
  <c r="AS63" i="38" s="1"/>
  <c r="AU45" i="38"/>
  <c r="AU54" i="38"/>
  <c r="AU60" i="38" s="1"/>
  <c r="AU48" i="38"/>
  <c r="AT49" i="38"/>
  <c r="AT67" i="38" s="1"/>
  <c r="AT66" i="38"/>
  <c r="AT46" i="38"/>
  <c r="AT56" i="38"/>
  <c r="AT62" i="38" s="1"/>
  <c r="AV18" i="38" l="1"/>
  <c r="AW15" i="38"/>
  <c r="AT50" i="38"/>
  <c r="AT68" i="38" s="1"/>
  <c r="AT57" i="38"/>
  <c r="AT63" i="38" s="1"/>
  <c r="AU49" i="38"/>
  <c r="AU67" i="38" s="1"/>
  <c r="AU66" i="38"/>
  <c r="AU46" i="38"/>
  <c r="AU56" i="38"/>
  <c r="AU62" i="38" s="1"/>
  <c r="AW17" i="38" l="1"/>
  <c r="AW16" i="38"/>
  <c r="AV44" i="38"/>
  <c r="AV55" i="38" s="1"/>
  <c r="AV61" i="38" s="1"/>
  <c r="AV43" i="38"/>
  <c r="AU50" i="38"/>
  <c r="AU68" i="38" s="1"/>
  <c r="AU57" i="38"/>
  <c r="AU63" i="38" s="1"/>
  <c r="AV45" i="38" l="1"/>
  <c r="AV48" i="38"/>
  <c r="AV54" i="38"/>
  <c r="AV60" i="38" s="1"/>
  <c r="AX15" i="38"/>
  <c r="AW18" i="38"/>
  <c r="AW43" i="38" l="1"/>
  <c r="AW44" i="38"/>
  <c r="AW55" i="38" s="1"/>
  <c r="AW61" i="38" s="1"/>
  <c r="AX16" i="38"/>
  <c r="AY15" i="38" s="1"/>
  <c r="AX17" i="38"/>
  <c r="AV66" i="38"/>
  <c r="AV49" i="38"/>
  <c r="AV67" i="38" s="1"/>
  <c r="AV56" i="38"/>
  <c r="AV62" i="38" s="1"/>
  <c r="AV46" i="38"/>
  <c r="AX18" i="38" l="1"/>
  <c r="AX43" i="38" s="1"/>
  <c r="AV50" i="38"/>
  <c r="AV68" i="38" s="1"/>
  <c r="AV57" i="38"/>
  <c r="AV63" i="38" s="1"/>
  <c r="AY17" i="38"/>
  <c r="AY16" i="38"/>
  <c r="AY18" i="38" s="1"/>
  <c r="AW48" i="38"/>
  <c r="AW54" i="38"/>
  <c r="AW60" i="38" s="1"/>
  <c r="AW45" i="38"/>
  <c r="AX44" i="38" l="1"/>
  <c r="AW49" i="38"/>
  <c r="AW67" i="38" s="1"/>
  <c r="AW66" i="38"/>
  <c r="AX54" i="38"/>
  <c r="AX60" i="38" s="1"/>
  <c r="AX45" i="38"/>
  <c r="AX48" i="38"/>
  <c r="AW46" i="38"/>
  <c r="AW56" i="38"/>
  <c r="AW62" i="38" s="1"/>
  <c r="AY44" i="38"/>
  <c r="AY55" i="38" s="1"/>
  <c r="AY43" i="38"/>
  <c r="AX55" i="38"/>
  <c r="AX61" i="38" s="1"/>
  <c r="D7" i="38"/>
  <c r="AY48" i="38" l="1"/>
  <c r="AY49" i="38" s="1"/>
  <c r="AY54" i="38"/>
  <c r="AY60" i="38" s="1"/>
  <c r="D6" i="38" s="1"/>
  <c r="AY45" i="38"/>
  <c r="AY61" i="38"/>
  <c r="AW57" i="38"/>
  <c r="AW63" i="38" s="1"/>
  <c r="AW50" i="38"/>
  <c r="AX49" i="38"/>
  <c r="D9" i="38"/>
  <c r="AY66" i="38"/>
  <c r="AX56" i="38"/>
  <c r="AX62" i="38" s="1"/>
  <c r="AX46" i="38"/>
  <c r="AX66" i="38"/>
  <c r="AX50" i="38" l="1"/>
  <c r="AX57" i="38"/>
  <c r="AX63" i="38" s="1"/>
  <c r="AX67" i="38"/>
  <c r="D10" i="38"/>
  <c r="AY67" i="38"/>
  <c r="AW68" i="38"/>
  <c r="AX68" i="38"/>
  <c r="AY56" i="38"/>
  <c r="AY62" i="38" s="1"/>
  <c r="D8" i="38" s="1"/>
  <c r="AY46" i="38"/>
  <c r="AY57" i="38" l="1"/>
  <c r="AY63" i="38" s="1"/>
  <c r="AY50" i="38"/>
  <c r="AY68" i="38" s="1"/>
  <c r="D11" i="38"/>
</calcChain>
</file>

<file path=xl/sharedStrings.xml><?xml version="1.0" encoding="utf-8"?>
<sst xmlns="http://schemas.openxmlformats.org/spreadsheetml/2006/main" count="349" uniqueCount="195">
  <si>
    <t>Period</t>
  </si>
  <si>
    <t>Sales (£)</t>
  </si>
  <si>
    <t>Winter Rock Historical Aggregate Sales</t>
  </si>
  <si>
    <t>Year-Round Products Aggregate Sales</t>
  </si>
  <si>
    <t>May</t>
  </si>
  <si>
    <t>Median</t>
  </si>
  <si>
    <t>Simple Exponential Smoothing</t>
  </si>
  <si>
    <t>Forecast</t>
  </si>
  <si>
    <t>Manchester</t>
  </si>
  <si>
    <t>London</t>
  </si>
  <si>
    <t>East</t>
  </si>
  <si>
    <t>West</t>
  </si>
  <si>
    <t>North</t>
  </si>
  <si>
    <t>Total Cost</t>
  </si>
  <si>
    <t>Total Demand</t>
  </si>
  <si>
    <t>Total</t>
  </si>
  <si>
    <t>Objective Function</t>
  </si>
  <si>
    <t>CMA-12</t>
  </si>
  <si>
    <t>Unit</t>
  </si>
  <si>
    <t>£</t>
  </si>
  <si>
    <t>Original Time Series &amp; CMA 12</t>
  </si>
  <si>
    <t>Rolling Average-12 months</t>
  </si>
  <si>
    <t>De-trended Value of Time-Series</t>
  </si>
  <si>
    <t>De-Trend Time Series Plot</t>
  </si>
  <si>
    <t>Centered Moving Average of Length-12 &amp; De-Trended Time Series Plot</t>
  </si>
  <si>
    <t>X</t>
  </si>
  <si>
    <t>Data Value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</si>
  <si>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</si>
  <si>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</si>
  <si>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</si>
  <si>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</si>
  <si>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</si>
  <si>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</si>
  <si>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</si>
  <si>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</si>
  <si>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</si>
  <si>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</si>
  <si>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</si>
  <si>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De-Trended Values in the form of Seasonal Matrix , and Annual Seasonal Profile with Overall Seasonal Profile of the Data</t>
  </si>
  <si>
    <t>Annual Seasonal Profile All Years &amp; Median Seasonal Profile</t>
  </si>
  <si>
    <t>SES</t>
  </si>
  <si>
    <t>x</t>
  </si>
  <si>
    <t>Forecast error</t>
  </si>
  <si>
    <t>Root Square Error</t>
  </si>
  <si>
    <t>Squared Error</t>
  </si>
  <si>
    <t>Simple Error Measures</t>
  </si>
  <si>
    <t>Percent Error Measures</t>
  </si>
  <si>
    <t>Percentage Error</t>
  </si>
  <si>
    <t>e</t>
  </si>
  <si>
    <t xml:space="preserve">Absolute Error </t>
  </si>
  <si>
    <t>AE</t>
  </si>
  <si>
    <t>SE</t>
  </si>
  <si>
    <t>RSE</t>
  </si>
  <si>
    <t>PE</t>
  </si>
  <si>
    <t>APE</t>
  </si>
  <si>
    <t xml:space="preserve">Absolute Percentage Error </t>
  </si>
  <si>
    <t>Root in Percent of Error</t>
  </si>
  <si>
    <t>RSPE</t>
  </si>
  <si>
    <t>Cumulative Error Measures</t>
  </si>
  <si>
    <t>Sum of Error</t>
  </si>
  <si>
    <t>Sum of Absolute Error</t>
  </si>
  <si>
    <t>Sum of Squared Error</t>
  </si>
  <si>
    <t>Root of Squared Errors</t>
  </si>
  <si>
    <t>SAE</t>
  </si>
  <si>
    <t>SSE</t>
  </si>
  <si>
    <t>RSSE</t>
  </si>
  <si>
    <t>In-Sample Error Metrices</t>
  </si>
  <si>
    <t>Mean Error Measures</t>
  </si>
  <si>
    <t>ME</t>
  </si>
  <si>
    <t>Mean Absolute Error</t>
  </si>
  <si>
    <t>MAE</t>
  </si>
  <si>
    <t>-</t>
  </si>
  <si>
    <t>MSE</t>
  </si>
  <si>
    <t xml:space="preserve">Mean Error </t>
  </si>
  <si>
    <t>Mean Squared Error</t>
  </si>
  <si>
    <t>Mean Root Square Error</t>
  </si>
  <si>
    <t>MRSE</t>
  </si>
  <si>
    <t>Mean Percent Error Measures</t>
  </si>
  <si>
    <t>Mean Percent Error</t>
  </si>
  <si>
    <t>MPE</t>
  </si>
  <si>
    <t>MAPE</t>
  </si>
  <si>
    <t>Mean Absolute Percent Error</t>
  </si>
  <si>
    <t>Root of Mean absolute Percent error</t>
  </si>
  <si>
    <t>RMSPE</t>
  </si>
  <si>
    <t>Out of Sample Error Metrices</t>
  </si>
  <si>
    <t>Distribution Plan</t>
  </si>
  <si>
    <t>Actual Sales (£)</t>
  </si>
  <si>
    <t>Actual Sales</t>
  </si>
  <si>
    <t>Decision variables:</t>
  </si>
  <si>
    <t>XME: Number of goods shipped from Manchester to East Midlands</t>
  </si>
  <si>
    <t>XMW: Number of goods shipped from Manchester to West Midlands</t>
  </si>
  <si>
    <t>XMN: Number of goods shipped from Manchester to Northwest</t>
  </si>
  <si>
    <t>XLE: Number of goods shipped from London to East Midlands</t>
  </si>
  <si>
    <t>XLW: Number of goods shipped from London to West Midlands</t>
  </si>
  <si>
    <t>XLN: Number of goods shipped from London to Northwest</t>
  </si>
  <si>
    <t>&lt;=</t>
  </si>
  <si>
    <t>Demand Constraints</t>
  </si>
  <si>
    <t>=</t>
  </si>
  <si>
    <t>Distribution Costs</t>
  </si>
  <si>
    <t>From</t>
  </si>
  <si>
    <t>Capacity Constraints</t>
  </si>
  <si>
    <t>Minimise: 15XME + 21XMW + 17XMN + 23.5XLE + 25.5XLW + 22XLBN</t>
  </si>
  <si>
    <t xml:space="preserve">XME + XMW + XMN </t>
  </si>
  <si>
    <t>XLE + XLW + XLN</t>
  </si>
  <si>
    <t>Total Capacity</t>
  </si>
  <si>
    <t>XME + XLE</t>
  </si>
  <si>
    <t>XMW + XLW</t>
  </si>
  <si>
    <t>XMN + XLN</t>
  </si>
  <si>
    <t>Number of goods to be shipped</t>
  </si>
  <si>
    <r>
      <t xml:space="preserve">Forecast using Simple Exponential Smoothing (SES) </t>
    </r>
    <r>
      <rPr>
        <b/>
        <i/>
        <sz val="16"/>
        <color theme="1"/>
        <rFont val="Calibri"/>
        <family val="2"/>
        <scheme val="minor"/>
      </rPr>
      <t>Ft​=α.Y</t>
    </r>
    <r>
      <rPr>
        <b/>
        <i/>
        <sz val="12"/>
        <color theme="1"/>
        <rFont val="Calibri"/>
        <family val="2"/>
        <scheme val="minor"/>
      </rPr>
      <t>t−1</t>
    </r>
    <r>
      <rPr>
        <b/>
        <i/>
        <sz val="16"/>
        <color theme="1"/>
        <rFont val="Calibri"/>
        <family val="2"/>
        <scheme val="minor"/>
      </rPr>
      <t>​+(1−α).F</t>
    </r>
    <r>
      <rPr>
        <b/>
        <i/>
        <sz val="12"/>
        <color theme="1"/>
        <rFont val="Calibri"/>
        <family val="2"/>
        <scheme val="minor"/>
      </rPr>
      <t>t−1​</t>
    </r>
  </si>
  <si>
    <t>Distribution Plan Plot</t>
  </si>
  <si>
    <t>Supplier Capacity</t>
  </si>
  <si>
    <t>Europe</t>
  </si>
  <si>
    <t>USA</t>
  </si>
  <si>
    <t>Minimum Charge</t>
  </si>
  <si>
    <t>High Demand (1,000 units)</t>
  </si>
  <si>
    <t>Low Demand (500 units)</t>
  </si>
  <si>
    <t>Labour</t>
  </si>
  <si>
    <t>Material</t>
  </si>
  <si>
    <t>Shipping</t>
  </si>
  <si>
    <t>USA (Unit Costs)</t>
  </si>
  <si>
    <t>Variable Cost Assumptions</t>
  </si>
  <si>
    <t>Supplier Capacity &amp; Fixed Cost Assumptions</t>
  </si>
  <si>
    <t>Europe (Unit Costs)</t>
  </si>
  <si>
    <t xml:space="preserve">Random Variable Assumptions </t>
  </si>
  <si>
    <t>Total Variable Cost</t>
  </si>
  <si>
    <t>Maximum</t>
  </si>
  <si>
    <t>Opportunity Loss</t>
  </si>
  <si>
    <t>Supplier</t>
  </si>
  <si>
    <t>Low Demand</t>
  </si>
  <si>
    <t>High Demand</t>
  </si>
  <si>
    <t>Fixed Cost</t>
  </si>
  <si>
    <t>Variable Cost</t>
  </si>
  <si>
    <t>#</t>
  </si>
  <si>
    <t>Costs Associated</t>
  </si>
  <si>
    <t>Supplier Choice</t>
  </si>
  <si>
    <t>Units</t>
  </si>
  <si>
    <t>Demand (X = 500)</t>
  </si>
  <si>
    <t>Demand (X = 1,000)</t>
  </si>
  <si>
    <t>Revenue Level Projections</t>
  </si>
  <si>
    <t>Gross Profit (X=500)</t>
  </si>
  <si>
    <t>Contribution Margin (X=500)</t>
  </si>
  <si>
    <t>Contribution Margin (X=1,000)</t>
  </si>
  <si>
    <t>Gross Profit (X=1,000)</t>
  </si>
  <si>
    <t>Income Projections</t>
  </si>
  <si>
    <t>Minimum</t>
  </si>
  <si>
    <t>Maximax &amp; Maximin</t>
  </si>
  <si>
    <t>Maximax -&gt;</t>
  </si>
  <si>
    <t>Maximin -&gt;</t>
  </si>
  <si>
    <t>Minimax Regret</t>
  </si>
  <si>
    <t>Demand Probabilities: P (X=x)</t>
  </si>
  <si>
    <t>Decision Analysis</t>
  </si>
  <si>
    <t>Supplier Decision Based on Maximax, Maximin &amp; Minimax</t>
  </si>
  <si>
    <t>Monte-Carlo Simulation</t>
  </si>
  <si>
    <t># Simulation</t>
  </si>
  <si>
    <t>Demand</t>
  </si>
  <si>
    <t>Opportunity Loss EU</t>
  </si>
  <si>
    <t>Revenue EU</t>
  </si>
  <si>
    <t>Revenue USA</t>
  </si>
  <si>
    <t>Profit USA</t>
  </si>
  <si>
    <t>Profit EU</t>
  </si>
  <si>
    <t>Descriptive Statistics</t>
  </si>
  <si>
    <t>Min. Profit</t>
  </si>
  <si>
    <t>Max. Profit</t>
  </si>
  <si>
    <t>Avg. Profit</t>
  </si>
  <si>
    <t>Std. Profit</t>
  </si>
  <si>
    <t>Avg. Opportunity Loss</t>
  </si>
  <si>
    <t>Range</t>
  </si>
  <si>
    <t>Bin</t>
  </si>
  <si>
    <t>More</t>
  </si>
  <si>
    <t>Frequency</t>
  </si>
  <si>
    <t>Cumulative %</t>
  </si>
  <si>
    <t>Histogram Setup</t>
  </si>
  <si>
    <t>Bin Size</t>
  </si>
  <si>
    <t>Bin 1</t>
  </si>
  <si>
    <t>Bin 2</t>
  </si>
  <si>
    <t>Bin 3</t>
  </si>
  <si>
    <t>Bin 4</t>
  </si>
  <si>
    <t>Bin 5</t>
  </si>
  <si>
    <t>Bin 6</t>
  </si>
  <si>
    <t>Bin 7</t>
  </si>
  <si>
    <t>Demand Simulations: 1,000 Simulations</t>
  </si>
  <si>
    <t>Profit &amp; Probability Distribution: American Supplier</t>
  </si>
  <si>
    <t>Profit &amp; Probability Distribution: European Supplier</t>
  </si>
  <si>
    <t>In-sample Forecast Error Summary</t>
  </si>
  <si>
    <t>Out-of-sample Forecast Error Summary</t>
  </si>
  <si>
    <t>Decision Tree Analysis</t>
  </si>
  <si>
    <t>Demand &amp; profit simulation for European &amp; American Supplier</t>
  </si>
  <si>
    <t xml:space="preserve">Error Measure Summary: In-Sample &amp; Out-of Sample </t>
  </si>
  <si>
    <t>Level</t>
  </si>
  <si>
    <t>Trend</t>
  </si>
  <si>
    <t>Seasonality</t>
  </si>
  <si>
    <t>Holt Winters Forecasting</t>
  </si>
  <si>
    <t>Forecast using Holt-Winters Model</t>
  </si>
  <si>
    <t xml:space="preserve">Error Measure Summary: In-Sample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</si>
</sst>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_-&quot;£&quot;* #,##0.0_-;\-&quot;£&quot;* #,##0.0_-;_-&quot;£&quot;* &quot;-&quot;?_-;_-@_-"/>
    <numFmt numFmtId="167" formatCode="&quot;£&quot;#,##0"/>
    <numFmt numFmtId="168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2" borderId="0" xfId="0" applyFont="1" applyFill="1"/>
    <xf numFmtId="0" fontId="4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" fontId="5" fillId="2" borderId="1" xfId="0" applyNumberFormat="1" applyFont="1" applyFill="1" applyBorder="1" applyAlignment="1">
      <alignment horizontal="left"/>
    </xf>
    <xf numFmtId="0" fontId="6" fillId="0" borderId="0" xfId="0" applyFont="1"/>
    <xf numFmtId="0" fontId="9" fillId="4" borderId="2" xfId="0" applyFont="1" applyFill="1" applyBorder="1" applyAlignment="1">
      <alignment horizontal="left"/>
    </xf>
    <xf numFmtId="17" fontId="9" fillId="4" borderId="2" xfId="0" applyNumberFormat="1" applyFont="1" applyFill="1" applyBorder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3" fillId="2" borderId="0" xfId="1" applyNumberFormat="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15" fillId="2" borderId="0" xfId="0" applyFont="1" applyFill="1" applyAlignment="1">
      <alignment horizontal="left"/>
    </xf>
    <xf numFmtId="0" fontId="16" fillId="0" borderId="0" xfId="0" applyFont="1"/>
    <xf numFmtId="0" fontId="3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left"/>
    </xf>
    <xf numFmtId="0" fontId="21" fillId="4" borderId="0" xfId="0" applyFont="1" applyFill="1"/>
    <xf numFmtId="0" fontId="17" fillId="0" borderId="0" xfId="0" applyFont="1" applyAlignment="1">
      <alignment horizontal="left" indent="1"/>
    </xf>
    <xf numFmtId="0" fontId="2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2" fillId="3" borderId="4" xfId="0" applyFont="1" applyFill="1" applyBorder="1"/>
    <xf numFmtId="3" fontId="2" fillId="3" borderId="4" xfId="0" applyNumberFormat="1" applyFont="1" applyFill="1" applyBorder="1"/>
    <xf numFmtId="165" fontId="13" fillId="0" borderId="0" xfId="1" applyNumberFormat="1" applyFont="1"/>
    <xf numFmtId="165" fontId="2" fillId="3" borderId="4" xfId="1" applyNumberFormat="1" applyFont="1" applyFill="1" applyBorder="1"/>
    <xf numFmtId="0" fontId="3" fillId="0" borderId="2" xfId="0" applyFont="1" applyBorder="1" applyAlignment="1">
      <alignment horizontal="left" indent="1"/>
    </xf>
    <xf numFmtId="1" fontId="0" fillId="0" borderId="0" xfId="0" applyNumberFormat="1"/>
    <xf numFmtId="3" fontId="13" fillId="0" borderId="0" xfId="1" applyNumberFormat="1" applyFont="1"/>
    <xf numFmtId="166" fontId="13" fillId="0" borderId="0" xfId="1" applyNumberFormat="1" applyFont="1" applyAlignment="1">
      <alignment horizontal="left"/>
    </xf>
    <xf numFmtId="44" fontId="13" fillId="0" borderId="0" xfId="0" applyNumberFormat="1" applyFont="1" applyAlignment="1">
      <alignment horizontal="left"/>
    </xf>
    <xf numFmtId="44" fontId="13" fillId="0" borderId="2" xfId="0" applyNumberFormat="1" applyFont="1" applyBorder="1" applyAlignment="1">
      <alignment horizontal="left"/>
    </xf>
    <xf numFmtId="44" fontId="2" fillId="3" borderId="4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left"/>
    </xf>
    <xf numFmtId="3" fontId="14" fillId="0" borderId="2" xfId="0" applyNumberFormat="1" applyFont="1" applyBorder="1" applyAlignment="1">
      <alignment horizontal="left"/>
    </xf>
    <xf numFmtId="3" fontId="2" fillId="3" borderId="4" xfId="0" applyNumberFormat="1" applyFont="1" applyFill="1" applyBorder="1" applyAlignment="1">
      <alignment horizontal="left"/>
    </xf>
    <xf numFmtId="165" fontId="0" fillId="0" borderId="0" xfId="1" applyNumberFormat="1" applyFont="1"/>
    <xf numFmtId="165" fontId="0" fillId="0" borderId="0" xfId="1" applyNumberFormat="1" applyFont="1" applyFill="1"/>
    <xf numFmtId="165" fontId="0" fillId="2" borderId="0" xfId="1" applyNumberFormat="1" applyFont="1" applyFill="1"/>
    <xf numFmtId="0" fontId="0" fillId="2" borderId="0" xfId="0" applyFill="1"/>
    <xf numFmtId="0" fontId="10" fillId="2" borderId="0" xfId="0" applyFont="1" applyFill="1"/>
    <xf numFmtId="0" fontId="0" fillId="0" borderId="0" xfId="0" applyAlignment="1">
      <alignment horizontal="right"/>
    </xf>
    <xf numFmtId="167" fontId="0" fillId="0" borderId="0" xfId="0" applyNumberFormat="1"/>
    <xf numFmtId="0" fontId="21" fillId="4" borderId="0" xfId="0" applyFont="1" applyFill="1" applyAlignment="1">
      <alignment horizontal="center"/>
    </xf>
    <xf numFmtId="0" fontId="2" fillId="2" borderId="0" xfId="0" applyFont="1" applyFill="1"/>
    <xf numFmtId="165" fontId="2" fillId="2" borderId="0" xfId="1" applyNumberFormat="1" applyFont="1" applyFill="1"/>
    <xf numFmtId="167" fontId="2" fillId="3" borderId="4" xfId="0" applyNumberFormat="1" applyFont="1" applyFill="1" applyBorder="1" applyAlignment="1">
      <alignment horizontal="left"/>
    </xf>
    <xf numFmtId="165" fontId="3" fillId="2" borderId="0" xfId="1" applyNumberFormat="1" applyFont="1" applyFill="1" applyAlignment="1">
      <alignment horizontal="left" indent="1"/>
    </xf>
    <xf numFmtId="0" fontId="2" fillId="2" borderId="2" xfId="0" applyFont="1" applyFill="1" applyBorder="1"/>
    <xf numFmtId="0" fontId="2" fillId="7" borderId="0" xfId="0" applyFont="1" applyFill="1"/>
    <xf numFmtId="0" fontId="3" fillId="0" borderId="2" xfId="0" applyFont="1" applyBorder="1"/>
    <xf numFmtId="0" fontId="6" fillId="0" borderId="0" xfId="0" applyFont="1" applyAlignment="1">
      <alignment horizontal="center"/>
    </xf>
    <xf numFmtId="164" fontId="6" fillId="0" borderId="0" xfId="0" applyNumberFormat="1" applyFont="1"/>
    <xf numFmtId="43" fontId="3" fillId="0" borderId="0" xfId="1" applyFont="1"/>
    <xf numFmtId="0" fontId="2" fillId="7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3" xfId="0" applyFont="1" applyFill="1" applyBorder="1"/>
    <xf numFmtId="0" fontId="2" fillId="3" borderId="2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43" fontId="2" fillId="3" borderId="3" xfId="0" applyNumberFormat="1" applyFont="1" applyFill="1" applyBorder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43" fontId="2" fillId="3" borderId="0" xfId="0" applyNumberFormat="1" applyFont="1" applyFill="1"/>
    <xf numFmtId="2" fontId="2" fillId="3" borderId="2" xfId="0" applyNumberFormat="1" applyFont="1" applyFill="1" applyBorder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3" fillId="0" borderId="2" xfId="0" applyFont="1" applyBorder="1" applyAlignment="1">
      <alignment horizontal="left"/>
    </xf>
    <xf numFmtId="17" fontId="3" fillId="0" borderId="0" xfId="0" applyNumberFormat="1" applyFont="1" applyAlignment="1">
      <alignment horizontal="center"/>
    </xf>
    <xf numFmtId="17" fontId="9" fillId="4" borderId="0" xfId="0" applyNumberFormat="1" applyFont="1" applyFill="1" applyAlignment="1">
      <alignment horizontal="left"/>
    </xf>
    <xf numFmtId="17" fontId="9" fillId="4" borderId="0" xfId="0" applyNumberFormat="1" applyFont="1" applyFill="1"/>
    <xf numFmtId="164" fontId="13" fillId="0" borderId="0" xfId="1" applyNumberFormat="1" applyFont="1" applyAlignment="1"/>
    <xf numFmtId="0" fontId="2" fillId="3" borderId="4" xfId="0" applyFont="1" applyFill="1" applyBorder="1" applyAlignment="1">
      <alignment horizontal="left"/>
    </xf>
    <xf numFmtId="43" fontId="2" fillId="3" borderId="4" xfId="1" applyFont="1" applyFill="1" applyBorder="1" applyAlignment="1">
      <alignment horizontal="left"/>
    </xf>
    <xf numFmtId="43" fontId="2" fillId="3" borderId="4" xfId="0" applyNumberFormat="1" applyFont="1" applyFill="1" applyBorder="1"/>
    <xf numFmtId="0" fontId="21" fillId="0" borderId="0" xfId="0" applyFont="1"/>
    <xf numFmtId="0" fontId="2" fillId="5" borderId="0" xfId="0" applyFont="1" applyFill="1" applyAlignment="1">
      <alignment horizontal="left"/>
    </xf>
    <xf numFmtId="0" fontId="2" fillId="5" borderId="0" xfId="0" applyFont="1" applyFill="1"/>
    <xf numFmtId="43" fontId="3" fillId="5" borderId="0" xfId="1" applyFont="1" applyFill="1" applyAlignment="1">
      <alignment horizontal="left" indent="1"/>
    </xf>
    <xf numFmtId="43" fontId="3" fillId="5" borderId="0" xfId="1" applyFont="1" applyFill="1" applyAlignment="1"/>
    <xf numFmtId="43" fontId="13" fillId="5" borderId="0" xfId="1" applyFont="1" applyFill="1" applyAlignment="1"/>
    <xf numFmtId="43" fontId="3" fillId="0" borderId="0" xfId="1" applyFont="1" applyAlignment="1">
      <alignment horizontal="left"/>
    </xf>
    <xf numFmtId="0" fontId="3" fillId="5" borderId="0" xfId="0" applyFont="1" applyFill="1" applyAlignment="1">
      <alignment horizontal="left" indent="1"/>
    </xf>
    <xf numFmtId="0" fontId="3" fillId="5" borderId="0" xfId="0" applyFont="1" applyFill="1"/>
    <xf numFmtId="43" fontId="2" fillId="5" borderId="0" xfId="1" applyFont="1" applyFill="1" applyAlignment="1">
      <alignment horizontal="left"/>
    </xf>
    <xf numFmtId="0" fontId="15" fillId="5" borderId="0" xfId="0" applyFont="1" applyFill="1"/>
    <xf numFmtId="10" fontId="13" fillId="5" borderId="0" xfId="0" applyNumberFormat="1" applyFont="1" applyFill="1"/>
    <xf numFmtId="43" fontId="3" fillId="5" borderId="0" xfId="1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3" fillId="5" borderId="0" xfId="0" applyFont="1" applyFill="1"/>
    <xf numFmtId="43" fontId="13" fillId="5" borderId="0" xfId="0" applyNumberFormat="1" applyFont="1" applyFill="1"/>
    <xf numFmtId="10" fontId="13" fillId="0" borderId="0" xfId="0" applyNumberFormat="1" applyFont="1" applyAlignment="1">
      <alignment horizontal="left"/>
    </xf>
    <xf numFmtId="43" fontId="13" fillId="5" borderId="0" xfId="1" applyFont="1" applyFill="1" applyAlignment="1">
      <alignment horizontal="left"/>
    </xf>
    <xf numFmtId="0" fontId="15" fillId="5" borderId="0" xfId="0" applyFont="1" applyFill="1" applyAlignment="1">
      <alignment horizontal="left"/>
    </xf>
    <xf numFmtId="10" fontId="13" fillId="5" borderId="0" xfId="0" applyNumberFormat="1" applyFont="1" applyFill="1" applyAlignment="1">
      <alignment horizontal="left"/>
    </xf>
    <xf numFmtId="0" fontId="13" fillId="5" borderId="0" xfId="0" applyFont="1" applyFill="1" applyAlignment="1">
      <alignment horizontal="left"/>
    </xf>
    <xf numFmtId="43" fontId="13" fillId="5" borderId="0" xfId="0" applyNumberFormat="1" applyFont="1" applyFill="1" applyAlignment="1">
      <alignment horizontal="left"/>
    </xf>
    <xf numFmtId="0" fontId="9" fillId="6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8" fontId="0" fillId="0" borderId="0" xfId="0" applyNumberFormat="1"/>
    <xf numFmtId="164" fontId="2" fillId="3" borderId="1" xfId="1" applyNumberFormat="1" applyFont="1" applyFill="1" applyBorder="1" applyAlignment="1">
      <alignment horizontal="center"/>
    </xf>
    <xf numFmtId="0" fontId="9" fillId="6" borderId="0" xfId="0" applyFont="1" applyFill="1"/>
    <xf numFmtId="165" fontId="9" fillId="6" borderId="0" xfId="1" applyNumberFormat="1" applyFont="1" applyFill="1"/>
    <xf numFmtId="0" fontId="24" fillId="6" borderId="0" xfId="0" applyFont="1" applyFill="1"/>
    <xf numFmtId="3" fontId="0" fillId="0" borderId="0" xfId="0" applyNumberFormat="1"/>
    <xf numFmtId="0" fontId="8" fillId="0" borderId="2" xfId="0" applyFont="1" applyBorder="1"/>
    <xf numFmtId="168" fontId="9" fillId="6" borderId="0" xfId="0" applyNumberFormat="1" applyFont="1" applyFill="1"/>
    <xf numFmtId="168" fontId="10" fillId="6" borderId="0" xfId="0" applyNumberFormat="1" applyFont="1" applyFill="1"/>
    <xf numFmtId="0" fontId="25" fillId="0" borderId="0" xfId="0" applyFont="1"/>
    <xf numFmtId="10" fontId="0" fillId="0" borderId="0" xfId="0" applyNumberFormat="1"/>
    <xf numFmtId="0" fontId="0" fillId="0" borderId="5" xfId="0" applyBorder="1"/>
    <xf numFmtId="10" fontId="0" fillId="0" borderId="5" xfId="0" applyNumberFormat="1" applyBorder="1"/>
    <xf numFmtId="0" fontId="26" fillId="0" borderId="6" xfId="0" applyFont="1" applyBorder="1" applyAlignment="1">
      <alignment horizontal="center"/>
    </xf>
    <xf numFmtId="3" fontId="0" fillId="0" borderId="5" xfId="0" applyNumberFormat="1" applyBorder="1"/>
    <xf numFmtId="0" fontId="9" fillId="6" borderId="2" xfId="0" applyFont="1" applyFill="1" applyBorder="1"/>
    <xf numFmtId="164" fontId="2" fillId="0" borderId="0" xfId="1" applyNumberFormat="1" applyFont="1" applyAlignment="1">
      <alignment horizontal="left"/>
    </xf>
    <xf numFmtId="164" fontId="2" fillId="0" borderId="0" xfId="1" applyNumberFormat="1" applyFont="1" applyBorder="1" applyAlignment="1">
      <alignment horizontal="left"/>
    </xf>
    <xf numFmtId="164" fontId="2" fillId="3" borderId="3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26" fillId="0" borderId="0" xfId="0" applyFont="1"/>
    <xf numFmtId="4" fontId="13" fillId="0" borderId="0" xfId="0" applyNumberFormat="1" applyFont="1" applyAlignment="1">
      <alignment horizontal="right"/>
    </xf>
    <xf numFmtId="4" fontId="13" fillId="0" borderId="2" xfId="0" applyNumberFormat="1" applyFont="1" applyBorder="1" applyAlignment="1">
      <alignment horizontal="right"/>
    </xf>
    <xf numFmtId="4" fontId="2" fillId="0" borderId="0" xfId="0" applyNumberFormat="1" applyFont="1"/>
    <xf numFmtId="4" fontId="3" fillId="0" borderId="0" xfId="0" applyNumberFormat="1" applyFont="1" applyAlignment="1">
      <alignment horizontal="left"/>
    </xf>
    <xf numFmtId="43" fontId="14" fillId="0" borderId="0" xfId="0" applyNumberFormat="1" applyFont="1"/>
    <xf numFmtId="10" fontId="14" fillId="0" borderId="0" xfId="0" applyNumberFormat="1" applyFont="1"/>
    <xf numFmtId="168" fontId="14" fillId="0" borderId="0" xfId="0" applyNumberFormat="1" applyFont="1"/>
    <xf numFmtId="0" fontId="13" fillId="0" borderId="0" xfId="0" applyFont="1"/>
    <xf numFmtId="3" fontId="13" fillId="0" borderId="0" xfId="0" applyNumberFormat="1" applyFont="1"/>
    <xf numFmtId="3" fontId="14" fillId="0" borderId="0" xfId="0" applyNumberFormat="1" applyFont="1"/>
    <xf numFmtId="0" fontId="13" fillId="2" borderId="0" xfId="0" applyFont="1" applyFill="1" applyAlignment="1">
      <alignment horizontal="left"/>
    </xf>
    <xf numFmtId="3" fontId="13" fillId="2" borderId="0" xfId="0" applyNumberFormat="1" applyFont="1" applyFill="1" applyAlignment="1">
      <alignment horizontal="left"/>
    </xf>
    <xf numFmtId="167" fontId="13" fillId="2" borderId="0" xfId="0" applyNumberFormat="1" applyFont="1" applyFill="1" applyAlignment="1">
      <alignment horizontal="left"/>
    </xf>
    <xf numFmtId="1" fontId="14" fillId="0" borderId="0" xfId="0" applyNumberFormat="1" applyFont="1"/>
    <xf numFmtId="168" fontId="13" fillId="0" borderId="0" xfId="0" applyNumberFormat="1" applyFont="1" applyAlignment="1">
      <alignment horizontal="right"/>
    </xf>
    <xf numFmtId="168" fontId="13" fillId="0" borderId="2" xfId="0" applyNumberFormat="1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164" fontId="13" fillId="2" borderId="2" xfId="1" applyNumberFormat="1" applyFont="1" applyFill="1" applyBorder="1" applyAlignment="1">
      <alignment horizontal="left"/>
    </xf>
    <xf numFmtId="164" fontId="13" fillId="0" borderId="0" xfId="1" applyNumberFormat="1" applyFont="1" applyAlignment="1">
      <alignment horizontal="left"/>
    </xf>
    <xf numFmtId="164" fontId="13" fillId="7" borderId="0" xfId="1" applyNumberFormat="1" applyFont="1" applyFill="1" applyAlignment="1">
      <alignment horizontal="left"/>
    </xf>
    <xf numFmtId="164" fontId="13" fillId="0" borderId="2" xfId="1" applyNumberFormat="1" applyFont="1" applyBorder="1" applyAlignment="1">
      <alignment horizontal="left"/>
    </xf>
    <xf numFmtId="164" fontId="27" fillId="7" borderId="0" xfId="1" applyNumberFormat="1" applyFont="1" applyFill="1" applyAlignment="1">
      <alignment horizontal="left"/>
    </xf>
    <xf numFmtId="168" fontId="14" fillId="0" borderId="0" xfId="0" applyNumberFormat="1" applyFont="1" applyAlignment="1">
      <alignment horizontal="left"/>
    </xf>
    <xf numFmtId="168" fontId="14" fillId="0" borderId="2" xfId="0" applyNumberFormat="1" applyFont="1" applyBorder="1" applyAlignment="1">
      <alignment horizontal="left"/>
    </xf>
    <xf numFmtId="168" fontId="14" fillId="0" borderId="2" xfId="0" applyNumberFormat="1" applyFont="1" applyBorder="1"/>
    <xf numFmtId="165" fontId="14" fillId="0" borderId="0" xfId="0" applyNumberFormat="1" applyFont="1" applyAlignment="1">
      <alignment horizontal="left"/>
    </xf>
    <xf numFmtId="165" fontId="14" fillId="0" borderId="2" xfId="0" applyNumberFormat="1" applyFont="1" applyBorder="1" applyAlignment="1">
      <alignment horizontal="left"/>
    </xf>
    <xf numFmtId="0" fontId="21" fillId="6" borderId="0" xfId="0" applyFont="1" applyFill="1" applyAlignment="1">
      <alignment horizontal="center"/>
    </xf>
    <xf numFmtId="0" fontId="8" fillId="0" borderId="2" xfId="0" applyFont="1" applyBorder="1" applyAlignment="1">
      <alignment horizontal="left"/>
    </xf>
    <xf numFmtId="0" fontId="21" fillId="4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21" fillId="4" borderId="2" xfId="0" applyFont="1" applyFill="1" applyBorder="1" applyAlignment="1">
      <alignment horizontal="left"/>
    </xf>
    <xf numFmtId="0" fontId="17" fillId="4" borderId="2" xfId="0" applyFont="1" applyFill="1" applyBorder="1" applyAlignment="1">
      <alignment horizontal="left"/>
    </xf>
    <xf numFmtId="0" fontId="9" fillId="4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165" fontId="21" fillId="4" borderId="0" xfId="1" applyNumberFormat="1" applyFont="1" applyFill="1" applyAlignment="1">
      <alignment horizontal="center"/>
    </xf>
    <xf numFmtId="164" fontId="13" fillId="0" borderId="0" xfId="1" applyNumberFormat="1" applyFont="1" applyAlignment="1">
      <alignment horizontal="right"/>
    </xf>
    <xf numFmtId="4" fontId="13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none" baseline="0">
                <a:solidFill>
                  <a:schemeClr val="tx1"/>
                </a:solidFill>
                <a:latin typeface="+mn-lt"/>
              </a:rPr>
              <a:t>Original Time Series &amp; Centered Moving Average of length 12 (CMA 12)</a:t>
            </a:r>
          </a:p>
        </c:rich>
      </c:tx>
      <c:layout>
        <c:manualLayout>
          <c:xMode val="edge"/>
          <c:yMode val="edge"/>
          <c:x val="0.1001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'CMA-12 &amp; De-trended Time-Series'!$B$5:$C$5</c:f>
              <c:strCache>
                <c:ptCount val="2"/>
                <c:pt idx="0">
                  <c:v>Actual Sales</c:v>
                </c:pt>
                <c:pt idx="1">
                  <c:v>£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'CMA-12 &amp; De-trended Time-Series'!$D$4:$AY$4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'CMA-12 &amp; De-trended Time-Series'!$D$5:$AY$5</c:f>
              <c:numCache>
                <c:formatCode>_-* #,##0_-;\-* #,##0_-;_-* "-"??_-;_-@_-</c:formatCode>
                <c:ptCount val="48"/>
                <c:pt idx="0">
                  <c:v>927616</c:v>
                </c:pt>
                <c:pt idx="1">
                  <c:v>642223</c:v>
                </c:pt>
                <c:pt idx="2">
                  <c:v>569679</c:v>
                </c:pt>
                <c:pt idx="3">
                  <c:v>594002</c:v>
                </c:pt>
                <c:pt idx="4">
                  <c:v>605950</c:v>
                </c:pt>
                <c:pt idx="5">
                  <c:v>787416</c:v>
                </c:pt>
                <c:pt idx="6">
                  <c:v>867448</c:v>
                </c:pt>
                <c:pt idx="7">
                  <c:v>753375</c:v>
                </c:pt>
                <c:pt idx="8">
                  <c:v>793026</c:v>
                </c:pt>
                <c:pt idx="9">
                  <c:v>962370</c:v>
                </c:pt>
                <c:pt idx="10">
                  <c:v>992133</c:v>
                </c:pt>
                <c:pt idx="11">
                  <c:v>927616</c:v>
                </c:pt>
                <c:pt idx="12">
                  <c:v>1003017</c:v>
                </c:pt>
                <c:pt idx="13">
                  <c:v>678494</c:v>
                </c:pt>
                <c:pt idx="14">
                  <c:v>579280</c:v>
                </c:pt>
                <c:pt idx="15">
                  <c:v>594002</c:v>
                </c:pt>
                <c:pt idx="16">
                  <c:v>619605</c:v>
                </c:pt>
                <c:pt idx="17">
                  <c:v>800325</c:v>
                </c:pt>
                <c:pt idx="18">
                  <c:v>870030</c:v>
                </c:pt>
                <c:pt idx="19">
                  <c:v>753375</c:v>
                </c:pt>
                <c:pt idx="20">
                  <c:v>793026</c:v>
                </c:pt>
                <c:pt idx="21">
                  <c:v>1016179</c:v>
                </c:pt>
                <c:pt idx="22">
                  <c:v>1047607</c:v>
                </c:pt>
                <c:pt idx="23">
                  <c:v>1003017</c:v>
                </c:pt>
                <c:pt idx="24">
                  <c:v>1110167</c:v>
                </c:pt>
                <c:pt idx="25">
                  <c:v>729701</c:v>
                </c:pt>
                <c:pt idx="26">
                  <c:v>649689</c:v>
                </c:pt>
                <c:pt idx="27">
                  <c:v>675932</c:v>
                </c:pt>
                <c:pt idx="28">
                  <c:v>716897</c:v>
                </c:pt>
                <c:pt idx="29">
                  <c:v>934572</c:v>
                </c:pt>
                <c:pt idx="30">
                  <c:v>1045582</c:v>
                </c:pt>
                <c:pt idx="31">
                  <c:v>863396</c:v>
                </c:pt>
                <c:pt idx="32">
                  <c:v>908837</c:v>
                </c:pt>
                <c:pt idx="33">
                  <c:v>1134146</c:v>
                </c:pt>
                <c:pt idx="34">
                  <c:v>1169222</c:v>
                </c:pt>
                <c:pt idx="35">
                  <c:v>1110167</c:v>
                </c:pt>
                <c:pt idx="36">
                  <c:v>1332201</c:v>
                </c:pt>
                <c:pt idx="37">
                  <c:v>875642</c:v>
                </c:pt>
                <c:pt idx="38">
                  <c:v>779627</c:v>
                </c:pt>
                <c:pt idx="39">
                  <c:v>811119</c:v>
                </c:pt>
                <c:pt idx="40">
                  <c:v>860277</c:v>
                </c:pt>
                <c:pt idx="41">
                  <c:v>1121487</c:v>
                </c:pt>
                <c:pt idx="42">
                  <c:v>1254699</c:v>
                </c:pt>
                <c:pt idx="43">
                  <c:v>1036076</c:v>
                </c:pt>
                <c:pt idx="44">
                  <c:v>1090605</c:v>
                </c:pt>
                <c:pt idx="45">
                  <c:v>1360976</c:v>
                </c:pt>
                <c:pt idx="46">
                  <c:v>1403067</c:v>
                </c:pt>
                <c:pt idx="47">
                  <c:v>1332201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1-47F5-A453-99B5B7C820C2}"/>
            </c:ext>
          </c:extLst>
        </c:ser>
        <c:ser>
          <c:idx val="2"/>
          <c:order val="2"/>
          <c:tx>
            <c:strRef>
              <c:f>'CMA-12 &amp; De-trended Time-Series'!$B$7:$C$7</c:f>
              <c:strCache>
                <c:ptCount val="2"/>
                <c:pt idx="0">
                  <c:v>CMA-12</c:v>
                </c:pt>
                <c:pt idx="1">
                  <c:v>£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3181-47F5-A453-99B5B7C820C2}"/>
              </c:ext>
            </c:extLst>
          </c:dPt>
          <c:cat>
            <c:numRef>
              <c:f>'CMA-12 &amp; De-trended Time-Series'!$D$4:$AY$4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'CMA-12 &amp; De-trended Time-Series'!$D$7:$AY$7</c:f>
              <c:numCache>
                <c:formatCode>General</c:formatCode>
                <c:ptCount val="48"/>
                <c:pt idx="6" formatCode="_(* #,##0.00_);_(* \(#,##0.00\);_(* &quot;-&quot;??_);_(@_)">
                  <c:v>788379.54166666674</c:v>
                </c:pt>
                <c:pt idx="7" formatCode="_(* #,##0.00_);_(* \(#,##0.00\);_(* &quot;-&quot;??_);_(@_)">
                  <c:v>793032.54166666674</c:v>
                </c:pt>
                <c:pt idx="8" formatCode="_(* #,##0.00_);_(* \(#,##0.00\);_(* &quot;-&quot;??_);_(@_)">
                  <c:v>794943.875</c:v>
                </c:pt>
                <c:pt idx="9" formatCode="_(* #,##0.00_);_(* \(#,##0.00\);_(* &quot;-&quot;??_);_(@_)">
                  <c:v>795343.91666666663</c:v>
                </c:pt>
                <c:pt idx="10" formatCode="_(* #,##0.00_);_(* \(#,##0.00\);_(* &quot;-&quot;??_);_(@_)">
                  <c:v>795912.875</c:v>
                </c:pt>
                <c:pt idx="11" formatCode="_(* #,##0.00_);_(* \(#,##0.00\);_(* &quot;-&quot;??_);_(@_)">
                  <c:v>797019.70833333337</c:v>
                </c:pt>
                <c:pt idx="12" formatCode="_(* #,##0.00_);_(* \(#,##0.00\);_(* &quot;-&quot;??_);_(@_)">
                  <c:v>797665.16666666674</c:v>
                </c:pt>
                <c:pt idx="13" formatCode="_(* #,##0.00_);_(* \(#,##0.00\);_(* &quot;-&quot;??_);_(@_)">
                  <c:v>797772.75</c:v>
                </c:pt>
                <c:pt idx="14" formatCode="_(* #,##0.00_);_(* \(#,##0.00\);_(* &quot;-&quot;??_);_(@_)">
                  <c:v>797772.75</c:v>
                </c:pt>
                <c:pt idx="15" formatCode="_(* #,##0.00_);_(* \(#,##0.00\);_(* &quot;-&quot;??_);_(@_)">
                  <c:v>800014.79166666674</c:v>
                </c:pt>
                <c:pt idx="16" formatCode="_(* #,##0.00_);_(* \(#,##0.00\);_(* &quot;-&quot;??_);_(@_)">
                  <c:v>804568.25</c:v>
                </c:pt>
                <c:pt idx="17" formatCode="_(* #,##0.00_);_(* \(#,##0.00\);_(* &quot;-&quot;??_);_(@_)">
                  <c:v>810021.375</c:v>
                </c:pt>
                <c:pt idx="18" formatCode="_(* #,##0.00_);_(* \(#,##0.00\);_(* &quot;-&quot;??_);_(@_)">
                  <c:v>817627.66666666674</c:v>
                </c:pt>
                <c:pt idx="19" formatCode="_(* #,##0.00_);_(* \(#,##0.00\);_(* &quot;-&quot;??_);_(@_)">
                  <c:v>824225.875</c:v>
                </c:pt>
                <c:pt idx="20" formatCode="_(* #,##0.00_);_(* \(#,##0.00\);_(* &quot;-&quot;??_);_(@_)">
                  <c:v>829293.20833333326</c:v>
                </c:pt>
                <c:pt idx="21" formatCode="_(* #,##0.00_);_(* \(#,##0.00\);_(* &quot;-&quot;??_);_(@_)">
                  <c:v>835640.66666666663</c:v>
                </c:pt>
                <c:pt idx="22" formatCode="_(* #,##0.00_);_(* \(#,##0.00\);_(* &quot;-&quot;??_);_(@_)">
                  <c:v>843108.25</c:v>
                </c:pt>
                <c:pt idx="23" formatCode="_(* #,##0.00_);_(* \(#,##0.00\);_(* &quot;-&quot;??_);_(@_)">
                  <c:v>852755.70833333337</c:v>
                </c:pt>
                <c:pt idx="24" formatCode="_(* #,##0.00_);_(* \(#,##0.00\);_(* &quot;-&quot;??_);_(@_)">
                  <c:v>865664</c:v>
                </c:pt>
                <c:pt idx="25" formatCode="_(* #,##0.00_);_(* \(#,##0.00\);_(* &quot;-&quot;??_);_(@_)">
                  <c:v>877562.875</c:v>
                </c:pt>
                <c:pt idx="26" formatCode="_(* #,##0.00_);_(* \(#,##0.00\);_(* &quot;-&quot;??_);_(@_)">
                  <c:v>886972.54166666674</c:v>
                </c:pt>
                <c:pt idx="27" formatCode="_(* #,##0.00_);_(* \(#,##0.00\);_(* &quot;-&quot;??_);_(@_)">
                  <c:v>896713.29166666674</c:v>
                </c:pt>
                <c:pt idx="28" formatCode="_(* #,##0.00_);_(* \(#,##0.00\);_(* &quot;-&quot;??_);_(@_)">
                  <c:v>906695.875</c:v>
                </c:pt>
                <c:pt idx="29" formatCode="_(* #,##0.00_);_(* \(#,##0.00\);_(* &quot;-&quot;??_);_(@_)">
                  <c:v>916227.75</c:v>
                </c:pt>
                <c:pt idx="30" formatCode="_(* #,##0.00_);_(* \(#,##0.00\);_(* &quot;-&quot;??_);_(@_)">
                  <c:v>929943.75</c:v>
                </c:pt>
                <c:pt idx="31" formatCode="_(* #,##0.00_);_(* \(#,##0.00\);_(* &quot;-&quot;??_);_(@_)">
                  <c:v>945276.04166666663</c:v>
                </c:pt>
                <c:pt idx="32" formatCode="_(* #,##0.00_);_(* \(#,##0.00\);_(* &quot;-&quot;??_);_(@_)">
                  <c:v>956771</c:v>
                </c:pt>
                <c:pt idx="33" formatCode="_(* #,##0.00_);_(* \(#,##0.00\);_(* &quot;-&quot;??_);_(@_)">
                  <c:v>967817.875</c:v>
                </c:pt>
                <c:pt idx="34" formatCode="_(* #,##0.00_);_(* \(#,##0.00\);_(* &quot;-&quot;??_);_(@_)">
                  <c:v>979424.83333333326</c:v>
                </c:pt>
                <c:pt idx="35" formatCode="_(* #,##0.00_);_(* \(#,##0.00\);_(* &quot;-&quot;??_);_(@_)">
                  <c:v>993187.125</c:v>
                </c:pt>
                <c:pt idx="36" formatCode="_(* #,##0.00_);_(* \(#,##0.00\);_(* &quot;-&quot;??_);_(@_)">
                  <c:v>1009688.4583333333</c:v>
                </c:pt>
                <c:pt idx="37" formatCode="_(* #,##0.00_);_(* \(#,##0.00\);_(* &quot;-&quot;??_);_(@_)">
                  <c:v>1025596.6666666666</c:v>
                </c:pt>
                <c:pt idx="38" formatCode="_(* #,##0.00_);_(* \(#,##0.00\);_(* &quot;-&quot;??_);_(@_)">
                  <c:v>1040365.3333333333</c:v>
                </c:pt>
                <c:pt idx="39" formatCode="_(* #,##0.00_);_(* \(#,##0.00\);_(* &quot;-&quot;??_);_(@_)">
                  <c:v>1057390.25</c:v>
                </c:pt>
                <c:pt idx="40" formatCode="_(* #,##0.00_);_(* \(#,##0.00\);_(* &quot;-&quot;??_);_(@_)">
                  <c:v>1076585.0416666665</c:v>
                </c:pt>
                <c:pt idx="41" formatCode="_(* #,##0.00_);_(* \(#,##0.00\);_(* &quot;-&quot;??_);_(@_)">
                  <c:v>1095580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181-47F5-A453-99B5B7C82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87263"/>
        <c:axId val="4543863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'CMA-12 &amp; De-trended Time-Series'!$B$6:$C$6</c15:sqref>
                        </c15:formulaRef>
                      </c:ext>
                    </c:extLst>
                    <c:strCache>
                      <c:ptCount val="2"/>
                      <c:pt idx="0">
                        <c:v>Actual Sales</c:v>
                      </c:pt>
                      <c:pt idx="1">
                        <c:v>£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'CMA-12 &amp; De-trended Time-Series'!$D$4:$AY$4</c15:sqref>
                        </c15:formulaRef>
                      </c:ext>
                    </c:extLst>
                    <c:numCache>
                      <c:formatCode>mmm\-yy</c:formatCode>
                      <c:ptCount val="48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  <c:pt idx="11">
                        <c:v>43800</c:v>
                      </c:pt>
                      <c:pt idx="12">
                        <c:v>43831</c:v>
                      </c:pt>
                      <c:pt idx="13">
                        <c:v>43862</c:v>
                      </c:pt>
                      <c:pt idx="14">
                        <c:v>43891</c:v>
                      </c:pt>
                      <c:pt idx="15">
                        <c:v>43922</c:v>
                      </c:pt>
                      <c:pt idx="16">
                        <c:v>43952</c:v>
                      </c:pt>
                      <c:pt idx="17">
                        <c:v>43983</c:v>
                      </c:pt>
                      <c:pt idx="18">
                        <c:v>44013</c:v>
                      </c:pt>
                      <c:pt idx="19">
                        <c:v>44044</c:v>
                      </c:pt>
                      <c:pt idx="20">
                        <c:v>44075</c:v>
                      </c:pt>
                      <c:pt idx="21">
                        <c:v>44105</c:v>
                      </c:pt>
                      <c:pt idx="22">
                        <c:v>44136</c:v>
                      </c:pt>
                      <c:pt idx="23">
                        <c:v>44166</c:v>
                      </c:pt>
                      <c:pt idx="24">
                        <c:v>44197</c:v>
                      </c:pt>
                      <c:pt idx="25">
                        <c:v>44228</c:v>
                      </c:pt>
                      <c:pt idx="26">
                        <c:v>44256</c:v>
                      </c:pt>
                      <c:pt idx="27">
                        <c:v>44287</c:v>
                      </c:pt>
                      <c:pt idx="28">
                        <c:v>44317</c:v>
                      </c:pt>
                      <c:pt idx="29">
                        <c:v>44348</c:v>
                      </c:pt>
                      <c:pt idx="30">
                        <c:v>44378</c:v>
                      </c:pt>
                      <c:pt idx="31">
                        <c:v>44409</c:v>
                      </c:pt>
                      <c:pt idx="32">
                        <c:v>44440</c:v>
                      </c:pt>
                      <c:pt idx="33">
                        <c:v>44470</c:v>
                      </c:pt>
                      <c:pt idx="34">
                        <c:v>44501</c:v>
                      </c:pt>
                      <c:pt idx="35">
                        <c:v>44531</c:v>
                      </c:pt>
                      <c:pt idx="36">
                        <c:v>44562</c:v>
                      </c:pt>
                      <c:pt idx="37">
                        <c:v>44593</c:v>
                      </c:pt>
                      <c:pt idx="38">
                        <c:v>44621</c:v>
                      </c:pt>
                      <c:pt idx="39">
                        <c:v>44652</c:v>
                      </c:pt>
                      <c:pt idx="40">
                        <c:v>44682</c:v>
                      </c:pt>
                      <c:pt idx="41">
                        <c:v>44713</c:v>
                      </c:pt>
                      <c:pt idx="42">
                        <c:v>44743</c:v>
                      </c:pt>
                      <c:pt idx="43">
                        <c:v>44774</c:v>
                      </c:pt>
                      <c:pt idx="44">
                        <c:v>44805</c:v>
                      </c:pt>
                      <c:pt idx="45">
                        <c:v>44835</c:v>
                      </c:pt>
                      <c:pt idx="46">
                        <c:v>44866</c:v>
                      </c:pt>
                      <c:pt idx="47">
                        <c:v>44896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'CMA-12 &amp; De-trended Time-Series'!$D$6:$AY$6</c15:sqref>
                        </c15:formulaRef>
                      </c:ext>
                    </c:extLst>
                    <c:numCache>
                      <c:formatCode>General</c:formatCode>
                      <c:ptCount val="4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81-47F5-A453-99B5B7C820C2}"/>
                  </c:ext>
                </c:extLst>
              </c15:ser>
            </c15:filteredLineSeries>
          </c:ext>
        </c:extLst>
      </c:lineChart>
      <c:dateAx>
        <c:axId val="45438726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6303"/>
        <c:crosses val="autoZero"/>
        <c:auto val="1"/>
        <c:lblOffset val="100"/>
        <c:baseTimeUnit val="months"/>
      </c:dateAx>
      <c:valAx>
        <c:axId val="454386303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 of</a:t>
            </a:r>
            <a:r>
              <a:rPr lang="en-GB" baseline="0"/>
              <a:t> Profit: USA Supplier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'Profit - USA'!$D$2:$D$9</c:f>
              <c:strCache>
                <c:ptCount val="8"/>
                <c:pt idx="0">
                  <c:v>22,000</c:v>
                </c:pt>
                <c:pt idx="1">
                  <c:v>34,000</c:v>
                </c:pt>
                <c:pt idx="2">
                  <c:v>16,000</c:v>
                </c:pt>
                <c:pt idx="3">
                  <c:v>10,000</c:v>
                </c:pt>
                <c:pt idx="4">
                  <c:v>28,000</c:v>
                </c:pt>
                <c:pt idx="5">
                  <c:v>40,000</c:v>
                </c:pt>
                <c:pt idx="6">
                  <c:v>4,000</c:v>
                </c:pt>
                <c:pt idx="7">
                  <c:v>More</c:v>
                </c:pt>
              </c:strCache>
            </c:strRef>
          </c:cat>
          <c:val>
            <c:numRef>
              <c:f>'Profit - USA'!$E$2:$E$9</c:f>
              <c:numCache>
                <c:formatCode>General</c:formatCode>
                <c:ptCount val="8"/>
                <c:pt idx="0">
                  <c:v>232</c:v>
                </c:pt>
                <c:pt idx="1">
                  <c:v>195</c:v>
                </c:pt>
                <c:pt idx="2">
                  <c:v>185</c:v>
                </c:pt>
                <c:pt idx="3">
                  <c:v>179</c:v>
                </c:pt>
                <c:pt idx="4">
                  <c:v>176</c:v>
                </c:pt>
                <c:pt idx="5">
                  <c:v>33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3-4B77-B29E-8A563B102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014368"/>
        <c:axId val="112901388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'Profit - USA'!$D$2:$D$9</c:f>
              <c:strCache>
                <c:ptCount val="8"/>
                <c:pt idx="0">
                  <c:v>22,000</c:v>
                </c:pt>
                <c:pt idx="1">
                  <c:v>34,000</c:v>
                </c:pt>
                <c:pt idx="2">
                  <c:v>16,000</c:v>
                </c:pt>
                <c:pt idx="3">
                  <c:v>10,000</c:v>
                </c:pt>
                <c:pt idx="4">
                  <c:v>28,000</c:v>
                </c:pt>
                <c:pt idx="5">
                  <c:v>40,000</c:v>
                </c:pt>
                <c:pt idx="6">
                  <c:v>4,000</c:v>
                </c:pt>
                <c:pt idx="7">
                  <c:v>More</c:v>
                </c:pt>
              </c:strCache>
            </c:strRef>
          </c:cat>
          <c:val>
            <c:numRef>
              <c:f>'Profit - USA'!$F$2:$F$9</c:f>
              <c:numCache>
                <c:formatCode>0.00%</c:formatCode>
                <c:ptCount val="8"/>
                <c:pt idx="0">
                  <c:v>0.23200000000000001</c:v>
                </c:pt>
                <c:pt idx="1">
                  <c:v>0.42699999999999999</c:v>
                </c:pt>
                <c:pt idx="2">
                  <c:v>0.61199999999999999</c:v>
                </c:pt>
                <c:pt idx="3">
                  <c:v>0.79100000000000004</c:v>
                </c:pt>
                <c:pt idx="4">
                  <c:v>0.96699999999999997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3-4B77-B29E-8A563B102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050576"/>
        <c:axId val="1379049616"/>
      </c:lineChart>
      <c:catAx>
        <c:axId val="11290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9013888"/>
        <c:crosses val="autoZero"/>
        <c:auto val="1"/>
        <c:lblAlgn val="ctr"/>
        <c:lblOffset val="100"/>
        <c:noMultiLvlLbl val="0"/>
      </c:catAx>
      <c:valAx>
        <c:axId val="112901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9014368"/>
        <c:crosses val="autoZero"/>
        <c:crossBetween val="between"/>
      </c:valAx>
      <c:valAx>
        <c:axId val="13790496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79050576"/>
        <c:crosses val="max"/>
        <c:crossBetween val="between"/>
      </c:valAx>
      <c:catAx>
        <c:axId val="137905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90496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+mn-lt"/>
              </a:rPr>
              <a:t>De-Trended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694276717901497E-2"/>
          <c:y val="0.15390350877192982"/>
          <c:w val="0.93391442109932199"/>
          <c:h val="0.66114760326011879"/>
        </c:manualLayout>
      </c:layout>
      <c:lineChart>
        <c:grouping val="standard"/>
        <c:varyColors val="0"/>
        <c:ser>
          <c:idx val="0"/>
          <c:order val="0"/>
          <c:tx>
            <c:strRef>
              <c:f>'CMA-12 &amp; De-trended Time-Series'!$D$9:$N$9</c:f>
              <c:strCache>
                <c:ptCount val="11"/>
                <c:pt idx="0">
                  <c:v> 927,616 </c:v>
                </c:pt>
                <c:pt idx="1">
                  <c:v> 642,223 </c:v>
                </c:pt>
                <c:pt idx="2">
                  <c:v> 569,679 </c:v>
                </c:pt>
                <c:pt idx="3">
                  <c:v> 594,002 </c:v>
                </c:pt>
                <c:pt idx="4">
                  <c:v> 605,950 </c:v>
                </c:pt>
                <c:pt idx="5">
                  <c:v> 787,416 </c:v>
                </c:pt>
                <c:pt idx="6">
                  <c:v> 788,379.54 </c:v>
                </c:pt>
                <c:pt idx="7">
                  <c:v> 793,032.54 </c:v>
                </c:pt>
                <c:pt idx="8">
                  <c:v> 794,943.88 </c:v>
                </c:pt>
                <c:pt idx="9">
                  <c:v> 795,343.92 </c:v>
                </c:pt>
                <c:pt idx="10">
                  <c:v> 795,912.88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'CMA-12 &amp; De-trended Time-Series'!$O$4:$AY$4</c:f>
              <c:numCache>
                <c:formatCode>mmm\-yy</c:formatCode>
                <c:ptCount val="3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</c:numCache>
            </c:numRef>
          </c:cat>
          <c:val>
            <c:numRef>
              <c:f>'CMA-12 &amp; De-trended Time-Series'!$O$9:$AY$9</c:f>
              <c:numCache>
                <c:formatCode>0.00</c:formatCode>
                <c:ptCount val="37"/>
                <c:pt idx="0">
                  <c:v>1.1813185262129711</c:v>
                </c:pt>
                <c:pt idx="1">
                  <c:v>1.2672016070320284</c:v>
                </c:pt>
                <c:pt idx="2">
                  <c:v>0.8539415593391847</c:v>
                </c:pt>
                <c:pt idx="3">
                  <c:v>0.72833900890044745</c:v>
                </c:pt>
                <c:pt idx="4">
                  <c:v>0.74684924037578293</c:v>
                </c:pt>
                <c:pt idx="5">
                  <c:v>0.77792734757917681</c:v>
                </c:pt>
                <c:pt idx="6">
                  <c:v>1.0034698644016404</c:v>
                </c:pt>
                <c:pt idx="7">
                  <c:v>1.0905737254124059</c:v>
                </c:pt>
                <c:pt idx="8">
                  <c:v>0.94434787350157046</c:v>
                </c:pt>
                <c:pt idx="9">
                  <c:v>0.99404999732066557</c:v>
                </c:pt>
                <c:pt idx="10">
                  <c:v>1.2666504762294535</c:v>
                </c:pt>
                <c:pt idx="11">
                  <c:v>1.2983435365620402</c:v>
                </c:pt>
                <c:pt idx="12">
                  <c:v>1.233475818760013</c:v>
                </c:pt>
                <c:pt idx="13">
                  <c:v>1.3504165742956462</c:v>
                </c:pt>
                <c:pt idx="14">
                  <c:v>0.8830309326630843</c:v>
                </c:pt>
                <c:pt idx="15">
                  <c:v>0.78066328664567952</c:v>
                </c:pt>
                <c:pt idx="16">
                  <c:v>0.80558779808977432</c:v>
                </c:pt>
                <c:pt idx="17">
                  <c:v>0.84623357690800016</c:v>
                </c:pt>
                <c:pt idx="18">
                  <c:v>1.088801451468089</c:v>
                </c:pt>
                <c:pt idx="19">
                  <c:v>1.1977176990961216</c:v>
                </c:pt>
                <c:pt idx="20">
                  <c:v>0.97874381303571345</c:v>
                </c:pt>
                <c:pt idx="21">
                  <c:v>1.0191063447103492</c:v>
                </c:pt>
                <c:pt idx="22">
                  <c:v>1.2578860308610076</c:v>
                </c:pt>
                <c:pt idx="23">
                  <c:v>1.2823746809981174</c:v>
                </c:pt>
                <c:pt idx="24">
                  <c:v>1.2057958557998201</c:v>
                </c:pt>
                <c:pt idx="25">
                  <c:v>1.4184495909707089</c:v>
                </c:pt>
                <c:pt idx="26">
                  <c:v>0.92041376339391734</c:v>
                </c:pt>
                <c:pt idx="27">
                  <c:v>0.8102671861208961</c:v>
                </c:pt>
                <c:pt idx="28">
                  <c:v>0.83324099286661335</c:v>
                </c:pt>
                <c:pt idx="29">
                  <c:v>0.87302402377108157</c:v>
                </c:pt>
                <c:pt idx="30">
                  <c:v>1.1203943354243773</c:v>
                </c:pt>
                <c:pt idx="31">
                  <c:v>1.2320276380799324</c:v>
                </c:pt>
                <c:pt idx="32">
                  <c:v>1.0031800540605964</c:v>
                </c:pt>
                <c:pt idx="33">
                  <c:v>1.0407142018762543</c:v>
                </c:pt>
                <c:pt idx="34">
                  <c:v>1.2757059038292005</c:v>
                </c:pt>
                <c:pt idx="35">
                  <c:v>1.2915677830134729</c:v>
                </c:pt>
                <c:pt idx="36">
                  <c:v>1.205795725848672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C-4153-B4F5-628597A19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229024"/>
        <c:axId val="722234784"/>
      </c:lineChart>
      <c:dateAx>
        <c:axId val="722229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34784"/>
        <c:crosses val="autoZero"/>
        <c:auto val="1"/>
        <c:lblOffset val="100"/>
        <c:baseTimeUnit val="months"/>
      </c:dateAx>
      <c:valAx>
        <c:axId val="7222347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2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chemeClr val="tx1"/>
                </a:solidFill>
                <a:latin typeface="+mn-lt"/>
              </a:rPr>
              <a:t>Annual Seasonal</a:t>
            </a:r>
            <a:r>
              <a:rPr lang="en-GB" sz="1200" b="1" baseline="0">
                <a:solidFill>
                  <a:schemeClr val="tx1"/>
                </a:solidFill>
                <a:latin typeface="+mn-lt"/>
              </a:rPr>
              <a:t> Profile (2019-2022) and Median Seasonal Profile</a:t>
            </a:r>
            <a:endParaRPr lang="en-GB" sz="1200" b="1">
              <a:solidFill>
                <a:schemeClr val="tx1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'Seasonal Matrix &amp; AnnualProfile'!$B$5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cat>
            <c:strRef>
              <c:f>'Seasonal Matrix &amp; AnnualProfile'!$C$4:$N$4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Matrix &amp; AnnualProfile'!$C$5:$N$5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.00">
                  <c:v>1.1813185262129711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A-4C46-9247-30111281B469}"/>
            </c:ext>
          </c:extLst>
        </c:ser>
        <c:ser>
          <c:idx val="1"/>
          <c:order val="1"/>
          <c:tx>
            <c:strRef>
              <c:f>'Seasonal Matrix &amp; AnnualProfile'!$B$6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cat>
            <c:strRef>
              <c:f>'Seasonal Matrix &amp; AnnualProfile'!$C$4:$N$4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Matrix &amp; AnnualProfile'!$C$6:$N$6</c:f>
              <c:numCache>
                <c:formatCode>#,##0.00</c:formatCode>
                <c:ptCount val="12"/>
                <c:pt idx="0">
                  <c:v>1.2672016070320284</c:v>
                </c:pt>
                <c:pt idx="1">
                  <c:v>0.8539415593391847</c:v>
                </c:pt>
                <c:pt idx="2">
                  <c:v>0.72833900890044745</c:v>
                </c:pt>
                <c:pt idx="3">
                  <c:v>0.74684924037578293</c:v>
                </c:pt>
                <c:pt idx="4">
                  <c:v>0.77792734757917681</c:v>
                </c:pt>
                <c:pt idx="5">
                  <c:v>1.0034698644016404</c:v>
                </c:pt>
                <c:pt idx="6">
                  <c:v>1.0905737254124059</c:v>
                </c:pt>
                <c:pt idx="7">
                  <c:v>0.94434787350157046</c:v>
                </c:pt>
                <c:pt idx="8">
                  <c:v>0.99404999732066557</c:v>
                </c:pt>
                <c:pt idx="9">
                  <c:v>1.2666504762294535</c:v>
                </c:pt>
                <c:pt idx="10">
                  <c:v>1.2983435365620402</c:v>
                </c:pt>
                <c:pt idx="11">
                  <c:v>1.233475818760013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A-4C46-9247-30111281B469}"/>
            </c:ext>
          </c:extLst>
        </c:ser>
        <c:ser>
          <c:idx val="2"/>
          <c:order val="2"/>
          <c:tx>
            <c:strRef>
              <c:f>'Seasonal Matrix &amp; AnnualProfile'!$B$7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'Seasonal Matrix &amp; AnnualProfile'!$C$4:$N$4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Matrix &amp; AnnualProfile'!$C$7:$N$7</c:f>
              <c:numCache>
                <c:formatCode>#,##0.00</c:formatCode>
                <c:ptCount val="12"/>
                <c:pt idx="0">
                  <c:v>1.3504165742956462</c:v>
                </c:pt>
                <c:pt idx="1">
                  <c:v>0.8830309326630843</c:v>
                </c:pt>
                <c:pt idx="2">
                  <c:v>0.78066328664567952</c:v>
                </c:pt>
                <c:pt idx="3">
                  <c:v>0.80558779808977432</c:v>
                </c:pt>
                <c:pt idx="4">
                  <c:v>0.84623357690800016</c:v>
                </c:pt>
                <c:pt idx="5">
                  <c:v>1.088801451468089</c:v>
                </c:pt>
                <c:pt idx="6">
                  <c:v>1.1977176990961216</c:v>
                </c:pt>
                <c:pt idx="7">
                  <c:v>0.97874381303571345</c:v>
                </c:pt>
                <c:pt idx="8">
                  <c:v>1.0191063447103492</c:v>
                </c:pt>
                <c:pt idx="9">
                  <c:v>1.2578860308610076</c:v>
                </c:pt>
                <c:pt idx="10">
                  <c:v>1.2823746809981174</c:v>
                </c:pt>
                <c:pt idx="11">
                  <c:v>1.2057958557998201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A-4C46-9247-30111281B469}"/>
            </c:ext>
          </c:extLst>
        </c:ser>
        <c:ser>
          <c:idx val="3"/>
          <c:order val="3"/>
          <c:tx>
            <c:strRef>
              <c:f>'Seasonal Matrix &amp; AnnualProfile'!$B$8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cat>
            <c:strRef>
              <c:f>'Seasonal Matrix &amp; AnnualProfile'!$C$4:$N$4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Matrix &amp; AnnualProfile'!$C$8:$N$8</c:f>
              <c:numCache>
                <c:formatCode>#,##0.00</c:formatCode>
                <c:ptCount val="12"/>
                <c:pt idx="0">
                  <c:v>1.4184495909707089</c:v>
                </c:pt>
                <c:pt idx="1">
                  <c:v>0.92041376339391734</c:v>
                </c:pt>
                <c:pt idx="2">
                  <c:v>0.8102671861208961</c:v>
                </c:pt>
                <c:pt idx="3">
                  <c:v>0.83324099286661335</c:v>
                </c:pt>
                <c:pt idx="4">
                  <c:v>0.87302402377108157</c:v>
                </c:pt>
                <c:pt idx="5">
                  <c:v>1.1203943354243773</c:v>
                </c:pt>
                <c:pt idx="6">
                  <c:v>1.2320276380799324</c:v>
                </c:pt>
                <c:pt idx="7">
                  <c:v>1.0031800540605964</c:v>
                </c:pt>
                <c:pt idx="8">
                  <c:v>1.0407142018762543</c:v>
                </c:pt>
                <c:pt idx="9">
                  <c:v>1.2757059038292005</c:v>
                </c:pt>
                <c:pt idx="10">
                  <c:v>1.2915677830134729</c:v>
                </c:pt>
                <c:pt idx="11">
                  <c:v>1.205795725848672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2A-4C46-9247-30111281B469}"/>
            </c:ext>
          </c:extLst>
        </c:ser>
        <c:ser>
          <c:idx val="4"/>
          <c:order val="4"/>
          <c:tx>
            <c:strRef>
              <c:f>'Seasonal Matrix &amp; AnnualProfile'!$B$9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cat>
            <c:strRef>
              <c:f>'Seasonal Matrix &amp; AnnualProfile'!$C$4:$N$4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Matrix &amp; AnnualProfile'!$C$9:$N$9</c:f>
              <c:numCache>
                <c:formatCode>#,##0.00</c:formatCode>
                <c:ptCount val="12"/>
                <c:pt idx="0">
                  <c:v>1.3504165742956462</c:v>
                </c:pt>
                <c:pt idx="1">
                  <c:v>0.8830309326630843</c:v>
                </c:pt>
                <c:pt idx="2">
                  <c:v>0.78066328664567952</c:v>
                </c:pt>
                <c:pt idx="3">
                  <c:v>0.80558779808977432</c:v>
                </c:pt>
                <c:pt idx="4">
                  <c:v>0.84623357690800016</c:v>
                </c:pt>
                <c:pt idx="5">
                  <c:v>1.088801451468089</c:v>
                </c:pt>
                <c:pt idx="6">
                  <c:v>1.1977176990961216</c:v>
                </c:pt>
                <c:pt idx="7">
                  <c:v>0.97874381303571345</c:v>
                </c:pt>
                <c:pt idx="8">
                  <c:v>1.0191063447103492</c:v>
                </c:pt>
                <c:pt idx="9">
                  <c:v>1.2666504762294535</c:v>
                </c:pt>
                <c:pt idx="10">
                  <c:v>1.2915677830134729</c:v>
                </c:pt>
                <c:pt idx="11">
                  <c:v>1.205795790824246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2A-4C46-9247-30111281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33568"/>
        <c:axId val="636535488"/>
      </c:areaChart>
      <c:catAx>
        <c:axId val="6365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35488"/>
        <c:crosses val="autoZero"/>
        <c:auto val="1"/>
        <c:lblAlgn val="ctr"/>
        <c:lblOffset val="100"/>
        <c:noMultiLvlLbl val="0"/>
      </c:catAx>
      <c:valAx>
        <c:axId val="6365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3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  <a:latin typeface="+mn-lt"/>
              </a:rPr>
              <a:t>Simple</a:t>
            </a:r>
            <a:r>
              <a:rPr lang="en-GB" b="1" baseline="0">
                <a:solidFill>
                  <a:sysClr val="windowText" lastClr="000000"/>
                </a:solidFill>
                <a:latin typeface="+mn-lt"/>
              </a:rPr>
              <a:t> Exponential Smoothing (SES) forecasted value July-22 onwards</a:t>
            </a:r>
            <a:endParaRPr lang="en-GB" b="1">
              <a:solidFill>
                <a:sysClr val="windowText" lastClr="000000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'Forecast using SES'!$B$49</c:f>
              <c:strCache>
                <c:ptCount val="1"/>
                <c:pt idx="0">
                  <c:v> Absolute Error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E4-48EA-A232-850704F17B46}"/>
              </c:ext>
            </c:extLst>
          </c:dPt>
          <c:cat>
            <c:strLit>
              <c:ptCount val="48"/>
              <c:pt idx="0">
                <c:v>Feb-19</c:v>
              </c:pt>
              <c:pt idx="1">
                <c:v>Mar-19</c:v>
              </c:pt>
              <c:pt idx="2">
                <c:v>Apr-19</c:v>
              </c:pt>
              <c:pt idx="3">
                <c:v>May-19</c:v>
              </c:pt>
              <c:pt idx="4">
                <c:v>Jun-19</c:v>
              </c:pt>
              <c:pt idx="5">
                <c:v>Jul-19</c:v>
              </c:pt>
              <c:pt idx="6">
                <c:v>Aug-19</c:v>
              </c:pt>
              <c:pt idx="7">
                <c:v>Sep-19</c:v>
              </c:pt>
              <c:pt idx="8">
                <c:v>Oct-19</c:v>
              </c:pt>
              <c:pt idx="9">
                <c:v>Nov-19</c:v>
              </c:pt>
              <c:pt idx="10">
                <c:v>Dec-19</c:v>
              </c:pt>
              <c:pt idx="11">
                <c:v>Jan-20</c:v>
              </c:pt>
              <c:pt idx="12">
                <c:v>Feb-20</c:v>
              </c:pt>
              <c:pt idx="13">
                <c:v>Mar-20</c:v>
              </c:pt>
              <c:pt idx="14">
                <c:v>Apr-20</c:v>
              </c:pt>
              <c:pt idx="15">
                <c:v>May-20</c:v>
              </c:pt>
              <c:pt idx="16">
                <c:v>Jun-20</c:v>
              </c:pt>
              <c:pt idx="17">
                <c:v>Jul-20</c:v>
              </c:pt>
              <c:pt idx="18">
                <c:v>Aug-20</c:v>
              </c:pt>
              <c:pt idx="19">
                <c:v>Sep-20</c:v>
              </c:pt>
              <c:pt idx="20">
                <c:v>Oct-20</c:v>
              </c:pt>
              <c:pt idx="21">
                <c:v>Nov-20</c:v>
              </c:pt>
              <c:pt idx="22">
                <c:v>Dec-20</c:v>
              </c:pt>
              <c:pt idx="23">
                <c:v>Jan-21</c:v>
              </c:pt>
              <c:pt idx="24">
                <c:v>Feb-21</c:v>
              </c:pt>
              <c:pt idx="25">
                <c:v>Mar-21</c:v>
              </c:pt>
              <c:pt idx="26">
                <c:v>Apr-21</c:v>
              </c:pt>
              <c:pt idx="27">
                <c:v>May-21</c:v>
              </c:pt>
              <c:pt idx="28">
                <c:v>Jun-21</c:v>
              </c:pt>
              <c:pt idx="29">
                <c:v>Jul-21</c:v>
              </c:pt>
              <c:pt idx="30">
                <c:v>Aug-21</c:v>
              </c:pt>
              <c:pt idx="31">
                <c:v>Sep-21</c:v>
              </c:pt>
              <c:pt idx="32">
                <c:v>Oct-21</c:v>
              </c:pt>
              <c:pt idx="33">
                <c:v>Nov-21</c:v>
              </c:pt>
              <c:pt idx="34">
                <c:v>Dec-21</c:v>
              </c:pt>
              <c:pt idx="35">
                <c:v>Jan-22</c:v>
              </c:pt>
              <c:pt idx="36">
                <c:v>Feb-22</c:v>
              </c:pt>
              <c:pt idx="37">
                <c:v>Mar-22</c:v>
              </c:pt>
              <c:pt idx="38">
                <c:v>Apr-22</c:v>
              </c:pt>
              <c:pt idx="39">
                <c:v>May-22</c:v>
              </c:pt>
              <c:pt idx="40">
                <c:v>Jun-22</c:v>
              </c:pt>
              <c:pt idx="41">
                <c:v>Jul-22</c:v>
              </c:pt>
              <c:pt idx="42">
                <c:v>Aug-22</c:v>
              </c:pt>
              <c:pt idx="43">
                <c:v>Sep-22</c:v>
              </c:pt>
              <c:pt idx="44">
                <c:v>Oct-22</c:v>
              </c:pt>
              <c:pt idx="45">
                <c:v>Nov-22</c:v>
              </c:pt>
              <c:pt idx="46">
                <c:v>Dec-22</c:v>
              </c:pt>
              <c:pt idx="47">
                <c:v>Jan-23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'Forecast using SES'!$D$49:$AY$49</c15:sqref>
                  </c15:fullRef>
                </c:ext>
              </c:extLst>
              <c:f>'Forecast using SES'!$E$49:$AY$49</c:f>
              <c:numCache>
                <c:formatCode>_(* #,##0.00_);_(* \(#,##0.00\);_(* "-"??_);_(@_)</c:formatCode>
                <c:ptCount val="47"/>
                <c:pt idx="0">
                  <c:v>7714.7999999999884</c:v>
                </c:pt>
                <c:pt idx="1">
                  <c:v>10287.989999999991</c:v>
                </c:pt>
                <c:pt idx="2">
                  <c:v>3780.9045000000042</c:v>
                </c:pt>
                <c:pt idx="3">
                  <c:v>458.95702500001062</c:v>
                </c:pt>
                <c:pt idx="4">
                  <c:v>1925.1193387500243</c:v>
                </c:pt>
                <c:pt idx="5">
                  <c:v>1915.7037024375168</c:v>
                </c:pt>
                <c:pt idx="6">
                  <c:v>815.53333390312036</c:v>
                </c:pt>
                <c:pt idx="7">
                  <c:v>40558.290000256384</c:v>
                </c:pt>
                <c:pt idx="8">
                  <c:v>626.53050011536106</c:v>
                </c:pt>
                <c:pt idx="9">
                  <c:v>17842.261274948076</c:v>
                </c:pt>
                <c:pt idx="10">
                  <c:v>7028.4324262733571</c:v>
                </c:pt>
                <c:pt idx="11">
                  <c:v>12930.555408176966</c:v>
                </c:pt>
                <c:pt idx="12">
                  <c:v>14602.299933679635</c:v>
                </c:pt>
                <c:pt idx="13">
                  <c:v>1086.6150298441644</c:v>
                </c:pt>
                <c:pt idx="14">
                  <c:v>22295.076763429854</c:v>
                </c:pt>
                <c:pt idx="15">
                  <c:v>13789.765456456575</c:v>
                </c:pt>
                <c:pt idx="16">
                  <c:v>2339.2055445945589</c:v>
                </c:pt>
                <c:pt idx="17">
                  <c:v>15226.742495067534</c:v>
                </c:pt>
                <c:pt idx="18">
                  <c:v>27138.265877219616</c:v>
                </c:pt>
                <c:pt idx="19">
                  <c:v>2003.519644748827</c:v>
                </c:pt>
                <c:pt idx="20">
                  <c:v>11036.916159863002</c:v>
                </c:pt>
                <c:pt idx="21">
                  <c:v>12123.037728061667</c:v>
                </c:pt>
                <c:pt idx="22">
                  <c:v>1125.43302237225</c:v>
                </c:pt>
                <c:pt idx="23">
                  <c:v>14173.844860067475</c:v>
                </c:pt>
                <c:pt idx="24">
                  <c:v>3846.6698129696306</c:v>
                </c:pt>
                <c:pt idx="25">
                  <c:v>91.498584163666237</c:v>
                </c:pt>
                <c:pt idx="26">
                  <c:v>11585.024362873635</c:v>
                </c:pt>
                <c:pt idx="27">
                  <c:v>11401.639036706882</c:v>
                </c:pt>
                <c:pt idx="28">
                  <c:v>6901.9375665180851</c:v>
                </c:pt>
                <c:pt idx="29">
                  <c:v>3075.3280950668268</c:v>
                </c:pt>
                <c:pt idx="30">
                  <c:v>12961.202357219881</c:v>
                </c:pt>
                <c:pt idx="31">
                  <c:v>2992.5910607489641</c:v>
                </c:pt>
                <c:pt idx="32">
                  <c:v>3785.2159773370367</c:v>
                </c:pt>
                <c:pt idx="33">
                  <c:v>2605.8528101983247</c:v>
                </c:pt>
                <c:pt idx="34">
                  <c:v>6725.6337645892054</c:v>
                </c:pt>
                <c:pt idx="35">
                  <c:v>1414.9648059348692</c:v>
                </c:pt>
                <c:pt idx="36">
                  <c:v>63.015837329323404</c:v>
                </c:pt>
                <c:pt idx="37">
                  <c:v>7854.3071267982014</c:v>
                </c:pt>
                <c:pt idx="38">
                  <c:v>743.08820705919061</c:v>
                </c:pt>
                <c:pt idx="39">
                  <c:v>3282.78969317663</c:v>
                </c:pt>
                <c:pt idx="40">
                  <c:v>6650.194638070534</c:v>
                </c:pt>
                <c:pt idx="41">
                  <c:v>4945.5875871317694</c:v>
                </c:pt>
                <c:pt idx="42">
                  <c:v>1506.4144142093137</c:v>
                </c:pt>
                <c:pt idx="43">
                  <c:v>11832.563513605797</c:v>
                </c:pt>
                <c:pt idx="44">
                  <c:v>4659.4964188773884</c:v>
                </c:pt>
                <c:pt idx="45">
                  <c:v>18393.976611505146</c:v>
                </c:pt>
                <c:pt idx="46">
                  <c:v>12209.839475177345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4-48EA-A232-850704F1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529423"/>
        <c:axId val="677532303"/>
      </c:barChart>
      <c:lineChart>
        <c:grouping val="standard"/>
        <c:varyColors val="0"/>
        <c:ser>
          <c:idx val="0"/>
          <c:order val="0"/>
          <c:tx>
            <c:strRef>
              <c:f>'Forecast using SES'!$A$22:$B$22</c:f>
              <c:strCache>
                <c:ptCount val="2"/>
                <c:pt idx="1">
                  <c:v>Actual Sales (£)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'Forecast using SES'!$D$21:$AZ$21</c15:sqref>
                  </c15:fullRef>
                </c:ext>
              </c:extLst>
              <c:f>'Forecast using SES'!$E$21:$AZ$21</c:f>
              <c:numCache>
                <c:formatCode>mmm\-yy</c:formatCode>
                <c:ptCount val="48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'Forecast using SES'!$C$22:$AY$22</c15:sqref>
                  </c15:fullRef>
                </c:ext>
              </c:extLst>
              <c:f>'Forecast using SES'!$D$22:$AY$22</c:f>
              <c:numCache>
                <c:formatCode>_-* #,##0_-;\-* #,##0_-;_-* "-"??_-;_-@_-</c:formatCode>
                <c:ptCount val="48"/>
                <c:pt idx="0">
                  <c:v>378052</c:v>
                </c:pt>
                <c:pt idx="1">
                  <c:v>395196</c:v>
                </c:pt>
                <c:pt idx="2">
                  <c:v>364619</c:v>
                </c:pt>
                <c:pt idx="3">
                  <c:v>383309</c:v>
                </c:pt>
                <c:pt idx="4">
                  <c:v>380548</c:v>
                </c:pt>
                <c:pt idx="5">
                  <c:v>375811</c:v>
                </c:pt>
                <c:pt idx="6">
                  <c:v>373479</c:v>
                </c:pt>
                <c:pt idx="7">
                  <c:v>377207</c:v>
                </c:pt>
                <c:pt idx="8">
                  <c:v>466521</c:v>
                </c:pt>
                <c:pt idx="9">
                  <c:v>427355</c:v>
                </c:pt>
                <c:pt idx="10">
                  <c:v>387079</c:v>
                </c:pt>
                <c:pt idx="11">
                  <c:v>420540</c:v>
                </c:pt>
                <c:pt idx="12">
                  <c:v>384777</c:v>
                </c:pt>
                <c:pt idx="13">
                  <c:v>365258</c:v>
                </c:pt>
                <c:pt idx="14">
                  <c:v>382275</c:v>
                </c:pt>
                <c:pt idx="15">
                  <c:v>430733</c:v>
                </c:pt>
                <c:pt idx="16">
                  <c:v>377794</c:v>
                </c:pt>
                <c:pt idx="17">
                  <c:v>396782</c:v>
                </c:pt>
                <c:pt idx="18">
                  <c:v>428280</c:v>
                </c:pt>
                <c:pt idx="19">
                  <c:v>352746</c:v>
                </c:pt>
                <c:pt idx="20">
                  <c:v>375432</c:v>
                </c:pt>
                <c:pt idx="21">
                  <c:v>401962</c:v>
                </c:pt>
                <c:pt idx="22">
                  <c:v>363985</c:v>
                </c:pt>
                <c:pt idx="23">
                  <c:v>378609</c:v>
                </c:pt>
                <c:pt idx="24">
                  <c:v>408981</c:v>
                </c:pt>
                <c:pt idx="25">
                  <c:v>386259</c:v>
                </c:pt>
                <c:pt idx="26">
                  <c:v>390309</c:v>
                </c:pt>
                <c:pt idx="27">
                  <c:v>415962</c:v>
                </c:pt>
                <c:pt idx="28">
                  <c:v>379040</c:v>
                </c:pt>
                <c:pt idx="29">
                  <c:v>375104</c:v>
                </c:pt>
                <c:pt idx="30">
                  <c:v>388840</c:v>
                </c:pt>
                <c:pt idx="31">
                  <c:v>356962</c:v>
                </c:pt>
                <c:pt idx="32">
                  <c:v>363273</c:v>
                </c:pt>
                <c:pt idx="33">
                  <c:v>357854</c:v>
                </c:pt>
                <c:pt idx="34">
                  <c:v>367430</c:v>
                </c:pt>
                <c:pt idx="35">
                  <c:v>379770</c:v>
                </c:pt>
                <c:pt idx="36">
                  <c:v>369900</c:v>
                </c:pt>
                <c:pt idx="37">
                  <c:v>371455</c:v>
                </c:pt>
                <c:pt idx="38">
                  <c:v>388846</c:v>
                </c:pt>
                <c:pt idx="39">
                  <c:v>382643</c:v>
                </c:pt>
                <c:pt idx="40">
                  <c:v>389195</c:v>
                </c:pt>
                <c:pt idx="41">
                  <c:v>371134</c:v>
                </c:pt>
                <c:pt idx="42">
                  <c:v>366794</c:v>
                </c:pt>
                <c:pt idx="43">
                  <c:v>368392</c:v>
                </c:pt>
                <c:pt idx="44">
                  <c:v>396193</c:v>
                </c:pt>
                <c:pt idx="45">
                  <c:v>374006</c:v>
                </c:pt>
                <c:pt idx="46">
                  <c:v>419541</c:v>
                </c:pt>
                <c:pt idx="47">
                  <c:v>428280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7A-41C8-8121-9B9D24AEFD62}"/>
            </c:ext>
          </c:extLst>
        </c:ser>
        <c:ser>
          <c:idx val="1"/>
          <c:order val="1"/>
          <c:tx>
            <c:strRef>
              <c:f>'Forecast using SES'!$A$24:$B$24</c:f>
              <c:strCache>
                <c:ptCount val="2"/>
                <c:pt idx="1">
                  <c:v>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'Forecast using SES'!$D$21:$AZ$21</c15:sqref>
                  </c15:fullRef>
                </c:ext>
              </c:extLst>
              <c:f>'Forecast using SES'!$E$21:$AZ$21</c:f>
              <c:numCache>
                <c:formatCode>mmm\-yy</c:formatCode>
                <c:ptCount val="48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'Forecast using SES'!$C$24:$AY$24</c15:sqref>
                  </c15:fullRef>
                </c:ext>
              </c:extLst>
              <c:f>'Forecast using SES'!$D$24:$AY$24</c:f>
              <c:numCache>
                <c:formatCode>_(* #,##0.00_);_(* \(#,##0.00\);_(* "-"??_);_(@_)</c:formatCode>
                <c:ptCount val="48"/>
                <c:pt idx="0">
                  <c:v>378052</c:v>
                </c:pt>
                <c:pt idx="1">
                  <c:v>387481.2</c:v>
                </c:pt>
                <c:pt idx="2">
                  <c:v>374906.99</c:v>
                </c:pt>
                <c:pt idx="3">
                  <c:v>379528.0955</c:v>
                </c:pt>
                <c:pt idx="4">
                  <c:v>380089.04297499999</c:v>
                </c:pt>
                <c:pt idx="5">
                  <c:v>377736.11933875002</c:v>
                </c:pt>
                <c:pt idx="6">
                  <c:v>375394.70370243752</c:v>
                </c:pt>
                <c:pt idx="7">
                  <c:v>376391.46666609688</c:v>
                </c:pt>
                <c:pt idx="8">
                  <c:v>425962.70999974362</c:v>
                </c:pt>
                <c:pt idx="9">
                  <c:v>426728.46949988464</c:v>
                </c:pt>
                <c:pt idx="10">
                  <c:v>404921.26127494808</c:v>
                </c:pt>
                <c:pt idx="11">
                  <c:v>413511.56757372664</c:v>
                </c:pt>
                <c:pt idx="12">
                  <c:v>397707.55540817697</c:v>
                </c:pt>
                <c:pt idx="13">
                  <c:v>379860.29993367963</c:v>
                </c:pt>
                <c:pt idx="14">
                  <c:v>381188.38497015584</c:v>
                </c:pt>
                <c:pt idx="15">
                  <c:v>408437.92323657015</c:v>
                </c:pt>
                <c:pt idx="16">
                  <c:v>391583.76545645657</c:v>
                </c:pt>
                <c:pt idx="17">
                  <c:v>394442.79445540544</c:v>
                </c:pt>
                <c:pt idx="18">
                  <c:v>413053.25750493247</c:v>
                </c:pt>
                <c:pt idx="19">
                  <c:v>379884.26587721962</c:v>
                </c:pt>
                <c:pt idx="20">
                  <c:v>377435.51964474883</c:v>
                </c:pt>
                <c:pt idx="21">
                  <c:v>390925.083840137</c:v>
                </c:pt>
                <c:pt idx="22">
                  <c:v>376108.03772806167</c:v>
                </c:pt>
                <c:pt idx="23">
                  <c:v>377483.56697762775</c:v>
                </c:pt>
                <c:pt idx="24">
                  <c:v>394807.15513993253</c:v>
                </c:pt>
                <c:pt idx="25">
                  <c:v>390105.66981296963</c:v>
                </c:pt>
                <c:pt idx="26">
                  <c:v>390217.50141583633</c:v>
                </c:pt>
                <c:pt idx="27">
                  <c:v>404376.97563712636</c:v>
                </c:pt>
                <c:pt idx="28">
                  <c:v>390441.63903670688</c:v>
                </c:pt>
                <c:pt idx="29">
                  <c:v>382005.93756651809</c:v>
                </c:pt>
                <c:pt idx="30">
                  <c:v>385764.67190493317</c:v>
                </c:pt>
                <c:pt idx="31">
                  <c:v>369923.20235721988</c:v>
                </c:pt>
                <c:pt idx="32">
                  <c:v>366265.59106074896</c:v>
                </c:pt>
                <c:pt idx="33">
                  <c:v>361639.21597733704</c:v>
                </c:pt>
                <c:pt idx="34">
                  <c:v>364824.14718980168</c:v>
                </c:pt>
                <c:pt idx="35">
                  <c:v>373044.36623541079</c:v>
                </c:pt>
                <c:pt idx="36">
                  <c:v>371314.96480593487</c:v>
                </c:pt>
                <c:pt idx="37">
                  <c:v>371391.98416267068</c:v>
                </c:pt>
                <c:pt idx="38">
                  <c:v>380991.6928732018</c:v>
                </c:pt>
                <c:pt idx="39">
                  <c:v>381899.91179294081</c:v>
                </c:pt>
                <c:pt idx="40">
                  <c:v>385912.21030682337</c:v>
                </c:pt>
                <c:pt idx="41">
                  <c:v>377784.19463807053</c:v>
                </c:pt>
                <c:pt idx="42">
                  <c:v>371739.58758713177</c:v>
                </c:pt>
                <c:pt idx="43">
                  <c:v>369898.41441420931</c:v>
                </c:pt>
                <c:pt idx="44">
                  <c:v>384360.4364863942</c:v>
                </c:pt>
                <c:pt idx="45">
                  <c:v>378665.49641887739</c:v>
                </c:pt>
                <c:pt idx="46">
                  <c:v>401147.02338849485</c:v>
                </c:pt>
                <c:pt idx="47">
                  <c:v>416070.16052482266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D7A-41C8-8121-9B9D24AEFD62}"/>
            </c:ext>
          </c:extLst>
        </c:ser>
        <c:ser>
          <c:idx val="2"/>
          <c:order val="2"/>
          <c:tx>
            <c:strRef>
              <c:f>'Forecast using SES'!$A$25:$B$25</c:f>
              <c:strCache>
                <c:ptCount val="2"/>
                <c:pt idx="1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'Forecast using SES'!$D$21:$AZ$21</c15:sqref>
                  </c15:fullRef>
                </c:ext>
              </c:extLst>
              <c:f>'Forecast using SES'!$E$21:$AZ$21</c:f>
              <c:numCache>
                <c:formatCode>mmm\-yy</c:formatCode>
                <c:ptCount val="48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'Forecast using SES'!$C$25:$AY$25</c15:sqref>
                  </c15:fullRef>
                </c:ext>
              </c:extLst>
              <c:f>'Forecast using SES'!$D$25:$AY$25</c:f>
              <c:numCache>
                <c:formatCode>General</c:formatCode>
                <c:ptCount val="48"/>
                <c:pt idx="42" formatCode="_(* #,##0.00_);_(* \(#,##0.00\);_(* &quot;-&quot;??_);_(@_)">
                  <c:v>374126.58758713177</c:v>
                </c:pt>
                <c:pt idx="43" formatCode="_(* #,##0.00_);_(* \(#,##0.00\);_(* &quot;-&quot;??_);_(@_)">
                  <c:v>369019.51441420929</c:v>
                </c:pt>
                <c:pt idx="44" formatCode="_(* #,##0.00_);_(* \(#,##0.00\);_(* &quot;-&quot;??_);_(@_)">
                  <c:v>369069.88648639421</c:v>
                </c:pt>
                <c:pt idx="45" formatCode="_(* #,##0.00_);_(* \(#,##0.00\);_(* &quot;-&quot;??_);_(@_)">
                  <c:v>390868.34641887737</c:v>
                </c:pt>
                <c:pt idx="46" formatCode="_(* #,##0.00_);_(* \(#,##0.00\);_(* &quot;-&quot;??_);_(@_)">
                  <c:v>376102.77338849485</c:v>
                </c:pt>
                <c:pt idx="47" formatCode="_(* #,##0.00_);_(* \(#,##0.00\);_(* &quot;-&quot;??_);_(@_)">
                  <c:v>411263.7105248227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D7A-41C8-8121-9B9D24AEF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529423"/>
        <c:axId val="677532303"/>
      </c:lineChart>
      <c:dateAx>
        <c:axId val="677529423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32303"/>
        <c:crosses val="autoZero"/>
        <c:auto val="0"/>
        <c:lblOffset val="100"/>
        <c:baseTimeUnit val="months"/>
      </c:dateAx>
      <c:valAx>
        <c:axId val="677532303"/>
        <c:scaling>
          <c:orientation val="minMax"/>
        </c:scaling>
        <c:delete val="0"/>
        <c:axPos val="l"/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2942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  <a:latin typeface="+mn-lt"/>
              </a:rPr>
              <a:t>Holt-Winters Model Forecasting</a:t>
            </a:r>
            <a:r>
              <a:rPr lang="en-GB" b="1" baseline="0">
                <a:solidFill>
                  <a:sysClr val="windowText" lastClr="000000"/>
                </a:solidFill>
                <a:latin typeface="+mn-lt"/>
              </a:rPr>
              <a:t> Feb-20 Onwards</a:t>
            </a:r>
            <a:endParaRPr lang="en-GB" b="1">
              <a:solidFill>
                <a:sysClr val="windowText" lastClr="000000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'Holt-Winters Model'!$B$44</c:f>
              <c:strCache>
                <c:ptCount val="1"/>
                <c:pt idx="0">
                  <c:v> Absolute Error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87-4504-977D-A1F94D17CFD7}"/>
              </c:ext>
            </c:extLst>
          </c:dPt>
          <c:cat>
            <c:strLit>
              <c:ptCount val="48"/>
              <c:pt idx="0">
                <c:v>Feb-19</c:v>
              </c:pt>
              <c:pt idx="1">
                <c:v>Mar-19</c:v>
              </c:pt>
              <c:pt idx="2">
                <c:v>Apr-19</c:v>
              </c:pt>
              <c:pt idx="3">
                <c:v>May-19</c:v>
              </c:pt>
              <c:pt idx="4">
                <c:v>Jun-19</c:v>
              </c:pt>
              <c:pt idx="5">
                <c:v>Jul-19</c:v>
              </c:pt>
              <c:pt idx="6">
                <c:v>Aug-19</c:v>
              </c:pt>
              <c:pt idx="7">
                <c:v>Sep-19</c:v>
              </c:pt>
              <c:pt idx="8">
                <c:v>Oct-19</c:v>
              </c:pt>
              <c:pt idx="9">
                <c:v>Nov-19</c:v>
              </c:pt>
              <c:pt idx="10">
                <c:v>Dec-19</c:v>
              </c:pt>
              <c:pt idx="11">
                <c:v>Jan-20</c:v>
              </c:pt>
              <c:pt idx="12">
                <c:v>Feb-20</c:v>
              </c:pt>
              <c:pt idx="13">
                <c:v>Mar-20</c:v>
              </c:pt>
              <c:pt idx="14">
                <c:v>Apr-20</c:v>
              </c:pt>
              <c:pt idx="15">
                <c:v>May-20</c:v>
              </c:pt>
              <c:pt idx="16">
                <c:v>Jun-20</c:v>
              </c:pt>
              <c:pt idx="17">
                <c:v>Jul-20</c:v>
              </c:pt>
              <c:pt idx="18">
                <c:v>Aug-20</c:v>
              </c:pt>
              <c:pt idx="19">
                <c:v>Sep-20</c:v>
              </c:pt>
              <c:pt idx="20">
                <c:v>Oct-20</c:v>
              </c:pt>
              <c:pt idx="21">
                <c:v>Nov-20</c:v>
              </c:pt>
              <c:pt idx="22">
                <c:v>Dec-20</c:v>
              </c:pt>
              <c:pt idx="23">
                <c:v>Jan-21</c:v>
              </c:pt>
              <c:pt idx="24">
                <c:v>Feb-21</c:v>
              </c:pt>
              <c:pt idx="25">
                <c:v>Mar-21</c:v>
              </c:pt>
              <c:pt idx="26">
                <c:v>Apr-21</c:v>
              </c:pt>
              <c:pt idx="27">
                <c:v>May-21</c:v>
              </c:pt>
              <c:pt idx="28">
                <c:v>Jun-21</c:v>
              </c:pt>
              <c:pt idx="29">
                <c:v>Jul-21</c:v>
              </c:pt>
              <c:pt idx="30">
                <c:v>Aug-21</c:v>
              </c:pt>
              <c:pt idx="31">
                <c:v>Sep-21</c:v>
              </c:pt>
              <c:pt idx="32">
                <c:v>Oct-21</c:v>
              </c:pt>
              <c:pt idx="33">
                <c:v>Nov-21</c:v>
              </c:pt>
              <c:pt idx="34">
                <c:v>Dec-21</c:v>
              </c:pt>
              <c:pt idx="35">
                <c:v>Jan-22</c:v>
              </c:pt>
              <c:pt idx="36">
                <c:v>Feb-22</c:v>
              </c:pt>
              <c:pt idx="37">
                <c:v>Mar-22</c:v>
              </c:pt>
              <c:pt idx="38">
                <c:v>Apr-22</c:v>
              </c:pt>
              <c:pt idx="39">
                <c:v>May-22</c:v>
              </c:pt>
              <c:pt idx="40">
                <c:v>Jun-22</c:v>
              </c:pt>
              <c:pt idx="41">
                <c:v>Jul-22</c:v>
              </c:pt>
              <c:pt idx="42">
                <c:v>Aug-22</c:v>
              </c:pt>
              <c:pt idx="43">
                <c:v>Sep-22</c:v>
              </c:pt>
              <c:pt idx="44">
                <c:v>Oct-22</c:v>
              </c:pt>
              <c:pt idx="45">
                <c:v>Nov-22</c:v>
              </c:pt>
              <c:pt idx="46">
                <c:v>Dec-22</c:v>
              </c:pt>
              <c:pt idx="47">
                <c:v>Jan-23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'Holt-Winters Model'!$E$44:$AY$44</c:f>
              <c:numCache>
                <c:formatCode>_(* #,##0.00_);_(* \(#,##0.00\);_(* "-"??_);_(@_)</c:formatCode>
                <c:ptCount val="47"/>
                <c:pt idx="12">
                  <c:v>2353.3054852058413</c:v>
                </c:pt>
                <c:pt idx="13">
                  <c:v>6342.4176601101062</c:v>
                </c:pt>
                <c:pt idx="14">
                  <c:v>12381.304849487671</c:v>
                </c:pt>
                <c:pt idx="15">
                  <c:v>1329.875906841713</c:v>
                </c:pt>
                <c:pt idx="16">
                  <c:v>2843.2806393217179</c:v>
                </c:pt>
                <c:pt idx="17">
                  <c:v>9901.6338477768004</c:v>
                </c:pt>
                <c:pt idx="18">
                  <c:v>6652.4565276255016</c:v>
                </c:pt>
                <c:pt idx="19">
                  <c:v>25119.822641742299</c:v>
                </c:pt>
                <c:pt idx="20">
                  <c:v>10835.670164630807</c:v>
                </c:pt>
                <c:pt idx="21">
                  <c:v>4348.6646574437036</c:v>
                </c:pt>
                <c:pt idx="22">
                  <c:v>5533.060502470471</c:v>
                </c:pt>
                <c:pt idx="23">
                  <c:v>16298.695008317183</c:v>
                </c:pt>
                <c:pt idx="24">
                  <c:v>4842.8597968465765</c:v>
                </c:pt>
                <c:pt idx="25">
                  <c:v>7478.2583832247765</c:v>
                </c:pt>
                <c:pt idx="26">
                  <c:v>8000.9005322902231</c:v>
                </c:pt>
                <c:pt idx="27">
                  <c:v>238.6900807878701</c:v>
                </c:pt>
                <c:pt idx="28">
                  <c:v>2466.7430465468206</c:v>
                </c:pt>
                <c:pt idx="29">
                  <c:v>907.91480757039972</c:v>
                </c:pt>
                <c:pt idx="30">
                  <c:v>5513.1010528384941</c:v>
                </c:pt>
                <c:pt idx="31">
                  <c:v>24278.60841594974</c:v>
                </c:pt>
                <c:pt idx="32">
                  <c:v>17275.786542718823</c:v>
                </c:pt>
                <c:pt idx="33">
                  <c:v>1751.5112616672413</c:v>
                </c:pt>
                <c:pt idx="34">
                  <c:v>1164.0465514235548</c:v>
                </c:pt>
                <c:pt idx="35">
                  <c:v>11264.788924506982</c:v>
                </c:pt>
                <c:pt idx="36">
                  <c:v>3728.0770162363187</c:v>
                </c:pt>
                <c:pt idx="37">
                  <c:v>10248.260696367652</c:v>
                </c:pt>
                <c:pt idx="38">
                  <c:v>4676.4848990041646</c:v>
                </c:pt>
                <c:pt idx="39">
                  <c:v>4617.8625959348283</c:v>
                </c:pt>
                <c:pt idx="40">
                  <c:v>609.26739212468965</c:v>
                </c:pt>
                <c:pt idx="41">
                  <c:v>997.92911341204308</c:v>
                </c:pt>
                <c:pt idx="42">
                  <c:v>1295.6741904547671</c:v>
                </c:pt>
                <c:pt idx="43">
                  <c:v>14360.888926173386</c:v>
                </c:pt>
                <c:pt idx="44">
                  <c:v>11591.058289973415</c:v>
                </c:pt>
                <c:pt idx="45">
                  <c:v>9330.0569671003614</c:v>
                </c:pt>
                <c:pt idx="46">
                  <c:v>8066.966309786425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5187-4504-977D-A1F94D17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529423"/>
        <c:axId val="677532303"/>
      </c:barChart>
      <c:lineChart>
        <c:grouping val="standard"/>
        <c:varyColors val="0"/>
        <c:ser>
          <c:idx val="0"/>
          <c:order val="0"/>
          <c:tx>
            <c:strRef>
              <c:f>'Holt-Winters Model'!$A$14:$B$14</c:f>
              <c:strCache>
                <c:ptCount val="2"/>
                <c:pt idx="1">
                  <c:v>Actual Sales (£)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'Holt-Winters Model'!$E$13:$AY$13</c:f>
              <c:numCache>
                <c:formatCode>mmm\-yy</c:formatCode>
                <c:ptCount val="47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</c:numCache>
              <c:extLst/>
            </c:numRef>
          </c:cat>
          <c:val>
            <c:numRef>
              <c:f>'Holt-Winters Model'!$D$14:$AY$14</c:f>
              <c:numCache>
                <c:formatCode>_-* #,##0_-;\-* #,##0_-;_-* "-"??_-;_-@_-</c:formatCode>
                <c:ptCount val="48"/>
                <c:pt idx="0">
                  <c:v>378052</c:v>
                </c:pt>
                <c:pt idx="1">
                  <c:v>387481.2</c:v>
                </c:pt>
                <c:pt idx="2">
                  <c:v>374906.99</c:v>
                </c:pt>
                <c:pt idx="3">
                  <c:v>379528.0955</c:v>
                </c:pt>
                <c:pt idx="4">
                  <c:v>380089.04297499999</c:v>
                </c:pt>
                <c:pt idx="5">
                  <c:v>377736.11933875002</c:v>
                </c:pt>
                <c:pt idx="6">
                  <c:v>375394.70370243752</c:v>
                </c:pt>
                <c:pt idx="7">
                  <c:v>376391.46666609688</c:v>
                </c:pt>
                <c:pt idx="8">
                  <c:v>425962.70999974362</c:v>
                </c:pt>
                <c:pt idx="9">
                  <c:v>426728.46949988464</c:v>
                </c:pt>
                <c:pt idx="10">
                  <c:v>404921.26127494808</c:v>
                </c:pt>
                <c:pt idx="11">
                  <c:v>413511.56757372664</c:v>
                </c:pt>
                <c:pt idx="12">
                  <c:v>397707.55540817697</c:v>
                </c:pt>
                <c:pt idx="13">
                  <c:v>379860.29993367963</c:v>
                </c:pt>
                <c:pt idx="14">
                  <c:v>381188.38497015584</c:v>
                </c:pt>
                <c:pt idx="15">
                  <c:v>408437.92323657015</c:v>
                </c:pt>
                <c:pt idx="16">
                  <c:v>391583.76545645657</c:v>
                </c:pt>
                <c:pt idx="17">
                  <c:v>394442.79445540544</c:v>
                </c:pt>
                <c:pt idx="18">
                  <c:v>413053.25750493247</c:v>
                </c:pt>
                <c:pt idx="19">
                  <c:v>379884.26587721962</c:v>
                </c:pt>
                <c:pt idx="20">
                  <c:v>377435.51964474883</c:v>
                </c:pt>
                <c:pt idx="21">
                  <c:v>390925.083840137</c:v>
                </c:pt>
                <c:pt idx="22">
                  <c:v>376108.03772806167</c:v>
                </c:pt>
                <c:pt idx="23">
                  <c:v>377483.56697762775</c:v>
                </c:pt>
                <c:pt idx="24">
                  <c:v>394807.15513993253</c:v>
                </c:pt>
                <c:pt idx="25">
                  <c:v>390105.66981296963</c:v>
                </c:pt>
                <c:pt idx="26">
                  <c:v>390217.50141583633</c:v>
                </c:pt>
                <c:pt idx="27">
                  <c:v>404376.97563712636</c:v>
                </c:pt>
                <c:pt idx="28">
                  <c:v>390441.63903670688</c:v>
                </c:pt>
                <c:pt idx="29">
                  <c:v>382005.93756651809</c:v>
                </c:pt>
                <c:pt idx="30">
                  <c:v>385764.67190493317</c:v>
                </c:pt>
                <c:pt idx="31">
                  <c:v>369923.20235721988</c:v>
                </c:pt>
                <c:pt idx="32">
                  <c:v>366265.59106074896</c:v>
                </c:pt>
                <c:pt idx="33">
                  <c:v>361639.21597733704</c:v>
                </c:pt>
                <c:pt idx="34">
                  <c:v>364824.14718980168</c:v>
                </c:pt>
                <c:pt idx="35">
                  <c:v>373044.36623541079</c:v>
                </c:pt>
                <c:pt idx="36">
                  <c:v>371314.96480593487</c:v>
                </c:pt>
                <c:pt idx="37">
                  <c:v>371391.98416267068</c:v>
                </c:pt>
                <c:pt idx="38">
                  <c:v>380991.6928732018</c:v>
                </c:pt>
                <c:pt idx="39">
                  <c:v>381899.91179294081</c:v>
                </c:pt>
                <c:pt idx="40">
                  <c:v>385912.21030682337</c:v>
                </c:pt>
                <c:pt idx="41">
                  <c:v>377784.19463807053</c:v>
                </c:pt>
                <c:pt idx="42">
                  <c:v>371739.58758713177</c:v>
                </c:pt>
                <c:pt idx="43">
                  <c:v>369898.41441420931</c:v>
                </c:pt>
                <c:pt idx="44">
                  <c:v>384360.4364863942</c:v>
                </c:pt>
                <c:pt idx="45">
                  <c:v>378665.49641887739</c:v>
                </c:pt>
                <c:pt idx="46">
                  <c:v>401147.02338849485</c:v>
                </c:pt>
                <c:pt idx="47">
                  <c:v>416070.16052482266</c:v>
                </c:pt>
              </c:numCache>
              <c:extLst/>
            </c:numRef>
          </c:val>
          <c:smooth val="1"/>
          <c:extLst>
            <c:ext xmlns:c16="http://schemas.microsoft.com/office/drawing/2014/chart" uri="{C3380CC4-5D6E-409C-BE32-E72D297353CC}">
              <c16:uniqueId val="{00000003-5187-4504-977D-A1F94D17CFD7}"/>
            </c:ext>
          </c:extLst>
        </c:ser>
        <c:ser>
          <c:idx val="1"/>
          <c:order val="1"/>
          <c:tx>
            <c:strRef>
              <c:f>'Holt-Winters Model'!#REF!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'Holt-Winters Model'!$E$13:$AY$13</c:f>
              <c:numCache>
                <c:formatCode>mmm\-yy</c:formatCode>
                <c:ptCount val="47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</c:numCache>
              <c:extLst/>
            </c:numRef>
          </c:cat>
          <c:val>
            <c:numRef>
              <c:f>'Holt-Winters Model'!#REF!</c:f>
              <c:extLst xmlns:c15="http://schemas.microsoft.com/office/drawing/2012/chart"/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5187-4504-977D-A1F94D17CFD7}"/>
            </c:ext>
          </c:extLst>
        </c:ser>
        <c:ser>
          <c:idx val="2"/>
          <c:order val="2"/>
          <c:tx>
            <c:strRef>
              <c:f>'Holt-Winters Model'!$A$18:$B$18</c:f>
              <c:strCache>
                <c:ptCount val="2"/>
                <c:pt idx="1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'Holt-Winters Model'!$E$13:$AY$13</c:f>
              <c:numCache>
                <c:formatCode>mmm\-yy</c:formatCode>
                <c:ptCount val="47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</c:numCache>
              <c:extLst/>
            </c:numRef>
          </c:cat>
          <c:val>
            <c:numRef>
              <c:f>'Holt-Winters Model'!$D$18:$AY$18</c:f>
              <c:numCache>
                <c:formatCode>General</c:formatCode>
                <c:ptCount val="48"/>
                <c:pt idx="13" formatCode="_(* #,##0.00_);_(* \(#,##0.00\);_(* &quot;-&quot;??_);_(@_)">
                  <c:v>382213.60541888548</c:v>
                </c:pt>
                <c:pt idx="14" formatCode="_(* #,##0.00_);_(* \(#,##0.00\);_(* &quot;-&quot;??_);_(@_)">
                  <c:v>387530.80263026594</c:v>
                </c:pt>
                <c:pt idx="15" formatCode="_(* #,##0.00_);_(* \(#,##0.00\);_(* &quot;-&quot;??_);_(@_)">
                  <c:v>420819.22808605782</c:v>
                </c:pt>
                <c:pt idx="16" formatCode="_(* #,##0.00_);_(* \(#,##0.00\);_(* &quot;-&quot;??_);_(@_)">
                  <c:v>392913.64136329829</c:v>
                </c:pt>
                <c:pt idx="17" formatCode="_(* #,##0.00_);_(* \(#,##0.00\);_(* &quot;-&quot;??_);_(@_)">
                  <c:v>397286.07509472716</c:v>
                </c:pt>
                <c:pt idx="18" formatCode="_(* #,##0.00_);_(* \(#,##0.00\);_(* &quot;-&quot;??_);_(@_)">
                  <c:v>422954.89135270927</c:v>
                </c:pt>
                <c:pt idx="19" formatCode="_(* #,##0.00_);_(* \(#,##0.00\);_(* &quot;-&quot;??_);_(@_)">
                  <c:v>373231.80934959411</c:v>
                </c:pt>
                <c:pt idx="20" formatCode="_(* #,##0.00_);_(* \(#,##0.00\);_(* &quot;-&quot;??_);_(@_)">
                  <c:v>352315.69700300653</c:v>
                </c:pt>
                <c:pt idx="21" formatCode="_(* #,##0.00_);_(* \(#,##0.00\);_(* &quot;-&quot;??_);_(@_)">
                  <c:v>380089.41367550619</c:v>
                </c:pt>
                <c:pt idx="22" formatCode="_(* #,##0.00_);_(* \(#,##0.00\);_(* &quot;-&quot;??_);_(@_)">
                  <c:v>371759.37307061796</c:v>
                </c:pt>
                <c:pt idx="23" formatCode="_(* #,##0.00_);_(* \(#,##0.00\);_(* &quot;-&quot;??_);_(@_)">
                  <c:v>371950.50647515728</c:v>
                </c:pt>
                <c:pt idx="24" formatCode="_(* #,##0.00_);_(* \(#,##0.00\);_(* &quot;-&quot;??_);_(@_)">
                  <c:v>411105.85014824971</c:v>
                </c:pt>
                <c:pt idx="25" formatCode="_(* #,##0.00_);_(* \(#,##0.00\);_(* &quot;-&quot;??_);_(@_)">
                  <c:v>394948.52960981621</c:v>
                </c:pt>
                <c:pt idx="26" formatCode="_(* #,##0.00_);_(* \(#,##0.00\);_(* &quot;-&quot;??_);_(@_)">
                  <c:v>397695.75979906111</c:v>
                </c:pt>
                <c:pt idx="27" formatCode="_(* #,##0.00_);_(* \(#,##0.00\);_(* &quot;-&quot;??_);_(@_)">
                  <c:v>412377.87616941659</c:v>
                </c:pt>
                <c:pt idx="28" formatCode="_(* #,##0.00_);_(* \(#,##0.00\);_(* &quot;-&quot;??_);_(@_)">
                  <c:v>390202.94895591901</c:v>
                </c:pt>
                <c:pt idx="29" formatCode="_(* #,##0.00_);_(* \(#,##0.00\);_(* &quot;-&quot;??_);_(@_)">
                  <c:v>379539.19451997126</c:v>
                </c:pt>
                <c:pt idx="30" formatCode="_(* #,##0.00_);_(* \(#,##0.00\);_(* &quot;-&quot;??_);_(@_)">
                  <c:v>386672.58671250357</c:v>
                </c:pt>
                <c:pt idx="31" formatCode="_(* #,##0.00_);_(* \(#,##0.00\);_(* &quot;-&quot;??_);_(@_)">
                  <c:v>364410.10130438139</c:v>
                </c:pt>
                <c:pt idx="32" formatCode="_(* #,##0.00_);_(* \(#,##0.00\);_(* &quot;-&quot;??_);_(@_)">
                  <c:v>341986.98264479922</c:v>
                </c:pt>
                <c:pt idx="33" formatCode="_(* #,##0.00_);_(* \(#,##0.00\);_(* &quot;-&quot;??_);_(@_)">
                  <c:v>344363.42943461821</c:v>
                </c:pt>
                <c:pt idx="34" formatCode="_(* #,##0.00_);_(* \(#,##0.00\);_(* &quot;-&quot;??_);_(@_)">
                  <c:v>363072.63592813443</c:v>
                </c:pt>
                <c:pt idx="35" formatCode="_(* #,##0.00_);_(* \(#,##0.00\);_(* &quot;-&quot;??_);_(@_)">
                  <c:v>371880.31968398724</c:v>
                </c:pt>
                <c:pt idx="36" formatCode="_(* #,##0.00_);_(* \(#,##0.00\);_(* &quot;-&quot;??_);_(@_)">
                  <c:v>382579.75373044185</c:v>
                </c:pt>
                <c:pt idx="37" formatCode="_(* #,##0.00_);_(* \(#,##0.00\);_(* &quot;-&quot;??_);_(@_)">
                  <c:v>375120.061178907</c:v>
                </c:pt>
                <c:pt idx="38" formatCode="_(* #,##0.00_);_(* \(#,##0.00\);_(* &quot;-&quot;??_);_(@_)">
                  <c:v>391239.95356956945</c:v>
                </c:pt>
                <c:pt idx="39" formatCode="_(* #,##0.00_);_(* \(#,##0.00\);_(* &quot;-&quot;??_);_(@_)">
                  <c:v>386576.39669194497</c:v>
                </c:pt>
                <c:pt idx="40" formatCode="_(* #,##0.00_);_(* \(#,##0.00\);_(* &quot;-&quot;??_);_(@_)">
                  <c:v>390530.0729027582</c:v>
                </c:pt>
                <c:pt idx="41" formatCode="_(* #,##0.00_);_(* \(#,##0.00\);_(* &quot;-&quot;??_);_(@_)">
                  <c:v>378393.46203019522</c:v>
                </c:pt>
                <c:pt idx="42" formatCode="_(* #,##0.00_);_(* \(#,##0.00\);_(* &quot;-&quot;??_);_(@_)">
                  <c:v>370741.65847371973</c:v>
                </c:pt>
                <c:pt idx="43" formatCode="_(* #,##0.00_);_(* \(#,##0.00\);_(* &quot;-&quot;??_);_(@_)">
                  <c:v>368602.74022375455</c:v>
                </c:pt>
                <c:pt idx="44" formatCode="_(* #,##0.00_);_(* \(#,##0.00\);_(* &quot;-&quot;??_);_(@_)">
                  <c:v>369999.54756022082</c:v>
                </c:pt>
                <c:pt idx="45" formatCode="_(* #,##0.00_);_(* \(#,##0.00\);_(* &quot;-&quot;??_);_(@_)">
                  <c:v>367074.43812890397</c:v>
                </c:pt>
                <c:pt idx="46" formatCode="_(* #,##0.00_);_(* \(#,##0.00\);_(* &quot;-&quot;??_);_(@_)">
                  <c:v>410477.08035559522</c:v>
                </c:pt>
                <c:pt idx="47" formatCode="_(* #,##0.00_);_(* \(#,##0.00\);_(* &quot;-&quot;??_);_(@_)">
                  <c:v>424137.12683460908</c:v>
                </c:pt>
              </c:numCache>
              <c:extLst/>
            </c:numRef>
          </c:val>
          <c:smooth val="1"/>
          <c:extLst>
            <c:ext xmlns:c16="http://schemas.microsoft.com/office/drawing/2014/chart" uri="{C3380CC4-5D6E-409C-BE32-E72D297353CC}">
              <c16:uniqueId val="{00000005-5187-4504-977D-A1F94D17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529423"/>
        <c:axId val="677532303"/>
        <c:extLst/>
      </c:lineChart>
      <c:dateAx>
        <c:axId val="677529423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32303"/>
        <c:crosses val="autoZero"/>
        <c:auto val="0"/>
        <c:lblOffset val="100"/>
        <c:baseTimeUnit val="months"/>
      </c:dateAx>
      <c:valAx>
        <c:axId val="677532303"/>
        <c:scaling>
          <c:orientation val="minMax"/>
        </c:scaling>
        <c:delete val="0"/>
        <c:axPos val="l"/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2942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>
                <a:solidFill>
                  <a:sysClr val="windowText" lastClr="000000"/>
                </a:solidFill>
              </a:rPr>
              <a:t>Distribution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'Distribution Plan'!$I$8</c:f>
              <c:strCache>
                <c:ptCount val="1"/>
                <c:pt idx="0">
                  <c:v>Manchester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'Distribution Plan'!$J$7:$M$7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Total</c:v>
                </c:pt>
              </c:strCache>
            </c:strRef>
          </c:cat>
          <c:val>
            <c:numRef>
              <c:f>'Distribution Plan'!$J$8:$M$8</c:f>
              <c:numCache>
                <c:formatCode>#,##0</c:formatCode>
                <c:ptCount val="4"/>
                <c:pt idx="0">
                  <c:v>2000</c:v>
                </c:pt>
                <c:pt idx="1">
                  <c:v>0</c:v>
                </c:pt>
                <c:pt idx="2">
                  <c:v>500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7-4648-A600-9FDD61493053}"/>
            </c:ext>
          </c:extLst>
        </c:ser>
        <c:ser>
          <c:idx val="1"/>
          <c:order val="1"/>
          <c:tx>
            <c:strRef>
              <c:f>'Distribution Plan'!$I$9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'Distribution Plan'!$J$7:$M$7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Total</c:v>
                </c:pt>
              </c:strCache>
            </c:strRef>
          </c:cat>
          <c:val>
            <c:numRef>
              <c:f>'Distribution Plan'!$J$9:$M$9</c:f>
              <c:numCache>
                <c:formatCode>#,##0</c:formatCode>
                <c:ptCount val="4"/>
                <c:pt idx="0">
                  <c:v>0</c:v>
                </c:pt>
                <c:pt idx="1">
                  <c:v>930</c:v>
                </c:pt>
                <c:pt idx="2">
                  <c:v>1700</c:v>
                </c:pt>
                <c:pt idx="3">
                  <c:v>2630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7-4648-A600-9FDD6149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454055903"/>
        <c:axId val="454057343"/>
      </c:barChart>
      <c:catAx>
        <c:axId val="4540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57343"/>
        <c:crosses val="autoZero"/>
        <c:auto val="1"/>
        <c:lblAlgn val="ctr"/>
        <c:lblOffset val="100"/>
        <c:noMultiLvlLbl val="0"/>
      </c:catAx>
      <c:valAx>
        <c:axId val="454057343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55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 of</a:t>
            </a:r>
            <a:r>
              <a:rPr lang="en-GB" baseline="0"/>
              <a:t> Profit: USA Supplier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- USA'!$D$2:$D$9</c:f>
              <c:strCache>
                <c:ptCount val="8"/>
                <c:pt idx="0">
                  <c:v>22,000</c:v>
                </c:pt>
                <c:pt idx="1">
                  <c:v>34,000</c:v>
                </c:pt>
                <c:pt idx="2">
                  <c:v>16,000</c:v>
                </c:pt>
                <c:pt idx="3">
                  <c:v>10,000</c:v>
                </c:pt>
                <c:pt idx="4">
                  <c:v>28,000</c:v>
                </c:pt>
                <c:pt idx="5">
                  <c:v>40,000</c:v>
                </c:pt>
                <c:pt idx="6">
                  <c:v>4,000</c:v>
                </c:pt>
                <c:pt idx="7">
                  <c:v>More</c:v>
                </c:pt>
              </c:strCache>
            </c:strRef>
          </c:cat>
          <c:val>
            <c:numRef>
              <c:f>'Profit - USA'!$E$2:$E$9</c:f>
              <c:numCache>
                <c:formatCode>General</c:formatCode>
                <c:ptCount val="8"/>
                <c:pt idx="0">
                  <c:v>232</c:v>
                </c:pt>
                <c:pt idx="1">
                  <c:v>195</c:v>
                </c:pt>
                <c:pt idx="2">
                  <c:v>185</c:v>
                </c:pt>
                <c:pt idx="3">
                  <c:v>179</c:v>
                </c:pt>
                <c:pt idx="4">
                  <c:v>176</c:v>
                </c:pt>
                <c:pt idx="5">
                  <c:v>33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A-4AD0-B480-29063BC2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014368"/>
        <c:axId val="1129013888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77000"/>
                </a:schemeClr>
              </a:solidFill>
              <a:ln w="6350" cap="flat" cmpd="sng" algn="ctr">
                <a:solidFill>
                  <a:schemeClr val="accent1">
                    <a:tint val="77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'Profit - USA'!$D$2:$D$9</c:f>
              <c:strCache>
                <c:ptCount val="8"/>
                <c:pt idx="0">
                  <c:v>22,000</c:v>
                </c:pt>
                <c:pt idx="1">
                  <c:v>34,000</c:v>
                </c:pt>
                <c:pt idx="2">
                  <c:v>16,000</c:v>
                </c:pt>
                <c:pt idx="3">
                  <c:v>10,000</c:v>
                </c:pt>
                <c:pt idx="4">
                  <c:v>28,000</c:v>
                </c:pt>
                <c:pt idx="5">
                  <c:v>40,000</c:v>
                </c:pt>
                <c:pt idx="6">
                  <c:v>4,000</c:v>
                </c:pt>
                <c:pt idx="7">
                  <c:v>More</c:v>
                </c:pt>
              </c:strCache>
            </c:strRef>
          </c:cat>
          <c:val>
            <c:numRef>
              <c:f>'Profit - USA'!$F$2:$F$9</c:f>
              <c:numCache>
                <c:formatCode>0.00%</c:formatCode>
                <c:ptCount val="8"/>
                <c:pt idx="0">
                  <c:v>0.23200000000000001</c:v>
                </c:pt>
                <c:pt idx="1">
                  <c:v>0.42699999999999999</c:v>
                </c:pt>
                <c:pt idx="2">
                  <c:v>0.61199999999999999</c:v>
                </c:pt>
                <c:pt idx="3">
                  <c:v>0.79100000000000004</c:v>
                </c:pt>
                <c:pt idx="4">
                  <c:v>0.96699999999999997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5A-4AD0-B480-29063BC2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050576"/>
        <c:axId val="1379049616"/>
      </c:lineChart>
      <c:catAx>
        <c:axId val="112901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13888"/>
        <c:crosses val="autoZero"/>
        <c:auto val="1"/>
        <c:lblAlgn val="ctr"/>
        <c:lblOffset val="100"/>
        <c:noMultiLvlLbl val="0"/>
      </c:catAx>
      <c:valAx>
        <c:axId val="112901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14368"/>
        <c:crosses val="autoZero"/>
        <c:crossBetween val="between"/>
      </c:valAx>
      <c:valAx>
        <c:axId val="13790496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50576"/>
        <c:crosses val="max"/>
        <c:crossBetween val="between"/>
      </c:valAx>
      <c:catAx>
        <c:axId val="137905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904961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 of Profit: 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- Europe'!$D$2:$D$9</c:f>
              <c:strCache>
                <c:ptCount val="8"/>
                <c:pt idx="0">
                  <c:v>14,500</c:v>
                </c:pt>
                <c:pt idx="1">
                  <c:v>-34,100</c:v>
                </c:pt>
                <c:pt idx="2">
                  <c:v>-50,300</c:v>
                </c:pt>
                <c:pt idx="3">
                  <c:v>-17,900</c:v>
                </c:pt>
                <c:pt idx="4">
                  <c:v>-1,700</c:v>
                </c:pt>
                <c:pt idx="5">
                  <c:v>30,700</c:v>
                </c:pt>
                <c:pt idx="6">
                  <c:v>-66,500</c:v>
                </c:pt>
                <c:pt idx="7">
                  <c:v>More</c:v>
                </c:pt>
              </c:strCache>
            </c:strRef>
          </c:cat>
          <c:val>
            <c:numRef>
              <c:f>'Profit - Europe'!$E$2:$E$9</c:f>
              <c:numCache>
                <c:formatCode>General</c:formatCode>
                <c:ptCount val="8"/>
                <c:pt idx="0">
                  <c:v>590</c:v>
                </c:pt>
                <c:pt idx="1">
                  <c:v>101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31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4-4885-B68F-3883A7A80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356464"/>
        <c:axId val="1309354544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77000"/>
                </a:schemeClr>
              </a:solidFill>
              <a:ln w="6350" cap="flat" cmpd="sng" algn="ctr">
                <a:solidFill>
                  <a:schemeClr val="accent1">
                    <a:tint val="77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'Profit - Europe'!$D$2:$D$9</c:f>
              <c:strCache>
                <c:ptCount val="8"/>
                <c:pt idx="0">
                  <c:v>14,500</c:v>
                </c:pt>
                <c:pt idx="1">
                  <c:v>-34,100</c:v>
                </c:pt>
                <c:pt idx="2">
                  <c:v>-50,300</c:v>
                </c:pt>
                <c:pt idx="3">
                  <c:v>-17,900</c:v>
                </c:pt>
                <c:pt idx="4">
                  <c:v>-1,700</c:v>
                </c:pt>
                <c:pt idx="5">
                  <c:v>30,700</c:v>
                </c:pt>
                <c:pt idx="6">
                  <c:v>-66,500</c:v>
                </c:pt>
                <c:pt idx="7">
                  <c:v>More</c:v>
                </c:pt>
              </c:strCache>
            </c:strRef>
          </c:cat>
          <c:val>
            <c:numRef>
              <c:f>'Profit - Europe'!$F$2:$F$9</c:f>
              <c:numCache>
                <c:formatCode>0.00%</c:formatCode>
                <c:ptCount val="8"/>
                <c:pt idx="0">
                  <c:v>0.59</c:v>
                </c:pt>
                <c:pt idx="1">
                  <c:v>0.69099999999999995</c:v>
                </c:pt>
                <c:pt idx="2">
                  <c:v>0.78400000000000003</c:v>
                </c:pt>
                <c:pt idx="3">
                  <c:v>0.877</c:v>
                </c:pt>
                <c:pt idx="4">
                  <c:v>0.96899999999999997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074-4885-B68F-3883A7A80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146816"/>
        <c:axId val="1306150176"/>
      </c:lineChart>
      <c:catAx>
        <c:axId val="130935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354544"/>
        <c:crosses val="autoZero"/>
        <c:auto val="1"/>
        <c:lblAlgn val="ctr"/>
        <c:lblOffset val="100"/>
        <c:noMultiLvlLbl val="0"/>
      </c:catAx>
      <c:valAx>
        <c:axId val="1309354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356464"/>
        <c:crosses val="autoZero"/>
        <c:crossBetween val="between"/>
      </c:valAx>
      <c:valAx>
        <c:axId val="1306150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46816"/>
        <c:crosses val="max"/>
        <c:crossBetween val="between"/>
      </c:valAx>
      <c:catAx>
        <c:axId val="130614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615017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 of Profit: Europe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'Profit - Europe'!$D$2:$D$9</c:f>
              <c:strCache>
                <c:ptCount val="8"/>
                <c:pt idx="0">
                  <c:v>14,500</c:v>
                </c:pt>
                <c:pt idx="1">
                  <c:v>-34,100</c:v>
                </c:pt>
                <c:pt idx="2">
                  <c:v>-50,300</c:v>
                </c:pt>
                <c:pt idx="3">
                  <c:v>-17,900</c:v>
                </c:pt>
                <c:pt idx="4">
                  <c:v>-1,700</c:v>
                </c:pt>
                <c:pt idx="5">
                  <c:v>30,700</c:v>
                </c:pt>
                <c:pt idx="6">
                  <c:v>-66,500</c:v>
                </c:pt>
                <c:pt idx="7">
                  <c:v>More</c:v>
                </c:pt>
              </c:strCache>
            </c:strRef>
          </c:cat>
          <c:val>
            <c:numRef>
              <c:f>'Profit - Europe'!$E$2:$E$9</c:f>
              <c:numCache>
                <c:formatCode>General</c:formatCode>
                <c:ptCount val="8"/>
                <c:pt idx="0">
                  <c:v>590</c:v>
                </c:pt>
                <c:pt idx="1">
                  <c:v>101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31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A-49D1-AB11-03A6545A4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356464"/>
        <c:axId val="13093545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'Profit - Europe'!$D$2:$D$9</c:f>
              <c:strCache>
                <c:ptCount val="8"/>
                <c:pt idx="0">
                  <c:v>14,500</c:v>
                </c:pt>
                <c:pt idx="1">
                  <c:v>-34,100</c:v>
                </c:pt>
                <c:pt idx="2">
                  <c:v>-50,300</c:v>
                </c:pt>
                <c:pt idx="3">
                  <c:v>-17,900</c:v>
                </c:pt>
                <c:pt idx="4">
                  <c:v>-1,700</c:v>
                </c:pt>
                <c:pt idx="5">
                  <c:v>30,700</c:v>
                </c:pt>
                <c:pt idx="6">
                  <c:v>-66,500</c:v>
                </c:pt>
                <c:pt idx="7">
                  <c:v>More</c:v>
                </c:pt>
              </c:strCache>
            </c:strRef>
          </c:cat>
          <c:val>
            <c:numRef>
              <c:f>'Profit - Europe'!$F$2:$F$9</c:f>
              <c:numCache>
                <c:formatCode>0.00%</c:formatCode>
                <c:ptCount val="8"/>
                <c:pt idx="0">
                  <c:v>0.59</c:v>
                </c:pt>
                <c:pt idx="1">
                  <c:v>0.69099999999999995</c:v>
                </c:pt>
                <c:pt idx="2">
                  <c:v>0.78400000000000003</c:v>
                </c:pt>
                <c:pt idx="3">
                  <c:v>0.877</c:v>
                </c:pt>
                <c:pt idx="4">
                  <c:v>0.96899999999999997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A-49D1-AB11-03A6545A4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146816"/>
        <c:axId val="1306150176"/>
      </c:lineChart>
      <c:catAx>
        <c:axId val="130935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354544"/>
        <c:crosses val="autoZero"/>
        <c:auto val="1"/>
        <c:lblAlgn val="ctr"/>
        <c:lblOffset val="100"/>
        <c:noMultiLvlLbl val="0"/>
      </c:catAx>
      <c:valAx>
        <c:axId val="130935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356464"/>
        <c:crosses val="autoZero"/>
        <c:crossBetween val="between"/>
      </c:valAx>
      <c:valAx>
        <c:axId val="1306150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06146816"/>
        <c:crosses val="max"/>
        <c:crossBetween val="between"/>
      </c:valAx>
      <c:catAx>
        <c:axId val="130614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61501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158750</xdr:rowOff>
    </xdr:from>
    <xdr:to>
      <xdr:col>11</xdr:col>
      <xdr:colOff>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7FB15-954C-EE3D-E8BF-1B23C95DA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12698</xdr:colOff>
      <xdr:row>30</xdr:row>
      <xdr:rowOff>6350</xdr:rowOff>
    </xdr:from>
    <xdr:to>
      <xdr:col>10</xdr:col>
      <xdr:colOff>847724</xdr:colOff>
      <xdr:row>46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B5BCC-BFD1-A713-4175-54AD89794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12</xdr:row>
      <xdr:rowOff>73026</xdr:rowOff>
    </xdr:from>
    <xdr:to>
      <xdr:col>10</xdr:col>
      <xdr:colOff>809625</xdr:colOff>
      <xdr:row>28</xdr:row>
      <xdr:rowOff>49213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E6844-F351-C4C0-8078-7E9C03820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106362</xdr:colOff>
      <xdr:row>28</xdr:row>
      <xdr:rowOff>106362</xdr:rowOff>
    </xdr:from>
    <xdr:to>
      <xdr:col>10</xdr:col>
      <xdr:colOff>0</xdr:colOff>
      <xdr:row>43</xdr:row>
      <xdr:rowOff>122237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1A2AC-DBA2-51E5-952B-E93C3680B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103187</xdr:rowOff>
    </xdr:from>
    <xdr:to>
      <xdr:col>10</xdr:col>
      <xdr:colOff>0</xdr:colOff>
      <xdr:row>38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21324-7FF5-49B4-9B04-674973595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922340</xdr:colOff>
      <xdr:row>14</xdr:row>
      <xdr:rowOff>173037</xdr:rowOff>
    </xdr:from>
    <xdr:to>
      <xdr:col>2</xdr:col>
      <xdr:colOff>19050</xdr:colOff>
      <xdr:row>28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D0496A-8DCC-7E04-CC4E-59B4CAFBB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57150</xdr:rowOff>
    </xdr:from>
    <xdr:to>
      <xdr:col>12</xdr:col>
      <xdr:colOff>885825</xdr:colOff>
      <xdr:row>85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64CCB-DE7D-7DD9-179F-250C4E0E1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105525"/>
          <a:ext cx="12093575" cy="990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18</xdr:row>
      <xdr:rowOff>44450</xdr:rowOff>
    </xdr:from>
    <xdr:to>
      <xdr:col>20</xdr:col>
      <xdr:colOff>1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97034-99F3-40D6-8D4D-0D57EA09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9526</xdr:colOff>
      <xdr:row>32</xdr:row>
      <xdr:rowOff>57149</xdr:rowOff>
    </xdr:from>
    <xdr:to>
      <xdr:col>20</xdr:col>
      <xdr:colOff>19050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86ADB-AC6E-4743-A649-813CFD6AC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10</xdr:row>
      <xdr:rowOff>19049</xdr:rowOff>
    </xdr:from>
    <xdr:to>
      <xdr:col>10</xdr:col>
      <xdr:colOff>600075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CEA50-4B58-8830-9187-1A3114A29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10</xdr:row>
      <xdr:rowOff>25401</xdr:rowOff>
    </xdr:from>
    <xdr:to>
      <xdr:col>11</xdr:col>
      <xdr:colOff>19050</xdr:colOff>
      <xdr:row>23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5DADA-A4B2-620F-B449-9A92E9D7B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D891-6FD4-4BD9-BDE4-7E62BE80E724}">
  <dimension ref="B2:L52"/>
  <sheetViews>
    <sheetView zoomScale="70" zoomScaleNormal="70" workbookViewId="0">
      <selection activeCell="J69" sqref="J69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12.54296875" style="3" bestFit="1" customWidth="1"/>
    <col min="4" max="5" width="8.81640625" style="3"/>
    <col min="6" max="6" width="8.81640625" style="3" customWidth="1"/>
    <col min="7" max="10" width="8.81640625" style="3"/>
    <col min="11" max="11" width="13.1796875" style="3" customWidth="1"/>
    <col min="12" max="12" width="13.453125" style="3" customWidth="1"/>
    <col min="13" max="16384" width="8.81640625" style="3"/>
  </cols>
  <sheetData>
    <row r="2" spans="2:12" x14ac:dyDescent="0.35">
      <c r="B2" s="4" t="s">
        <v>2</v>
      </c>
      <c r="K2" s="4" t="s">
        <v>3</v>
      </c>
    </row>
    <row r="4" spans="2:12" x14ac:dyDescent="0.35">
      <c r="B4" s="2" t="s">
        <v>0</v>
      </c>
      <c r="C4" s="1" t="s">
        <v>1</v>
      </c>
      <c r="D4" s="6"/>
      <c r="E4" s="6"/>
      <c r="F4" s="6"/>
      <c r="G4" s="6"/>
      <c r="H4" s="6"/>
      <c r="I4" s="6"/>
      <c r="J4" s="6"/>
      <c r="K4" s="2" t="s">
        <v>0</v>
      </c>
      <c r="L4" s="1" t="s">
        <v>1</v>
      </c>
    </row>
    <row r="5" spans="2:12" x14ac:dyDescent="0.35">
      <c r="B5" s="7">
        <v>43466</v>
      </c>
      <c r="C5" s="5">
        <v>927616</v>
      </c>
      <c r="D5" s="6"/>
      <c r="E5" s="6"/>
      <c r="F5" s="6"/>
      <c r="G5" s="6"/>
      <c r="H5" s="6"/>
      <c r="I5" s="6"/>
      <c r="J5" s="6"/>
      <c r="K5" s="7">
        <v>43466</v>
      </c>
      <c r="L5" s="5">
        <v>378052</v>
      </c>
    </row>
    <row r="6" spans="2:12" x14ac:dyDescent="0.35">
      <c r="B6" s="7">
        <v>43497</v>
      </c>
      <c r="C6" s="5">
        <v>642223</v>
      </c>
      <c r="D6" s="6"/>
      <c r="E6" s="6"/>
      <c r="F6" s="6"/>
      <c r="G6" s="6"/>
      <c r="H6" s="6"/>
      <c r="I6" s="6"/>
      <c r="J6" s="6"/>
      <c r="K6" s="7">
        <v>43497</v>
      </c>
      <c r="L6" s="5">
        <v>395196</v>
      </c>
    </row>
    <row r="7" spans="2:12" x14ac:dyDescent="0.35">
      <c r="B7" s="7">
        <v>43525</v>
      </c>
      <c r="C7" s="5">
        <v>569679</v>
      </c>
      <c r="D7" s="6"/>
      <c r="E7" s="6"/>
      <c r="F7" s="6"/>
      <c r="G7" s="6"/>
      <c r="H7" s="6"/>
      <c r="I7" s="6"/>
      <c r="J7" s="6"/>
      <c r="K7" s="7">
        <v>43525</v>
      </c>
      <c r="L7" s="5">
        <v>364619</v>
      </c>
    </row>
    <row r="8" spans="2:12" x14ac:dyDescent="0.35">
      <c r="B8" s="7">
        <v>43556</v>
      </c>
      <c r="C8" s="5">
        <v>594002</v>
      </c>
      <c r="D8" s="6"/>
      <c r="E8" s="6"/>
      <c r="F8" s="6"/>
      <c r="G8" s="6"/>
      <c r="H8" s="6"/>
      <c r="I8" s="6"/>
      <c r="J8" s="6"/>
      <c r="K8" s="7">
        <v>43556</v>
      </c>
      <c r="L8" s="5">
        <v>383309</v>
      </c>
    </row>
    <row r="9" spans="2:12" x14ac:dyDescent="0.35">
      <c r="B9" s="7">
        <v>43586</v>
      </c>
      <c r="C9" s="5">
        <v>605950</v>
      </c>
      <c r="D9" s="6"/>
      <c r="E9" s="6"/>
      <c r="F9" s="6"/>
      <c r="G9" s="6"/>
      <c r="H9" s="6"/>
      <c r="I9" s="6"/>
      <c r="J9" s="6"/>
      <c r="K9" s="7">
        <v>43586</v>
      </c>
      <c r="L9" s="5">
        <v>380548</v>
      </c>
    </row>
    <row r="10" spans="2:12" x14ac:dyDescent="0.35">
      <c r="B10" s="7">
        <v>43617</v>
      </c>
      <c r="C10" s="5">
        <v>787416</v>
      </c>
      <c r="D10" s="6"/>
      <c r="E10" s="6"/>
      <c r="F10" s="6"/>
      <c r="G10" s="6"/>
      <c r="H10" s="6"/>
      <c r="I10" s="6"/>
      <c r="J10" s="6"/>
      <c r="K10" s="7">
        <v>43617</v>
      </c>
      <c r="L10" s="5">
        <v>375811</v>
      </c>
    </row>
    <row r="11" spans="2:12" x14ac:dyDescent="0.35">
      <c r="B11" s="7">
        <v>43647</v>
      </c>
      <c r="C11" s="5">
        <v>867448</v>
      </c>
      <c r="D11" s="6"/>
      <c r="E11" s="6"/>
      <c r="F11" s="6"/>
      <c r="G11" s="6"/>
      <c r="H11" s="6"/>
      <c r="I11" s="6"/>
      <c r="J11" s="6"/>
      <c r="K11" s="7">
        <v>43647</v>
      </c>
      <c r="L11" s="5">
        <v>373479</v>
      </c>
    </row>
    <row r="12" spans="2:12" x14ac:dyDescent="0.35">
      <c r="B12" s="7">
        <v>43678</v>
      </c>
      <c r="C12" s="5">
        <v>753375</v>
      </c>
      <c r="D12" s="6"/>
      <c r="E12" s="6"/>
      <c r="F12" s="6"/>
      <c r="G12" s="6"/>
      <c r="H12" s="6"/>
      <c r="I12" s="6"/>
      <c r="J12" s="6"/>
      <c r="K12" s="7">
        <v>43678</v>
      </c>
      <c r="L12" s="5">
        <v>377207</v>
      </c>
    </row>
    <row r="13" spans="2:12" x14ac:dyDescent="0.35">
      <c r="B13" s="7">
        <v>43709</v>
      </c>
      <c r="C13" s="5">
        <v>793026</v>
      </c>
      <c r="D13" s="6"/>
      <c r="E13" s="6"/>
      <c r="F13" s="6"/>
      <c r="G13" s="6"/>
      <c r="H13" s="6"/>
      <c r="I13" s="6"/>
      <c r="J13" s="6"/>
      <c r="K13" s="7">
        <v>43709</v>
      </c>
      <c r="L13" s="5">
        <v>466521</v>
      </c>
    </row>
    <row r="14" spans="2:12" x14ac:dyDescent="0.35">
      <c r="B14" s="7">
        <v>43739</v>
      </c>
      <c r="C14" s="5">
        <v>962370</v>
      </c>
      <c r="D14" s="6"/>
      <c r="E14" s="6"/>
      <c r="F14" s="6"/>
      <c r="G14" s="6"/>
      <c r="H14" s="6"/>
      <c r="I14" s="6"/>
      <c r="J14" s="6"/>
      <c r="K14" s="7">
        <v>43739</v>
      </c>
      <c r="L14" s="5">
        <v>427355</v>
      </c>
    </row>
    <row r="15" spans="2:12" x14ac:dyDescent="0.35">
      <c r="B15" s="7">
        <v>43770</v>
      </c>
      <c r="C15" s="5">
        <v>992133</v>
      </c>
      <c r="D15" s="6"/>
      <c r="E15" s="6"/>
      <c r="F15" s="6"/>
      <c r="G15" s="6"/>
      <c r="H15" s="6"/>
      <c r="I15" s="6"/>
      <c r="J15" s="6"/>
      <c r="K15" s="7">
        <v>43770</v>
      </c>
      <c r="L15" s="5">
        <v>387079</v>
      </c>
    </row>
    <row r="16" spans="2:12" x14ac:dyDescent="0.35">
      <c r="B16" s="7">
        <v>43800</v>
      </c>
      <c r="C16" s="5">
        <v>927616</v>
      </c>
      <c r="D16" s="6"/>
      <c r="E16" s="6"/>
      <c r="F16" s="6"/>
      <c r="G16" s="6"/>
      <c r="H16" s="6"/>
      <c r="I16" s="6"/>
      <c r="J16" s="6"/>
      <c r="K16" s="7">
        <v>43800</v>
      </c>
      <c r="L16" s="5">
        <v>420540</v>
      </c>
    </row>
    <row r="17" spans="2:12" x14ac:dyDescent="0.35">
      <c r="B17" s="7">
        <v>43831</v>
      </c>
      <c r="C17" s="5">
        <v>1003017</v>
      </c>
      <c r="D17" s="6"/>
      <c r="E17" s="6"/>
      <c r="F17" s="6"/>
      <c r="G17" s="6"/>
      <c r="H17" s="6"/>
      <c r="I17" s="6"/>
      <c r="J17" s="6"/>
      <c r="K17" s="7">
        <v>43831</v>
      </c>
      <c r="L17" s="5">
        <v>384777</v>
      </c>
    </row>
    <row r="18" spans="2:12" x14ac:dyDescent="0.35">
      <c r="B18" s="7">
        <v>43862</v>
      </c>
      <c r="C18" s="5">
        <v>678494</v>
      </c>
      <c r="D18" s="6"/>
      <c r="E18" s="6"/>
      <c r="F18" s="6"/>
      <c r="G18" s="6"/>
      <c r="H18" s="6"/>
      <c r="I18" s="6"/>
      <c r="J18" s="6"/>
      <c r="K18" s="7">
        <v>43862</v>
      </c>
      <c r="L18" s="5">
        <v>365258</v>
      </c>
    </row>
    <row r="19" spans="2:12" x14ac:dyDescent="0.35">
      <c r="B19" s="7">
        <v>43891</v>
      </c>
      <c r="C19" s="5">
        <v>579280</v>
      </c>
      <c r="D19" s="6"/>
      <c r="E19" s="6"/>
      <c r="F19" s="6"/>
      <c r="G19" s="6"/>
      <c r="H19" s="6"/>
      <c r="I19" s="6"/>
      <c r="J19" s="6"/>
      <c r="K19" s="7">
        <v>43891</v>
      </c>
      <c r="L19" s="5">
        <v>382275</v>
      </c>
    </row>
    <row r="20" spans="2:12" x14ac:dyDescent="0.35">
      <c r="B20" s="7">
        <v>43922</v>
      </c>
      <c r="C20" s="5">
        <v>594002</v>
      </c>
      <c r="D20" s="6"/>
      <c r="E20" s="6"/>
      <c r="F20" s="6"/>
      <c r="G20" s="6"/>
      <c r="H20" s="6"/>
      <c r="I20" s="6"/>
      <c r="J20" s="6"/>
      <c r="K20" s="7">
        <v>43922</v>
      </c>
      <c r="L20" s="5">
        <v>430733</v>
      </c>
    </row>
    <row r="21" spans="2:12" x14ac:dyDescent="0.35">
      <c r="B21" s="7">
        <v>43952</v>
      </c>
      <c r="C21" s="5">
        <v>619605</v>
      </c>
      <c r="D21" s="6"/>
      <c r="E21" s="6"/>
      <c r="F21" s="6"/>
      <c r="G21" s="6"/>
      <c r="H21" s="6"/>
      <c r="I21" s="6"/>
      <c r="J21" s="6"/>
      <c r="K21" s="7">
        <v>43952</v>
      </c>
      <c r="L21" s="5">
        <v>377794</v>
      </c>
    </row>
    <row r="22" spans="2:12" x14ac:dyDescent="0.35">
      <c r="B22" s="7">
        <v>43983</v>
      </c>
      <c r="C22" s="5">
        <v>800325</v>
      </c>
      <c r="D22" s="6"/>
      <c r="E22" s="6"/>
      <c r="F22" s="6"/>
      <c r="G22" s="6"/>
      <c r="H22" s="6"/>
      <c r="I22" s="6"/>
      <c r="J22" s="6"/>
      <c r="K22" s="7">
        <v>43983</v>
      </c>
      <c r="L22" s="5">
        <v>396782</v>
      </c>
    </row>
    <row r="23" spans="2:12" x14ac:dyDescent="0.35">
      <c r="B23" s="7">
        <v>44013</v>
      </c>
      <c r="C23" s="5">
        <v>870030</v>
      </c>
      <c r="D23" s="6"/>
      <c r="E23" s="6"/>
      <c r="F23" s="6"/>
      <c r="G23" s="6"/>
      <c r="H23" s="6"/>
      <c r="I23" s="6"/>
      <c r="J23" s="6"/>
      <c r="K23" s="7">
        <v>44013</v>
      </c>
      <c r="L23" s="5">
        <v>428280</v>
      </c>
    </row>
    <row r="24" spans="2:12" x14ac:dyDescent="0.35">
      <c r="B24" s="7">
        <v>44044</v>
      </c>
      <c r="C24" s="5">
        <v>753375</v>
      </c>
      <c r="D24" s="6"/>
      <c r="E24" s="6"/>
      <c r="F24" s="6"/>
      <c r="G24" s="6"/>
      <c r="H24" s="6"/>
      <c r="I24" s="6"/>
      <c r="J24" s="6"/>
      <c r="K24" s="7">
        <v>44044</v>
      </c>
      <c r="L24" s="5">
        <v>352746</v>
      </c>
    </row>
    <row r="25" spans="2:12" x14ac:dyDescent="0.35">
      <c r="B25" s="7">
        <v>44075</v>
      </c>
      <c r="C25" s="5">
        <v>793026</v>
      </c>
      <c r="D25" s="6"/>
      <c r="E25" s="6"/>
      <c r="F25" s="6"/>
      <c r="G25" s="6"/>
      <c r="H25" s="6"/>
      <c r="I25" s="6"/>
      <c r="J25" s="6"/>
      <c r="K25" s="7">
        <v>44075</v>
      </c>
      <c r="L25" s="5">
        <v>375432</v>
      </c>
    </row>
    <row r="26" spans="2:12" x14ac:dyDescent="0.35">
      <c r="B26" s="7">
        <v>44105</v>
      </c>
      <c r="C26" s="5">
        <v>1016179</v>
      </c>
      <c r="D26" s="6"/>
      <c r="E26" s="6"/>
      <c r="F26" s="6"/>
      <c r="G26" s="6"/>
      <c r="H26" s="6"/>
      <c r="I26" s="6"/>
      <c r="J26" s="6"/>
      <c r="K26" s="7">
        <v>44105</v>
      </c>
      <c r="L26" s="5">
        <v>401962</v>
      </c>
    </row>
    <row r="27" spans="2:12" x14ac:dyDescent="0.35">
      <c r="B27" s="7">
        <v>44136</v>
      </c>
      <c r="C27" s="5">
        <v>1047607</v>
      </c>
      <c r="D27" s="6"/>
      <c r="E27" s="6"/>
      <c r="F27" s="6"/>
      <c r="G27" s="6"/>
      <c r="H27" s="6"/>
      <c r="I27" s="6"/>
      <c r="J27" s="6"/>
      <c r="K27" s="7">
        <v>44136</v>
      </c>
      <c r="L27" s="5">
        <v>363985</v>
      </c>
    </row>
    <row r="28" spans="2:12" x14ac:dyDescent="0.35">
      <c r="B28" s="7">
        <v>44166</v>
      </c>
      <c r="C28" s="5">
        <v>1003017</v>
      </c>
      <c r="D28" s="6"/>
      <c r="E28" s="6"/>
      <c r="F28" s="6"/>
      <c r="G28" s="6"/>
      <c r="H28" s="6"/>
      <c r="I28" s="6"/>
      <c r="J28" s="6"/>
      <c r="K28" s="7">
        <v>44166</v>
      </c>
      <c r="L28" s="5">
        <v>378609</v>
      </c>
    </row>
    <row r="29" spans="2:12" x14ac:dyDescent="0.35">
      <c r="B29" s="7">
        <v>44197</v>
      </c>
      <c r="C29" s="5">
        <v>1110167</v>
      </c>
      <c r="D29" s="6"/>
      <c r="E29" s="6"/>
      <c r="F29" s="6"/>
      <c r="G29" s="6"/>
      <c r="H29" s="6"/>
      <c r="I29" s="6"/>
      <c r="J29" s="6"/>
      <c r="K29" s="7">
        <v>44197</v>
      </c>
      <c r="L29" s="5">
        <v>408981</v>
      </c>
    </row>
    <row r="30" spans="2:12" x14ac:dyDescent="0.35">
      <c r="B30" s="7">
        <v>44228</v>
      </c>
      <c r="C30" s="5">
        <v>729701</v>
      </c>
      <c r="D30" s="6"/>
      <c r="E30" s="6"/>
      <c r="F30" s="6"/>
      <c r="G30" s="6"/>
      <c r="H30" s="6"/>
      <c r="I30" s="6"/>
      <c r="J30" s="6"/>
      <c r="K30" s="7">
        <v>44228</v>
      </c>
      <c r="L30" s="5">
        <v>386259</v>
      </c>
    </row>
    <row r="31" spans="2:12" x14ac:dyDescent="0.35">
      <c r="B31" s="7">
        <v>44256</v>
      </c>
      <c r="C31" s="5">
        <v>649689</v>
      </c>
      <c r="D31" s="6"/>
      <c r="E31" s="6"/>
      <c r="F31" s="6"/>
      <c r="G31" s="6"/>
      <c r="H31" s="6"/>
      <c r="I31" s="6"/>
      <c r="J31" s="6"/>
      <c r="K31" s="7">
        <v>44256</v>
      </c>
      <c r="L31" s="5">
        <v>390309</v>
      </c>
    </row>
    <row r="32" spans="2:12" x14ac:dyDescent="0.35">
      <c r="B32" s="7">
        <v>44287</v>
      </c>
      <c r="C32" s="5">
        <v>675932</v>
      </c>
      <c r="D32" s="6"/>
      <c r="E32" s="6"/>
      <c r="F32" s="6"/>
      <c r="G32" s="6"/>
      <c r="H32" s="6"/>
      <c r="I32" s="6"/>
      <c r="J32" s="6"/>
      <c r="K32" s="7">
        <v>44287</v>
      </c>
      <c r="L32" s="5">
        <v>415962</v>
      </c>
    </row>
    <row r="33" spans="2:12" x14ac:dyDescent="0.35">
      <c r="B33" s="7">
        <v>44317</v>
      </c>
      <c r="C33" s="5">
        <v>716897</v>
      </c>
      <c r="D33" s="6"/>
      <c r="E33" s="6"/>
      <c r="F33" s="6"/>
      <c r="G33" s="6"/>
      <c r="H33" s="6"/>
      <c r="I33" s="6"/>
      <c r="J33" s="6"/>
      <c r="K33" s="7">
        <v>44317</v>
      </c>
      <c r="L33" s="5">
        <v>379040</v>
      </c>
    </row>
    <row r="34" spans="2:12" x14ac:dyDescent="0.35">
      <c r="B34" s="7">
        <v>44348</v>
      </c>
      <c r="C34" s="5">
        <v>934572</v>
      </c>
      <c r="D34" s="6"/>
      <c r="E34" s="6"/>
      <c r="F34" s="6"/>
      <c r="G34" s="6"/>
      <c r="H34" s="6"/>
      <c r="I34" s="6"/>
      <c r="J34" s="6"/>
      <c r="K34" s="7">
        <v>44348</v>
      </c>
      <c r="L34" s="5">
        <v>375104</v>
      </c>
    </row>
    <row r="35" spans="2:12" x14ac:dyDescent="0.35">
      <c r="B35" s="7">
        <v>44378</v>
      </c>
      <c r="C35" s="5">
        <v>1045582</v>
      </c>
      <c r="D35" s="6"/>
      <c r="E35" s="6"/>
      <c r="F35" s="6"/>
      <c r="G35" s="6"/>
      <c r="H35" s="6"/>
      <c r="I35" s="6"/>
      <c r="J35" s="6"/>
      <c r="K35" s="7">
        <v>44378</v>
      </c>
      <c r="L35" s="5">
        <v>388840</v>
      </c>
    </row>
    <row r="36" spans="2:12" x14ac:dyDescent="0.35">
      <c r="B36" s="7">
        <v>44409</v>
      </c>
      <c r="C36" s="5">
        <v>863396</v>
      </c>
      <c r="D36" s="6"/>
      <c r="E36" s="6"/>
      <c r="F36" s="6"/>
      <c r="G36" s="6"/>
      <c r="H36" s="6"/>
      <c r="I36" s="6"/>
      <c r="J36" s="6"/>
      <c r="K36" s="7">
        <v>44409</v>
      </c>
      <c r="L36" s="5">
        <v>356962</v>
      </c>
    </row>
    <row r="37" spans="2:12" x14ac:dyDescent="0.35">
      <c r="B37" s="7">
        <v>44440</v>
      </c>
      <c r="C37" s="5">
        <v>908837</v>
      </c>
      <c r="D37" s="6"/>
      <c r="E37" s="6"/>
      <c r="F37" s="6"/>
      <c r="G37" s="6"/>
      <c r="H37" s="6"/>
      <c r="I37" s="6"/>
      <c r="J37" s="6"/>
      <c r="K37" s="7">
        <v>44440</v>
      </c>
      <c r="L37" s="5">
        <v>363273</v>
      </c>
    </row>
    <row r="38" spans="2:12" x14ac:dyDescent="0.35">
      <c r="B38" s="7">
        <v>44470</v>
      </c>
      <c r="C38" s="5">
        <v>1134146</v>
      </c>
      <c r="D38" s="6"/>
      <c r="E38" s="6"/>
      <c r="F38" s="6"/>
      <c r="G38" s="6"/>
      <c r="H38" s="6"/>
      <c r="I38" s="6"/>
      <c r="J38" s="6"/>
      <c r="K38" s="7">
        <v>44470</v>
      </c>
      <c r="L38" s="5">
        <v>357854</v>
      </c>
    </row>
    <row r="39" spans="2:12" x14ac:dyDescent="0.35">
      <c r="B39" s="7">
        <v>44501</v>
      </c>
      <c r="C39" s="5">
        <v>1169222</v>
      </c>
      <c r="D39" s="6"/>
      <c r="E39" s="6"/>
      <c r="F39" s="6"/>
      <c r="G39" s="6"/>
      <c r="H39" s="6"/>
      <c r="I39" s="6"/>
      <c r="J39" s="6"/>
      <c r="K39" s="7">
        <v>44501</v>
      </c>
      <c r="L39" s="5">
        <v>367430</v>
      </c>
    </row>
    <row r="40" spans="2:12" x14ac:dyDescent="0.35">
      <c r="B40" s="7">
        <v>44531</v>
      </c>
      <c r="C40" s="5">
        <v>1110167</v>
      </c>
      <c r="D40" s="6"/>
      <c r="E40" s="6"/>
      <c r="F40" s="6"/>
      <c r="G40" s="6"/>
      <c r="H40" s="6"/>
      <c r="I40" s="6"/>
      <c r="J40" s="6"/>
      <c r="K40" s="7">
        <v>44531</v>
      </c>
      <c r="L40" s="5">
        <v>379770</v>
      </c>
    </row>
    <row r="41" spans="2:12" x14ac:dyDescent="0.35">
      <c r="B41" s="7">
        <v>44562</v>
      </c>
      <c r="C41" s="5">
        <v>1332201</v>
      </c>
      <c r="D41" s="6"/>
      <c r="E41" s="6"/>
      <c r="F41" s="6"/>
      <c r="G41" s="6"/>
      <c r="H41" s="6"/>
      <c r="I41" s="6"/>
      <c r="J41" s="6"/>
      <c r="K41" s="7">
        <v>44562</v>
      </c>
      <c r="L41" s="5">
        <v>369900</v>
      </c>
    </row>
    <row r="42" spans="2:12" x14ac:dyDescent="0.35">
      <c r="B42" s="7">
        <v>44593</v>
      </c>
      <c r="C42" s="5">
        <v>875642</v>
      </c>
      <c r="D42" s="6"/>
      <c r="E42" s="6"/>
      <c r="F42" s="6"/>
      <c r="G42" s="6"/>
      <c r="H42" s="6"/>
      <c r="I42" s="6"/>
      <c r="J42" s="6"/>
      <c r="K42" s="7">
        <v>44593</v>
      </c>
      <c r="L42" s="5">
        <v>371455</v>
      </c>
    </row>
    <row r="43" spans="2:12" x14ac:dyDescent="0.35">
      <c r="B43" s="7">
        <v>44621</v>
      </c>
      <c r="C43" s="5">
        <v>779627</v>
      </c>
      <c r="D43" s="6"/>
      <c r="E43" s="6"/>
      <c r="F43" s="6"/>
      <c r="G43" s="6"/>
      <c r="H43" s="6"/>
      <c r="I43" s="6"/>
      <c r="J43" s="6"/>
      <c r="K43" s="7">
        <v>44621</v>
      </c>
      <c r="L43" s="5">
        <v>388846</v>
      </c>
    </row>
    <row r="44" spans="2:12" x14ac:dyDescent="0.35">
      <c r="B44" s="7">
        <v>44652</v>
      </c>
      <c r="C44" s="5">
        <v>811119</v>
      </c>
      <c r="D44" s="6"/>
      <c r="E44" s="6"/>
      <c r="F44" s="6"/>
      <c r="G44" s="6"/>
      <c r="H44" s="6"/>
      <c r="I44" s="6"/>
      <c r="J44" s="6"/>
      <c r="K44" s="7">
        <v>44652</v>
      </c>
      <c r="L44" s="5">
        <v>382643</v>
      </c>
    </row>
    <row r="45" spans="2:12" x14ac:dyDescent="0.35">
      <c r="B45" s="7">
        <v>44682</v>
      </c>
      <c r="C45" s="5">
        <v>860277</v>
      </c>
      <c r="D45" s="6"/>
      <c r="E45" s="6"/>
      <c r="F45" s="6"/>
      <c r="G45" s="6"/>
      <c r="H45" s="6"/>
      <c r="I45" s="6"/>
      <c r="J45" s="6"/>
      <c r="K45" s="7">
        <v>44682</v>
      </c>
      <c r="L45" s="5">
        <v>389195</v>
      </c>
    </row>
    <row r="46" spans="2:12" x14ac:dyDescent="0.35">
      <c r="B46" s="7">
        <v>44713</v>
      </c>
      <c r="C46" s="5">
        <v>1121487</v>
      </c>
      <c r="D46" s="6"/>
      <c r="E46" s="6"/>
      <c r="F46" s="6"/>
      <c r="G46" s="6"/>
      <c r="H46" s="6"/>
      <c r="I46" s="6"/>
      <c r="J46" s="6"/>
      <c r="K46" s="7">
        <v>44713</v>
      </c>
      <c r="L46" s="5">
        <v>371134</v>
      </c>
    </row>
    <row r="47" spans="2:12" x14ac:dyDescent="0.35">
      <c r="B47" s="7">
        <v>44743</v>
      </c>
      <c r="C47" s="5">
        <v>1254699</v>
      </c>
      <c r="D47" s="6"/>
      <c r="E47" s="6"/>
      <c r="F47" s="6"/>
      <c r="G47" s="6"/>
      <c r="H47" s="6"/>
      <c r="I47" s="6"/>
      <c r="J47" s="6"/>
      <c r="K47" s="7">
        <v>44743</v>
      </c>
      <c r="L47" s="5">
        <v>366794</v>
      </c>
    </row>
    <row r="48" spans="2:12" x14ac:dyDescent="0.35">
      <c r="B48" s="7">
        <v>44774</v>
      </c>
      <c r="C48" s="5">
        <v>1036076</v>
      </c>
      <c r="D48" s="6"/>
      <c r="E48" s="6"/>
      <c r="F48" s="6"/>
      <c r="G48" s="6"/>
      <c r="H48" s="6"/>
      <c r="I48" s="6"/>
      <c r="J48" s="6"/>
      <c r="K48" s="7">
        <v>44774</v>
      </c>
      <c r="L48" s="5">
        <v>368392</v>
      </c>
    </row>
    <row r="49" spans="2:12" x14ac:dyDescent="0.35">
      <c r="B49" s="7">
        <v>44805</v>
      </c>
      <c r="C49" s="5">
        <v>1090605</v>
      </c>
      <c r="D49" s="6"/>
      <c r="E49" s="6"/>
      <c r="F49" s="6"/>
      <c r="G49" s="6"/>
      <c r="H49" s="6"/>
      <c r="I49" s="6"/>
      <c r="J49" s="6"/>
      <c r="K49" s="7">
        <v>44805</v>
      </c>
      <c r="L49" s="5">
        <v>396193</v>
      </c>
    </row>
    <row r="50" spans="2:12" x14ac:dyDescent="0.35">
      <c r="B50" s="7">
        <v>44835</v>
      </c>
      <c r="C50" s="5">
        <v>1360976</v>
      </c>
      <c r="D50" s="6"/>
      <c r="E50" s="6"/>
      <c r="F50" s="6"/>
      <c r="G50" s="6"/>
      <c r="H50" s="6"/>
      <c r="I50" s="6"/>
      <c r="J50" s="6"/>
      <c r="K50" s="7">
        <v>44835</v>
      </c>
      <c r="L50" s="5">
        <v>374006</v>
      </c>
    </row>
    <row r="51" spans="2:12" x14ac:dyDescent="0.35">
      <c r="B51" s="7">
        <v>44866</v>
      </c>
      <c r="C51" s="5">
        <v>1403067</v>
      </c>
      <c r="D51" s="6"/>
      <c r="E51" s="6"/>
      <c r="F51" s="6"/>
      <c r="G51" s="6"/>
      <c r="H51" s="6"/>
      <c r="I51" s="6"/>
      <c r="J51" s="6"/>
      <c r="K51" s="7">
        <v>44866</v>
      </c>
      <c r="L51" s="5">
        <v>419541</v>
      </c>
    </row>
    <row r="52" spans="2:12" x14ac:dyDescent="0.35">
      <c r="B52" s="7">
        <v>44896</v>
      </c>
      <c r="C52" s="5">
        <v>1332201</v>
      </c>
      <c r="D52" s="6"/>
      <c r="E52" s="6"/>
      <c r="F52" s="6"/>
      <c r="G52" s="6"/>
      <c r="H52" s="6"/>
      <c r="I52" s="6"/>
      <c r="J52" s="6"/>
      <c r="K52" s="7">
        <v>44896</v>
      </c>
      <c r="L52" s="5">
        <v>428280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A7F9-81B2-436C-BFE7-19B84FE35715}">
  <dimension ref="A1:F9"/>
  <sheetViews>
    <sheetView showGridLines="0" workbookViewId="0">
      <selection activeCell="D4" sqref="D4:F4"/>
    </sheetView>
  </sheetViews>
  <sheetFormatPr defaultRowHeight="14.5" x14ac:dyDescent="0.35"/>
  <sheetData>
    <row r="1" spans="1:6" x14ac:dyDescent="0.35">
      <c r="A1" s="123" t="s">
        <v>168</v>
      </c>
      <c r="B1" s="123" t="s">
        <v>170</v>
      </c>
      <c r="C1" s="123" t="s">
        <v>171</v>
      </c>
      <c r="D1" s="123" t="s">
        <v>168</v>
      </c>
      <c r="E1" s="123" t="s">
        <v>170</v>
      </c>
      <c r="F1" s="123" t="s">
        <v>171</v>
      </c>
    </row>
    <row r="2" spans="1:6" x14ac:dyDescent="0.35">
      <c r="A2" s="115">
        <v>4000</v>
      </c>
      <c r="B2">
        <v>0</v>
      </c>
      <c r="C2" s="120">
        <v>0</v>
      </c>
      <c r="D2" s="115">
        <v>22000</v>
      </c>
      <c r="E2">
        <v>232</v>
      </c>
      <c r="F2" s="120">
        <v>0.23200000000000001</v>
      </c>
    </row>
    <row r="3" spans="1:6" x14ac:dyDescent="0.35">
      <c r="A3" s="115">
        <v>10000</v>
      </c>
      <c r="B3">
        <v>179</v>
      </c>
      <c r="C3" s="120">
        <v>0.17899999999999999</v>
      </c>
      <c r="D3" s="115">
        <v>34000</v>
      </c>
      <c r="E3">
        <v>195</v>
      </c>
      <c r="F3" s="120">
        <v>0.42699999999999999</v>
      </c>
    </row>
    <row r="4" spans="1:6" x14ac:dyDescent="0.35">
      <c r="A4" s="115">
        <v>16000</v>
      </c>
      <c r="B4">
        <v>185</v>
      </c>
      <c r="C4" s="120">
        <v>0.36399999999999999</v>
      </c>
      <c r="D4" s="115">
        <v>16000</v>
      </c>
      <c r="E4">
        <v>185</v>
      </c>
      <c r="F4" s="120">
        <v>0.61199999999999999</v>
      </c>
    </row>
    <row r="5" spans="1:6" x14ac:dyDescent="0.35">
      <c r="A5" s="115">
        <v>22000</v>
      </c>
      <c r="B5">
        <v>232</v>
      </c>
      <c r="C5" s="120">
        <v>0.59599999999999997</v>
      </c>
      <c r="D5" s="115">
        <v>10000</v>
      </c>
      <c r="E5">
        <v>179</v>
      </c>
      <c r="F5" s="120">
        <v>0.79100000000000004</v>
      </c>
    </row>
    <row r="6" spans="1:6" x14ac:dyDescent="0.35">
      <c r="A6" s="115">
        <v>28000</v>
      </c>
      <c r="B6">
        <v>176</v>
      </c>
      <c r="C6" s="120">
        <v>0.77200000000000002</v>
      </c>
      <c r="D6" s="115">
        <v>28000</v>
      </c>
      <c r="E6">
        <v>176</v>
      </c>
      <c r="F6" s="120">
        <v>0.96699999999999997</v>
      </c>
    </row>
    <row r="7" spans="1:6" x14ac:dyDescent="0.35">
      <c r="A7" s="115">
        <v>34000</v>
      </c>
      <c r="B7">
        <v>195</v>
      </c>
      <c r="C7" s="120">
        <v>0.96699999999999997</v>
      </c>
      <c r="D7" s="115">
        <v>40000</v>
      </c>
      <c r="E7">
        <v>33</v>
      </c>
      <c r="F7" s="120">
        <v>1</v>
      </c>
    </row>
    <row r="8" spans="1:6" x14ac:dyDescent="0.35">
      <c r="A8" s="115">
        <v>40000</v>
      </c>
      <c r="B8">
        <v>33</v>
      </c>
      <c r="C8" s="120">
        <v>1</v>
      </c>
      <c r="D8" s="115">
        <v>4000</v>
      </c>
      <c r="E8">
        <v>0</v>
      </c>
      <c r="F8" s="120">
        <v>1</v>
      </c>
    </row>
    <row r="9" spans="1:6" ht="15" thickBot="1" x14ac:dyDescent="0.4">
      <c r="A9" s="121" t="s">
        <v>169</v>
      </c>
      <c r="B9" s="121">
        <v>0</v>
      </c>
      <c r="C9" s="122">
        <v>1</v>
      </c>
      <c r="D9" s="124" t="s">
        <v>169</v>
      </c>
      <c r="E9" s="121">
        <v>0</v>
      </c>
      <c r="F9" s="122">
        <v>1</v>
      </c>
    </row>
  </sheetData>
  <sortState xmlns:xlrd2="http://schemas.microsoft.com/office/spreadsheetml/2017/richdata2" ref="D2:E9">
    <sortCondition descending="1" ref="E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8596-F32A-4F45-8517-FB2F1A1E08D0}">
  <dimension ref="A2:AY29"/>
  <sheetViews>
    <sheetView showGridLines="0" workbookViewId="0">
      <selection activeCell="P8" sqref="P8"/>
    </sheetView>
  </sheetViews>
  <sheetFormatPr defaultRowHeight="14.5" x14ac:dyDescent="0.35"/>
  <cols>
    <col min="1" max="1" width="1.7265625" bestFit="1" customWidth="1"/>
    <col min="2" max="2" width="29.453125" bestFit="1" customWidth="1"/>
    <col min="3" max="3" width="4.90625" bestFit="1" customWidth="1"/>
    <col min="4" max="4" width="9.36328125" customWidth="1"/>
    <col min="5" max="9" width="9.453125" bestFit="1" customWidth="1"/>
    <col min="10" max="39" width="12.08984375" bestFit="1" customWidth="1"/>
    <col min="40" max="51" width="13.90625" bestFit="1" customWidth="1"/>
  </cols>
  <sheetData>
    <row r="2" spans="1:51" ht="21" x14ac:dyDescent="0.5">
      <c r="A2" s="12" t="s">
        <v>25</v>
      </c>
      <c r="B2" s="159" t="s">
        <v>24</v>
      </c>
      <c r="C2" s="159"/>
      <c r="D2" s="159"/>
      <c r="E2" s="159"/>
      <c r="F2" s="159"/>
      <c r="G2" s="159"/>
      <c r="H2" s="159"/>
      <c r="I2" s="159"/>
    </row>
    <row r="3" spans="1:51" x14ac:dyDescent="0.35">
      <c r="A3" s="11"/>
    </row>
    <row r="4" spans="1:51" s="18" customFormat="1" ht="15.5" x14ac:dyDescent="0.35">
      <c r="B4" s="9" t="s">
        <v>0</v>
      </c>
      <c r="C4" s="9" t="s">
        <v>18</v>
      </c>
      <c r="D4" s="10">
        <v>43466</v>
      </c>
      <c r="E4" s="10">
        <v>43497</v>
      </c>
      <c r="F4" s="10">
        <v>43525</v>
      </c>
      <c r="G4" s="10">
        <v>43556</v>
      </c>
      <c r="H4" s="10">
        <v>43586</v>
      </c>
      <c r="I4" s="10">
        <v>43617</v>
      </c>
      <c r="J4" s="10">
        <v>43647</v>
      </c>
      <c r="K4" s="10">
        <v>43678</v>
      </c>
      <c r="L4" s="10">
        <v>43709</v>
      </c>
      <c r="M4" s="10">
        <v>43739</v>
      </c>
      <c r="N4" s="10">
        <v>43770</v>
      </c>
      <c r="O4" s="10">
        <v>43800</v>
      </c>
      <c r="P4" s="10">
        <v>43831</v>
      </c>
      <c r="Q4" s="10">
        <v>43862</v>
      </c>
      <c r="R4" s="10">
        <v>43891</v>
      </c>
      <c r="S4" s="10">
        <v>43922</v>
      </c>
      <c r="T4" s="10">
        <v>43952</v>
      </c>
      <c r="U4" s="10">
        <v>43983</v>
      </c>
      <c r="V4" s="10">
        <v>44013</v>
      </c>
      <c r="W4" s="10">
        <v>44044</v>
      </c>
      <c r="X4" s="10">
        <v>44075</v>
      </c>
      <c r="Y4" s="10">
        <v>44105</v>
      </c>
      <c r="Z4" s="10">
        <v>44136</v>
      </c>
      <c r="AA4" s="10">
        <v>44166</v>
      </c>
      <c r="AB4" s="10">
        <v>44197</v>
      </c>
      <c r="AC4" s="10">
        <v>44228</v>
      </c>
      <c r="AD4" s="10">
        <v>44256</v>
      </c>
      <c r="AE4" s="10">
        <v>44287</v>
      </c>
      <c r="AF4" s="10">
        <v>44317</v>
      </c>
      <c r="AG4" s="10">
        <v>44348</v>
      </c>
      <c r="AH4" s="10">
        <v>44378</v>
      </c>
      <c r="AI4" s="10">
        <v>44409</v>
      </c>
      <c r="AJ4" s="10">
        <v>44440</v>
      </c>
      <c r="AK4" s="10">
        <v>44470</v>
      </c>
      <c r="AL4" s="10">
        <v>44501</v>
      </c>
      <c r="AM4" s="10">
        <v>44531</v>
      </c>
      <c r="AN4" s="10">
        <v>44562</v>
      </c>
      <c r="AO4" s="10">
        <v>44593</v>
      </c>
      <c r="AP4" s="10">
        <v>44621</v>
      </c>
      <c r="AQ4" s="10">
        <v>44652</v>
      </c>
      <c r="AR4" s="10">
        <v>44682</v>
      </c>
      <c r="AS4" s="10">
        <v>44713</v>
      </c>
      <c r="AT4" s="10">
        <v>44743</v>
      </c>
      <c r="AU4" s="10">
        <v>44774</v>
      </c>
      <c r="AV4" s="10">
        <v>44805</v>
      </c>
      <c r="AW4" s="10">
        <v>44835</v>
      </c>
      <c r="AX4" s="10">
        <v>44866</v>
      </c>
      <c r="AY4" s="10">
        <v>44896</v>
      </c>
    </row>
    <row r="5" spans="1:51" s="18" customFormat="1" ht="15.5" x14ac:dyDescent="0.35">
      <c r="B5" s="16" t="s">
        <v>87</v>
      </c>
      <c r="C5" s="16" t="s">
        <v>19</v>
      </c>
      <c r="D5" s="14">
        <v>927616</v>
      </c>
      <c r="E5" s="14">
        <v>642223</v>
      </c>
      <c r="F5" s="14">
        <v>569679</v>
      </c>
      <c r="G5" s="14">
        <v>594002</v>
      </c>
      <c r="H5" s="14">
        <v>605950</v>
      </c>
      <c r="I5" s="14">
        <v>787416</v>
      </c>
      <c r="J5" s="14">
        <v>867448</v>
      </c>
      <c r="K5" s="14">
        <v>753375</v>
      </c>
      <c r="L5" s="14">
        <v>793026</v>
      </c>
      <c r="M5" s="14">
        <v>962370</v>
      </c>
      <c r="N5" s="14">
        <v>992133</v>
      </c>
      <c r="O5" s="14">
        <v>927616</v>
      </c>
      <c r="P5" s="14">
        <v>1003017</v>
      </c>
      <c r="Q5" s="14">
        <v>678494</v>
      </c>
      <c r="R5" s="14">
        <v>579280</v>
      </c>
      <c r="S5" s="14">
        <v>594002</v>
      </c>
      <c r="T5" s="14">
        <v>619605</v>
      </c>
      <c r="U5" s="14">
        <v>800325</v>
      </c>
      <c r="V5" s="14">
        <v>870030</v>
      </c>
      <c r="W5" s="14">
        <v>753375</v>
      </c>
      <c r="X5" s="14">
        <v>793026</v>
      </c>
      <c r="Y5" s="14">
        <v>1016179</v>
      </c>
      <c r="Z5" s="14">
        <v>1047607</v>
      </c>
      <c r="AA5" s="14">
        <v>1003017</v>
      </c>
      <c r="AB5" s="14">
        <v>1110167</v>
      </c>
      <c r="AC5" s="14">
        <v>729701</v>
      </c>
      <c r="AD5" s="14">
        <v>649689</v>
      </c>
      <c r="AE5" s="14">
        <v>675932</v>
      </c>
      <c r="AF5" s="14">
        <v>716897</v>
      </c>
      <c r="AG5" s="14">
        <v>934572</v>
      </c>
      <c r="AH5" s="14">
        <v>1045582</v>
      </c>
      <c r="AI5" s="14">
        <v>863396</v>
      </c>
      <c r="AJ5" s="14">
        <v>908837</v>
      </c>
      <c r="AK5" s="14">
        <v>1134146</v>
      </c>
      <c r="AL5" s="14">
        <v>1169222</v>
      </c>
      <c r="AM5" s="14">
        <v>1110167</v>
      </c>
      <c r="AN5" s="14">
        <v>1332201</v>
      </c>
      <c r="AO5" s="14">
        <v>875642</v>
      </c>
      <c r="AP5" s="14">
        <v>779627</v>
      </c>
      <c r="AQ5" s="14">
        <v>811119</v>
      </c>
      <c r="AR5" s="14">
        <v>860277</v>
      </c>
      <c r="AS5" s="14">
        <v>1121487</v>
      </c>
      <c r="AT5" s="14">
        <v>1254699</v>
      </c>
      <c r="AU5" s="14">
        <v>1036076</v>
      </c>
      <c r="AV5" s="14">
        <v>1090605</v>
      </c>
      <c r="AW5" s="14">
        <v>1360976</v>
      </c>
      <c r="AX5" s="14">
        <v>1403067</v>
      </c>
      <c r="AY5" s="14">
        <v>1332201</v>
      </c>
    </row>
    <row r="6" spans="1:51" s="18" customFormat="1" ht="15.5" x14ac:dyDescent="0.35"/>
    <row r="7" spans="1:51" s="59" customFormat="1" ht="15.5" x14ac:dyDescent="0.35">
      <c r="B7" s="62" t="s">
        <v>17</v>
      </c>
      <c r="C7" s="66" t="str">
        <f>C5</f>
        <v>£</v>
      </c>
      <c r="D7" s="62"/>
      <c r="E7" s="62"/>
      <c r="F7" s="62"/>
      <c r="G7" s="62"/>
      <c r="H7" s="62"/>
      <c r="I7" s="62"/>
      <c r="J7" s="67">
        <f>(AVERAGE(D5:O5)+AVERAGE(E5:P5))/2</f>
        <v>788379.54166666674</v>
      </c>
      <c r="K7" s="67">
        <f t="shared" ref="K7:AS7" si="0">(AVERAGE(E5:P5)+AVERAGE(F5:Q5))/2</f>
        <v>793032.54166666674</v>
      </c>
      <c r="L7" s="67">
        <f t="shared" si="0"/>
        <v>794943.875</v>
      </c>
      <c r="M7" s="67">
        <f t="shared" si="0"/>
        <v>795343.91666666663</v>
      </c>
      <c r="N7" s="67">
        <f t="shared" si="0"/>
        <v>795912.875</v>
      </c>
      <c r="O7" s="67">
        <f t="shared" si="0"/>
        <v>797019.70833333337</v>
      </c>
      <c r="P7" s="67">
        <f t="shared" si="0"/>
        <v>797665.16666666674</v>
      </c>
      <c r="Q7" s="67">
        <f t="shared" si="0"/>
        <v>797772.75</v>
      </c>
      <c r="R7" s="67">
        <f t="shared" si="0"/>
        <v>797772.75</v>
      </c>
      <c r="S7" s="67">
        <f t="shared" si="0"/>
        <v>800014.79166666674</v>
      </c>
      <c r="T7" s="67">
        <f t="shared" si="0"/>
        <v>804568.25</v>
      </c>
      <c r="U7" s="67">
        <f t="shared" si="0"/>
        <v>810021.375</v>
      </c>
      <c r="V7" s="67">
        <f t="shared" si="0"/>
        <v>817627.66666666674</v>
      </c>
      <c r="W7" s="67">
        <f t="shared" si="0"/>
        <v>824225.875</v>
      </c>
      <c r="X7" s="67">
        <f t="shared" si="0"/>
        <v>829293.20833333326</v>
      </c>
      <c r="Y7" s="67">
        <f t="shared" si="0"/>
        <v>835640.66666666663</v>
      </c>
      <c r="Z7" s="67">
        <f t="shared" si="0"/>
        <v>843108.25</v>
      </c>
      <c r="AA7" s="67">
        <f t="shared" si="0"/>
        <v>852755.70833333337</v>
      </c>
      <c r="AB7" s="67">
        <f t="shared" si="0"/>
        <v>865664</v>
      </c>
      <c r="AC7" s="67">
        <f t="shared" si="0"/>
        <v>877562.875</v>
      </c>
      <c r="AD7" s="67">
        <f t="shared" si="0"/>
        <v>886972.54166666674</v>
      </c>
      <c r="AE7" s="67">
        <f t="shared" si="0"/>
        <v>896713.29166666674</v>
      </c>
      <c r="AF7" s="67">
        <f t="shared" si="0"/>
        <v>906695.875</v>
      </c>
      <c r="AG7" s="67">
        <f t="shared" si="0"/>
        <v>916227.75</v>
      </c>
      <c r="AH7" s="67">
        <f t="shared" si="0"/>
        <v>929943.75</v>
      </c>
      <c r="AI7" s="67">
        <f t="shared" si="0"/>
        <v>945276.04166666663</v>
      </c>
      <c r="AJ7" s="67">
        <f t="shared" si="0"/>
        <v>956771</v>
      </c>
      <c r="AK7" s="67">
        <f t="shared" si="0"/>
        <v>967817.875</v>
      </c>
      <c r="AL7" s="67">
        <f t="shared" si="0"/>
        <v>979424.83333333326</v>
      </c>
      <c r="AM7" s="67">
        <f t="shared" si="0"/>
        <v>993187.125</v>
      </c>
      <c r="AN7" s="67">
        <f t="shared" si="0"/>
        <v>1009688.4583333333</v>
      </c>
      <c r="AO7" s="67">
        <f t="shared" si="0"/>
        <v>1025596.6666666666</v>
      </c>
      <c r="AP7" s="67">
        <f t="shared" si="0"/>
        <v>1040365.3333333333</v>
      </c>
      <c r="AQ7" s="67">
        <f t="shared" si="0"/>
        <v>1057390.25</v>
      </c>
      <c r="AR7" s="67">
        <f t="shared" si="0"/>
        <v>1076585.0416666665</v>
      </c>
      <c r="AS7" s="67">
        <f t="shared" si="0"/>
        <v>1095580</v>
      </c>
      <c r="AT7" s="67"/>
      <c r="AU7" s="62"/>
      <c r="AV7" s="62"/>
      <c r="AW7" s="62"/>
      <c r="AX7" s="62"/>
      <c r="AY7" s="62"/>
    </row>
    <row r="8" spans="1:51" s="59" customFormat="1" ht="15.5" x14ac:dyDescent="0.35">
      <c r="B8" s="68" t="s">
        <v>21</v>
      </c>
      <c r="C8" s="69" t="str">
        <f>C7</f>
        <v>£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70">
        <f>SUM(D5:O5)/12</f>
        <v>785237.83333333337</v>
      </c>
      <c r="P8" s="70">
        <f t="shared" ref="P8:AY8" si="1">SUM(E5:P5)/12</f>
        <v>791521.25</v>
      </c>
      <c r="Q8" s="70">
        <f t="shared" si="1"/>
        <v>794543.83333333337</v>
      </c>
      <c r="R8" s="70">
        <f t="shared" si="1"/>
        <v>795343.91666666663</v>
      </c>
      <c r="S8" s="70">
        <f t="shared" si="1"/>
        <v>795343.91666666663</v>
      </c>
      <c r="T8" s="70">
        <f t="shared" si="1"/>
        <v>796481.83333333337</v>
      </c>
      <c r="U8" s="70">
        <f t="shared" si="1"/>
        <v>797557.58333333337</v>
      </c>
      <c r="V8" s="70">
        <f t="shared" si="1"/>
        <v>797772.75</v>
      </c>
      <c r="W8" s="70">
        <f t="shared" si="1"/>
        <v>797772.75</v>
      </c>
      <c r="X8" s="70">
        <f t="shared" si="1"/>
        <v>797772.75</v>
      </c>
      <c r="Y8" s="70">
        <f t="shared" si="1"/>
        <v>802256.83333333337</v>
      </c>
      <c r="Z8" s="70">
        <f t="shared" si="1"/>
        <v>806879.66666666663</v>
      </c>
      <c r="AA8" s="70">
        <f t="shared" si="1"/>
        <v>813163.08333333337</v>
      </c>
      <c r="AB8" s="70">
        <f t="shared" si="1"/>
        <v>822092.25</v>
      </c>
      <c r="AC8" s="70">
        <f t="shared" si="1"/>
        <v>826359.5</v>
      </c>
      <c r="AD8" s="70">
        <f t="shared" si="1"/>
        <v>832226.91666666663</v>
      </c>
      <c r="AE8" s="70">
        <f t="shared" si="1"/>
        <v>839054.41666666663</v>
      </c>
      <c r="AF8" s="70">
        <f t="shared" si="1"/>
        <v>847162.08333333337</v>
      </c>
      <c r="AG8" s="70">
        <f t="shared" si="1"/>
        <v>858349.33333333337</v>
      </c>
      <c r="AH8" s="70">
        <f t="shared" si="1"/>
        <v>872978.66666666663</v>
      </c>
      <c r="AI8" s="70">
        <f t="shared" si="1"/>
        <v>882147.08333333337</v>
      </c>
      <c r="AJ8" s="70">
        <f t="shared" si="1"/>
        <v>891798</v>
      </c>
      <c r="AK8" s="70">
        <f t="shared" si="1"/>
        <v>901628.58333333337</v>
      </c>
      <c r="AL8" s="70">
        <f t="shared" si="1"/>
        <v>911763.16666666663</v>
      </c>
      <c r="AM8" s="70">
        <f t="shared" si="1"/>
        <v>920692.33333333337</v>
      </c>
      <c r="AN8" s="70">
        <f t="shared" si="1"/>
        <v>939195.16666666663</v>
      </c>
      <c r="AO8" s="70">
        <f t="shared" si="1"/>
        <v>951356.91666666663</v>
      </c>
      <c r="AP8" s="70">
        <f t="shared" si="1"/>
        <v>962185.08333333337</v>
      </c>
      <c r="AQ8" s="70">
        <f t="shared" si="1"/>
        <v>973450.66666666663</v>
      </c>
      <c r="AR8" s="70">
        <f t="shared" si="1"/>
        <v>985399</v>
      </c>
      <c r="AS8" s="70">
        <f t="shared" si="1"/>
        <v>1000975.25</v>
      </c>
      <c r="AT8" s="70">
        <f t="shared" si="1"/>
        <v>1018401.6666666666</v>
      </c>
      <c r="AU8" s="70">
        <f t="shared" si="1"/>
        <v>1032791.6666666666</v>
      </c>
      <c r="AV8" s="70">
        <f t="shared" si="1"/>
        <v>1047939</v>
      </c>
      <c r="AW8" s="70">
        <f t="shared" si="1"/>
        <v>1066841.5</v>
      </c>
      <c r="AX8" s="70">
        <f t="shared" si="1"/>
        <v>1086328.5833333333</v>
      </c>
      <c r="AY8" s="70">
        <f t="shared" si="1"/>
        <v>1104831.4166666667</v>
      </c>
    </row>
    <row r="9" spans="1:51" s="59" customFormat="1" ht="15.5" x14ac:dyDescent="0.35">
      <c r="B9" s="63" t="s">
        <v>22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71">
        <f>O5/O8</f>
        <v>1.1813185262129711</v>
      </c>
      <c r="P9" s="71">
        <f t="shared" ref="P9:AY9" si="2">P5/P8</f>
        <v>1.2672016070320284</v>
      </c>
      <c r="Q9" s="71">
        <f t="shared" si="2"/>
        <v>0.8539415593391847</v>
      </c>
      <c r="R9" s="71">
        <f t="shared" si="2"/>
        <v>0.72833900890044745</v>
      </c>
      <c r="S9" s="71">
        <f t="shared" si="2"/>
        <v>0.74684924037578293</v>
      </c>
      <c r="T9" s="71">
        <f t="shared" si="2"/>
        <v>0.77792734757917681</v>
      </c>
      <c r="U9" s="71">
        <f t="shared" si="2"/>
        <v>1.0034698644016404</v>
      </c>
      <c r="V9" s="71">
        <f t="shared" si="2"/>
        <v>1.0905737254124059</v>
      </c>
      <c r="W9" s="71">
        <f t="shared" si="2"/>
        <v>0.94434787350157046</v>
      </c>
      <c r="X9" s="71">
        <f t="shared" si="2"/>
        <v>0.99404999732066557</v>
      </c>
      <c r="Y9" s="71">
        <f t="shared" si="2"/>
        <v>1.2666504762294535</v>
      </c>
      <c r="Z9" s="71">
        <f t="shared" si="2"/>
        <v>1.2983435365620402</v>
      </c>
      <c r="AA9" s="71">
        <f t="shared" si="2"/>
        <v>1.233475818760013</v>
      </c>
      <c r="AB9" s="71">
        <f t="shared" si="2"/>
        <v>1.3504165742956462</v>
      </c>
      <c r="AC9" s="71">
        <f t="shared" si="2"/>
        <v>0.8830309326630843</v>
      </c>
      <c r="AD9" s="71">
        <f t="shared" si="2"/>
        <v>0.78066328664567952</v>
      </c>
      <c r="AE9" s="71">
        <f t="shared" si="2"/>
        <v>0.80558779808977432</v>
      </c>
      <c r="AF9" s="71">
        <f t="shared" si="2"/>
        <v>0.84623357690800016</v>
      </c>
      <c r="AG9" s="71">
        <f t="shared" si="2"/>
        <v>1.088801451468089</v>
      </c>
      <c r="AH9" s="71">
        <f t="shared" si="2"/>
        <v>1.1977176990961216</v>
      </c>
      <c r="AI9" s="71">
        <f t="shared" si="2"/>
        <v>0.97874381303571345</v>
      </c>
      <c r="AJ9" s="71">
        <f t="shared" si="2"/>
        <v>1.0191063447103492</v>
      </c>
      <c r="AK9" s="71">
        <f t="shared" si="2"/>
        <v>1.2578860308610076</v>
      </c>
      <c r="AL9" s="71">
        <f t="shared" si="2"/>
        <v>1.2823746809981174</v>
      </c>
      <c r="AM9" s="71">
        <f t="shared" si="2"/>
        <v>1.2057958557998201</v>
      </c>
      <c r="AN9" s="71">
        <f t="shared" si="2"/>
        <v>1.4184495909707089</v>
      </c>
      <c r="AO9" s="71">
        <f t="shared" si="2"/>
        <v>0.92041376339391734</v>
      </c>
      <c r="AP9" s="71">
        <f t="shared" si="2"/>
        <v>0.8102671861208961</v>
      </c>
      <c r="AQ9" s="71">
        <f t="shared" si="2"/>
        <v>0.83324099286661335</v>
      </c>
      <c r="AR9" s="71">
        <f t="shared" si="2"/>
        <v>0.87302402377108157</v>
      </c>
      <c r="AS9" s="71">
        <f t="shared" si="2"/>
        <v>1.1203943354243773</v>
      </c>
      <c r="AT9" s="71">
        <f t="shared" si="2"/>
        <v>1.2320276380799324</v>
      </c>
      <c r="AU9" s="71">
        <f t="shared" si="2"/>
        <v>1.0031800540605964</v>
      </c>
      <c r="AV9" s="71">
        <f t="shared" si="2"/>
        <v>1.0407142018762543</v>
      </c>
      <c r="AW9" s="71">
        <f t="shared" si="2"/>
        <v>1.2757059038292005</v>
      </c>
      <c r="AX9" s="71">
        <f t="shared" si="2"/>
        <v>1.2915677830134729</v>
      </c>
      <c r="AY9" s="71">
        <f t="shared" si="2"/>
        <v>1.205795725848672</v>
      </c>
    </row>
    <row r="11" spans="1:51" s="20" customFormat="1" ht="18.5" x14ac:dyDescent="0.45">
      <c r="B11" s="158" t="s">
        <v>20</v>
      </c>
      <c r="C11" s="158"/>
      <c r="D11" s="158"/>
      <c r="E11" s="158"/>
      <c r="F11" s="158"/>
      <c r="G11" s="158"/>
      <c r="H11" s="158"/>
      <c r="I11" s="158"/>
      <c r="J11" s="158"/>
      <c r="K11" s="158"/>
    </row>
    <row r="29" spans="2:11" s="20" customFormat="1" ht="18.5" x14ac:dyDescent="0.45">
      <c r="B29" s="158" t="s">
        <v>23</v>
      </c>
      <c r="C29" s="158"/>
      <c r="D29" s="158"/>
      <c r="E29" s="158"/>
      <c r="F29" s="158"/>
      <c r="G29" s="158"/>
      <c r="H29" s="158"/>
      <c r="I29" s="158"/>
      <c r="J29" s="158"/>
      <c r="K29" s="158"/>
    </row>
  </sheetData>
  <mergeCells count="3">
    <mergeCell ref="B11:K11"/>
    <mergeCell ref="B29:K29"/>
    <mergeCell ref="B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DD26-A8A6-4F73-9DC5-4EEAF3C27130}">
  <dimension ref="A2:N12"/>
  <sheetViews>
    <sheetView showGridLines="0" topLeftCell="A6" workbookViewId="0">
      <selection activeCell="Q34" sqref="Q34"/>
    </sheetView>
  </sheetViews>
  <sheetFormatPr defaultRowHeight="14.5" x14ac:dyDescent="0.35"/>
  <cols>
    <col min="1" max="1" width="1.90625" bestFit="1" customWidth="1"/>
    <col min="2" max="2" width="7.453125" customWidth="1"/>
    <col min="3" max="4" width="11.81640625" customWidth="1"/>
    <col min="5" max="14" width="11.81640625" bestFit="1" customWidth="1"/>
  </cols>
  <sheetData>
    <row r="2" spans="1:14" ht="21" x14ac:dyDescent="0.5">
      <c r="A2" t="s">
        <v>41</v>
      </c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</row>
    <row r="4" spans="1:14" s="18" customFormat="1" ht="15.5" x14ac:dyDescent="0.35">
      <c r="B4" s="72" t="s">
        <v>0</v>
      </c>
      <c r="C4" s="73" t="s">
        <v>27</v>
      </c>
      <c r="D4" s="73" t="s">
        <v>28</v>
      </c>
      <c r="E4" s="73" t="s">
        <v>29</v>
      </c>
      <c r="F4" s="73" t="s">
        <v>30</v>
      </c>
      <c r="G4" s="73" t="s">
        <v>4</v>
      </c>
      <c r="H4" s="73" t="s">
        <v>31</v>
      </c>
      <c r="I4" s="73" t="s">
        <v>32</v>
      </c>
      <c r="J4" s="73" t="s">
        <v>33</v>
      </c>
      <c r="K4" s="73" t="s">
        <v>34</v>
      </c>
      <c r="L4" s="73" t="s">
        <v>35</v>
      </c>
      <c r="M4" s="73" t="s">
        <v>36</v>
      </c>
      <c r="N4" s="73" t="s">
        <v>37</v>
      </c>
    </row>
    <row r="5" spans="1:14" s="18" customFormat="1" ht="15.5" x14ac:dyDescent="0.35">
      <c r="B5" s="74">
        <v>2019</v>
      </c>
      <c r="C5" s="75" t="str">
        <f>IF('CMA-12 &amp; De-trended Time-Series'!D9&lt;&gt;"",'CMA-12 &amp; De-trended Time-Series'!D9,"NA")</f>
        <v>NA</v>
      </c>
      <c r="D5" s="75" t="str">
        <f>IF('CMA-12 &amp; De-trended Time-Series'!E9&lt;&gt;"",'CMA-12 &amp; De-trended Time-Series'!E9,"NA")</f>
        <v>NA</v>
      </c>
      <c r="E5" s="75" t="str">
        <f>IF('CMA-12 &amp; De-trended Time-Series'!F9&lt;&gt;"",'CMA-12 &amp; De-trended Time-Series'!F9,"NA")</f>
        <v>NA</v>
      </c>
      <c r="F5" s="75" t="str">
        <f>IF('CMA-12 &amp; De-trended Time-Series'!G9&lt;&gt;"",'CMA-12 &amp; De-trended Time-Series'!G9,"NA")</f>
        <v>NA</v>
      </c>
      <c r="G5" s="75" t="str">
        <f>IF('CMA-12 &amp; De-trended Time-Series'!H9&lt;&gt;"",'CMA-12 &amp; De-trended Time-Series'!H9,"NA")</f>
        <v>NA</v>
      </c>
      <c r="H5" s="75" t="str">
        <f>IF('CMA-12 &amp; De-trended Time-Series'!I9&lt;&gt;"",'CMA-12 &amp; De-trended Time-Series'!I9,"NA")</f>
        <v>NA</v>
      </c>
      <c r="I5" s="75" t="str">
        <f>IF('CMA-12 &amp; De-trended Time-Series'!J9&lt;&gt;"",'CMA-12 &amp; De-trended Time-Series'!J9,"NA")</f>
        <v>NA</v>
      </c>
      <c r="J5" s="75" t="str">
        <f>IF('CMA-12 &amp; De-trended Time-Series'!K9&lt;&gt;"",'CMA-12 &amp; De-trended Time-Series'!K9,"NA")</f>
        <v>NA</v>
      </c>
      <c r="K5" s="75" t="str">
        <f>IF('CMA-12 &amp; De-trended Time-Series'!L9&lt;&gt;"",'CMA-12 &amp; De-trended Time-Series'!L9,"NA")</f>
        <v>NA</v>
      </c>
      <c r="L5" s="75" t="str">
        <f>IF('CMA-12 &amp; De-trended Time-Series'!M9&lt;&gt;"",'CMA-12 &amp; De-trended Time-Series'!M9,"NA")</f>
        <v>NA</v>
      </c>
      <c r="M5" s="75" t="str">
        <f>IF('CMA-12 &amp; De-trended Time-Series'!N9&lt;&gt;"",'CMA-12 &amp; De-trended Time-Series'!N9,"NA")</f>
        <v>NA</v>
      </c>
      <c r="N5" s="131">
        <f>IF('CMA-12 &amp; De-trended Time-Series'!O9&lt;&gt;"",'CMA-12 &amp; De-trended Time-Series'!O9,"NA")</f>
        <v>1.1813185262129711</v>
      </c>
    </row>
    <row r="6" spans="1:14" s="18" customFormat="1" ht="15.5" x14ac:dyDescent="0.35">
      <c r="B6" s="74">
        <v>2020</v>
      </c>
      <c r="C6" s="131">
        <f>'CMA-12 &amp; De-trended Time-Series'!P9</f>
        <v>1.2672016070320284</v>
      </c>
      <c r="D6" s="131">
        <f>'CMA-12 &amp; De-trended Time-Series'!Q9</f>
        <v>0.8539415593391847</v>
      </c>
      <c r="E6" s="131">
        <f>'CMA-12 &amp; De-trended Time-Series'!R9</f>
        <v>0.72833900890044745</v>
      </c>
      <c r="F6" s="131">
        <f>'CMA-12 &amp; De-trended Time-Series'!S9</f>
        <v>0.74684924037578293</v>
      </c>
      <c r="G6" s="131">
        <f>'CMA-12 &amp; De-trended Time-Series'!T9</f>
        <v>0.77792734757917681</v>
      </c>
      <c r="H6" s="131">
        <f>'CMA-12 &amp; De-trended Time-Series'!U9</f>
        <v>1.0034698644016404</v>
      </c>
      <c r="I6" s="131">
        <f>'CMA-12 &amp; De-trended Time-Series'!V9</f>
        <v>1.0905737254124059</v>
      </c>
      <c r="J6" s="131">
        <f>'CMA-12 &amp; De-trended Time-Series'!W9</f>
        <v>0.94434787350157046</v>
      </c>
      <c r="K6" s="131">
        <f>'CMA-12 &amp; De-trended Time-Series'!X9</f>
        <v>0.99404999732066557</v>
      </c>
      <c r="L6" s="131">
        <f>'CMA-12 &amp; De-trended Time-Series'!Y9</f>
        <v>1.2666504762294535</v>
      </c>
      <c r="M6" s="131">
        <f>'CMA-12 &amp; De-trended Time-Series'!Z9</f>
        <v>1.2983435365620402</v>
      </c>
      <c r="N6" s="131">
        <f>'CMA-12 &amp; De-trended Time-Series'!AA9</f>
        <v>1.233475818760013</v>
      </c>
    </row>
    <row r="7" spans="1:14" s="18" customFormat="1" ht="15.5" x14ac:dyDescent="0.35">
      <c r="B7" s="74">
        <v>2021</v>
      </c>
      <c r="C7" s="131">
        <f>'CMA-12 &amp; De-trended Time-Series'!AB9</f>
        <v>1.3504165742956462</v>
      </c>
      <c r="D7" s="131">
        <f>'CMA-12 &amp; De-trended Time-Series'!AC9</f>
        <v>0.8830309326630843</v>
      </c>
      <c r="E7" s="131">
        <f>'CMA-12 &amp; De-trended Time-Series'!AD9</f>
        <v>0.78066328664567952</v>
      </c>
      <c r="F7" s="131">
        <f>'CMA-12 &amp; De-trended Time-Series'!AE9</f>
        <v>0.80558779808977432</v>
      </c>
      <c r="G7" s="131">
        <f>'CMA-12 &amp; De-trended Time-Series'!AF9</f>
        <v>0.84623357690800016</v>
      </c>
      <c r="H7" s="131">
        <f>'CMA-12 &amp; De-trended Time-Series'!AG9</f>
        <v>1.088801451468089</v>
      </c>
      <c r="I7" s="131">
        <f>'CMA-12 &amp; De-trended Time-Series'!AH9</f>
        <v>1.1977176990961216</v>
      </c>
      <c r="J7" s="131">
        <f>'CMA-12 &amp; De-trended Time-Series'!AI9</f>
        <v>0.97874381303571345</v>
      </c>
      <c r="K7" s="131">
        <f>'CMA-12 &amp; De-trended Time-Series'!AJ9</f>
        <v>1.0191063447103492</v>
      </c>
      <c r="L7" s="131">
        <f>'CMA-12 &amp; De-trended Time-Series'!AK9</f>
        <v>1.2578860308610076</v>
      </c>
      <c r="M7" s="131">
        <f>'CMA-12 &amp; De-trended Time-Series'!AL9</f>
        <v>1.2823746809981174</v>
      </c>
      <c r="N7" s="131">
        <f>'CMA-12 &amp; De-trended Time-Series'!AM9</f>
        <v>1.2057958557998201</v>
      </c>
    </row>
    <row r="8" spans="1:14" s="18" customFormat="1" ht="15.5" x14ac:dyDescent="0.35">
      <c r="B8" s="76">
        <v>2022</v>
      </c>
      <c r="C8" s="132">
        <f>'CMA-12 &amp; De-trended Time-Series'!AN9</f>
        <v>1.4184495909707089</v>
      </c>
      <c r="D8" s="132">
        <f>'CMA-12 &amp; De-trended Time-Series'!AO9</f>
        <v>0.92041376339391734</v>
      </c>
      <c r="E8" s="132">
        <f>'CMA-12 &amp; De-trended Time-Series'!AP9</f>
        <v>0.8102671861208961</v>
      </c>
      <c r="F8" s="132">
        <f>'CMA-12 &amp; De-trended Time-Series'!AQ9</f>
        <v>0.83324099286661335</v>
      </c>
      <c r="G8" s="132">
        <f>'CMA-12 &amp; De-trended Time-Series'!AR9</f>
        <v>0.87302402377108157</v>
      </c>
      <c r="H8" s="132">
        <f>'CMA-12 &amp; De-trended Time-Series'!AS9</f>
        <v>1.1203943354243773</v>
      </c>
      <c r="I8" s="132">
        <f>'CMA-12 &amp; De-trended Time-Series'!AT9</f>
        <v>1.2320276380799324</v>
      </c>
      <c r="J8" s="132">
        <f>'CMA-12 &amp; De-trended Time-Series'!AU9</f>
        <v>1.0031800540605964</v>
      </c>
      <c r="K8" s="132">
        <f>'CMA-12 &amp; De-trended Time-Series'!AV9</f>
        <v>1.0407142018762543</v>
      </c>
      <c r="L8" s="132">
        <f>'CMA-12 &amp; De-trended Time-Series'!AW9</f>
        <v>1.2757059038292005</v>
      </c>
      <c r="M8" s="132">
        <f>'CMA-12 &amp; De-trended Time-Series'!AX9</f>
        <v>1.2915677830134729</v>
      </c>
      <c r="N8" s="132">
        <f>'CMA-12 &amp; De-trended Time-Series'!AY9</f>
        <v>1.205795725848672</v>
      </c>
    </row>
    <row r="9" spans="1:14" s="59" customFormat="1" ht="15.5" x14ac:dyDescent="0.35">
      <c r="B9" s="59" t="s">
        <v>5</v>
      </c>
      <c r="C9" s="133">
        <f>MEDIAN(C5:C8)</f>
        <v>1.3504165742956462</v>
      </c>
      <c r="D9" s="133">
        <f t="shared" ref="D9:N9" si="0">MEDIAN(D5:D8)</f>
        <v>0.8830309326630843</v>
      </c>
      <c r="E9" s="133">
        <f t="shared" si="0"/>
        <v>0.78066328664567952</v>
      </c>
      <c r="F9" s="133">
        <f t="shared" si="0"/>
        <v>0.80558779808977432</v>
      </c>
      <c r="G9" s="133">
        <f t="shared" si="0"/>
        <v>0.84623357690800016</v>
      </c>
      <c r="H9" s="133">
        <f t="shared" si="0"/>
        <v>1.088801451468089</v>
      </c>
      <c r="I9" s="133">
        <f t="shared" si="0"/>
        <v>1.1977176990961216</v>
      </c>
      <c r="J9" s="133">
        <f t="shared" si="0"/>
        <v>0.97874381303571345</v>
      </c>
      <c r="K9" s="133">
        <f t="shared" si="0"/>
        <v>1.0191063447103492</v>
      </c>
      <c r="L9" s="133">
        <f t="shared" si="0"/>
        <v>1.2666504762294535</v>
      </c>
      <c r="M9" s="133">
        <f t="shared" si="0"/>
        <v>1.2915677830134729</v>
      </c>
      <c r="N9" s="133">
        <f t="shared" si="0"/>
        <v>1.205795790824246</v>
      </c>
    </row>
    <row r="12" spans="1:14" s="20" customFormat="1" ht="18.5" x14ac:dyDescent="0.45">
      <c r="B12" s="158" t="s">
        <v>39</v>
      </c>
      <c r="C12" s="158"/>
      <c r="D12" s="158"/>
      <c r="E12" s="158"/>
      <c r="F12" s="158"/>
      <c r="G12" s="158"/>
      <c r="H12" s="158"/>
      <c r="I12" s="158"/>
      <c r="J12" s="158"/>
      <c r="K12" s="158"/>
    </row>
  </sheetData>
  <mergeCells count="2">
    <mergeCell ref="B2:N2"/>
    <mergeCell ref="B12:K12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4BDB-3463-4DD5-A8D1-3DB4BC95895F}">
  <dimension ref="A2:AZ102"/>
  <sheetViews>
    <sheetView showGridLines="0" tabSelected="1" zoomScaleNormal="100" workbookViewId="0">
      <pane ySplit="3" topLeftCell="A4" activePane="bottomLeft" state="frozenSplit"/>
      <selection pane="bottomLeft" activeCell="L32" sqref="L32"/>
    </sheetView>
  </sheetViews>
  <sheetFormatPr defaultColWidth="10.6328125" defaultRowHeight="14.5" x14ac:dyDescent="0.35"/>
  <cols>
    <col min="1" max="1" width="1.90625" bestFit="1" customWidth="1"/>
    <col min="2" max="2" width="47.1796875" bestFit="1" customWidth="1"/>
    <col min="3" max="3" width="11" style="13" bestFit="1" customWidth="1"/>
    <col min="4" max="4" width="13.6328125" bestFit="1" customWidth="1"/>
    <col min="5" max="5" width="15" bestFit="1" customWidth="1"/>
    <col min="6" max="7" width="16.08984375" bestFit="1" customWidth="1"/>
    <col min="8" max="8" width="15" bestFit="1" customWidth="1"/>
    <col min="9" max="11" width="13.90625" bestFit="1" customWidth="1"/>
    <col min="12" max="13" width="17.81640625" bestFit="1" customWidth="1"/>
    <col min="14" max="29" width="16.08984375" bestFit="1" customWidth="1"/>
    <col min="30" max="30" width="15" bestFit="1" customWidth="1"/>
    <col min="31" max="33" width="16.08984375" bestFit="1" customWidth="1"/>
    <col min="34" max="34" width="15" bestFit="1" customWidth="1"/>
    <col min="35" max="36" width="16.08984375" bestFit="1" customWidth="1"/>
    <col min="37" max="40" width="15" bestFit="1" customWidth="1"/>
    <col min="41" max="41" width="13.90625" bestFit="1" customWidth="1"/>
    <col min="42" max="47" width="15" bestFit="1" customWidth="1"/>
    <col min="48" max="48" width="16.08984375" bestFit="1" customWidth="1"/>
    <col min="49" max="51" width="17.81640625" bestFit="1" customWidth="1"/>
    <col min="52" max="52" width="12.08984375" bestFit="1" customWidth="1"/>
  </cols>
  <sheetData>
    <row r="2" spans="1:11" ht="21" x14ac:dyDescent="0.5">
      <c r="A2" t="s">
        <v>41</v>
      </c>
      <c r="B2" s="159" t="s">
        <v>109</v>
      </c>
      <c r="C2" s="159"/>
      <c r="D2" s="159"/>
      <c r="E2" s="159"/>
      <c r="F2" s="159"/>
      <c r="G2" s="159"/>
      <c r="H2" s="159"/>
      <c r="I2" s="159"/>
      <c r="J2" s="159"/>
      <c r="K2" s="159"/>
    </row>
    <row r="3" spans="1:11" x14ac:dyDescent="0.35">
      <c r="B3" s="130" t="s">
        <v>188</v>
      </c>
    </row>
    <row r="4" spans="1:11" x14ac:dyDescent="0.35">
      <c r="B4" s="130"/>
    </row>
    <row r="5" spans="1:11" ht="18.5" x14ac:dyDescent="0.45">
      <c r="B5" s="162" t="s">
        <v>184</v>
      </c>
      <c r="C5" s="162"/>
      <c r="D5" s="162"/>
      <c r="E5" s="20"/>
    </row>
    <row r="6" spans="1:11" x14ac:dyDescent="0.35">
      <c r="B6" t="str">
        <f t="shared" ref="B6:C8" si="0">B65</f>
        <v xml:space="preserve">Mean Error </v>
      </c>
      <c r="C6" t="str">
        <f t="shared" si="0"/>
        <v>ME</v>
      </c>
      <c r="D6" s="135">
        <f>SUM(D65:AY65)/COUNT(D65:AY65)</f>
        <v>117.21587081576048</v>
      </c>
    </row>
    <row r="7" spans="1:11" x14ac:dyDescent="0.35">
      <c r="B7" t="str">
        <f t="shared" si="0"/>
        <v>Mean Absolute Error</v>
      </c>
      <c r="C7" t="str">
        <f t="shared" si="0"/>
        <v>MAE</v>
      </c>
      <c r="D7" s="135">
        <f>SUM(D66:AY66)/COUNT(D66:AY66)</f>
        <v>1083.6951718628668</v>
      </c>
    </row>
    <row r="8" spans="1:11" x14ac:dyDescent="0.35">
      <c r="B8" t="str">
        <f t="shared" si="0"/>
        <v>Mean Squared Error</v>
      </c>
      <c r="C8" t="str">
        <f t="shared" si="0"/>
        <v>MSE</v>
      </c>
      <c r="D8" s="135">
        <f>SUM(D67:AY67)/COUNT(D67:AY67)</f>
        <v>18174470.90747017</v>
      </c>
    </row>
    <row r="9" spans="1:11" x14ac:dyDescent="0.35">
      <c r="B9" t="str">
        <f t="shared" ref="B9:C11" si="1">B71</f>
        <v>Mean Percent Error</v>
      </c>
      <c r="C9" t="str">
        <f t="shared" si="1"/>
        <v>MPE</v>
      </c>
      <c r="D9" s="136">
        <f>AVERAGE(D71:AY71)</f>
        <v>1.6268419493069455E-3</v>
      </c>
    </row>
    <row r="10" spans="1:11" x14ac:dyDescent="0.35">
      <c r="B10" t="str">
        <f t="shared" si="1"/>
        <v>Mean Absolute Percent Error</v>
      </c>
      <c r="C10" t="str">
        <f t="shared" si="1"/>
        <v>MAPE</v>
      </c>
      <c r="D10" s="136">
        <f>AVERAGE(D72:AY72)</f>
        <v>2.202247281829299E-2</v>
      </c>
    </row>
    <row r="11" spans="1:11" x14ac:dyDescent="0.35">
      <c r="B11" t="str">
        <f t="shared" si="1"/>
        <v>Root of Mean absolute Percent error</v>
      </c>
      <c r="C11" t="str">
        <f t="shared" si="1"/>
        <v>RMSPE</v>
      </c>
      <c r="D11" s="136">
        <f>AVERAGE(D73:AY73)</f>
        <v>2.1509000402055636E-2</v>
      </c>
    </row>
    <row r="12" spans="1:11" x14ac:dyDescent="0.35">
      <c r="C12"/>
      <c r="D12" s="120"/>
      <c r="H12" s="120"/>
    </row>
    <row r="13" spans="1:11" ht="18.5" x14ac:dyDescent="0.45">
      <c r="B13" s="162" t="s">
        <v>185</v>
      </c>
      <c r="C13" s="162"/>
      <c r="D13" s="162"/>
      <c r="H13" s="120"/>
    </row>
    <row r="14" spans="1:11" x14ac:dyDescent="0.35">
      <c r="B14" t="str">
        <f t="shared" ref="B14:C16" si="2">B65</f>
        <v xml:space="preserve">Mean Error </v>
      </c>
      <c r="C14" t="str">
        <f t="shared" si="2"/>
        <v>ME</v>
      </c>
      <c r="D14" s="137">
        <f>AVERAGE(AT94:AY94)</f>
        <v>-2579.2247119974336</v>
      </c>
      <c r="H14" s="120"/>
    </row>
    <row r="15" spans="1:11" x14ac:dyDescent="0.35">
      <c r="B15" t="str">
        <f t="shared" si="2"/>
        <v>Mean Absolute Error</v>
      </c>
      <c r="C15" t="str">
        <f t="shared" si="2"/>
        <v>MAE</v>
      </c>
      <c r="D15" s="137">
        <f>AVERAGE(AT95:AY95)</f>
        <v>8949.1800278975043</v>
      </c>
      <c r="H15" s="120"/>
    </row>
    <row r="16" spans="1:11" x14ac:dyDescent="0.35">
      <c r="B16" t="str">
        <f t="shared" si="2"/>
        <v>Mean Squared Error</v>
      </c>
      <c r="C16" t="str">
        <f t="shared" si="2"/>
        <v>MSE</v>
      </c>
      <c r="D16" s="137">
        <f>AVERAGE(AT96:AY96)</f>
        <v>229697099.43952003</v>
      </c>
      <c r="H16" s="120"/>
    </row>
    <row r="17" spans="2:52" x14ac:dyDescent="0.35">
      <c r="B17" t="str">
        <f t="shared" ref="B17:C19" si="3">B100</f>
        <v>Mean Percent Error</v>
      </c>
      <c r="C17" t="str">
        <f t="shared" si="3"/>
        <v>MPE</v>
      </c>
      <c r="D17" s="136">
        <f>AVERAGE(AT100:AY100)</f>
        <v>-6.3072704104671267E-3</v>
      </c>
      <c r="H17" s="120"/>
    </row>
    <row r="18" spans="2:52" x14ac:dyDescent="0.35">
      <c r="B18" t="str">
        <f t="shared" si="3"/>
        <v>Mean Absolute Percent Error</v>
      </c>
      <c r="C18" t="str">
        <f t="shared" si="3"/>
        <v>MAPE</v>
      </c>
      <c r="D18" s="136">
        <f>AVERAGE(AT101:AY101)</f>
        <v>3.2668366855806721E-2</v>
      </c>
      <c r="H18" s="120"/>
    </row>
    <row r="19" spans="2:52" x14ac:dyDescent="0.35">
      <c r="B19" t="str">
        <f t="shared" si="3"/>
        <v>Root of Mean absolute Percent error</v>
      </c>
      <c r="C19" t="str">
        <f t="shared" si="3"/>
        <v>RMSPE</v>
      </c>
      <c r="D19" s="136">
        <f>AVERAGE(AT102:AY102)</f>
        <v>3.147881434434311E-2</v>
      </c>
      <c r="H19" s="120"/>
    </row>
    <row r="20" spans="2:52" x14ac:dyDescent="0.35">
      <c r="C20"/>
      <c r="D20" s="120"/>
      <c r="H20" s="120"/>
    </row>
    <row r="21" spans="2:52" s="77" customFormat="1" ht="17" customHeight="1" x14ac:dyDescent="0.35">
      <c r="B21" s="78" t="s">
        <v>0</v>
      </c>
      <c r="C21" s="78" t="s">
        <v>26</v>
      </c>
      <c r="D21" s="79">
        <v>43466</v>
      </c>
      <c r="E21" s="79">
        <v>43497</v>
      </c>
      <c r="F21" s="79">
        <v>43525</v>
      </c>
      <c r="G21" s="79">
        <v>43556</v>
      </c>
      <c r="H21" s="79">
        <v>43586</v>
      </c>
      <c r="I21" s="79">
        <v>43617</v>
      </c>
      <c r="J21" s="79">
        <v>43647</v>
      </c>
      <c r="K21" s="79">
        <v>43678</v>
      </c>
      <c r="L21" s="79">
        <v>43709</v>
      </c>
      <c r="M21" s="79">
        <v>43739</v>
      </c>
      <c r="N21" s="79">
        <v>43770</v>
      </c>
      <c r="O21" s="79">
        <v>43800</v>
      </c>
      <c r="P21" s="79">
        <v>43831</v>
      </c>
      <c r="Q21" s="79">
        <v>43862</v>
      </c>
      <c r="R21" s="79">
        <v>43891</v>
      </c>
      <c r="S21" s="79">
        <v>43922</v>
      </c>
      <c r="T21" s="79">
        <v>43952</v>
      </c>
      <c r="U21" s="79">
        <v>43983</v>
      </c>
      <c r="V21" s="79">
        <v>44013</v>
      </c>
      <c r="W21" s="79">
        <v>44044</v>
      </c>
      <c r="X21" s="79">
        <v>44075</v>
      </c>
      <c r="Y21" s="79">
        <v>44105</v>
      </c>
      <c r="Z21" s="79">
        <v>44136</v>
      </c>
      <c r="AA21" s="79">
        <v>44166</v>
      </c>
      <c r="AB21" s="79">
        <v>44197</v>
      </c>
      <c r="AC21" s="79">
        <v>44228</v>
      </c>
      <c r="AD21" s="79">
        <v>44256</v>
      </c>
      <c r="AE21" s="79">
        <v>44287</v>
      </c>
      <c r="AF21" s="79">
        <v>44317</v>
      </c>
      <c r="AG21" s="79">
        <v>44348</v>
      </c>
      <c r="AH21" s="79">
        <v>44378</v>
      </c>
      <c r="AI21" s="79">
        <v>44409</v>
      </c>
      <c r="AJ21" s="79">
        <v>44440</v>
      </c>
      <c r="AK21" s="79">
        <v>44470</v>
      </c>
      <c r="AL21" s="79">
        <v>44501</v>
      </c>
      <c r="AM21" s="79">
        <v>44531</v>
      </c>
      <c r="AN21" s="79">
        <v>44562</v>
      </c>
      <c r="AO21" s="79">
        <v>44593</v>
      </c>
      <c r="AP21" s="79">
        <v>44621</v>
      </c>
      <c r="AQ21" s="79">
        <v>44652</v>
      </c>
      <c r="AR21" s="79">
        <v>44682</v>
      </c>
      <c r="AS21" s="79">
        <v>44713</v>
      </c>
      <c r="AT21" s="79">
        <v>44743</v>
      </c>
      <c r="AU21" s="79">
        <v>44774</v>
      </c>
      <c r="AV21" s="79">
        <v>44805</v>
      </c>
      <c r="AW21" s="79">
        <v>44835</v>
      </c>
      <c r="AX21" s="79">
        <v>44866</v>
      </c>
      <c r="AY21" s="79">
        <v>44896</v>
      </c>
      <c r="AZ21" s="79">
        <v>44927</v>
      </c>
    </row>
    <row r="22" spans="2:52" s="74" customFormat="1" ht="15.5" x14ac:dyDescent="0.35">
      <c r="B22" s="74" t="s">
        <v>86</v>
      </c>
      <c r="D22" s="80">
        <v>378052</v>
      </c>
      <c r="E22" s="80">
        <v>395196</v>
      </c>
      <c r="F22" s="80">
        <v>364619</v>
      </c>
      <c r="G22" s="80">
        <v>383309</v>
      </c>
      <c r="H22" s="80">
        <v>380548</v>
      </c>
      <c r="I22" s="80">
        <v>375811</v>
      </c>
      <c r="J22" s="80">
        <v>373479</v>
      </c>
      <c r="K22" s="80">
        <v>377207</v>
      </c>
      <c r="L22" s="80">
        <v>466521</v>
      </c>
      <c r="M22" s="80">
        <v>427355</v>
      </c>
      <c r="N22" s="80">
        <v>387079</v>
      </c>
      <c r="O22" s="80">
        <v>420540</v>
      </c>
      <c r="P22" s="80">
        <v>384777</v>
      </c>
      <c r="Q22" s="80">
        <v>365258</v>
      </c>
      <c r="R22" s="80">
        <v>382275</v>
      </c>
      <c r="S22" s="80">
        <v>430733</v>
      </c>
      <c r="T22" s="80">
        <v>377794</v>
      </c>
      <c r="U22" s="80">
        <v>396782</v>
      </c>
      <c r="V22" s="80">
        <v>428280</v>
      </c>
      <c r="W22" s="80">
        <v>352746</v>
      </c>
      <c r="X22" s="80">
        <v>375432</v>
      </c>
      <c r="Y22" s="80">
        <v>401962</v>
      </c>
      <c r="Z22" s="80">
        <v>363985</v>
      </c>
      <c r="AA22" s="80">
        <v>378609</v>
      </c>
      <c r="AB22" s="80">
        <v>408981</v>
      </c>
      <c r="AC22" s="80">
        <v>386259</v>
      </c>
      <c r="AD22" s="80">
        <v>390309</v>
      </c>
      <c r="AE22" s="80">
        <v>415962</v>
      </c>
      <c r="AF22" s="80">
        <v>379040</v>
      </c>
      <c r="AG22" s="80">
        <v>375104</v>
      </c>
      <c r="AH22" s="80">
        <v>388840</v>
      </c>
      <c r="AI22" s="80">
        <v>356962</v>
      </c>
      <c r="AJ22" s="80">
        <v>363273</v>
      </c>
      <c r="AK22" s="80">
        <v>357854</v>
      </c>
      <c r="AL22" s="80">
        <v>367430</v>
      </c>
      <c r="AM22" s="80">
        <v>379770</v>
      </c>
      <c r="AN22" s="80">
        <v>369900</v>
      </c>
      <c r="AO22" s="80">
        <v>371455</v>
      </c>
      <c r="AP22" s="80">
        <v>388846</v>
      </c>
      <c r="AQ22" s="80">
        <v>382643</v>
      </c>
      <c r="AR22" s="80">
        <v>389195</v>
      </c>
      <c r="AS22" s="80">
        <v>371134</v>
      </c>
      <c r="AT22" s="80">
        <v>366794</v>
      </c>
      <c r="AU22" s="80">
        <v>368392</v>
      </c>
      <c r="AV22" s="80">
        <v>396193</v>
      </c>
      <c r="AW22" s="80">
        <v>374006</v>
      </c>
      <c r="AX22" s="80">
        <v>419541</v>
      </c>
      <c r="AY22" s="80">
        <v>428280</v>
      </c>
      <c r="AZ22" s="80">
        <v>428280</v>
      </c>
    </row>
    <row r="23" spans="2:52" s="18" customFormat="1" ht="15.5" x14ac:dyDescent="0.35">
      <c r="C23" s="74"/>
    </row>
    <row r="24" spans="2:52" s="74" customFormat="1" ht="15.5" x14ac:dyDescent="0.35">
      <c r="B24" s="81" t="s">
        <v>40</v>
      </c>
      <c r="C24" s="81">
        <v>0.55000000000000004</v>
      </c>
      <c r="D24" s="82">
        <f>D22</f>
        <v>378052</v>
      </c>
      <c r="E24" s="82">
        <f>$C$24*E22+(1-$C$24)*D24</f>
        <v>387481.2</v>
      </c>
      <c r="F24" s="82">
        <f t="shared" ref="F24:AZ24" si="4">$C$24*F22+(1-$C$24)*E24</f>
        <v>374906.99</v>
      </c>
      <c r="G24" s="82">
        <f t="shared" si="4"/>
        <v>379528.0955</v>
      </c>
      <c r="H24" s="82">
        <f t="shared" si="4"/>
        <v>380089.04297499999</v>
      </c>
      <c r="I24" s="82">
        <f t="shared" si="4"/>
        <v>377736.11933875002</v>
      </c>
      <c r="J24" s="82">
        <f t="shared" si="4"/>
        <v>375394.70370243752</v>
      </c>
      <c r="K24" s="82">
        <f t="shared" si="4"/>
        <v>376391.46666609688</v>
      </c>
      <c r="L24" s="82">
        <f t="shared" si="4"/>
        <v>425962.70999974362</v>
      </c>
      <c r="M24" s="82">
        <f t="shared" si="4"/>
        <v>426728.46949988464</v>
      </c>
      <c r="N24" s="82">
        <f t="shared" si="4"/>
        <v>404921.26127494808</v>
      </c>
      <c r="O24" s="82">
        <f t="shared" si="4"/>
        <v>413511.56757372664</v>
      </c>
      <c r="P24" s="82">
        <f t="shared" si="4"/>
        <v>397707.55540817697</v>
      </c>
      <c r="Q24" s="82">
        <f t="shared" si="4"/>
        <v>379860.29993367963</v>
      </c>
      <c r="R24" s="82">
        <f t="shared" si="4"/>
        <v>381188.38497015584</v>
      </c>
      <c r="S24" s="82">
        <f t="shared" si="4"/>
        <v>408437.92323657015</v>
      </c>
      <c r="T24" s="82">
        <f t="shared" si="4"/>
        <v>391583.76545645657</v>
      </c>
      <c r="U24" s="82">
        <f t="shared" si="4"/>
        <v>394442.79445540544</v>
      </c>
      <c r="V24" s="82">
        <f t="shared" si="4"/>
        <v>413053.25750493247</v>
      </c>
      <c r="W24" s="82">
        <f t="shared" si="4"/>
        <v>379884.26587721962</v>
      </c>
      <c r="X24" s="82">
        <f t="shared" si="4"/>
        <v>377435.51964474883</v>
      </c>
      <c r="Y24" s="82">
        <f t="shared" si="4"/>
        <v>390925.083840137</v>
      </c>
      <c r="Z24" s="82">
        <f t="shared" si="4"/>
        <v>376108.03772806167</v>
      </c>
      <c r="AA24" s="82">
        <f t="shared" si="4"/>
        <v>377483.56697762775</v>
      </c>
      <c r="AB24" s="82">
        <f t="shared" si="4"/>
        <v>394807.15513993253</v>
      </c>
      <c r="AC24" s="82">
        <f t="shared" si="4"/>
        <v>390105.66981296963</v>
      </c>
      <c r="AD24" s="82">
        <f t="shared" si="4"/>
        <v>390217.50141583633</v>
      </c>
      <c r="AE24" s="82">
        <f t="shared" si="4"/>
        <v>404376.97563712636</v>
      </c>
      <c r="AF24" s="82">
        <f t="shared" si="4"/>
        <v>390441.63903670688</v>
      </c>
      <c r="AG24" s="82">
        <f t="shared" si="4"/>
        <v>382005.93756651809</v>
      </c>
      <c r="AH24" s="82">
        <f t="shared" si="4"/>
        <v>385764.67190493317</v>
      </c>
      <c r="AI24" s="82">
        <f t="shared" si="4"/>
        <v>369923.20235721988</v>
      </c>
      <c r="AJ24" s="82">
        <f t="shared" si="4"/>
        <v>366265.59106074896</v>
      </c>
      <c r="AK24" s="82">
        <f t="shared" si="4"/>
        <v>361639.21597733704</v>
      </c>
      <c r="AL24" s="82">
        <f t="shared" si="4"/>
        <v>364824.14718980168</v>
      </c>
      <c r="AM24" s="82">
        <f t="shared" si="4"/>
        <v>373044.36623541079</v>
      </c>
      <c r="AN24" s="82">
        <f t="shared" si="4"/>
        <v>371314.96480593487</v>
      </c>
      <c r="AO24" s="82">
        <f t="shared" si="4"/>
        <v>371391.98416267068</v>
      </c>
      <c r="AP24" s="82">
        <f t="shared" si="4"/>
        <v>380991.6928732018</v>
      </c>
      <c r="AQ24" s="82">
        <f t="shared" si="4"/>
        <v>381899.91179294081</v>
      </c>
      <c r="AR24" s="82">
        <f t="shared" si="4"/>
        <v>385912.21030682337</v>
      </c>
      <c r="AS24" s="82">
        <f t="shared" si="4"/>
        <v>377784.19463807053</v>
      </c>
      <c r="AT24" s="82">
        <f t="shared" si="4"/>
        <v>371739.58758713177</v>
      </c>
      <c r="AU24" s="82">
        <f t="shared" si="4"/>
        <v>369898.41441420931</v>
      </c>
      <c r="AV24" s="82">
        <f t="shared" si="4"/>
        <v>384360.4364863942</v>
      </c>
      <c r="AW24" s="82">
        <f t="shared" si="4"/>
        <v>378665.49641887739</v>
      </c>
      <c r="AX24" s="82">
        <f t="shared" si="4"/>
        <v>401147.02338849485</v>
      </c>
      <c r="AY24" s="82">
        <f t="shared" si="4"/>
        <v>416070.16052482266</v>
      </c>
      <c r="AZ24" s="82">
        <f t="shared" si="4"/>
        <v>422785.57223617018</v>
      </c>
    </row>
    <row r="25" spans="2:52" s="18" customFormat="1" ht="15.5" x14ac:dyDescent="0.35">
      <c r="B25" s="26" t="s">
        <v>7</v>
      </c>
      <c r="C25" s="81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83">
        <f>$C$24*AS22+(1-$C$24)*AS24</f>
        <v>374126.58758713177</v>
      </c>
      <c r="AU25" s="83">
        <f t="shared" ref="AU25:AZ25" si="5">$C$24*AT22+(1-$C$24)*AT24</f>
        <v>369019.51441420929</v>
      </c>
      <c r="AV25" s="83">
        <f t="shared" si="5"/>
        <v>369069.88648639421</v>
      </c>
      <c r="AW25" s="83">
        <f t="shared" si="5"/>
        <v>390868.34641887737</v>
      </c>
      <c r="AX25" s="83">
        <f t="shared" si="5"/>
        <v>376102.77338849485</v>
      </c>
      <c r="AY25" s="83">
        <f t="shared" si="5"/>
        <v>411263.7105248227</v>
      </c>
      <c r="AZ25" s="83">
        <f t="shared" si="5"/>
        <v>422785.57223617018</v>
      </c>
    </row>
    <row r="27" spans="2:52" s="20" customFormat="1" ht="18.5" x14ac:dyDescent="0.45">
      <c r="B27" s="158" t="s">
        <v>6</v>
      </c>
      <c r="C27" s="158"/>
      <c r="D27" s="158"/>
      <c r="E27" s="158"/>
      <c r="F27" s="158"/>
      <c r="G27" s="158"/>
      <c r="H27" s="158"/>
      <c r="I27" s="158"/>
      <c r="J27" s="158"/>
      <c r="K27" s="84"/>
    </row>
    <row r="46" spans="2:51" s="20" customFormat="1" ht="18.5" x14ac:dyDescent="0.45">
      <c r="B46" s="160" t="s">
        <v>66</v>
      </c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</row>
    <row r="47" spans="2:51" s="18" customFormat="1" ht="15.5" x14ac:dyDescent="0.35">
      <c r="B47" s="85" t="s">
        <v>45</v>
      </c>
      <c r="C47" s="85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</row>
    <row r="48" spans="2:51" s="90" customFormat="1" ht="15.5" x14ac:dyDescent="0.35">
      <c r="B48" s="87" t="s">
        <v>42</v>
      </c>
      <c r="C48" s="88" t="s">
        <v>48</v>
      </c>
      <c r="D48" s="89">
        <f t="shared" ref="D48:AY48" si="6">D22-D24</f>
        <v>0</v>
      </c>
      <c r="E48" s="89">
        <f t="shared" si="6"/>
        <v>7714.7999999999884</v>
      </c>
      <c r="F48" s="89">
        <f t="shared" si="6"/>
        <v>-10287.989999999991</v>
      </c>
      <c r="G48" s="89">
        <f t="shared" si="6"/>
        <v>3780.9045000000042</v>
      </c>
      <c r="H48" s="89">
        <f t="shared" si="6"/>
        <v>458.95702500001062</v>
      </c>
      <c r="I48" s="89">
        <f t="shared" si="6"/>
        <v>-1925.1193387500243</v>
      </c>
      <c r="J48" s="89">
        <f t="shared" si="6"/>
        <v>-1915.7037024375168</v>
      </c>
      <c r="K48" s="89">
        <f t="shared" si="6"/>
        <v>815.53333390312036</v>
      </c>
      <c r="L48" s="89">
        <f t="shared" si="6"/>
        <v>40558.290000256384</v>
      </c>
      <c r="M48" s="89">
        <f t="shared" si="6"/>
        <v>626.53050011536106</v>
      </c>
      <c r="N48" s="89">
        <f t="shared" si="6"/>
        <v>-17842.261274948076</v>
      </c>
      <c r="O48" s="89">
        <f t="shared" si="6"/>
        <v>7028.4324262733571</v>
      </c>
      <c r="P48" s="89">
        <f t="shared" si="6"/>
        <v>-12930.555408176966</v>
      </c>
      <c r="Q48" s="89">
        <f t="shared" si="6"/>
        <v>-14602.299933679635</v>
      </c>
      <c r="R48" s="89">
        <f t="shared" si="6"/>
        <v>1086.6150298441644</v>
      </c>
      <c r="S48" s="89">
        <f t="shared" si="6"/>
        <v>22295.076763429854</v>
      </c>
      <c r="T48" s="89">
        <f t="shared" si="6"/>
        <v>-13789.765456456575</v>
      </c>
      <c r="U48" s="89">
        <f t="shared" si="6"/>
        <v>2339.2055445945589</v>
      </c>
      <c r="V48" s="89">
        <f t="shared" si="6"/>
        <v>15226.742495067534</v>
      </c>
      <c r="W48" s="89">
        <f t="shared" si="6"/>
        <v>-27138.265877219616</v>
      </c>
      <c r="X48" s="89">
        <f t="shared" si="6"/>
        <v>-2003.519644748827</v>
      </c>
      <c r="Y48" s="89">
        <f t="shared" si="6"/>
        <v>11036.916159863002</v>
      </c>
      <c r="Z48" s="89">
        <f t="shared" si="6"/>
        <v>-12123.037728061667</v>
      </c>
      <c r="AA48" s="89">
        <f t="shared" si="6"/>
        <v>1125.43302237225</v>
      </c>
      <c r="AB48" s="89">
        <f t="shared" si="6"/>
        <v>14173.844860067475</v>
      </c>
      <c r="AC48" s="89">
        <f t="shared" si="6"/>
        <v>-3846.6698129696306</v>
      </c>
      <c r="AD48" s="89">
        <f t="shared" si="6"/>
        <v>91.498584163666237</v>
      </c>
      <c r="AE48" s="89">
        <f t="shared" si="6"/>
        <v>11585.024362873635</v>
      </c>
      <c r="AF48" s="89">
        <f t="shared" si="6"/>
        <v>-11401.639036706882</v>
      </c>
      <c r="AG48" s="89">
        <f t="shared" si="6"/>
        <v>-6901.9375665180851</v>
      </c>
      <c r="AH48" s="89">
        <f t="shared" si="6"/>
        <v>3075.3280950668268</v>
      </c>
      <c r="AI48" s="89">
        <f t="shared" si="6"/>
        <v>-12961.202357219881</v>
      </c>
      <c r="AJ48" s="89">
        <f t="shared" si="6"/>
        <v>-2992.5910607489641</v>
      </c>
      <c r="AK48" s="89">
        <f t="shared" si="6"/>
        <v>-3785.2159773370367</v>
      </c>
      <c r="AL48" s="89">
        <f t="shared" si="6"/>
        <v>2605.8528101983247</v>
      </c>
      <c r="AM48" s="89">
        <f t="shared" si="6"/>
        <v>6725.6337645892054</v>
      </c>
      <c r="AN48" s="89">
        <f t="shared" si="6"/>
        <v>-1414.9648059348692</v>
      </c>
      <c r="AO48" s="89">
        <f t="shared" si="6"/>
        <v>63.015837329323404</v>
      </c>
      <c r="AP48" s="89">
        <f t="shared" si="6"/>
        <v>7854.3071267982014</v>
      </c>
      <c r="AQ48" s="89">
        <f t="shared" si="6"/>
        <v>743.08820705919061</v>
      </c>
      <c r="AR48" s="89">
        <f t="shared" si="6"/>
        <v>3282.78969317663</v>
      </c>
      <c r="AS48" s="89">
        <f t="shared" si="6"/>
        <v>-6650.194638070534</v>
      </c>
      <c r="AT48" s="89">
        <f t="shared" si="6"/>
        <v>-4945.5875871317694</v>
      </c>
      <c r="AU48" s="89">
        <f t="shared" si="6"/>
        <v>-1506.4144142093137</v>
      </c>
      <c r="AV48" s="89">
        <f t="shared" si="6"/>
        <v>11832.563513605797</v>
      </c>
      <c r="AW48" s="89">
        <f t="shared" si="6"/>
        <v>-4659.4964188773884</v>
      </c>
      <c r="AX48" s="89">
        <f t="shared" si="6"/>
        <v>18393.976611505146</v>
      </c>
      <c r="AY48" s="89">
        <f t="shared" si="6"/>
        <v>12209.839475177345</v>
      </c>
    </row>
    <row r="49" spans="2:51" s="90" customFormat="1" ht="15.5" x14ac:dyDescent="0.35">
      <c r="B49" s="87" t="s">
        <v>49</v>
      </c>
      <c r="C49" s="88" t="s">
        <v>50</v>
      </c>
      <c r="D49" s="89" t="str">
        <f t="shared" ref="D49:AI49" si="7">IF(D48=0,"-",ABS(D48))</f>
        <v>-</v>
      </c>
      <c r="E49" s="89">
        <f t="shared" si="7"/>
        <v>7714.7999999999884</v>
      </c>
      <c r="F49" s="89">
        <f t="shared" si="7"/>
        <v>10287.989999999991</v>
      </c>
      <c r="G49" s="89">
        <f t="shared" si="7"/>
        <v>3780.9045000000042</v>
      </c>
      <c r="H49" s="89">
        <f t="shared" si="7"/>
        <v>458.95702500001062</v>
      </c>
      <c r="I49" s="89">
        <f t="shared" si="7"/>
        <v>1925.1193387500243</v>
      </c>
      <c r="J49" s="89">
        <f t="shared" si="7"/>
        <v>1915.7037024375168</v>
      </c>
      <c r="K49" s="89">
        <f t="shared" si="7"/>
        <v>815.53333390312036</v>
      </c>
      <c r="L49" s="89">
        <f t="shared" si="7"/>
        <v>40558.290000256384</v>
      </c>
      <c r="M49" s="89">
        <f t="shared" si="7"/>
        <v>626.53050011536106</v>
      </c>
      <c r="N49" s="89">
        <f t="shared" si="7"/>
        <v>17842.261274948076</v>
      </c>
      <c r="O49" s="89">
        <f t="shared" si="7"/>
        <v>7028.4324262733571</v>
      </c>
      <c r="P49" s="89">
        <f t="shared" si="7"/>
        <v>12930.555408176966</v>
      </c>
      <c r="Q49" s="89">
        <f t="shared" si="7"/>
        <v>14602.299933679635</v>
      </c>
      <c r="R49" s="89">
        <f t="shared" si="7"/>
        <v>1086.6150298441644</v>
      </c>
      <c r="S49" s="89">
        <f t="shared" si="7"/>
        <v>22295.076763429854</v>
      </c>
      <c r="T49" s="89">
        <f t="shared" si="7"/>
        <v>13789.765456456575</v>
      </c>
      <c r="U49" s="89">
        <f t="shared" si="7"/>
        <v>2339.2055445945589</v>
      </c>
      <c r="V49" s="89">
        <f t="shared" si="7"/>
        <v>15226.742495067534</v>
      </c>
      <c r="W49" s="89">
        <f t="shared" si="7"/>
        <v>27138.265877219616</v>
      </c>
      <c r="X49" s="89">
        <f t="shared" si="7"/>
        <v>2003.519644748827</v>
      </c>
      <c r="Y49" s="89">
        <f t="shared" si="7"/>
        <v>11036.916159863002</v>
      </c>
      <c r="Z49" s="89">
        <f t="shared" si="7"/>
        <v>12123.037728061667</v>
      </c>
      <c r="AA49" s="89">
        <f t="shared" si="7"/>
        <v>1125.43302237225</v>
      </c>
      <c r="AB49" s="89">
        <f t="shared" si="7"/>
        <v>14173.844860067475</v>
      </c>
      <c r="AC49" s="89">
        <f t="shared" si="7"/>
        <v>3846.6698129696306</v>
      </c>
      <c r="AD49" s="89">
        <f t="shared" si="7"/>
        <v>91.498584163666237</v>
      </c>
      <c r="AE49" s="89">
        <f t="shared" si="7"/>
        <v>11585.024362873635</v>
      </c>
      <c r="AF49" s="89">
        <f t="shared" si="7"/>
        <v>11401.639036706882</v>
      </c>
      <c r="AG49" s="89">
        <f t="shared" si="7"/>
        <v>6901.9375665180851</v>
      </c>
      <c r="AH49" s="89">
        <f t="shared" si="7"/>
        <v>3075.3280950668268</v>
      </c>
      <c r="AI49" s="89">
        <f t="shared" si="7"/>
        <v>12961.202357219881</v>
      </c>
      <c r="AJ49" s="89">
        <f t="shared" ref="AJ49:AY49" si="8">IF(AJ48=0,"-",ABS(AJ48))</f>
        <v>2992.5910607489641</v>
      </c>
      <c r="AK49" s="89">
        <f t="shared" si="8"/>
        <v>3785.2159773370367</v>
      </c>
      <c r="AL49" s="89">
        <f t="shared" si="8"/>
        <v>2605.8528101983247</v>
      </c>
      <c r="AM49" s="89">
        <f t="shared" si="8"/>
        <v>6725.6337645892054</v>
      </c>
      <c r="AN49" s="89">
        <f t="shared" si="8"/>
        <v>1414.9648059348692</v>
      </c>
      <c r="AO49" s="89">
        <f t="shared" si="8"/>
        <v>63.015837329323404</v>
      </c>
      <c r="AP49" s="89">
        <f t="shared" si="8"/>
        <v>7854.3071267982014</v>
      </c>
      <c r="AQ49" s="89">
        <f t="shared" si="8"/>
        <v>743.08820705919061</v>
      </c>
      <c r="AR49" s="89">
        <f t="shared" si="8"/>
        <v>3282.78969317663</v>
      </c>
      <c r="AS49" s="89">
        <f t="shared" si="8"/>
        <v>6650.194638070534</v>
      </c>
      <c r="AT49" s="89">
        <f t="shared" si="8"/>
        <v>4945.5875871317694</v>
      </c>
      <c r="AU49" s="89">
        <f t="shared" si="8"/>
        <v>1506.4144142093137</v>
      </c>
      <c r="AV49" s="89">
        <f t="shared" si="8"/>
        <v>11832.563513605797</v>
      </c>
      <c r="AW49" s="89">
        <f t="shared" si="8"/>
        <v>4659.4964188773884</v>
      </c>
      <c r="AX49" s="89">
        <f t="shared" si="8"/>
        <v>18393.976611505146</v>
      </c>
      <c r="AY49" s="89">
        <f t="shared" si="8"/>
        <v>12209.839475177345</v>
      </c>
    </row>
    <row r="50" spans="2:51" s="90" customFormat="1" ht="15.5" x14ac:dyDescent="0.35">
      <c r="B50" s="87" t="s">
        <v>44</v>
      </c>
      <c r="C50" s="88" t="s">
        <v>51</v>
      </c>
      <c r="D50" s="89" t="str">
        <f t="shared" ref="D50:AI50" si="9">IF(D48=0,"-",D48^2)</f>
        <v>-</v>
      </c>
      <c r="E50" s="89">
        <f t="shared" si="9"/>
        <v>59518139.03999982</v>
      </c>
      <c r="F50" s="89">
        <f t="shared" si="9"/>
        <v>105842738.2400998</v>
      </c>
      <c r="G50" s="89">
        <f t="shared" si="9"/>
        <v>14295238.838120282</v>
      </c>
      <c r="H50" s="89">
        <f t="shared" si="9"/>
        <v>210641.55079686036</v>
      </c>
      <c r="I50" s="89">
        <f t="shared" si="9"/>
        <v>3706084.4684293307</v>
      </c>
      <c r="J50" s="89">
        <f t="shared" si="9"/>
        <v>3669920.6755328099</v>
      </c>
      <c r="K50" s="89">
        <f t="shared" si="9"/>
        <v>665094.61870713846</v>
      </c>
      <c r="L50" s="89">
        <f t="shared" si="9"/>
        <v>1644974887.7448969</v>
      </c>
      <c r="M50" s="89">
        <f t="shared" si="9"/>
        <v>392540.46757480444</v>
      </c>
      <c r="N50" s="89">
        <f t="shared" si="9"/>
        <v>318346287.40351176</v>
      </c>
      <c r="O50" s="89">
        <f t="shared" si="9"/>
        <v>49398862.370690793</v>
      </c>
      <c r="P50" s="89">
        <f t="shared" si="9"/>
        <v>167199263.16393459</v>
      </c>
      <c r="Q50" s="89">
        <f t="shared" si="9"/>
        <v>213227163.35314026</v>
      </c>
      <c r="R50" s="89">
        <f t="shared" si="9"/>
        <v>1180732.2230832342</v>
      </c>
      <c r="S50" s="89">
        <f t="shared" si="9"/>
        <v>497070447.8872298</v>
      </c>
      <c r="T50" s="89">
        <f t="shared" si="9"/>
        <v>190157631.34408301</v>
      </c>
      <c r="U50" s="89">
        <f t="shared" si="9"/>
        <v>5471882.5798619268</v>
      </c>
      <c r="V50" s="89">
        <f t="shared" si="9"/>
        <v>231853687.01109546</v>
      </c>
      <c r="W50" s="89">
        <f t="shared" si="9"/>
        <v>736485474.82266259</v>
      </c>
      <c r="X50" s="89">
        <f t="shared" si="9"/>
        <v>4014090.966894466</v>
      </c>
      <c r="Y50" s="89">
        <f t="shared" si="9"/>
        <v>121813518.31984507</v>
      </c>
      <c r="Z50" s="89">
        <f t="shared" si="9"/>
        <v>146968043.75600657</v>
      </c>
      <c r="AA50" s="89">
        <f t="shared" si="9"/>
        <v>1266599.4878459373</v>
      </c>
      <c r="AB50" s="89">
        <f t="shared" si="9"/>
        <v>200897878.11726117</v>
      </c>
      <c r="AC50" s="89">
        <f t="shared" si="9"/>
        <v>14796868.650011813</v>
      </c>
      <c r="AD50" s="89">
        <f t="shared" si="9"/>
        <v>8371.9909039555132</v>
      </c>
      <c r="AE50" s="89">
        <f t="shared" si="9"/>
        <v>134212789.48837568</v>
      </c>
      <c r="AF50" s="89">
        <f t="shared" si="9"/>
        <v>129997372.72335823</v>
      </c>
      <c r="AG50" s="89">
        <f t="shared" si="9"/>
        <v>47636742.172113582</v>
      </c>
      <c r="AH50" s="89">
        <f t="shared" si="9"/>
        <v>9457642.8923073579</v>
      </c>
      <c r="AI50" s="89">
        <f t="shared" si="9"/>
        <v>167992766.54480222</v>
      </c>
      <c r="AJ50" s="89">
        <f t="shared" ref="AJ50:AY50" si="10">IF(AJ48=0,"-",AJ48^2)</f>
        <v>8955601.2568746097</v>
      </c>
      <c r="AK50" s="89">
        <f t="shared" si="10"/>
        <v>14327859.995087579</v>
      </c>
      <c r="AL50" s="89">
        <f t="shared" si="10"/>
        <v>6790468.8684185063</v>
      </c>
      <c r="AM50" s="89">
        <f t="shared" si="10"/>
        <v>45234149.535382368</v>
      </c>
      <c r="AN50" s="89">
        <f t="shared" si="10"/>
        <v>2002125.402034302</v>
      </c>
      <c r="AO50" s="89">
        <f t="shared" si="10"/>
        <v>3970.9957543157489</v>
      </c>
      <c r="AP50" s="89">
        <f t="shared" si="10"/>
        <v>61690140.442073017</v>
      </c>
      <c r="AQ50" s="89">
        <f t="shared" si="10"/>
        <v>552180.08347044257</v>
      </c>
      <c r="AR50" s="89">
        <f t="shared" si="10"/>
        <v>10776708.169626713</v>
      </c>
      <c r="AS50" s="89">
        <f t="shared" si="10"/>
        <v>44225088.724222079</v>
      </c>
      <c r="AT50" s="89">
        <f t="shared" si="10"/>
        <v>24458836.581991836</v>
      </c>
      <c r="AU50" s="89">
        <f t="shared" si="10"/>
        <v>2269284.3873375896</v>
      </c>
      <c r="AV50" s="89">
        <f t="shared" si="10"/>
        <v>140009559.30351517</v>
      </c>
      <c r="AW50" s="89">
        <f t="shared" si="10"/>
        <v>21710906.877531208</v>
      </c>
      <c r="AX50" s="89">
        <f t="shared" si="10"/>
        <v>338338375.58459836</v>
      </c>
      <c r="AY50" s="89">
        <f t="shared" si="10"/>
        <v>149080180.00959897</v>
      </c>
    </row>
    <row r="51" spans="2:51" s="74" customFormat="1" ht="15.5" x14ac:dyDescent="0.35">
      <c r="B51" s="91" t="s">
        <v>43</v>
      </c>
      <c r="C51" s="92" t="s">
        <v>52</v>
      </c>
      <c r="D51" s="89" t="str">
        <f t="shared" ref="D51:AI51" si="11">IF(D48=0,"-",SQRT(D50))</f>
        <v>-</v>
      </c>
      <c r="E51" s="89">
        <f t="shared" si="11"/>
        <v>7714.7999999999884</v>
      </c>
      <c r="F51" s="89">
        <f t="shared" si="11"/>
        <v>10287.989999999991</v>
      </c>
      <c r="G51" s="89">
        <f t="shared" si="11"/>
        <v>3780.9045000000042</v>
      </c>
      <c r="H51" s="89">
        <f t="shared" si="11"/>
        <v>458.95702500001062</v>
      </c>
      <c r="I51" s="89">
        <f t="shared" si="11"/>
        <v>1925.1193387500243</v>
      </c>
      <c r="J51" s="89">
        <f t="shared" si="11"/>
        <v>1915.7037024375168</v>
      </c>
      <c r="K51" s="89">
        <f t="shared" si="11"/>
        <v>815.53333390312036</v>
      </c>
      <c r="L51" s="89">
        <f t="shared" si="11"/>
        <v>40558.290000256384</v>
      </c>
      <c r="M51" s="89">
        <f t="shared" si="11"/>
        <v>626.53050011536106</v>
      </c>
      <c r="N51" s="89">
        <f t="shared" si="11"/>
        <v>17842.261274948076</v>
      </c>
      <c r="O51" s="89">
        <f t="shared" si="11"/>
        <v>7028.4324262733571</v>
      </c>
      <c r="P51" s="89">
        <f t="shared" si="11"/>
        <v>12930.555408176966</v>
      </c>
      <c r="Q51" s="89">
        <f t="shared" si="11"/>
        <v>14602.299933679635</v>
      </c>
      <c r="R51" s="89">
        <f t="shared" si="11"/>
        <v>1086.6150298441644</v>
      </c>
      <c r="S51" s="89">
        <f t="shared" si="11"/>
        <v>22295.076763429854</v>
      </c>
      <c r="T51" s="89">
        <f t="shared" si="11"/>
        <v>13789.765456456575</v>
      </c>
      <c r="U51" s="89">
        <f t="shared" si="11"/>
        <v>2339.2055445945589</v>
      </c>
      <c r="V51" s="89">
        <f t="shared" si="11"/>
        <v>15226.742495067534</v>
      </c>
      <c r="W51" s="89">
        <f t="shared" si="11"/>
        <v>27138.265877219616</v>
      </c>
      <c r="X51" s="89">
        <f t="shared" si="11"/>
        <v>2003.519644748827</v>
      </c>
      <c r="Y51" s="89">
        <f t="shared" si="11"/>
        <v>11036.916159863002</v>
      </c>
      <c r="Z51" s="89">
        <f t="shared" si="11"/>
        <v>12123.037728061667</v>
      </c>
      <c r="AA51" s="89">
        <f t="shared" si="11"/>
        <v>1125.43302237225</v>
      </c>
      <c r="AB51" s="89">
        <f t="shared" si="11"/>
        <v>14173.844860067475</v>
      </c>
      <c r="AC51" s="89">
        <f t="shared" si="11"/>
        <v>3846.6698129696306</v>
      </c>
      <c r="AD51" s="89">
        <f t="shared" si="11"/>
        <v>91.498584163666237</v>
      </c>
      <c r="AE51" s="89">
        <f t="shared" si="11"/>
        <v>11585.024362873635</v>
      </c>
      <c r="AF51" s="89">
        <f t="shared" si="11"/>
        <v>11401.639036706882</v>
      </c>
      <c r="AG51" s="89">
        <f t="shared" si="11"/>
        <v>6901.9375665180851</v>
      </c>
      <c r="AH51" s="89">
        <f t="shared" si="11"/>
        <v>3075.3280950668268</v>
      </c>
      <c r="AI51" s="89">
        <f t="shared" si="11"/>
        <v>12961.202357219881</v>
      </c>
      <c r="AJ51" s="89">
        <f t="shared" ref="AJ51:AY51" si="12">IF(AJ48=0,"-",SQRT(AJ50))</f>
        <v>2992.5910607489641</v>
      </c>
      <c r="AK51" s="89">
        <f t="shared" si="12"/>
        <v>3785.2159773370367</v>
      </c>
      <c r="AL51" s="89">
        <f t="shared" si="12"/>
        <v>2605.8528101983247</v>
      </c>
      <c r="AM51" s="89">
        <f t="shared" si="12"/>
        <v>6725.6337645892054</v>
      </c>
      <c r="AN51" s="89">
        <f t="shared" si="12"/>
        <v>1414.9648059348692</v>
      </c>
      <c r="AO51" s="89">
        <f t="shared" si="12"/>
        <v>63.015837329323404</v>
      </c>
      <c r="AP51" s="89">
        <f t="shared" si="12"/>
        <v>7854.3071267982014</v>
      </c>
      <c r="AQ51" s="89">
        <f t="shared" si="12"/>
        <v>743.08820705919061</v>
      </c>
      <c r="AR51" s="89">
        <f t="shared" si="12"/>
        <v>3282.78969317663</v>
      </c>
      <c r="AS51" s="89">
        <f t="shared" si="12"/>
        <v>6650.194638070534</v>
      </c>
      <c r="AT51" s="89">
        <f t="shared" si="12"/>
        <v>4945.5875871317694</v>
      </c>
      <c r="AU51" s="89">
        <f t="shared" si="12"/>
        <v>1506.4144142093137</v>
      </c>
      <c r="AV51" s="89">
        <f t="shared" si="12"/>
        <v>11832.563513605797</v>
      </c>
      <c r="AW51" s="89">
        <f t="shared" si="12"/>
        <v>4659.4964188773884</v>
      </c>
      <c r="AX51" s="89">
        <f t="shared" si="12"/>
        <v>18393.976611505146</v>
      </c>
      <c r="AY51" s="89">
        <f t="shared" si="12"/>
        <v>12209.839475177345</v>
      </c>
    </row>
    <row r="52" spans="2:51" s="74" customFormat="1" ht="15.5" x14ac:dyDescent="0.35">
      <c r="B52" s="92"/>
      <c r="C52" s="92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</row>
    <row r="53" spans="2:51" s="18" customFormat="1" ht="15.5" x14ac:dyDescent="0.35">
      <c r="B53" s="93" t="s">
        <v>46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</row>
    <row r="54" spans="2:51" s="18" customFormat="1" ht="15.5" x14ac:dyDescent="0.35">
      <c r="B54" s="87" t="s">
        <v>47</v>
      </c>
      <c r="C54" s="94" t="s">
        <v>53</v>
      </c>
      <c r="D54" s="95" t="s">
        <v>71</v>
      </c>
      <c r="E54" s="95">
        <f>IF(E48=0,"-",E48/AVERAGE($D$22:E22))</f>
        <v>1.9954270816090022E-2</v>
      </c>
      <c r="F54" s="95">
        <f>IF(F48=0,"-",F48/AVERAGE($D$22:F22))</f>
        <v>-2.7124409091747955E-2</v>
      </c>
      <c r="G54" s="95">
        <f>IF(G48=0,"-",G48/AVERAGE($D$22:G22))</f>
        <v>9.9420566719432973E-3</v>
      </c>
      <c r="H54" s="95">
        <f>IF(H48=0,"-",H48/AVERAGE($D$22:H22))</f>
        <v>1.2066867352991566E-3</v>
      </c>
      <c r="I54" s="95">
        <f>IF(I48=0,"-",I48/AVERAGE($D$22:I22))</f>
        <v>-5.0715866199641914E-3</v>
      </c>
      <c r="J54" s="95">
        <f>IF(J48=0,"-",J48/AVERAGE($D$22:J22))</f>
        <v>-5.0584138435566979E-3</v>
      </c>
      <c r="K54" s="95">
        <f>IF(K48=0,"-",K48/AVERAGE($D$22:K22))</f>
        <v>2.1544882857707421E-3</v>
      </c>
      <c r="L54" s="95">
        <f>IF(L48=0,"-",L48/AVERAGE($D$22:L22))</f>
        <v>0.10444965894544073</v>
      </c>
      <c r="M54" s="95">
        <f>IF(M48=0,"-",M48/AVERAGE($D$22:M22))</f>
        <v>1.5974375445466061E-3</v>
      </c>
      <c r="N54" s="95">
        <f>IF(N48=0,"-",N48/AVERAGE($D$22:N22))</f>
        <v>-4.5545801337524588E-2</v>
      </c>
      <c r="O54" s="95">
        <f>IF(O48=0,"-",O48/AVERAGE($D$22:O22))</f>
        <v>1.7832188891527587E-2</v>
      </c>
      <c r="P54" s="95">
        <f>IF(P48=0,"-",P48/AVERAGE($D$22:P22))</f>
        <v>-3.2866839451398323E-2</v>
      </c>
      <c r="Q54" s="95">
        <f>IF(Q48=0,"-",Q48/AVERAGE($D$22:Q22))</f>
        <v>-3.7306840962575652E-2</v>
      </c>
      <c r="R54" s="95">
        <f>IF(R48=0,"-",R48/AVERAGE($D$22:R22))</f>
        <v>2.7804764850347754E-3</v>
      </c>
      <c r="S54" s="95">
        <f>IF(S48=0,"-",S48/AVERAGE($D$22:S22))</f>
        <v>5.6687571892531978E-2</v>
      </c>
      <c r="T54" s="95">
        <f>IF(T48=0,"-",T48/AVERAGE($D$22:T22))</f>
        <v>-3.5143415060154948E-2</v>
      </c>
      <c r="U54" s="95">
        <f>IF(U48=0,"-",U48/AVERAGE($D$22:U22))</f>
        <v>5.9577902848389182E-3</v>
      </c>
      <c r="V54" s="95">
        <f>IF(V48=0,"-",V48/AVERAGE($D$22:V22))</f>
        <v>3.8596980688880518E-2</v>
      </c>
      <c r="W54" s="95">
        <f>IF(W48=0,"-",W48/AVERAGE($D$22:W22))</f>
        <v>-6.9156517844221527E-2</v>
      </c>
      <c r="X54" s="95">
        <f>IF(X48=0,"-",X48/AVERAGE($D$22:X22))</f>
        <v>-5.1161200847012278E-3</v>
      </c>
      <c r="Y54" s="95">
        <f>IF(Y48=0,"-",Y48/AVERAGE($D$22:Y22))</f>
        <v>2.8149669856955831E-2</v>
      </c>
      <c r="Z54" s="95">
        <f>IF(Z48=0,"-",Z48/AVERAGE($D$22:Z22))</f>
        <v>-3.1016455175057155E-2</v>
      </c>
      <c r="AA54" s="95">
        <f>IF(AA48=0,"-",AA48/AVERAGE($D$22:AA22))</f>
        <v>2.8831539620197753E-3</v>
      </c>
      <c r="AB54" s="95">
        <f>IF(AB48=0,"-",AB48/AVERAGE($D$22:AB22))</f>
        <v>3.6241603945216826E-2</v>
      </c>
      <c r="AC54" s="95">
        <f>IF(AC48=0,"-",AC48/AVERAGE($D$22:AC22))</f>
        <v>-9.8403639833537539E-3</v>
      </c>
      <c r="AD54" s="95">
        <f>IF(AD48=0,"-",AD48/AVERAGE($D$22:AD22))</f>
        <v>2.3408050489203027E-4</v>
      </c>
      <c r="AE54" s="95">
        <f>IF(AE48=0,"-",AE48/AVERAGE($D$22:AE22))</f>
        <v>2.9570175203736584E-2</v>
      </c>
      <c r="AF54" s="95">
        <f>IF(AF48=0,"-",AF48/AVERAGE($D$22:AF22))</f>
        <v>-2.9134764784648694E-2</v>
      </c>
      <c r="AG54" s="95">
        <f>IF(AG48=0,"-",AG48/AVERAGE($D$22:AG22))</f>
        <v>-1.7661041995170126E-2</v>
      </c>
      <c r="AH54" s="95">
        <f>IF(AH48=0,"-",AH48/AVERAGE($D$22:AH22))</f>
        <v>7.8705852190510857E-3</v>
      </c>
      <c r="AI54" s="95">
        <f>IF(AI48=0,"-",AI48/AVERAGE($D$22:AI22))</f>
        <v>-3.3261020695192545E-2</v>
      </c>
      <c r="AJ54" s="95">
        <f>IF(AJ48=0,"-",AJ48/AVERAGE($D$22:AJ22))</f>
        <v>-7.6953866647837058E-3</v>
      </c>
      <c r="AK54" s="95">
        <f>IF(AK48=0,"-",AK48/AVERAGE($D$22:AK22))</f>
        <v>-9.7565004105061599E-3</v>
      </c>
      <c r="AL54" s="95">
        <f>IF(AL48=0,"-",AL48/AVERAGE($D$22:AL22))</f>
        <v>6.7268333468385065E-3</v>
      </c>
      <c r="AM54" s="95">
        <f>IF(AM48=0,"-",AM48/AVERAGE($D$22:AM22))</f>
        <v>1.7371251624963786E-2</v>
      </c>
      <c r="AN54" s="95">
        <f>IF(AN48=0,"-",AN48/AVERAGE($D$22:AN22))</f>
        <v>-3.6590422890127637E-3</v>
      </c>
      <c r="AO54" s="95">
        <f>IF(AO48=0,"-",AO48/AVERAGE($D$22:AO22))</f>
        <v>1.6312570428303011E-4</v>
      </c>
      <c r="AP54" s="95">
        <f>IF(AP48=0,"-",AP48/AVERAGE($D$22:AP22))</f>
        <v>2.0328589606862301E-2</v>
      </c>
      <c r="AQ54" s="95">
        <f>IF(AQ48=0,"-",AQ48/AVERAGE($D$22:AQ22))</f>
        <v>1.9237313137135358E-3</v>
      </c>
      <c r="AR54" s="95">
        <f>IF(AR48=0,"-",AR48/AVERAGE($D$22:AR22))</f>
        <v>8.497027520928551E-3</v>
      </c>
      <c r="AS54" s="95">
        <f>IF(AS48=0,"-",AS48/AVERAGE($D$22:AS22))</f>
        <v>-1.7229221063309916E-2</v>
      </c>
      <c r="AT54" s="95">
        <f>IF(AT48=0,"-",AT48/AVERAGE($D$22:AT22))</f>
        <v>-1.2827782812666475E-2</v>
      </c>
      <c r="AU54" s="95">
        <f>IF(AU48=0,"-",AU48/AVERAGE($D$22:AU22))</f>
        <v>-3.9112657784991607E-3</v>
      </c>
      <c r="AV54" s="95">
        <f>IF(AV48=0,"-",AV48/AVERAGE($D$22:AV22))</f>
        <v>3.0702590637623924E-2</v>
      </c>
      <c r="AW54" s="95">
        <f>IF(AW48=0,"-",AW48/AVERAGE($D$22:AW22))</f>
        <v>-1.2098017359356771E-2</v>
      </c>
      <c r="AX54" s="95">
        <f>IF(AX48=0,"-",AX48/AVERAGE($D$22:AX22))</f>
        <v>4.7667944517954003E-2</v>
      </c>
      <c r="AY54" s="95">
        <f>IF(AY48=0,"-",AY48/AVERAGE($D$22:AY22))</f>
        <v>3.1569496403057215E-2</v>
      </c>
    </row>
    <row r="55" spans="2:51" s="18" customFormat="1" ht="15.5" x14ac:dyDescent="0.35">
      <c r="B55" s="91" t="s">
        <v>55</v>
      </c>
      <c r="C55" s="92" t="s">
        <v>54</v>
      </c>
      <c r="D55" s="95" t="s">
        <v>71</v>
      </c>
      <c r="E55" s="95">
        <f>E49/AVERAGE($D$22:E22)</f>
        <v>1.9954270816090022E-2</v>
      </c>
      <c r="F55" s="95">
        <f>F49/AVERAGE($D$22:F22)</f>
        <v>2.7124409091747955E-2</v>
      </c>
      <c r="G55" s="95">
        <f>G49/AVERAGE($D$22:G22)</f>
        <v>9.9420566719432973E-3</v>
      </c>
      <c r="H55" s="95">
        <f>H49/AVERAGE($D$22:H22)</f>
        <v>1.2066867352991566E-3</v>
      </c>
      <c r="I55" s="95">
        <f>I49/AVERAGE($D$22:I22)</f>
        <v>5.0715866199641914E-3</v>
      </c>
      <c r="J55" s="95">
        <f>J49/AVERAGE($D$22:J22)</f>
        <v>5.0584138435566979E-3</v>
      </c>
      <c r="K55" s="95">
        <f>K49/AVERAGE($D$22:K22)</f>
        <v>2.1544882857707421E-3</v>
      </c>
      <c r="L55" s="95">
        <f>L49/AVERAGE($D$22:L22)</f>
        <v>0.10444965894544073</v>
      </c>
      <c r="M55" s="95">
        <f>M49/AVERAGE($D$22:M22)</f>
        <v>1.5974375445466061E-3</v>
      </c>
      <c r="N55" s="95">
        <f>N49/AVERAGE($D$22:N22)</f>
        <v>4.5545801337524588E-2</v>
      </c>
      <c r="O55" s="95">
        <f>O49/AVERAGE($D$22:O22)</f>
        <v>1.7832188891527587E-2</v>
      </c>
      <c r="P55" s="95">
        <f>P49/AVERAGE($D$22:P22)</f>
        <v>3.2866839451398323E-2</v>
      </c>
      <c r="Q55" s="95">
        <f>Q49/AVERAGE($D$22:Q22)</f>
        <v>3.7306840962575652E-2</v>
      </c>
      <c r="R55" s="95">
        <f>R49/AVERAGE($D$22:R22)</f>
        <v>2.7804764850347754E-3</v>
      </c>
      <c r="S55" s="95">
        <f>S49/AVERAGE($D$22:S22)</f>
        <v>5.6687571892531978E-2</v>
      </c>
      <c r="T55" s="95">
        <f>T49/AVERAGE($D$22:T22)</f>
        <v>3.5143415060154948E-2</v>
      </c>
      <c r="U55" s="95">
        <f>U49/AVERAGE($D$22:U22)</f>
        <v>5.9577902848389182E-3</v>
      </c>
      <c r="V55" s="95">
        <f>V49/AVERAGE($D$22:V22)</f>
        <v>3.8596980688880518E-2</v>
      </c>
      <c r="W55" s="95">
        <f>W49/AVERAGE($D$22:W22)</f>
        <v>6.9156517844221527E-2</v>
      </c>
      <c r="X55" s="95">
        <f>X49/AVERAGE($D$22:X22)</f>
        <v>5.1161200847012278E-3</v>
      </c>
      <c r="Y55" s="95">
        <f>Y49/AVERAGE($D$22:Y22)</f>
        <v>2.8149669856955831E-2</v>
      </c>
      <c r="Z55" s="95">
        <f>Z49/AVERAGE($D$22:Z22)</f>
        <v>3.1016455175057155E-2</v>
      </c>
      <c r="AA55" s="95">
        <f>AA49/AVERAGE($D$22:AA22)</f>
        <v>2.8831539620197753E-3</v>
      </c>
      <c r="AB55" s="95">
        <f>AB49/AVERAGE($D$22:AB22)</f>
        <v>3.6241603945216826E-2</v>
      </c>
      <c r="AC55" s="95">
        <f>AC49/AVERAGE($D$22:AC22)</f>
        <v>9.8403639833537539E-3</v>
      </c>
      <c r="AD55" s="95">
        <f>AD49/AVERAGE($D$22:AD22)</f>
        <v>2.3408050489203027E-4</v>
      </c>
      <c r="AE55" s="95">
        <f>AE49/AVERAGE($D$22:AE22)</f>
        <v>2.9570175203736584E-2</v>
      </c>
      <c r="AF55" s="95">
        <f>AF49/AVERAGE($D$22:AF22)</f>
        <v>2.9134764784648694E-2</v>
      </c>
      <c r="AG55" s="95">
        <f>AG49/AVERAGE($D$22:AG22)</f>
        <v>1.7661041995170126E-2</v>
      </c>
      <c r="AH55" s="95">
        <f>AH49/AVERAGE($D$22:AH22)</f>
        <v>7.8705852190510857E-3</v>
      </c>
      <c r="AI55" s="95">
        <f>AI49/AVERAGE($D$22:AI22)</f>
        <v>3.3261020695192545E-2</v>
      </c>
      <c r="AJ55" s="95">
        <f>AJ49/AVERAGE($D$22:AJ22)</f>
        <v>7.6953866647837058E-3</v>
      </c>
      <c r="AK55" s="95">
        <f>AK49/AVERAGE($D$22:AK22)</f>
        <v>9.7565004105061599E-3</v>
      </c>
      <c r="AL55" s="95">
        <f>AL49/AVERAGE($D$22:AL22)</f>
        <v>6.7268333468385065E-3</v>
      </c>
      <c r="AM55" s="95">
        <f>AM49/AVERAGE($D$22:AM22)</f>
        <v>1.7371251624963786E-2</v>
      </c>
      <c r="AN55" s="95">
        <f>AN49/AVERAGE($D$22:AN22)</f>
        <v>3.6590422890127637E-3</v>
      </c>
      <c r="AO55" s="95">
        <f>AO49/AVERAGE($D$22:AO22)</f>
        <v>1.6312570428303011E-4</v>
      </c>
      <c r="AP55" s="95">
        <f>AP49/AVERAGE($D$22:AP22)</f>
        <v>2.0328589606862301E-2</v>
      </c>
      <c r="AQ55" s="95">
        <f>AQ49/AVERAGE($D$22:AQ22)</f>
        <v>1.9237313137135358E-3</v>
      </c>
      <c r="AR55" s="95">
        <f>AR49/AVERAGE($D$22:AR22)</f>
        <v>8.497027520928551E-3</v>
      </c>
      <c r="AS55" s="95">
        <f>AS49/AVERAGE($D$22:AS22)</f>
        <v>1.7229221063309916E-2</v>
      </c>
      <c r="AT55" s="95">
        <f>AT49/AVERAGE($D$22:AT22)</f>
        <v>1.2827782812666475E-2</v>
      </c>
      <c r="AU55" s="95">
        <f>AU49/AVERAGE($D$22:AU22)</f>
        <v>3.9112657784991607E-3</v>
      </c>
      <c r="AV55" s="95">
        <f>AV49/AVERAGE($D$22:AV22)</f>
        <v>3.0702590637623924E-2</v>
      </c>
      <c r="AW55" s="95">
        <f>AW49/AVERAGE($D$22:AW22)</f>
        <v>1.2098017359356771E-2</v>
      </c>
      <c r="AX55" s="95">
        <f>AX49/AVERAGE($D$22:AX22)</f>
        <v>4.7667944517954003E-2</v>
      </c>
      <c r="AY55" s="95">
        <f>AY49/AVERAGE($D$22:AY22)</f>
        <v>3.1569496403057215E-2</v>
      </c>
    </row>
    <row r="56" spans="2:51" s="18" customFormat="1" ht="15.5" x14ac:dyDescent="0.35">
      <c r="B56" s="91" t="s">
        <v>56</v>
      </c>
      <c r="C56" s="92" t="s">
        <v>57</v>
      </c>
      <c r="D56" s="95" t="s">
        <v>71</v>
      </c>
      <c r="E56" s="95">
        <f t="shared" ref="E56:AY56" si="13">E51/E22</f>
        <v>1.9521452646281814E-2</v>
      </c>
      <c r="F56" s="95">
        <f t="shared" si="13"/>
        <v>2.821572655292234E-2</v>
      </c>
      <c r="G56" s="95">
        <f t="shared" si="13"/>
        <v>9.8638552708128543E-3</v>
      </c>
      <c r="H56" s="95">
        <f t="shared" si="13"/>
        <v>1.2060424046375507E-3</v>
      </c>
      <c r="I56" s="95">
        <f t="shared" si="13"/>
        <v>5.1225731517971114E-3</v>
      </c>
      <c r="J56" s="95">
        <f t="shared" si="13"/>
        <v>5.1293478413445386E-3</v>
      </c>
      <c r="K56" s="95">
        <f t="shared" si="13"/>
        <v>2.1620312823015489E-3</v>
      </c>
      <c r="L56" s="95">
        <f t="shared" si="13"/>
        <v>8.6937758429430578E-2</v>
      </c>
      <c r="M56" s="95">
        <f t="shared" si="13"/>
        <v>1.466065683367133E-3</v>
      </c>
      <c r="N56" s="95">
        <f t="shared" si="13"/>
        <v>4.6094624805138165E-2</v>
      </c>
      <c r="O56" s="95">
        <f t="shared" si="13"/>
        <v>1.6712874937635794E-2</v>
      </c>
      <c r="P56" s="95">
        <f t="shared" si="13"/>
        <v>3.3605323104491602E-2</v>
      </c>
      <c r="Q56" s="95">
        <f t="shared" si="13"/>
        <v>3.9978042736037639E-2</v>
      </c>
      <c r="R56" s="95">
        <f t="shared" si="13"/>
        <v>2.8424956637084936E-3</v>
      </c>
      <c r="S56" s="95">
        <f t="shared" si="13"/>
        <v>5.1760781652276128E-2</v>
      </c>
      <c r="T56" s="95">
        <f t="shared" si="13"/>
        <v>3.6500752940641132E-2</v>
      </c>
      <c r="U56" s="95">
        <f t="shared" si="13"/>
        <v>5.8954426979917407E-3</v>
      </c>
      <c r="V56" s="95">
        <f t="shared" si="13"/>
        <v>3.5553242026402199E-2</v>
      </c>
      <c r="W56" s="95">
        <f t="shared" si="13"/>
        <v>7.693429798557494E-2</v>
      </c>
      <c r="X56" s="95">
        <f t="shared" si="13"/>
        <v>5.3365713225000189E-3</v>
      </c>
      <c r="Y56" s="95">
        <f t="shared" si="13"/>
        <v>2.7457610818592309E-2</v>
      </c>
      <c r="Z56" s="95">
        <f t="shared" si="13"/>
        <v>3.3306421220824119E-2</v>
      </c>
      <c r="AA56" s="95">
        <f t="shared" si="13"/>
        <v>2.9725469346271482E-3</v>
      </c>
      <c r="AB56" s="95">
        <f t="shared" si="13"/>
        <v>3.4656487367548797E-2</v>
      </c>
      <c r="AC56" s="95">
        <f t="shared" si="13"/>
        <v>9.9587836476810396E-3</v>
      </c>
      <c r="AD56" s="95">
        <f t="shared" si="13"/>
        <v>2.3442601672947906E-4</v>
      </c>
      <c r="AE56" s="95">
        <f t="shared" si="13"/>
        <v>2.7851160353286202E-2</v>
      </c>
      <c r="AF56" s="95">
        <f t="shared" si="13"/>
        <v>3.0080305605495149E-2</v>
      </c>
      <c r="AG56" s="95">
        <f t="shared" si="13"/>
        <v>1.8400063892995235E-2</v>
      </c>
      <c r="AH56" s="95">
        <f t="shared" si="13"/>
        <v>7.9089808020440973E-3</v>
      </c>
      <c r="AI56" s="95">
        <f t="shared" si="13"/>
        <v>3.6309753859570151E-2</v>
      </c>
      <c r="AJ56" s="95">
        <f t="shared" si="13"/>
        <v>8.2378570957625918E-3</v>
      </c>
      <c r="AK56" s="95">
        <f t="shared" si="13"/>
        <v>1.0577542733452851E-2</v>
      </c>
      <c r="AL56" s="95">
        <f t="shared" si="13"/>
        <v>7.0921068236081018E-3</v>
      </c>
      <c r="AM56" s="95">
        <f t="shared" si="13"/>
        <v>1.7709755285012521E-2</v>
      </c>
      <c r="AN56" s="95">
        <f t="shared" si="13"/>
        <v>3.8252630601104871E-3</v>
      </c>
      <c r="AO56" s="95">
        <f t="shared" si="13"/>
        <v>1.6964595261693451E-4</v>
      </c>
      <c r="AP56" s="95">
        <f t="shared" si="13"/>
        <v>2.0199017417687724E-2</v>
      </c>
      <c r="AQ56" s="95">
        <f t="shared" si="13"/>
        <v>1.9419882424588733E-3</v>
      </c>
      <c r="AR56" s="95">
        <f t="shared" si="13"/>
        <v>8.4348198028665056E-3</v>
      </c>
      <c r="AS56" s="95">
        <f t="shared" si="13"/>
        <v>1.7918580992500106E-2</v>
      </c>
      <c r="AT56" s="95">
        <f t="shared" si="13"/>
        <v>1.3483283769995609E-2</v>
      </c>
      <c r="AU56" s="95">
        <f t="shared" si="13"/>
        <v>4.0891615838816089E-3</v>
      </c>
      <c r="AV56" s="95">
        <f t="shared" si="13"/>
        <v>2.9865655156970965E-2</v>
      </c>
      <c r="AW56" s="95">
        <f t="shared" si="13"/>
        <v>1.2458346708013743E-2</v>
      </c>
      <c r="AX56" s="95">
        <f t="shared" si="13"/>
        <v>4.3843096649684173E-2</v>
      </c>
      <c r="AY56" s="95">
        <f t="shared" si="13"/>
        <v>2.8509011569948037E-2</v>
      </c>
    </row>
    <row r="57" spans="2:51" s="18" customFormat="1" ht="15.5" x14ac:dyDescent="0.35"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</row>
    <row r="58" spans="2:51" s="18" customFormat="1" ht="15.5" x14ac:dyDescent="0.35">
      <c r="B58" s="85" t="s">
        <v>58</v>
      </c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</row>
    <row r="59" spans="2:51" s="18" customFormat="1" ht="15.5" x14ac:dyDescent="0.35">
      <c r="B59" s="91" t="s">
        <v>59</v>
      </c>
      <c r="C59" s="92" t="s">
        <v>51</v>
      </c>
      <c r="D59" s="89">
        <v>0</v>
      </c>
      <c r="E59" s="89">
        <f>D48+E48</f>
        <v>7714.7999999999884</v>
      </c>
      <c r="F59" s="89">
        <f t="shared" ref="F59:AY59" si="14">E48+F48</f>
        <v>-2573.1900000000023</v>
      </c>
      <c r="G59" s="89">
        <f t="shared" si="14"/>
        <v>-6507.0854999999865</v>
      </c>
      <c r="H59" s="89">
        <f t="shared" si="14"/>
        <v>4239.8615250000148</v>
      </c>
      <c r="I59" s="89">
        <f t="shared" si="14"/>
        <v>-1466.1623137500137</v>
      </c>
      <c r="J59" s="89">
        <f t="shared" si="14"/>
        <v>-3840.8230411875411</v>
      </c>
      <c r="K59" s="89">
        <f t="shared" si="14"/>
        <v>-1100.1703685343964</v>
      </c>
      <c r="L59" s="89">
        <f t="shared" si="14"/>
        <v>41373.823334159504</v>
      </c>
      <c r="M59" s="89">
        <f t="shared" si="14"/>
        <v>41184.820500371745</v>
      </c>
      <c r="N59" s="89">
        <f t="shared" si="14"/>
        <v>-17215.730774832715</v>
      </c>
      <c r="O59" s="89">
        <f t="shared" si="14"/>
        <v>-10813.828848674719</v>
      </c>
      <c r="P59" s="89">
        <f t="shared" si="14"/>
        <v>-5902.1229819036089</v>
      </c>
      <c r="Q59" s="89">
        <f t="shared" si="14"/>
        <v>-27532.855341856601</v>
      </c>
      <c r="R59" s="89">
        <f t="shared" si="14"/>
        <v>-13515.68490383547</v>
      </c>
      <c r="S59" s="89">
        <f t="shared" si="14"/>
        <v>23381.691793274018</v>
      </c>
      <c r="T59" s="89">
        <f t="shared" si="14"/>
        <v>8505.311306973279</v>
      </c>
      <c r="U59" s="89">
        <f t="shared" si="14"/>
        <v>-11450.559911862016</v>
      </c>
      <c r="V59" s="89">
        <f t="shared" si="14"/>
        <v>17565.948039662093</v>
      </c>
      <c r="W59" s="89">
        <f t="shared" si="14"/>
        <v>-11911.523382152081</v>
      </c>
      <c r="X59" s="89">
        <f t="shared" si="14"/>
        <v>-29141.785521968442</v>
      </c>
      <c r="Y59" s="89">
        <f t="shared" si="14"/>
        <v>9033.3965151141747</v>
      </c>
      <c r="Z59" s="89">
        <f t="shared" si="14"/>
        <v>-1086.121568198665</v>
      </c>
      <c r="AA59" s="89">
        <f t="shared" si="14"/>
        <v>-10997.604705689417</v>
      </c>
      <c r="AB59" s="89">
        <f t="shared" si="14"/>
        <v>15299.277882439725</v>
      </c>
      <c r="AC59" s="89">
        <f t="shared" si="14"/>
        <v>10327.175047097844</v>
      </c>
      <c r="AD59" s="89">
        <f t="shared" si="14"/>
        <v>-3755.1712288059643</v>
      </c>
      <c r="AE59" s="89">
        <f t="shared" si="14"/>
        <v>11676.522947037301</v>
      </c>
      <c r="AF59" s="89">
        <f t="shared" si="14"/>
        <v>183.38532616675366</v>
      </c>
      <c r="AG59" s="89">
        <f t="shared" si="14"/>
        <v>-18303.576603224967</v>
      </c>
      <c r="AH59" s="89">
        <f t="shared" si="14"/>
        <v>-3826.6094714512583</v>
      </c>
      <c r="AI59" s="89">
        <f t="shared" si="14"/>
        <v>-9885.8742621530546</v>
      </c>
      <c r="AJ59" s="89">
        <f t="shared" si="14"/>
        <v>-15953.793417968845</v>
      </c>
      <c r="AK59" s="89">
        <f t="shared" si="14"/>
        <v>-6777.8070380860008</v>
      </c>
      <c r="AL59" s="89">
        <f t="shared" si="14"/>
        <v>-1179.363167138712</v>
      </c>
      <c r="AM59" s="89">
        <f t="shared" si="14"/>
        <v>9331.4865747875301</v>
      </c>
      <c r="AN59" s="89">
        <f t="shared" si="14"/>
        <v>5310.6689586543362</v>
      </c>
      <c r="AO59" s="89">
        <f t="shared" si="14"/>
        <v>-1351.9489686055458</v>
      </c>
      <c r="AP59" s="89">
        <f t="shared" si="14"/>
        <v>7917.3229641275248</v>
      </c>
      <c r="AQ59" s="89">
        <f t="shared" si="14"/>
        <v>8597.395333857392</v>
      </c>
      <c r="AR59" s="89">
        <f t="shared" si="14"/>
        <v>4025.8779002358206</v>
      </c>
      <c r="AS59" s="89">
        <f t="shared" si="14"/>
        <v>-3367.404944893904</v>
      </c>
      <c r="AT59" s="89">
        <f t="shared" si="14"/>
        <v>-11595.782225202303</v>
      </c>
      <c r="AU59" s="89">
        <f t="shared" si="14"/>
        <v>-6452.0020013410831</v>
      </c>
      <c r="AV59" s="89">
        <f t="shared" si="14"/>
        <v>10326.149099396484</v>
      </c>
      <c r="AW59" s="89">
        <f t="shared" si="14"/>
        <v>7173.0670947284088</v>
      </c>
      <c r="AX59" s="89">
        <f t="shared" si="14"/>
        <v>13734.480192627758</v>
      </c>
      <c r="AY59" s="89">
        <f t="shared" si="14"/>
        <v>30603.816086682491</v>
      </c>
    </row>
    <row r="60" spans="2:51" s="18" customFormat="1" ht="15.5" x14ac:dyDescent="0.35">
      <c r="B60" s="91" t="s">
        <v>60</v>
      </c>
      <c r="C60" s="92" t="s">
        <v>63</v>
      </c>
      <c r="D60" s="89">
        <v>0</v>
      </c>
      <c r="E60" s="89">
        <f>IFERROR(D49+E49,E49)</f>
        <v>7714.7999999999884</v>
      </c>
      <c r="F60" s="89">
        <f t="shared" ref="F60:AY60" si="15">IFERROR(E49+F49,F49)</f>
        <v>18002.789999999979</v>
      </c>
      <c r="G60" s="89">
        <f t="shared" si="15"/>
        <v>14068.894499999995</v>
      </c>
      <c r="H60" s="89">
        <f t="shared" si="15"/>
        <v>4239.8615250000148</v>
      </c>
      <c r="I60" s="89">
        <f t="shared" si="15"/>
        <v>2384.0763637500349</v>
      </c>
      <c r="J60" s="89">
        <f t="shared" si="15"/>
        <v>3840.8230411875411</v>
      </c>
      <c r="K60" s="89">
        <f t="shared" si="15"/>
        <v>2731.2370363406371</v>
      </c>
      <c r="L60" s="89">
        <f t="shared" si="15"/>
        <v>41373.823334159504</v>
      </c>
      <c r="M60" s="89">
        <f t="shared" si="15"/>
        <v>41184.820500371745</v>
      </c>
      <c r="N60" s="89">
        <f t="shared" si="15"/>
        <v>18468.791775063437</v>
      </c>
      <c r="O60" s="89">
        <f t="shared" si="15"/>
        <v>24870.693701221433</v>
      </c>
      <c r="P60" s="89">
        <f t="shared" si="15"/>
        <v>19958.987834450323</v>
      </c>
      <c r="Q60" s="89">
        <f t="shared" si="15"/>
        <v>27532.855341856601</v>
      </c>
      <c r="R60" s="89">
        <f t="shared" si="15"/>
        <v>15688.914963523799</v>
      </c>
      <c r="S60" s="89">
        <f t="shared" si="15"/>
        <v>23381.691793274018</v>
      </c>
      <c r="T60" s="89">
        <f t="shared" si="15"/>
        <v>36084.842219886428</v>
      </c>
      <c r="U60" s="89">
        <f t="shared" si="15"/>
        <v>16128.971001051133</v>
      </c>
      <c r="V60" s="89">
        <f t="shared" si="15"/>
        <v>17565.948039662093</v>
      </c>
      <c r="W60" s="89">
        <f t="shared" si="15"/>
        <v>42365.00837228715</v>
      </c>
      <c r="X60" s="89">
        <f t="shared" si="15"/>
        <v>29141.785521968442</v>
      </c>
      <c r="Y60" s="89">
        <f t="shared" si="15"/>
        <v>13040.435804611829</v>
      </c>
      <c r="Z60" s="89">
        <f t="shared" si="15"/>
        <v>23159.953887924668</v>
      </c>
      <c r="AA60" s="89">
        <f t="shared" si="15"/>
        <v>13248.470750433917</v>
      </c>
      <c r="AB60" s="89">
        <f t="shared" si="15"/>
        <v>15299.277882439725</v>
      </c>
      <c r="AC60" s="89">
        <f t="shared" si="15"/>
        <v>18020.514673037105</v>
      </c>
      <c r="AD60" s="89">
        <f t="shared" si="15"/>
        <v>3938.1683971332968</v>
      </c>
      <c r="AE60" s="89">
        <f t="shared" si="15"/>
        <v>11676.522947037301</v>
      </c>
      <c r="AF60" s="89">
        <f t="shared" si="15"/>
        <v>22986.663399580517</v>
      </c>
      <c r="AG60" s="89">
        <f t="shared" si="15"/>
        <v>18303.576603224967</v>
      </c>
      <c r="AH60" s="89">
        <f t="shared" si="15"/>
        <v>9977.2656615849119</v>
      </c>
      <c r="AI60" s="89">
        <f t="shared" si="15"/>
        <v>16036.530452286708</v>
      </c>
      <c r="AJ60" s="89">
        <f t="shared" si="15"/>
        <v>15953.793417968845</v>
      </c>
      <c r="AK60" s="89">
        <f t="shared" si="15"/>
        <v>6777.8070380860008</v>
      </c>
      <c r="AL60" s="89">
        <f t="shared" si="15"/>
        <v>6391.0687875353615</v>
      </c>
      <c r="AM60" s="89">
        <f t="shared" si="15"/>
        <v>9331.4865747875301</v>
      </c>
      <c r="AN60" s="89">
        <f t="shared" si="15"/>
        <v>8140.5985705240746</v>
      </c>
      <c r="AO60" s="89">
        <f t="shared" si="15"/>
        <v>1477.9806432641926</v>
      </c>
      <c r="AP60" s="89">
        <f t="shared" si="15"/>
        <v>7917.3229641275248</v>
      </c>
      <c r="AQ60" s="89">
        <f t="shared" si="15"/>
        <v>8597.395333857392</v>
      </c>
      <c r="AR60" s="89">
        <f t="shared" si="15"/>
        <v>4025.8779002358206</v>
      </c>
      <c r="AS60" s="89">
        <f t="shared" si="15"/>
        <v>9932.9843312471639</v>
      </c>
      <c r="AT60" s="89">
        <f t="shared" si="15"/>
        <v>11595.782225202303</v>
      </c>
      <c r="AU60" s="89">
        <f t="shared" si="15"/>
        <v>6452.0020013410831</v>
      </c>
      <c r="AV60" s="89">
        <f t="shared" si="15"/>
        <v>13338.977927815111</v>
      </c>
      <c r="AW60" s="89">
        <f t="shared" si="15"/>
        <v>16492.059932483186</v>
      </c>
      <c r="AX60" s="89">
        <f t="shared" si="15"/>
        <v>23053.473030382534</v>
      </c>
      <c r="AY60" s="89">
        <f t="shared" si="15"/>
        <v>30603.816086682491</v>
      </c>
    </row>
    <row r="61" spans="2:51" s="18" customFormat="1" ht="15.5" x14ac:dyDescent="0.35">
      <c r="B61" s="91" t="s">
        <v>61</v>
      </c>
      <c r="C61" s="92" t="s">
        <v>64</v>
      </c>
      <c r="D61" s="89">
        <v>0</v>
      </c>
      <c r="E61" s="89">
        <f>IFERROR(D50+E50,E50)</f>
        <v>59518139.03999982</v>
      </c>
      <c r="F61" s="89">
        <f t="shared" ref="F61:AY61" si="16">IFERROR(E50+F50,F50)</f>
        <v>165360877.28009963</v>
      </c>
      <c r="G61" s="89">
        <f t="shared" si="16"/>
        <v>120137977.07822008</v>
      </c>
      <c r="H61" s="89">
        <f t="shared" si="16"/>
        <v>14505880.388917143</v>
      </c>
      <c r="I61" s="89">
        <f t="shared" si="16"/>
        <v>3916726.0192261911</v>
      </c>
      <c r="J61" s="89">
        <f t="shared" si="16"/>
        <v>7376005.1439621411</v>
      </c>
      <c r="K61" s="89">
        <f t="shared" si="16"/>
        <v>4335015.2942399485</v>
      </c>
      <c r="L61" s="89">
        <f t="shared" si="16"/>
        <v>1645639982.3636041</v>
      </c>
      <c r="M61" s="89">
        <f t="shared" si="16"/>
        <v>1645367428.2124717</v>
      </c>
      <c r="N61" s="89">
        <f t="shared" si="16"/>
        <v>318738827.87108654</v>
      </c>
      <c r="O61" s="89">
        <f t="shared" si="16"/>
        <v>367745149.77420259</v>
      </c>
      <c r="P61" s="89">
        <f t="shared" si="16"/>
        <v>216598125.53462538</v>
      </c>
      <c r="Q61" s="89">
        <f t="shared" si="16"/>
        <v>380426426.51707482</v>
      </c>
      <c r="R61" s="89">
        <f t="shared" si="16"/>
        <v>214407895.57622349</v>
      </c>
      <c r="S61" s="89">
        <f t="shared" si="16"/>
        <v>498251180.11031306</v>
      </c>
      <c r="T61" s="89">
        <f t="shared" si="16"/>
        <v>687228079.23131275</v>
      </c>
      <c r="U61" s="89">
        <f t="shared" si="16"/>
        <v>195629513.92394495</v>
      </c>
      <c r="V61" s="89">
        <f t="shared" si="16"/>
        <v>237325569.5909574</v>
      </c>
      <c r="W61" s="89">
        <f t="shared" si="16"/>
        <v>968339161.83375812</v>
      </c>
      <c r="X61" s="89">
        <f t="shared" si="16"/>
        <v>740499565.7895571</v>
      </c>
      <c r="Y61" s="89">
        <f t="shared" si="16"/>
        <v>125827609.28673953</v>
      </c>
      <c r="Z61" s="89">
        <f t="shared" si="16"/>
        <v>268781562.07585162</v>
      </c>
      <c r="AA61" s="89">
        <f t="shared" si="16"/>
        <v>148234643.2438525</v>
      </c>
      <c r="AB61" s="89">
        <f t="shared" si="16"/>
        <v>202164477.6051071</v>
      </c>
      <c r="AC61" s="89">
        <f t="shared" si="16"/>
        <v>215694746.76727298</v>
      </c>
      <c r="AD61" s="89">
        <f t="shared" si="16"/>
        <v>14805240.640915768</v>
      </c>
      <c r="AE61" s="89">
        <f t="shared" si="16"/>
        <v>134221161.47927964</v>
      </c>
      <c r="AF61" s="89">
        <f t="shared" si="16"/>
        <v>264210162.21173391</v>
      </c>
      <c r="AG61" s="89">
        <f t="shared" si="16"/>
        <v>177634114.89547181</v>
      </c>
      <c r="AH61" s="89">
        <f t="shared" si="16"/>
        <v>57094385.064420938</v>
      </c>
      <c r="AI61" s="89">
        <f t="shared" si="16"/>
        <v>177450409.43710959</v>
      </c>
      <c r="AJ61" s="89">
        <f t="shared" si="16"/>
        <v>176948367.80167684</v>
      </c>
      <c r="AK61" s="89">
        <f t="shared" si="16"/>
        <v>23283461.251962189</v>
      </c>
      <c r="AL61" s="89">
        <f t="shared" si="16"/>
        <v>21118328.863506086</v>
      </c>
      <c r="AM61" s="89">
        <f t="shared" si="16"/>
        <v>52024618.403800875</v>
      </c>
      <c r="AN61" s="89">
        <f t="shared" si="16"/>
        <v>47236274.937416673</v>
      </c>
      <c r="AO61" s="89">
        <f t="shared" si="16"/>
        <v>2006096.3977886178</v>
      </c>
      <c r="AP61" s="89">
        <f t="shared" si="16"/>
        <v>61694111.437827334</v>
      </c>
      <c r="AQ61" s="89">
        <f t="shared" si="16"/>
        <v>62242320.525543459</v>
      </c>
      <c r="AR61" s="89">
        <f t="shared" si="16"/>
        <v>11328888.253097156</v>
      </c>
      <c r="AS61" s="89">
        <f t="shared" si="16"/>
        <v>55001796.893848792</v>
      </c>
      <c r="AT61" s="89">
        <f t="shared" si="16"/>
        <v>68683925.306213915</v>
      </c>
      <c r="AU61" s="89">
        <f t="shared" si="16"/>
        <v>26728120.969329424</v>
      </c>
      <c r="AV61" s="89">
        <f t="shared" si="16"/>
        <v>142278843.69085276</v>
      </c>
      <c r="AW61" s="89">
        <f t="shared" si="16"/>
        <v>161720466.18104637</v>
      </c>
      <c r="AX61" s="89">
        <f t="shared" si="16"/>
        <v>360049282.46212959</v>
      </c>
      <c r="AY61" s="89">
        <f t="shared" si="16"/>
        <v>487418555.59419733</v>
      </c>
    </row>
    <row r="62" spans="2:51" s="18" customFormat="1" ht="15.5" x14ac:dyDescent="0.35">
      <c r="B62" s="91" t="s">
        <v>62</v>
      </c>
      <c r="C62" s="92" t="s">
        <v>65</v>
      </c>
      <c r="D62" s="89">
        <v>0</v>
      </c>
      <c r="E62" s="89">
        <f>IFERROR(D51+E51,E51)</f>
        <v>7714.7999999999884</v>
      </c>
      <c r="F62" s="89">
        <f t="shared" ref="F62:AY62" si="17">IFERROR(E51+F51,F51)</f>
        <v>18002.789999999979</v>
      </c>
      <c r="G62" s="89">
        <f t="shared" si="17"/>
        <v>14068.894499999995</v>
      </c>
      <c r="H62" s="89">
        <f t="shared" si="17"/>
        <v>4239.8615250000148</v>
      </c>
      <c r="I62" s="89">
        <f t="shared" si="17"/>
        <v>2384.0763637500349</v>
      </c>
      <c r="J62" s="89">
        <f t="shared" si="17"/>
        <v>3840.8230411875411</v>
      </c>
      <c r="K62" s="89">
        <f t="shared" si="17"/>
        <v>2731.2370363406371</v>
      </c>
      <c r="L62" s="89">
        <f t="shared" si="17"/>
        <v>41373.823334159504</v>
      </c>
      <c r="M62" s="89">
        <f t="shared" si="17"/>
        <v>41184.820500371745</v>
      </c>
      <c r="N62" s="89">
        <f t="shared" si="17"/>
        <v>18468.791775063437</v>
      </c>
      <c r="O62" s="89">
        <f t="shared" si="17"/>
        <v>24870.693701221433</v>
      </c>
      <c r="P62" s="89">
        <f t="shared" si="17"/>
        <v>19958.987834450323</v>
      </c>
      <c r="Q62" s="89">
        <f t="shared" si="17"/>
        <v>27532.855341856601</v>
      </c>
      <c r="R62" s="89">
        <f t="shared" si="17"/>
        <v>15688.914963523799</v>
      </c>
      <c r="S62" s="89">
        <f t="shared" si="17"/>
        <v>23381.691793274018</v>
      </c>
      <c r="T62" s="89">
        <f t="shared" si="17"/>
        <v>36084.842219886428</v>
      </c>
      <c r="U62" s="89">
        <f t="shared" si="17"/>
        <v>16128.971001051133</v>
      </c>
      <c r="V62" s="89">
        <f t="shared" si="17"/>
        <v>17565.948039662093</v>
      </c>
      <c r="W62" s="89">
        <f t="shared" si="17"/>
        <v>42365.00837228715</v>
      </c>
      <c r="X62" s="89">
        <f t="shared" si="17"/>
        <v>29141.785521968442</v>
      </c>
      <c r="Y62" s="89">
        <f t="shared" si="17"/>
        <v>13040.435804611829</v>
      </c>
      <c r="Z62" s="89">
        <f t="shared" si="17"/>
        <v>23159.953887924668</v>
      </c>
      <c r="AA62" s="89">
        <f t="shared" si="17"/>
        <v>13248.470750433917</v>
      </c>
      <c r="AB62" s="89">
        <f t="shared" si="17"/>
        <v>15299.277882439725</v>
      </c>
      <c r="AC62" s="89">
        <f t="shared" si="17"/>
        <v>18020.514673037105</v>
      </c>
      <c r="AD62" s="89">
        <f t="shared" si="17"/>
        <v>3938.1683971332968</v>
      </c>
      <c r="AE62" s="89">
        <f t="shared" si="17"/>
        <v>11676.522947037301</v>
      </c>
      <c r="AF62" s="89">
        <f t="shared" si="17"/>
        <v>22986.663399580517</v>
      </c>
      <c r="AG62" s="89">
        <f t="shared" si="17"/>
        <v>18303.576603224967</v>
      </c>
      <c r="AH62" s="89">
        <f t="shared" si="17"/>
        <v>9977.2656615849119</v>
      </c>
      <c r="AI62" s="89">
        <f t="shared" si="17"/>
        <v>16036.530452286708</v>
      </c>
      <c r="AJ62" s="89">
        <f t="shared" si="17"/>
        <v>15953.793417968845</v>
      </c>
      <c r="AK62" s="89">
        <f t="shared" si="17"/>
        <v>6777.8070380860008</v>
      </c>
      <c r="AL62" s="89">
        <f t="shared" si="17"/>
        <v>6391.0687875353615</v>
      </c>
      <c r="AM62" s="89">
        <f t="shared" si="17"/>
        <v>9331.4865747875301</v>
      </c>
      <c r="AN62" s="89">
        <f t="shared" si="17"/>
        <v>8140.5985705240746</v>
      </c>
      <c r="AO62" s="89">
        <f t="shared" si="17"/>
        <v>1477.9806432641926</v>
      </c>
      <c r="AP62" s="89">
        <f t="shared" si="17"/>
        <v>7917.3229641275248</v>
      </c>
      <c r="AQ62" s="89">
        <f t="shared" si="17"/>
        <v>8597.395333857392</v>
      </c>
      <c r="AR62" s="89">
        <f t="shared" si="17"/>
        <v>4025.8779002358206</v>
      </c>
      <c r="AS62" s="89">
        <f t="shared" si="17"/>
        <v>9932.9843312471639</v>
      </c>
      <c r="AT62" s="89">
        <f t="shared" si="17"/>
        <v>11595.782225202303</v>
      </c>
      <c r="AU62" s="89">
        <f t="shared" si="17"/>
        <v>6452.0020013410831</v>
      </c>
      <c r="AV62" s="89">
        <f t="shared" si="17"/>
        <v>13338.977927815111</v>
      </c>
      <c r="AW62" s="89">
        <f t="shared" si="17"/>
        <v>16492.059932483186</v>
      </c>
      <c r="AX62" s="89">
        <f t="shared" si="17"/>
        <v>23053.473030382534</v>
      </c>
      <c r="AY62" s="89">
        <f t="shared" si="17"/>
        <v>30603.816086682491</v>
      </c>
    </row>
    <row r="63" spans="2:51" s="18" customFormat="1" ht="15.5" x14ac:dyDescent="0.35">
      <c r="B63" s="92"/>
      <c r="C63" s="92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</row>
    <row r="64" spans="2:51" s="18" customFormat="1" ht="15.5" x14ac:dyDescent="0.35">
      <c r="B64" s="86" t="s">
        <v>67</v>
      </c>
      <c r="C64" s="92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</row>
    <row r="65" spans="2:52" s="18" customFormat="1" ht="15.5" x14ac:dyDescent="0.35">
      <c r="B65" s="91" t="s">
        <v>73</v>
      </c>
      <c r="C65" s="92" t="s">
        <v>68</v>
      </c>
      <c r="D65" s="89">
        <f>D59/COUNT($D$59:E59)</f>
        <v>0</v>
      </c>
      <c r="E65" s="89">
        <f>E59/COUNT($D$59:E59)</f>
        <v>3857.3999999999942</v>
      </c>
      <c r="F65" s="89">
        <f>F59/COUNT($D$59:F59)</f>
        <v>-857.73000000000081</v>
      </c>
      <c r="G65" s="89">
        <f>G59/COUNT($D$59:G59)</f>
        <v>-1626.7713749999966</v>
      </c>
      <c r="H65" s="89">
        <f>H59/COUNT($D$59:H59)</f>
        <v>847.97230500000296</v>
      </c>
      <c r="I65" s="89">
        <f>I59/COUNT($D$59:I59)</f>
        <v>-244.36038562500229</v>
      </c>
      <c r="J65" s="89">
        <f>J59/COUNT($D$59:J59)</f>
        <v>-548.68900588393444</v>
      </c>
      <c r="K65" s="89">
        <f>K59/COUNT($D$59:K59)</f>
        <v>-137.52129606679955</v>
      </c>
      <c r="L65" s="89">
        <f>L59/COUNT($D$59:L59)</f>
        <v>4597.0914815732785</v>
      </c>
      <c r="M65" s="89">
        <f>M59/COUNT($D$59:M59)</f>
        <v>4118.4820500371743</v>
      </c>
      <c r="N65" s="89">
        <f>N59/COUNT($D$59:N59)</f>
        <v>-1565.0664340757014</v>
      </c>
      <c r="O65" s="89">
        <f>O59/COUNT($D$59:O59)</f>
        <v>-901.1524040562266</v>
      </c>
      <c r="P65" s="89">
        <f>P59/COUNT($D$59:P59)</f>
        <v>-454.00946014643148</v>
      </c>
      <c r="Q65" s="89">
        <f>Q59/COUNT($D$59:Q59)</f>
        <v>-1966.6325244183286</v>
      </c>
      <c r="R65" s="89">
        <f>R59/COUNT($D$59:R59)</f>
        <v>-901.04566025569807</v>
      </c>
      <c r="S65" s="89">
        <f>S59/COUNT($D$59:S59)</f>
        <v>1461.3557370796261</v>
      </c>
      <c r="T65" s="89">
        <f>T59/COUNT($D$59:T59)</f>
        <v>500.31242982195761</v>
      </c>
      <c r="U65" s="89">
        <f>U59/COUNT($D$59:U59)</f>
        <v>-636.1422173256675</v>
      </c>
      <c r="V65" s="89">
        <f>V59/COUNT($D$59:V59)</f>
        <v>924.52358103484698</v>
      </c>
      <c r="W65" s="89">
        <f>W59/COUNT($D$59:W59)</f>
        <v>-595.57616910760407</v>
      </c>
      <c r="X65" s="89">
        <f>X59/COUNT($D$59:X59)</f>
        <v>-1387.7040724746878</v>
      </c>
      <c r="Y65" s="89">
        <f>Y59/COUNT($D$59:Y59)</f>
        <v>410.60893250518978</v>
      </c>
      <c r="Z65" s="89">
        <f>Z59/COUNT($D$59:Z59)</f>
        <v>-47.222676878202826</v>
      </c>
      <c r="AA65" s="89">
        <f>AA59/COUNT($D$59:AA59)</f>
        <v>-458.2335294037257</v>
      </c>
      <c r="AB65" s="89">
        <f>AB59/COUNT($D$59:AB59)</f>
        <v>611.97111529758899</v>
      </c>
      <c r="AC65" s="89">
        <f>AC59/COUNT($D$59:AC59)</f>
        <v>397.19904027299401</v>
      </c>
      <c r="AD65" s="89">
        <f>AD59/COUNT($D$59:AD59)</f>
        <v>-139.08041588170238</v>
      </c>
      <c r="AE65" s="89">
        <f>AE59/COUNT($D$59:AE59)</f>
        <v>417.01867667990365</v>
      </c>
      <c r="AF65" s="89">
        <f>AF59/COUNT($D$59:AF59)</f>
        <v>6.3236319367846088</v>
      </c>
      <c r="AG65" s="89">
        <f>AG59/COUNT($D$59:AG59)</f>
        <v>-610.1192201074989</v>
      </c>
      <c r="AH65" s="89">
        <f>AH59/COUNT($D$59:AH59)</f>
        <v>-123.4390152081051</v>
      </c>
      <c r="AI65" s="89">
        <f>AI59/COUNT($D$59:AI59)</f>
        <v>-308.93357069228296</v>
      </c>
      <c r="AJ65" s="89">
        <f>AJ59/COUNT($D$59:AJ59)</f>
        <v>-483.44828539299533</v>
      </c>
      <c r="AK65" s="89">
        <f>AK59/COUNT($D$59:AK59)</f>
        <v>-199.34726582605884</v>
      </c>
      <c r="AL65" s="89">
        <f>AL59/COUNT($D$59:AL59)</f>
        <v>-33.696090489677488</v>
      </c>
      <c r="AM65" s="89">
        <f>AM59/COUNT($D$59:AM59)</f>
        <v>259.20796041076471</v>
      </c>
      <c r="AN65" s="89">
        <f>AN59/COUNT($D$59:AN59)</f>
        <v>143.53159347714421</v>
      </c>
      <c r="AO65" s="89">
        <f>AO59/COUNT($D$59:AO59)</f>
        <v>-35.577604436988047</v>
      </c>
      <c r="AP65" s="89">
        <f>AP59/COUNT($D$59:AP59)</f>
        <v>203.008281131475</v>
      </c>
      <c r="AQ65" s="89">
        <f>AQ59/COUNT($D$59:AQ59)</f>
        <v>214.93488334643479</v>
      </c>
      <c r="AR65" s="89">
        <f>AR59/COUNT($D$59:AR59)</f>
        <v>98.192143908190744</v>
      </c>
      <c r="AS65" s="89">
        <f>AS59/COUNT($D$59:AS59)</f>
        <v>-80.176308211759618</v>
      </c>
      <c r="AT65" s="89">
        <f>AT59/COUNT($D$59:AT59)</f>
        <v>-269.66935407447215</v>
      </c>
      <c r="AU65" s="89">
        <f>AU59/COUNT($D$59:AU59)</f>
        <v>-146.63640912138825</v>
      </c>
      <c r="AV65" s="89">
        <f>AV59/COUNT($D$59:AV59)</f>
        <v>229.46997998658853</v>
      </c>
      <c r="AW65" s="89">
        <f>AW59/COUNT($D$59:AW59)</f>
        <v>155.93624118974802</v>
      </c>
      <c r="AX65" s="89">
        <f>AX59/COUNT($D$59:AX59)</f>
        <v>292.22298282186716</v>
      </c>
      <c r="AY65" s="89">
        <f>AY59/COUNT($D$59:AY59)</f>
        <v>637.57950180588523</v>
      </c>
    </row>
    <row r="66" spans="2:52" s="18" customFormat="1" ht="15.5" x14ac:dyDescent="0.35">
      <c r="B66" s="91" t="s">
        <v>69</v>
      </c>
      <c r="C66" s="92" t="s">
        <v>70</v>
      </c>
      <c r="D66" s="89">
        <f>D61</f>
        <v>0</v>
      </c>
      <c r="E66" s="89">
        <f>E60/COUNT($D$60:E60)</f>
        <v>3857.3999999999942</v>
      </c>
      <c r="F66" s="89">
        <f>F60/COUNT($D$60:F60)</f>
        <v>6000.929999999993</v>
      </c>
      <c r="G66" s="89">
        <f>G60/COUNT($D$60:G60)</f>
        <v>3517.2236249999987</v>
      </c>
      <c r="H66" s="89">
        <f>H60/COUNT($D$60:H60)</f>
        <v>847.97230500000296</v>
      </c>
      <c r="I66" s="89">
        <f>I60/COUNT($D$60:I60)</f>
        <v>397.3460606250058</v>
      </c>
      <c r="J66" s="89">
        <f>J60/COUNT($D$60:J60)</f>
        <v>548.68900588393444</v>
      </c>
      <c r="K66" s="89">
        <f>K60/COUNT($D$60:K60)</f>
        <v>341.40462954257964</v>
      </c>
      <c r="L66" s="89">
        <f>L60/COUNT($D$60:L60)</f>
        <v>4597.0914815732785</v>
      </c>
      <c r="M66" s="89">
        <f>M60/COUNT($D$60:M60)</f>
        <v>4118.4820500371743</v>
      </c>
      <c r="N66" s="89">
        <f>N60/COUNT($D$60:N60)</f>
        <v>1678.9810704603124</v>
      </c>
      <c r="O66" s="89">
        <f>O60/COUNT($D$60:O60)</f>
        <v>2072.5578084351196</v>
      </c>
      <c r="P66" s="89">
        <f>P60/COUNT($D$60:P60)</f>
        <v>1535.3067564961787</v>
      </c>
      <c r="Q66" s="89">
        <f>Q60/COUNT($D$60:Q60)</f>
        <v>1966.6325244183286</v>
      </c>
      <c r="R66" s="89">
        <f>R60/COUNT($D$60:R60)</f>
        <v>1045.92766423492</v>
      </c>
      <c r="S66" s="89">
        <f>S60/COUNT($D$60:S60)</f>
        <v>1461.3557370796261</v>
      </c>
      <c r="T66" s="89">
        <f>T60/COUNT($D$60:T60)</f>
        <v>2122.6377776403783</v>
      </c>
      <c r="U66" s="89">
        <f>U60/COUNT($D$60:U60)</f>
        <v>896.05394450284075</v>
      </c>
      <c r="V66" s="89">
        <f>V60/COUNT($D$60:V60)</f>
        <v>924.52358103484698</v>
      </c>
      <c r="W66" s="89">
        <f>W60/COUNT($D$60:W60)</f>
        <v>2118.2504186143574</v>
      </c>
      <c r="X66" s="89">
        <f>X60/COUNT($D$60:X60)</f>
        <v>1387.7040724746878</v>
      </c>
      <c r="Y66" s="89">
        <f>Y60/COUNT($D$60:Y60)</f>
        <v>592.74708202781039</v>
      </c>
      <c r="Z66" s="89">
        <f>Z60/COUNT($D$60:Z60)</f>
        <v>1006.95451686629</v>
      </c>
      <c r="AA66" s="89">
        <f>AA60/COUNT($D$60:AA60)</f>
        <v>552.0196146014132</v>
      </c>
      <c r="AB66" s="89">
        <f>AB60/COUNT($D$60:AB60)</f>
        <v>611.97111529758899</v>
      </c>
      <c r="AC66" s="89">
        <f>AC60/COUNT($D$60:AC60)</f>
        <v>693.09671819373477</v>
      </c>
      <c r="AD66" s="89">
        <f>AD60/COUNT($D$60:AD60)</f>
        <v>145.8580887827147</v>
      </c>
      <c r="AE66" s="89">
        <f>AE60/COUNT($D$60:AE60)</f>
        <v>417.01867667990365</v>
      </c>
      <c r="AF66" s="89">
        <f>AF60/COUNT($D$60:AF60)</f>
        <v>792.64356550277648</v>
      </c>
      <c r="AG66" s="89">
        <f>AG60/COUNT($D$60:AG60)</f>
        <v>610.1192201074989</v>
      </c>
      <c r="AH66" s="89">
        <f>AH60/COUNT($D$60:AH60)</f>
        <v>321.84727940596491</v>
      </c>
      <c r="AI66" s="89">
        <f>AI60/COUNT($D$60:AI60)</f>
        <v>501.14157663395963</v>
      </c>
      <c r="AJ66" s="89">
        <f>AJ60/COUNT($D$60:AJ60)</f>
        <v>483.44828539299533</v>
      </c>
      <c r="AK66" s="89">
        <f>AK60/COUNT($D$60:AK60)</f>
        <v>199.34726582605884</v>
      </c>
      <c r="AL66" s="89">
        <f>AL60/COUNT($D$60:AL60)</f>
        <v>182.60196535815319</v>
      </c>
      <c r="AM66" s="89">
        <f>AM60/COUNT($D$60:AM60)</f>
        <v>259.20796041076471</v>
      </c>
      <c r="AN66" s="89">
        <f>AN60/COUNT($D$60:AN60)</f>
        <v>220.01617758173174</v>
      </c>
      <c r="AO66" s="89">
        <f>AO60/COUNT($D$60:AO60)</f>
        <v>38.894227454320855</v>
      </c>
      <c r="AP66" s="89">
        <f>AP60/COUNT($D$60:AP60)</f>
        <v>203.008281131475</v>
      </c>
      <c r="AQ66" s="89">
        <f>AQ60/COUNT($D$60:AQ60)</f>
        <v>214.93488334643479</v>
      </c>
      <c r="AR66" s="89">
        <f>AR60/COUNT($D$60:AR60)</f>
        <v>98.192143908190744</v>
      </c>
      <c r="AS66" s="89">
        <f>AS60/COUNT($D$60:AS60)</f>
        <v>236.49962693445627</v>
      </c>
      <c r="AT66" s="89">
        <f>AT60/COUNT($D$60:AT60)</f>
        <v>269.66935407447215</v>
      </c>
      <c r="AU66" s="89">
        <f>AU60/COUNT($D$60:AU60)</f>
        <v>146.63640912138825</v>
      </c>
      <c r="AV66" s="89">
        <f>AV60/COUNT($D$60:AV60)</f>
        <v>296.42173172922469</v>
      </c>
      <c r="AW66" s="89">
        <f>AW60/COUNT($D$60:AW60)</f>
        <v>358.52304201050401</v>
      </c>
      <c r="AX66" s="89">
        <f>AX60/COUNT($D$60:AX60)</f>
        <v>490.49942617835183</v>
      </c>
      <c r="AY66" s="89">
        <f>AY60/COUNT($D$60:AY60)</f>
        <v>637.57950180588523</v>
      </c>
    </row>
    <row r="67" spans="2:52" s="57" customFormat="1" ht="15.5" x14ac:dyDescent="0.35">
      <c r="B67" s="87" t="s">
        <v>74</v>
      </c>
      <c r="C67" s="96" t="s">
        <v>72</v>
      </c>
      <c r="D67" s="89">
        <f>D61/COUNT(D61)</f>
        <v>0</v>
      </c>
      <c r="E67" s="89">
        <f>E61/COUNT($D$61:E61)</f>
        <v>29759069.51999991</v>
      </c>
      <c r="F67" s="89">
        <f>F61/COUNT($D$61:F61)</f>
        <v>55120292.426699877</v>
      </c>
      <c r="G67" s="89">
        <f>G61/COUNT($D$61:G61)</f>
        <v>30034494.269555021</v>
      </c>
      <c r="H67" s="89">
        <f>H61/COUNT($D$61:H61)</f>
        <v>2901176.0777834286</v>
      </c>
      <c r="I67" s="89">
        <f>I61/COUNT($D$61:I61)</f>
        <v>652787.66987103189</v>
      </c>
      <c r="J67" s="89">
        <f>J61/COUNT($D$61:J61)</f>
        <v>1053715.0205660202</v>
      </c>
      <c r="K67" s="89">
        <f>K61/COUNT($D$61:K61)</f>
        <v>541876.91177999356</v>
      </c>
      <c r="L67" s="89">
        <f>L61/COUNT($D$61:L61)</f>
        <v>182848886.92928934</v>
      </c>
      <c r="M67" s="89">
        <f>M61/COUNT($D$61:M61)</f>
        <v>164536742.82124716</v>
      </c>
      <c r="N67" s="89">
        <f>N61/COUNT($D$61:N61)</f>
        <v>28976257.079189684</v>
      </c>
      <c r="O67" s="89">
        <f>O61/COUNT($D$61:O61)</f>
        <v>30645429.147850215</v>
      </c>
      <c r="P67" s="89">
        <f>P61/COUNT($D$61:P61)</f>
        <v>16661394.271894259</v>
      </c>
      <c r="Q67" s="89">
        <f>Q61/COUNT($D$61:Q61)</f>
        <v>27173316.179791059</v>
      </c>
      <c r="R67" s="89">
        <f>R61/COUNT($D$61:R61)</f>
        <v>14293859.705081565</v>
      </c>
      <c r="S67" s="89">
        <f>S61/COUNT($D$61:S61)</f>
        <v>31140698.756894566</v>
      </c>
      <c r="T67" s="89">
        <f>T61/COUNT($D$61:T61)</f>
        <v>40425181.13125369</v>
      </c>
      <c r="U67" s="89">
        <f>U61/COUNT($D$61:U61)</f>
        <v>10868306.329108052</v>
      </c>
      <c r="V67" s="89">
        <f>V61/COUNT($D$61:V61)</f>
        <v>12490819.452155653</v>
      </c>
      <c r="W67" s="89">
        <f>W61/COUNT($D$61:W61)</f>
        <v>48416958.091687903</v>
      </c>
      <c r="X67" s="89">
        <f>X61/COUNT($D$61:X61)</f>
        <v>35261884.085217007</v>
      </c>
      <c r="Y67" s="89">
        <f>Y61/COUNT($D$61:Y61)</f>
        <v>5719436.7857608879</v>
      </c>
      <c r="Z67" s="89">
        <f>Z61/COUNT($D$61:Z61)</f>
        <v>11686154.872863114</v>
      </c>
      <c r="AA67" s="89">
        <f>AA61/COUNT($D$61:AA61)</f>
        <v>6176443.4684938537</v>
      </c>
      <c r="AB67" s="89">
        <f>AB61/COUNT($D$61:AB61)</f>
        <v>8086579.104204284</v>
      </c>
      <c r="AC67" s="89">
        <f>AC61/COUNT($D$61:AC61)</f>
        <v>8295951.798741268</v>
      </c>
      <c r="AD67" s="89">
        <f>AD61/COUNT($D$61:AD61)</f>
        <v>548342.24595984328</v>
      </c>
      <c r="AE67" s="89">
        <f>AE61/COUNT($D$61:AE61)</f>
        <v>4793612.9099742724</v>
      </c>
      <c r="AF67" s="89">
        <f>AF61/COUNT($D$61:AF61)</f>
        <v>9110695.2486804798</v>
      </c>
      <c r="AG67" s="89">
        <f>AG61/COUNT($D$61:AG61)</f>
        <v>5921137.1631823936</v>
      </c>
      <c r="AH67" s="89">
        <f>AH61/COUNT($D$61:AH61)</f>
        <v>1841754.3569168046</v>
      </c>
      <c r="AI67" s="89">
        <f>AI61/COUNT($D$61:AI61)</f>
        <v>5545325.2949096747</v>
      </c>
      <c r="AJ67" s="89">
        <f>AJ61/COUNT($D$61:AJ61)</f>
        <v>5362071.7515659649</v>
      </c>
      <c r="AK67" s="89">
        <f>AK61/COUNT($D$61:AK61)</f>
        <v>684807.6838812409</v>
      </c>
      <c r="AL67" s="89">
        <f>AL61/COUNT($D$61:AL61)</f>
        <v>603380.82467160246</v>
      </c>
      <c r="AM67" s="89">
        <f>AM61/COUNT($D$61:AM61)</f>
        <v>1445128.2889944687</v>
      </c>
      <c r="AN67" s="89">
        <f>AN61/COUNT($D$61:AN61)</f>
        <v>1276656.0793896399</v>
      </c>
      <c r="AO67" s="89">
        <f>AO61/COUNT($D$61:AO61)</f>
        <v>52792.010468121523</v>
      </c>
      <c r="AP67" s="89">
        <f>AP61/COUNT($D$61:AP61)</f>
        <v>1581900.2932776238</v>
      </c>
      <c r="AQ67" s="89">
        <f>AQ61/COUNT($D$61:AQ61)</f>
        <v>1556058.0131385864</v>
      </c>
      <c r="AR67" s="89">
        <f>AR61/COUNT($D$61:AR61)</f>
        <v>276314.34763651597</v>
      </c>
      <c r="AS67" s="89">
        <f>AS61/COUNT($D$61:AS61)</f>
        <v>1309566.5927106855</v>
      </c>
      <c r="AT67" s="89">
        <f>AT61/COUNT($D$61:AT61)</f>
        <v>1597300.5885166028</v>
      </c>
      <c r="AU67" s="89">
        <f>AU61/COUNT($D$61:AU61)</f>
        <v>607457.2947574869</v>
      </c>
      <c r="AV67" s="89">
        <f>AV61/COUNT($D$61:AV61)</f>
        <v>3161752.08201895</v>
      </c>
      <c r="AW67" s="89">
        <f>AW61/COUNT($D$61:AW61)</f>
        <v>3515662.3082836168</v>
      </c>
      <c r="AX67" s="89">
        <f>AX61/COUNT($D$61:AX61)</f>
        <v>7660623.0311091403</v>
      </c>
      <c r="AY67" s="89">
        <f>AY61/COUNT($D$61:AY61)</f>
        <v>10154553.241545778</v>
      </c>
    </row>
    <row r="68" spans="2:52" s="18" customFormat="1" ht="15.5" x14ac:dyDescent="0.35">
      <c r="B68" s="91" t="s">
        <v>75</v>
      </c>
      <c r="C68" s="97" t="s">
        <v>76</v>
      </c>
      <c r="D68" s="98">
        <f>D62/COUNT(D62)</f>
        <v>0</v>
      </c>
      <c r="E68" s="99">
        <f>E62/COUNT($D$62:E62)</f>
        <v>3857.3999999999942</v>
      </c>
      <c r="F68" s="99">
        <f>F62/COUNT($D$62:F62)</f>
        <v>6000.929999999993</v>
      </c>
      <c r="G68" s="99">
        <f>G62/COUNT($D$62:G62)</f>
        <v>3517.2236249999987</v>
      </c>
      <c r="H68" s="99">
        <f>H62/COUNT($D$62:H62)</f>
        <v>847.97230500000296</v>
      </c>
      <c r="I68" s="99">
        <f>I62/COUNT($D$62:I62)</f>
        <v>397.3460606250058</v>
      </c>
      <c r="J68" s="99">
        <f>J62/COUNT($D$62:J62)</f>
        <v>548.68900588393444</v>
      </c>
      <c r="K68" s="99">
        <f>K62/COUNT($D$62:K62)</f>
        <v>341.40462954257964</v>
      </c>
      <c r="L68" s="99">
        <f>L62/COUNT($D$62:L62)</f>
        <v>4597.0914815732785</v>
      </c>
      <c r="M68" s="99">
        <f>M62/COUNT($D$62:M62)</f>
        <v>4118.4820500371743</v>
      </c>
      <c r="N68" s="99">
        <f>N62/COUNT($D$62:N62)</f>
        <v>1678.9810704603124</v>
      </c>
      <c r="O68" s="99">
        <f>O62/COUNT($D$62:O62)</f>
        <v>2072.5578084351196</v>
      </c>
      <c r="P68" s="99">
        <f>P62/COUNT($D$62:P62)</f>
        <v>1535.3067564961787</v>
      </c>
      <c r="Q68" s="99">
        <f>Q62/COUNT($D$62:Q62)</f>
        <v>1966.6325244183286</v>
      </c>
      <c r="R68" s="99">
        <f>R62/COUNT($D$62:R62)</f>
        <v>1045.92766423492</v>
      </c>
      <c r="S68" s="99">
        <f>S62/COUNT($D$62:S62)</f>
        <v>1461.3557370796261</v>
      </c>
      <c r="T68" s="99">
        <f>T62/COUNT($D$62:T62)</f>
        <v>2122.6377776403783</v>
      </c>
      <c r="U68" s="99">
        <f>U62/COUNT($D$62:U62)</f>
        <v>896.05394450284075</v>
      </c>
      <c r="V68" s="99">
        <f>V62/COUNT($D$62:V62)</f>
        <v>924.52358103484698</v>
      </c>
      <c r="W68" s="99">
        <f>W62/COUNT($D$62:W62)</f>
        <v>2118.2504186143574</v>
      </c>
      <c r="X68" s="99">
        <f>X62/COUNT($D$62:X62)</f>
        <v>1387.7040724746878</v>
      </c>
      <c r="Y68" s="99">
        <f>Y62/COUNT($D$62:Y62)</f>
        <v>592.74708202781039</v>
      </c>
      <c r="Z68" s="99">
        <f>Z62/COUNT($D$62:Z62)</f>
        <v>1006.95451686629</v>
      </c>
      <c r="AA68" s="99">
        <f>AA62/COUNT($D$62:AA62)</f>
        <v>552.0196146014132</v>
      </c>
      <c r="AB68" s="99">
        <f>AB62/COUNT($D$62:AB62)</f>
        <v>611.97111529758899</v>
      </c>
      <c r="AC68" s="99">
        <f>AC62/COUNT($D$62:AC62)</f>
        <v>693.09671819373477</v>
      </c>
      <c r="AD68" s="99">
        <f>AD62/COUNT($D$62:AD62)</f>
        <v>145.8580887827147</v>
      </c>
      <c r="AE68" s="99">
        <f>AE62/COUNT($D$62:AE62)</f>
        <v>417.01867667990365</v>
      </c>
      <c r="AF68" s="99">
        <f>AF62/COUNT($D$62:AF62)</f>
        <v>792.64356550277648</v>
      </c>
      <c r="AG68" s="99">
        <f>AG62/COUNT($D$62:AG62)</f>
        <v>610.1192201074989</v>
      </c>
      <c r="AH68" s="99">
        <f>AH62/COUNT($D$62:AH62)</f>
        <v>321.84727940596491</v>
      </c>
      <c r="AI68" s="99">
        <f>AI62/COUNT($D$62:AI62)</f>
        <v>501.14157663395963</v>
      </c>
      <c r="AJ68" s="99">
        <f>AJ62/COUNT($D$62:AJ62)</f>
        <v>483.44828539299533</v>
      </c>
      <c r="AK68" s="99">
        <f>AK62/COUNT($D$62:AK62)</f>
        <v>199.34726582605884</v>
      </c>
      <c r="AL68" s="99">
        <f>AL62/COUNT($D$62:AL62)</f>
        <v>182.60196535815319</v>
      </c>
      <c r="AM68" s="99">
        <f>AM62/COUNT($D$62:AM62)</f>
        <v>259.20796041076471</v>
      </c>
      <c r="AN68" s="99">
        <f>AN62/COUNT($D$62:AN62)</f>
        <v>220.01617758173174</v>
      </c>
      <c r="AO68" s="99">
        <f>AO62/COUNT($D$62:AO62)</f>
        <v>38.894227454320855</v>
      </c>
      <c r="AP68" s="99">
        <f>AP62/COUNT($D$62:AP62)</f>
        <v>203.008281131475</v>
      </c>
      <c r="AQ68" s="99">
        <f>AQ62/COUNT($D$62:AQ62)</f>
        <v>214.93488334643479</v>
      </c>
      <c r="AR68" s="99">
        <f>AR62/COUNT($D$62:AR62)</f>
        <v>98.192143908190744</v>
      </c>
      <c r="AS68" s="99">
        <f>AS62/COUNT($D$62:AS62)</f>
        <v>236.49962693445627</v>
      </c>
      <c r="AT68" s="99">
        <f>AT62/COUNT($D$62:AT62)</f>
        <v>269.66935407447215</v>
      </c>
      <c r="AU68" s="99">
        <f>AU62/COUNT($D$62:AU62)</f>
        <v>146.63640912138825</v>
      </c>
      <c r="AV68" s="99">
        <f>AV62/COUNT($D$62:AV62)</f>
        <v>296.42173172922469</v>
      </c>
      <c r="AW68" s="99">
        <f>AW62/COUNT($D$62:AW62)</f>
        <v>358.52304201050401</v>
      </c>
      <c r="AX68" s="99">
        <f>AX62/COUNT($D$62:AX62)</f>
        <v>490.49942617835183</v>
      </c>
      <c r="AY68" s="99">
        <f>AY62/COUNT($D$62:AY62)</f>
        <v>637.57950180588523</v>
      </c>
    </row>
    <row r="69" spans="2:52" s="18" customFormat="1" ht="15.5" x14ac:dyDescent="0.35">
      <c r="B69" s="92"/>
      <c r="C69" s="97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</row>
    <row r="70" spans="2:52" s="18" customFormat="1" ht="15.5" x14ac:dyDescent="0.35">
      <c r="B70" s="85" t="s">
        <v>77</v>
      </c>
      <c r="C70" s="97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</row>
    <row r="71" spans="2:52" s="18" customFormat="1" ht="15.5" x14ac:dyDescent="0.35">
      <c r="B71" s="91" t="s">
        <v>78</v>
      </c>
      <c r="C71" s="97" t="s">
        <v>79</v>
      </c>
      <c r="D71" s="92" t="s">
        <v>71</v>
      </c>
      <c r="E71" s="95">
        <f>SUM($D$54:E54)/COUNT($D$54:E54)</f>
        <v>1.9954270816090022E-2</v>
      </c>
      <c r="F71" s="95">
        <f>SUM($D$54:F54)/COUNT($D$54:F54)</f>
        <v>-3.5850691378289667E-3</v>
      </c>
      <c r="G71" s="95">
        <f>SUM($D$54:G54)/COUNT($D$54:G54)</f>
        <v>9.2397279876178795E-4</v>
      </c>
      <c r="H71" s="95">
        <f>SUM($D$54:H54)/COUNT($D$54:H54)</f>
        <v>9.9465128289613017E-4</v>
      </c>
      <c r="I71" s="95">
        <f>SUM($D$54:I54)/COUNT($D$54:I54)</f>
        <v>-2.1859629767593413E-4</v>
      </c>
      <c r="J71" s="95">
        <f>SUM($D$54:J54)/COUNT($D$54:J54)</f>
        <v>-1.0252325553227282E-3</v>
      </c>
      <c r="K71" s="95">
        <f>SUM($D$54:K54)/COUNT($D$54:K54)</f>
        <v>-5.7098672088080372E-4</v>
      </c>
      <c r="L71" s="95">
        <f>SUM($D$54:L54)/COUNT($D$54:L54)</f>
        <v>1.2556593987409388E-2</v>
      </c>
      <c r="M71" s="95">
        <f>SUM($D$54:M54)/COUNT($D$54:M54)</f>
        <v>1.1338909938202413E-2</v>
      </c>
      <c r="N71" s="95">
        <f>SUM($D$54:N54)/COUNT($D$54:N54)</f>
        <v>5.6504388106297125E-3</v>
      </c>
      <c r="O71" s="95">
        <f>SUM($D$54:O54)/COUNT($D$54:O54)</f>
        <v>6.757870636165883E-3</v>
      </c>
      <c r="P71" s="95">
        <f>SUM($D$54:P54)/COUNT($D$54:P54)</f>
        <v>3.4558114622021993E-3</v>
      </c>
      <c r="Q71" s="95">
        <f>SUM($D$54:Q54)/COUNT($D$54:Q54)</f>
        <v>3.2022281414236447E-4</v>
      </c>
      <c r="R71" s="95">
        <f>SUM($D$54:R54)/COUNT($D$54:R54)</f>
        <v>4.9595521920610809E-4</v>
      </c>
      <c r="S71" s="95">
        <f>SUM($D$54:S54)/COUNT($D$54:S54)</f>
        <v>4.2420629974278335E-3</v>
      </c>
      <c r="T71" s="95">
        <f>SUM($D$54:T54)/COUNT($D$54:T54)</f>
        <v>1.7804706188289093E-3</v>
      </c>
      <c r="U71" s="95">
        <f>SUM($D$54:U54)/COUNT($D$54:U54)</f>
        <v>2.0261953050647922E-3</v>
      </c>
      <c r="V71" s="95">
        <f>SUM($D$54:V54)/COUNT($D$54:V54)</f>
        <v>4.057905604165666E-3</v>
      </c>
      <c r="W71" s="95">
        <f>SUM($D$54:W54)/COUNT($D$54:W54)</f>
        <v>2.0451489635581335E-4</v>
      </c>
      <c r="X71" s="95">
        <f>SUM($D$54:X54)/COUNT($D$54:X54)</f>
        <v>-6.1516852697038722E-5</v>
      </c>
      <c r="Y71" s="95">
        <f>SUM($D$54:Y54)/COUNT($D$54:Y54)</f>
        <v>1.2818729906197647E-3</v>
      </c>
      <c r="Z71" s="95">
        <f>SUM($D$54:Z54)/COUNT($D$54:Z54)</f>
        <v>-1.8623283509282257E-4</v>
      </c>
      <c r="AA71" s="95">
        <f>SUM($D$54:AA54)/COUNT($D$54:AA54)</f>
        <v>-5.2781235218361798E-5</v>
      </c>
      <c r="AB71" s="95">
        <f>SUM($D$54:AB54)/COUNT($D$54:AB54)</f>
        <v>1.4594848139664375E-3</v>
      </c>
      <c r="AC71" s="95">
        <f>SUM($D$54:AC54)/COUNT($D$54:AC54)</f>
        <v>1.0074908620736299E-3</v>
      </c>
      <c r="AD71" s="95">
        <f>SUM($D$54:AD54)/COUNT($D$54:AD54)</f>
        <v>9.7774430987433757E-4</v>
      </c>
      <c r="AE71" s="95">
        <f>SUM($D$54:AE54)/COUNT($D$54:AE54)</f>
        <v>2.0367232318692354E-3</v>
      </c>
      <c r="AF71" s="95">
        <f>SUM($D$54:AF54)/COUNT($D$54:AF54)</f>
        <v>9.2345580270788096E-4</v>
      </c>
      <c r="AG71" s="95">
        <f>SUM($D$54:AG54)/COUNT($D$54:AG54)</f>
        <v>2.826110510569152E-4</v>
      </c>
      <c r="AH71" s="95">
        <f>SUM($D$54:AH54)/COUNT($D$54:AH54)</f>
        <v>5.3554352332338753E-4</v>
      </c>
      <c r="AI71" s="95">
        <f>SUM($D$54:AI54)/COUNT($D$54:AI54)</f>
        <v>-5.546682256609974E-4</v>
      </c>
      <c r="AJ71" s="95">
        <f>SUM($D$54:AJ54)/COUNT($D$54:AJ54)</f>
        <v>-7.7781567688358201E-4</v>
      </c>
      <c r="AK71" s="95">
        <f>SUM($D$54:AK54)/COUNT($D$54:AK54)</f>
        <v>-1.0498970324479026E-3</v>
      </c>
      <c r="AL71" s="95">
        <f>SUM($D$54:AL54)/COUNT($D$54:AL54)</f>
        <v>-8.2116966835124334E-4</v>
      </c>
      <c r="AM71" s="95">
        <f>SUM($D$54:AM54)/COUNT($D$54:AM54)</f>
        <v>-3.013862028279568E-4</v>
      </c>
      <c r="AN71" s="95">
        <f>SUM($D$54:AN54)/COUNT($D$54:AN54)</f>
        <v>-3.9465442744420143E-4</v>
      </c>
      <c r="AO71" s="95">
        <f>SUM($D$54:AO54)/COUNT($D$54:AO54)</f>
        <v>-3.7957928874887085E-4</v>
      </c>
      <c r="AP71" s="95">
        <f>SUM($D$54:AP54)/COUNT($D$54:AP54)</f>
        <v>1.6537252429352838E-4</v>
      </c>
      <c r="AQ71" s="95">
        <f>SUM($D$54:AQ54)/COUNT($D$54:AQ54)</f>
        <v>2.1045864709916961E-4</v>
      </c>
      <c r="AR71" s="95">
        <f>SUM($D$54:AR54)/COUNT($D$54:AR54)</f>
        <v>4.1762286894490418E-4</v>
      </c>
      <c r="AS71" s="95">
        <f>SUM($D$54:AS54)/COUNT($D$54:AS54)</f>
        <v>-1.2787958671067035E-5</v>
      </c>
      <c r="AT71" s="95">
        <f>SUM($D$54:AT54)/COUNT($D$54:AT54)</f>
        <v>-3.1790688376619582E-4</v>
      </c>
      <c r="AU71" s="95">
        <f>SUM($D$54:AU54)/COUNT($D$54:AU54)</f>
        <v>-4.0147336969021828E-4</v>
      </c>
      <c r="AV71" s="95">
        <f>SUM($D$54:AV54)/COUNT($D$54:AV54)</f>
        <v>3.054371759305577E-4</v>
      </c>
      <c r="AW71" s="95">
        <f>SUM($D$54:AW54)/COUNT($D$54:AW54)</f>
        <v>2.9804852924172629E-5</v>
      </c>
      <c r="AX71" s="95">
        <f>SUM($D$54:AX54)/COUNT($D$54:AX54)</f>
        <v>1.0654165847726472E-3</v>
      </c>
      <c r="AY71" s="95">
        <f>SUM($D$54:AY54)/COUNT($D$54:AY54)</f>
        <v>1.7144395596297656E-3</v>
      </c>
      <c r="AZ71" s="100"/>
    </row>
    <row r="72" spans="2:52" s="18" customFormat="1" ht="15.5" x14ac:dyDescent="0.35">
      <c r="B72" s="91" t="s">
        <v>81</v>
      </c>
      <c r="C72" s="97" t="s">
        <v>80</v>
      </c>
      <c r="D72" s="92" t="s">
        <v>71</v>
      </c>
      <c r="E72" s="95">
        <f>SUM($D$54:E55)/COUNT($D$54:E55)</f>
        <v>1.9954270816090022E-2</v>
      </c>
      <c r="F72" s="95">
        <f>SUM($D$55:F55)/COUNT($D$55:F55)</f>
        <v>2.3539339953918988E-2</v>
      </c>
      <c r="G72" s="95">
        <f>SUM($D$55:G55)/COUNT($D$55:G55)</f>
        <v>1.9006912193260426E-2</v>
      </c>
      <c r="H72" s="95">
        <f>SUM($D$55:H55)/COUNT($D$55:H55)</f>
        <v>1.4556855828770107E-2</v>
      </c>
      <c r="I72" s="95">
        <f>SUM($D$55:I55)/COUNT($D$55:I55)</f>
        <v>1.2659801987008923E-2</v>
      </c>
      <c r="J72" s="95">
        <f>SUM($D$55:J55)/COUNT($D$55:J55)</f>
        <v>1.1392903963100219E-2</v>
      </c>
      <c r="K72" s="95">
        <f>SUM($D$55:K55)/COUNT($D$55:K55)</f>
        <v>1.0073130294910292E-2</v>
      </c>
      <c r="L72" s="95">
        <f>SUM($D$55:L55)/COUNT($D$55:L55)</f>
        <v>2.1870196376226596E-2</v>
      </c>
      <c r="M72" s="95">
        <f>SUM($D$55:M55)/COUNT($D$55:M55)</f>
        <v>1.9617667617151044E-2</v>
      </c>
      <c r="N72" s="95">
        <f>SUM($D$55:N55)/COUNT($D$55:N55)</f>
        <v>2.2210480989188396E-2</v>
      </c>
      <c r="O72" s="95">
        <f>SUM($D$55:O55)/COUNT($D$55:O55)</f>
        <v>2.1812454434855598E-2</v>
      </c>
      <c r="P72" s="95">
        <f>SUM($D$55:P55)/COUNT($D$55:P55)</f>
        <v>2.273365318623416E-2</v>
      </c>
      <c r="Q72" s="95">
        <f>SUM($D$55:Q55)/COUNT($D$55:Q55)</f>
        <v>2.3854667630568118E-2</v>
      </c>
      <c r="R72" s="95">
        <f>SUM($D$55:R55)/COUNT($D$55:R55)</f>
        <v>2.2349368263030023E-2</v>
      </c>
      <c r="S72" s="95">
        <f>SUM($D$55:S55)/COUNT($D$55:S55)</f>
        <v>2.4638581838330155E-2</v>
      </c>
      <c r="T72" s="95">
        <f>SUM($D$55:T55)/COUNT($D$55:T55)</f>
        <v>2.5295133914694203E-2</v>
      </c>
      <c r="U72" s="95">
        <f>SUM($D$55:U55)/COUNT($D$55:U55)</f>
        <v>2.4157643112938009E-2</v>
      </c>
      <c r="V72" s="95">
        <f>SUM($D$55:V55)/COUNT($D$55:V55)</f>
        <v>2.4959828533823704E-2</v>
      </c>
      <c r="W72" s="95">
        <f>SUM($D$55:W55)/COUNT($D$55:W55)</f>
        <v>2.7285970076476221E-2</v>
      </c>
      <c r="X72" s="95">
        <f>SUM($D$55:X55)/COUNT($D$55:X55)</f>
        <v>2.6177477576887469E-2</v>
      </c>
      <c r="Y72" s="95">
        <f>SUM($D$55:Y55)/COUNT($D$55:Y55)</f>
        <v>2.6271391494985967E-2</v>
      </c>
      <c r="Z72" s="95">
        <f>SUM($D$55:Z55)/COUNT($D$55:Z55)</f>
        <v>2.6487076207716474E-2</v>
      </c>
      <c r="AA72" s="95">
        <f>SUM($D$55:AA55)/COUNT($D$55:AA55)</f>
        <v>2.5460818718773138E-2</v>
      </c>
      <c r="AB72" s="95">
        <f>SUM($D$55:AB55)/COUNT($D$55:AB55)</f>
        <v>2.5910018103208293E-2</v>
      </c>
      <c r="AC72" s="95">
        <f>SUM($D$55:AC55)/COUNT($D$55:AC55)</f>
        <v>2.5267231938414111E-2</v>
      </c>
      <c r="AD72" s="95">
        <f>SUM($D$55:AD55)/COUNT($D$55:AD55)</f>
        <v>2.4304418421740186E-2</v>
      </c>
      <c r="AE72" s="95">
        <f>SUM($D$55:AE55)/COUNT($D$55:AE55)</f>
        <v>2.4499446450703014E-2</v>
      </c>
      <c r="AF72" s="95">
        <f>SUM($D$55:AF55)/COUNT($D$55:AF55)</f>
        <v>2.4664993534058217E-2</v>
      </c>
      <c r="AG72" s="95">
        <f>SUM($D$55:AG55)/COUNT($D$55:AG55)</f>
        <v>2.4423477963751734E-2</v>
      </c>
      <c r="AH72" s="95">
        <f>SUM($D$55:AH55)/COUNT($D$55:AH55)</f>
        <v>2.387171487226171E-2</v>
      </c>
      <c r="AI72" s="95">
        <f>SUM($D$55:AI55)/COUNT($D$55:AI55)</f>
        <v>2.4174595705259479E-2</v>
      </c>
      <c r="AJ72" s="95">
        <f>SUM($D$55:AJ55)/COUNT($D$55:AJ55)</f>
        <v>2.3659620422744613E-2</v>
      </c>
      <c r="AK72" s="95">
        <f>SUM($D$55:AK55)/COUNT($D$55:AK55)</f>
        <v>2.3238313755707084E-2</v>
      </c>
      <c r="AL72" s="95">
        <f>SUM($D$55:AL55)/COUNT($D$55:AL55)</f>
        <v>2.2752681978975654E-2</v>
      </c>
      <c r="AM72" s="95">
        <f>SUM($D$55:AM55)/COUNT($D$55:AM55)</f>
        <v>2.2598926826003889E-2</v>
      </c>
      <c r="AN72" s="95">
        <f>SUM($D$55:AN55)/COUNT($D$55:AN55)</f>
        <v>2.2072818922198579E-2</v>
      </c>
      <c r="AO72" s="95">
        <f>SUM($D$55:AO55)/COUNT($D$55:AO55)</f>
        <v>2.1480665051444105E-2</v>
      </c>
      <c r="AP72" s="95">
        <f>SUM($D$55:AP55)/COUNT($D$55:AP55)</f>
        <v>2.1450347276586689E-2</v>
      </c>
      <c r="AQ72" s="95">
        <f>SUM($D$55:AQ55)/COUNT($D$55:AQ55)</f>
        <v>2.0949664816000198E-2</v>
      </c>
      <c r="AR72" s="95">
        <f>SUM($D$55:AR55)/COUNT($D$55:AR55)</f>
        <v>2.0638348883623404E-2</v>
      </c>
      <c r="AS72" s="95">
        <f>SUM($D$55:AS55)/COUNT($D$55:AS55)</f>
        <v>2.0555199424591369E-2</v>
      </c>
      <c r="AT72" s="95">
        <f>SUM($D$55:AT55)/COUNT($D$55:AT55)</f>
        <v>2.0371213314783636E-2</v>
      </c>
      <c r="AU72" s="95">
        <f>SUM($D$55:AU55)/COUNT($D$55:AU55)</f>
        <v>1.9988423837195624E-2</v>
      </c>
      <c r="AV72" s="95">
        <f>SUM($D$55:AV55)/COUNT($D$55:AV55)</f>
        <v>2.023192762811445E-2</v>
      </c>
      <c r="AW72" s="95">
        <f>SUM($D$55:AW55)/COUNT($D$55:AW55)</f>
        <v>2.0051174066586502E-2</v>
      </c>
      <c r="AX72" s="95">
        <f>SUM($D$55:AX55)/COUNT($D$55:AX55)</f>
        <v>2.0651538641616229E-2</v>
      </c>
      <c r="AY72" s="95">
        <f>SUM($D$55:AY55)/COUNT($D$55:AY55)</f>
        <v>2.0883835615263909E-2</v>
      </c>
      <c r="AZ72" s="100"/>
    </row>
    <row r="73" spans="2:52" s="18" customFormat="1" ht="15.5" x14ac:dyDescent="0.35">
      <c r="B73" s="91" t="s">
        <v>82</v>
      </c>
      <c r="C73" s="97" t="s">
        <v>83</v>
      </c>
      <c r="D73" s="92" t="s">
        <v>71</v>
      </c>
      <c r="E73" s="95">
        <f>SUM($D$54:E56)/COUNT($D$54:E56)</f>
        <v>1.9809998092820618E-2</v>
      </c>
      <c r="F73" s="95">
        <f>SUM($D$56:F56)/COUNT($D$56:F56)</f>
        <v>2.3868589599602079E-2</v>
      </c>
      <c r="G73" s="95">
        <f>SUM($D$56:G56)/COUNT($D$56:G56)</f>
        <v>1.9200344823339006E-2</v>
      </c>
      <c r="H73" s="95">
        <f>SUM($D$56:H56)/COUNT($D$56:H56)</f>
        <v>1.4701769218663641E-2</v>
      </c>
      <c r="I73" s="95">
        <f>SUM($D$56:I56)/COUNT($D$56:I56)</f>
        <v>1.2785930005290335E-2</v>
      </c>
      <c r="J73" s="95">
        <f>SUM($D$56:J56)/COUNT($D$56:J56)</f>
        <v>1.1509832977966037E-2</v>
      </c>
      <c r="K73" s="95">
        <f>SUM($D$56:K56)/COUNT($D$56:K56)</f>
        <v>1.0174432735728253E-2</v>
      </c>
      <c r="L73" s="95">
        <f>SUM($D$56:L56)/COUNT($D$56:L56)</f>
        <v>1.9769848447441042E-2</v>
      </c>
      <c r="M73" s="95">
        <f>SUM($D$56:M56)/COUNT($D$56:M56)</f>
        <v>1.7736094806988387E-2</v>
      </c>
      <c r="N73" s="95">
        <f>SUM($D$56:N56)/COUNT($D$56:N56)</f>
        <v>2.0571947806803364E-2</v>
      </c>
      <c r="O73" s="95">
        <f>SUM($D$56:O56)/COUNT($D$56:O56)</f>
        <v>2.0221123000515404E-2</v>
      </c>
      <c r="P73" s="95">
        <f>SUM($D$56:P56)/COUNT($D$56:P56)</f>
        <v>2.1336473009180085E-2</v>
      </c>
      <c r="Q73" s="95">
        <f>SUM($D$56:Q56)/COUNT($D$56:Q56)</f>
        <v>2.2770439911246054E-2</v>
      </c>
      <c r="R73" s="95">
        <f>SUM($D$56:R56)/COUNT($D$56:R56)</f>
        <v>2.1347015322136228E-2</v>
      </c>
      <c r="S73" s="95">
        <f>SUM($D$56:S56)/COUNT($D$56:S56)</f>
        <v>2.3374599744145554E-2</v>
      </c>
      <c r="T73" s="95">
        <f>SUM($D$56:T56)/COUNT($D$56:T56)</f>
        <v>2.4194984318926527E-2</v>
      </c>
      <c r="U73" s="95">
        <f>SUM($D$56:U56)/COUNT($D$56:U56)</f>
        <v>2.3118540694165659E-2</v>
      </c>
      <c r="V73" s="95">
        <f>SUM($D$56:V56)/COUNT($D$56:V56)</f>
        <v>2.3809357434845465E-2</v>
      </c>
      <c r="W73" s="95">
        <f>SUM($D$56:W56)/COUNT($D$56:W56)</f>
        <v>2.6605406937515442E-2</v>
      </c>
      <c r="X73" s="95">
        <f>SUM($D$56:X56)/COUNT($D$56:X56)</f>
        <v>2.5541965156764667E-2</v>
      </c>
      <c r="Y73" s="95">
        <f>SUM($D$56:Y56)/COUNT($D$56:Y56)</f>
        <v>2.5633186378756462E-2</v>
      </c>
      <c r="Z73" s="95">
        <f>SUM($D$56:Z56)/COUNT($D$56:Z56)</f>
        <v>2.5981969780668631E-2</v>
      </c>
      <c r="AA73" s="95">
        <f>SUM($D$56:AA56)/COUNT($D$56:AA56)</f>
        <v>2.4981560091710302E-2</v>
      </c>
      <c r="AB73" s="95">
        <f>SUM($D$56:AB56)/COUNT($D$56:AB56)</f>
        <v>2.5384682061536906E-2</v>
      </c>
      <c r="AC73" s="95">
        <f>SUM($D$56:AC56)/COUNT($D$56:AC56)</f>
        <v>2.4767646124982671E-2</v>
      </c>
      <c r="AD73" s="95">
        <f>SUM($D$56:AD56)/COUNT($D$56:AD56)</f>
        <v>2.3824060736203703E-2</v>
      </c>
      <c r="AE73" s="95">
        <f>SUM($D$56:AE56)/COUNT($D$56:AE56)</f>
        <v>2.3973212573873422E-2</v>
      </c>
      <c r="AF73" s="95">
        <f>SUM($D$56:AF56)/COUNT($D$56:AF56)</f>
        <v>2.4191323039288483E-2</v>
      </c>
      <c r="AG73" s="95">
        <f>SUM($D$56:AG56)/COUNT($D$56:AG56)</f>
        <v>2.3991624448036993E-2</v>
      </c>
      <c r="AH73" s="95">
        <f>SUM($D$56:AH56)/COUNT($D$56:AH56)</f>
        <v>2.3455536326503892E-2</v>
      </c>
      <c r="AI73" s="95">
        <f>SUM($D$56:AI56)/COUNT($D$56:AI56)</f>
        <v>2.3870188504989901E-2</v>
      </c>
      <c r="AJ73" s="95">
        <f>SUM($D$56:AJ56)/COUNT($D$56:AJ56)</f>
        <v>2.3381678148451549E-2</v>
      </c>
      <c r="AK73" s="95">
        <f>SUM($D$56:AK56)/COUNT($D$56:AK56)</f>
        <v>2.2993674044966741E-2</v>
      </c>
      <c r="AL73" s="95">
        <f>SUM($D$56:AL56)/COUNT($D$56:AL56)</f>
        <v>2.252598089139737E-2</v>
      </c>
      <c r="AM73" s="95">
        <f>SUM($D$56:AM56)/COUNT($D$56:AM56)</f>
        <v>2.238837444550066E-2</v>
      </c>
      <c r="AN73" s="95">
        <f>SUM($D$56:AN56)/COUNT($D$56:AN56)</f>
        <v>2.1872732462573152E-2</v>
      </c>
      <c r="AO73" s="95">
        <f>SUM($D$56:AO56)/COUNT($D$56:AO56)</f>
        <v>2.128616255689866E-2</v>
      </c>
      <c r="AP73" s="95">
        <f>SUM($D$56:AP56)/COUNT($D$56:AP56)</f>
        <v>2.1257553474287844E-2</v>
      </c>
      <c r="AQ73" s="95">
        <f>SUM($D$56:AQ56)/COUNT($D$56:AQ56)</f>
        <v>2.0762282570907613E-2</v>
      </c>
      <c r="AR73" s="95">
        <f>SUM($D$56:AR56)/COUNT($D$56:AR56)</f>
        <v>2.0454096001706588E-2</v>
      </c>
      <c r="AS73" s="95">
        <f>SUM($D$56:AS56)/COUNT($D$56:AS56)</f>
        <v>2.0392254172213745E-2</v>
      </c>
      <c r="AT73" s="95">
        <f>SUM($D$56:AT56)/COUNT($D$56:AT56)</f>
        <v>2.0227754876922837E-2</v>
      </c>
      <c r="AU73" s="95">
        <f>SUM($D$56:AU56)/COUNT($D$56:AU56)</f>
        <v>1.9852438753828857E-2</v>
      </c>
      <c r="AV73" s="95">
        <f>SUM($D$56:AV56)/COUNT($D$56:AV56)</f>
        <v>2.0080011853900268E-2</v>
      </c>
      <c r="AW73" s="95">
        <f>SUM($D$56:AW56)/COUNT($D$56:AW56)</f>
        <v>1.9910641517325009E-2</v>
      </c>
      <c r="AX73" s="95">
        <f>SUM($D$56:AX56)/COUNT($D$56:AX56)</f>
        <v>2.0430912281071949E-2</v>
      </c>
      <c r="AY73" s="95">
        <f>SUM($D$56:AY56)/COUNT($D$56:AY56)</f>
        <v>2.0602786734026761E-2</v>
      </c>
      <c r="AZ73" s="100"/>
    </row>
    <row r="75" spans="2:52" s="20" customFormat="1" ht="18.5" x14ac:dyDescent="0.45">
      <c r="B75" s="160" t="s">
        <v>84</v>
      </c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</row>
    <row r="76" spans="2:52" s="18" customFormat="1" ht="15.5" x14ac:dyDescent="0.35">
      <c r="B76" s="85" t="s">
        <v>45</v>
      </c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6"/>
      <c r="AT76" s="86"/>
      <c r="AU76" s="86"/>
      <c r="AV76" s="86"/>
      <c r="AW76" s="86"/>
      <c r="AX76" s="86"/>
      <c r="AY76" s="86"/>
    </row>
    <row r="77" spans="2:52" s="18" customFormat="1" ht="15.5" x14ac:dyDescent="0.35">
      <c r="B77" s="87" t="s">
        <v>42</v>
      </c>
      <c r="C77" s="88" t="s">
        <v>48</v>
      </c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89"/>
      <c r="AT77" s="89">
        <f t="shared" ref="AT77:AY77" si="18">AT25-AT22</f>
        <v>7332.5875871317694</v>
      </c>
      <c r="AU77" s="89">
        <f t="shared" si="18"/>
        <v>627.51441420929041</v>
      </c>
      <c r="AV77" s="89">
        <f t="shared" si="18"/>
        <v>-27123.113513605786</v>
      </c>
      <c r="AW77" s="89">
        <f t="shared" si="18"/>
        <v>16862.346418877365</v>
      </c>
      <c r="AX77" s="89">
        <f t="shared" si="18"/>
        <v>-43438.226611505146</v>
      </c>
      <c r="AY77" s="89">
        <f t="shared" si="18"/>
        <v>-17016.289475177298</v>
      </c>
    </row>
    <row r="78" spans="2:52" s="18" customFormat="1" ht="15.5" x14ac:dyDescent="0.35">
      <c r="B78" s="87" t="s">
        <v>49</v>
      </c>
      <c r="C78" s="88" t="s">
        <v>50</v>
      </c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89"/>
      <c r="AT78" s="89">
        <f t="shared" ref="AT78:AY78" si="19">IF(AT77=0,"-",ABS(AT77))</f>
        <v>7332.5875871317694</v>
      </c>
      <c r="AU78" s="89">
        <f t="shared" si="19"/>
        <v>627.51441420929041</v>
      </c>
      <c r="AV78" s="89">
        <f t="shared" si="19"/>
        <v>27123.113513605786</v>
      </c>
      <c r="AW78" s="89">
        <f t="shared" si="19"/>
        <v>16862.346418877365</v>
      </c>
      <c r="AX78" s="89">
        <f t="shared" si="19"/>
        <v>43438.226611505146</v>
      </c>
      <c r="AY78" s="89">
        <f t="shared" si="19"/>
        <v>17016.289475177298</v>
      </c>
    </row>
    <row r="79" spans="2:52" s="18" customFormat="1" ht="15.5" x14ac:dyDescent="0.35">
      <c r="B79" s="87" t="s">
        <v>44</v>
      </c>
      <c r="C79" s="88" t="s">
        <v>51</v>
      </c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89"/>
      <c r="AT79" s="89">
        <f t="shared" ref="AT79:AY79" si="20">IF(AT77=0,"-",AT77^2)</f>
        <v>53766840.722958907</v>
      </c>
      <c r="AU79" s="89">
        <f t="shared" si="20"/>
        <v>393774.34004042891</v>
      </c>
      <c r="AV79" s="89">
        <f t="shared" si="20"/>
        <v>735663286.67194474</v>
      </c>
      <c r="AW79" s="89">
        <f t="shared" si="20"/>
        <v>284338726.75022632</v>
      </c>
      <c r="AX79" s="89">
        <f t="shared" si="20"/>
        <v>1886879531.1524739</v>
      </c>
      <c r="AY79" s="89">
        <f t="shared" si="20"/>
        <v>289554107.5030297</v>
      </c>
    </row>
    <row r="80" spans="2:52" s="18" customFormat="1" ht="15.5" x14ac:dyDescent="0.35">
      <c r="B80" s="91" t="s">
        <v>43</v>
      </c>
      <c r="C80" s="92" t="s">
        <v>52</v>
      </c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89"/>
      <c r="AT80" s="89">
        <f t="shared" ref="AT80:AY80" si="21">IF(AT77=0,"-",SQRT(AT79))</f>
        <v>7332.5875871317694</v>
      </c>
      <c r="AU80" s="89">
        <f t="shared" si="21"/>
        <v>627.51441420929041</v>
      </c>
      <c r="AV80" s="89">
        <f t="shared" si="21"/>
        <v>27123.113513605786</v>
      </c>
      <c r="AW80" s="89">
        <f t="shared" si="21"/>
        <v>16862.346418877365</v>
      </c>
      <c r="AX80" s="89">
        <f t="shared" si="21"/>
        <v>43438.226611505146</v>
      </c>
      <c r="AY80" s="89">
        <f t="shared" si="21"/>
        <v>17016.289475177298</v>
      </c>
    </row>
    <row r="81" spans="2:51" s="18" customFormat="1" ht="15.5" x14ac:dyDescent="0.35">
      <c r="B81" s="92"/>
      <c r="C81" s="92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89"/>
      <c r="AT81" s="89"/>
      <c r="AU81" s="89"/>
      <c r="AV81" s="89"/>
      <c r="AW81" s="89"/>
      <c r="AX81" s="89"/>
      <c r="AY81" s="89"/>
    </row>
    <row r="82" spans="2:51" s="18" customFormat="1" ht="15.5" x14ac:dyDescent="0.35">
      <c r="B82" s="93" t="s">
        <v>46</v>
      </c>
      <c r="C82" s="92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2"/>
      <c r="AT82" s="92"/>
      <c r="AU82" s="92"/>
      <c r="AV82" s="92"/>
      <c r="AW82" s="92"/>
      <c r="AX82" s="92"/>
      <c r="AY82" s="92"/>
    </row>
    <row r="83" spans="2:51" s="18" customFormat="1" ht="15.5" x14ac:dyDescent="0.35">
      <c r="B83" s="87" t="s">
        <v>47</v>
      </c>
      <c r="C83" s="102" t="s">
        <v>53</v>
      </c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95"/>
      <c r="AT83" s="95">
        <f>IF(AT77=0,"-",AT77/AVERAGE(AT22))</f>
        <v>1.9991023809363757E-2</v>
      </c>
      <c r="AU83" s="95">
        <f>IF(AU77=0,"-",AU77/AVERAGE($AT$22:AU22))</f>
        <v>1.7070902171948063E-3</v>
      </c>
      <c r="AV83" s="95">
        <f>IF(AV77=0,"-",AV77/AVERAGE($AT$22:AV22))</f>
        <v>-7.1920497499792166E-2</v>
      </c>
      <c r="AW83" s="95">
        <f>IF(AW77=0,"-",AW77/AVERAGE($AT$22:AW22))</f>
        <v>4.4805405710505591E-2</v>
      </c>
      <c r="AX83" s="95">
        <f>IF(AX77=0,"-",AX77/AVERAGE($AT$22:AX22))</f>
        <v>-0.11283090002292334</v>
      </c>
      <c r="AY83" s="95">
        <f>IF(AY77=0,"-",AY77/AVERAGE($AT$22:AY22))</f>
        <v>-4.338665499368257E-2</v>
      </c>
    </row>
    <row r="84" spans="2:51" s="18" customFormat="1" ht="15.5" x14ac:dyDescent="0.35">
      <c r="B84" s="91" t="s">
        <v>55</v>
      </c>
      <c r="C84" s="97" t="s">
        <v>54</v>
      </c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95"/>
      <c r="AT84" s="95">
        <f t="shared" ref="AT84" si="22">IFERROR(ABS(AT83),ABS(AT83))</f>
        <v>1.9991023809363757E-2</v>
      </c>
      <c r="AU84" s="95">
        <f t="shared" ref="AU84" si="23">IFERROR(ABS(AU83),ABS(AU83))</f>
        <v>1.7070902171948063E-3</v>
      </c>
      <c r="AV84" s="95">
        <f t="shared" ref="AV84" si="24">IFERROR(ABS(AV83),ABS(AV83))</f>
        <v>7.1920497499792166E-2</v>
      </c>
      <c r="AW84" s="95">
        <f t="shared" ref="AW84" si="25">IFERROR(ABS(AW83),ABS(AW83))</f>
        <v>4.4805405710505591E-2</v>
      </c>
      <c r="AX84" s="95">
        <f t="shared" ref="AX84" si="26">IFERROR(ABS(AX83),ABS(AX83))</f>
        <v>0.11283090002292334</v>
      </c>
      <c r="AY84" s="95">
        <f t="shared" ref="AY84" si="27">IFERROR(ABS(AY83),ABS(AY83))</f>
        <v>4.338665499368257E-2</v>
      </c>
    </row>
    <row r="85" spans="2:51" s="18" customFormat="1" ht="15.5" x14ac:dyDescent="0.35">
      <c r="B85" s="91" t="s">
        <v>56</v>
      </c>
      <c r="C85" s="97" t="s">
        <v>57</v>
      </c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95"/>
      <c r="AT85" s="95">
        <f t="shared" ref="AT85:AY85" si="28">AT80/AT22</f>
        <v>1.9991023809363757E-2</v>
      </c>
      <c r="AU85" s="95">
        <f t="shared" si="28"/>
        <v>1.7033877342865491E-3</v>
      </c>
      <c r="AV85" s="95">
        <f t="shared" si="28"/>
        <v>6.8459345605817831E-2</v>
      </c>
      <c r="AW85" s="95">
        <f t="shared" si="28"/>
        <v>4.5085764449975044E-2</v>
      </c>
      <c r="AX85" s="95">
        <f t="shared" si="28"/>
        <v>0.10353750077228482</v>
      </c>
      <c r="AY85" s="95">
        <f t="shared" si="28"/>
        <v>3.9731692993315817E-2</v>
      </c>
    </row>
    <row r="86" spans="2:51" s="18" customFormat="1" ht="15.5" x14ac:dyDescent="0.35">
      <c r="B86" s="92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2"/>
      <c r="AT86" s="92"/>
      <c r="AU86" s="92"/>
      <c r="AV86" s="92"/>
      <c r="AW86" s="92"/>
      <c r="AX86" s="92"/>
      <c r="AY86" s="92"/>
    </row>
    <row r="87" spans="2:51" s="18" customFormat="1" ht="15.5" x14ac:dyDescent="0.35">
      <c r="B87" s="86" t="s">
        <v>58</v>
      </c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2"/>
      <c r="AT87" s="92"/>
      <c r="AU87" s="92"/>
      <c r="AV87" s="92"/>
      <c r="AW87" s="92"/>
      <c r="AX87" s="92"/>
      <c r="AY87" s="92"/>
    </row>
    <row r="88" spans="2:51" s="18" customFormat="1" ht="15.5" x14ac:dyDescent="0.35">
      <c r="B88" s="91" t="s">
        <v>59</v>
      </c>
      <c r="C88" s="97" t="s">
        <v>51</v>
      </c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89"/>
      <c r="AT88" s="89">
        <f t="shared" ref="AT88" si="29">AS77+AT77</f>
        <v>7332.5875871317694</v>
      </c>
      <c r="AU88" s="89">
        <f t="shared" ref="AU88" si="30">AT77+AU77</f>
        <v>7960.1020013410598</v>
      </c>
      <c r="AV88" s="89">
        <f t="shared" ref="AV88" si="31">AU77+AV77</f>
        <v>-26495.599099396495</v>
      </c>
      <c r="AW88" s="89">
        <f t="shared" ref="AW88" si="32">AV77+AW77</f>
        <v>-10260.76709472842</v>
      </c>
      <c r="AX88" s="89">
        <f t="shared" ref="AX88" si="33">AW77+AX77</f>
        <v>-26575.880192627781</v>
      </c>
      <c r="AY88" s="89">
        <f t="shared" ref="AY88" si="34">AX77+AY77</f>
        <v>-60454.516086682444</v>
      </c>
    </row>
    <row r="89" spans="2:51" s="18" customFormat="1" ht="15.5" x14ac:dyDescent="0.35">
      <c r="B89" s="91" t="s">
        <v>60</v>
      </c>
      <c r="C89" s="97" t="s">
        <v>63</v>
      </c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89"/>
      <c r="AT89" s="89">
        <f t="shared" ref="AT89:AT91" si="35">IFERROR(AS78+AT78,AT78)</f>
        <v>7332.5875871317694</v>
      </c>
      <c r="AU89" s="89">
        <f t="shared" ref="AU89" si="36">IFERROR(AT78+AU78,AU78)</f>
        <v>7960.1020013410598</v>
      </c>
      <c r="AV89" s="89">
        <f t="shared" ref="AV89" si="37">IFERROR(AU78+AV78,AV78)</f>
        <v>27750.627927815076</v>
      </c>
      <c r="AW89" s="89">
        <f t="shared" ref="AW89" si="38">IFERROR(AV78+AW78,AW78)</f>
        <v>43985.459932483151</v>
      </c>
      <c r="AX89" s="89">
        <f t="shared" ref="AX89" si="39">IFERROR(AW78+AX78,AX78)</f>
        <v>60300.573030382511</v>
      </c>
      <c r="AY89" s="89">
        <f t="shared" ref="AY89" si="40">IFERROR(AX78+AY78,AY78)</f>
        <v>60454.516086682444</v>
      </c>
    </row>
    <row r="90" spans="2:51" s="18" customFormat="1" ht="15.5" x14ac:dyDescent="0.35">
      <c r="B90" s="91" t="s">
        <v>61</v>
      </c>
      <c r="C90" s="97" t="s">
        <v>64</v>
      </c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89"/>
      <c r="AT90" s="89">
        <f t="shared" si="35"/>
        <v>53766840.722958907</v>
      </c>
      <c r="AU90" s="89">
        <f t="shared" ref="AU90:AU91" si="41">IFERROR(AT79+AU79,AU79)</f>
        <v>54160615.062999338</v>
      </c>
      <c r="AV90" s="89">
        <f t="shared" ref="AV90:AV91" si="42">IFERROR(AU79+AV79,AV79)</f>
        <v>736057061.01198518</v>
      </c>
      <c r="AW90" s="89">
        <f t="shared" ref="AW90:AW91" si="43">IFERROR(AV79+AW79,AW79)</f>
        <v>1020002013.4221711</v>
      </c>
      <c r="AX90" s="89">
        <f t="shared" ref="AX90:AX91" si="44">IFERROR(AW79+AX79,AX79)</f>
        <v>2171218257.9027004</v>
      </c>
      <c r="AY90" s="89">
        <f t="shared" ref="AY90:AY91" si="45">IFERROR(AX79+AY79,AY79)</f>
        <v>2176433638.6555037</v>
      </c>
    </row>
    <row r="91" spans="2:51" s="18" customFormat="1" ht="15.5" x14ac:dyDescent="0.35">
      <c r="B91" s="91" t="s">
        <v>62</v>
      </c>
      <c r="C91" s="97" t="s">
        <v>65</v>
      </c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89"/>
      <c r="AT91" s="89">
        <f t="shared" si="35"/>
        <v>7332.5875871317694</v>
      </c>
      <c r="AU91" s="89">
        <f t="shared" si="41"/>
        <v>7960.1020013410598</v>
      </c>
      <c r="AV91" s="89">
        <f t="shared" si="42"/>
        <v>27750.627927815076</v>
      </c>
      <c r="AW91" s="89">
        <f t="shared" si="43"/>
        <v>43985.459932483151</v>
      </c>
      <c r="AX91" s="89">
        <f t="shared" si="44"/>
        <v>60300.573030382511</v>
      </c>
      <c r="AY91" s="89">
        <f t="shared" si="45"/>
        <v>60454.516086682444</v>
      </c>
    </row>
    <row r="92" spans="2:51" s="18" customFormat="1" ht="15.5" x14ac:dyDescent="0.35">
      <c r="B92" s="92"/>
      <c r="C92" s="97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88"/>
      <c r="AT92" s="88"/>
      <c r="AU92" s="88"/>
      <c r="AV92" s="88"/>
      <c r="AW92" s="88"/>
      <c r="AX92" s="88"/>
      <c r="AY92" s="88"/>
    </row>
    <row r="93" spans="2:51" s="18" customFormat="1" ht="15.5" x14ac:dyDescent="0.35">
      <c r="B93" s="86" t="s">
        <v>67</v>
      </c>
      <c r="C93" s="97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88"/>
      <c r="AT93" s="88"/>
      <c r="AU93" s="88"/>
      <c r="AV93" s="88"/>
      <c r="AW93" s="88"/>
      <c r="AX93" s="88"/>
      <c r="AY93" s="88"/>
    </row>
    <row r="94" spans="2:51" s="18" customFormat="1" ht="15.5" x14ac:dyDescent="0.35">
      <c r="B94" s="91" t="s">
        <v>73</v>
      </c>
      <c r="C94" s="97" t="s">
        <v>68</v>
      </c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89"/>
      <c r="AT94" s="89">
        <f>AT88/COUNT(AT88)</f>
        <v>7332.5875871317694</v>
      </c>
      <c r="AU94" s="89">
        <f>AU88/COUNT($AT$88:AU88)</f>
        <v>3980.0510006705299</v>
      </c>
      <c r="AV94" s="89">
        <f>AV88/COUNT($AT$88:AV88)</f>
        <v>-8831.8663664654978</v>
      </c>
      <c r="AW94" s="89">
        <f>AW88/COUNT($AT$88:AW88)</f>
        <v>-2565.1917736821051</v>
      </c>
      <c r="AX94" s="89">
        <f>AX88/COUNT($AT$88:AX88)</f>
        <v>-5315.1760385255566</v>
      </c>
      <c r="AY94" s="89">
        <f>AY88/COUNT($AT$88:AY88)</f>
        <v>-10075.752681113741</v>
      </c>
    </row>
    <row r="95" spans="2:51" s="18" customFormat="1" ht="15.5" x14ac:dyDescent="0.35">
      <c r="B95" s="91" t="s">
        <v>69</v>
      </c>
      <c r="C95" s="97" t="s">
        <v>70</v>
      </c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89"/>
      <c r="AT95" s="89">
        <f>AT89/COUNT(AT89)</f>
        <v>7332.5875871317694</v>
      </c>
      <c r="AU95" s="89">
        <f>AU89/COUNT($AT$89:AU89)</f>
        <v>3980.0510006705299</v>
      </c>
      <c r="AV95" s="89">
        <f>AV89/COUNT($AT$89:AV89)</f>
        <v>9250.2093092716914</v>
      </c>
      <c r="AW95" s="89">
        <f>AW89/COUNT($AT$89:AW89)</f>
        <v>10996.364983120788</v>
      </c>
      <c r="AX95" s="89">
        <f>AX89/COUNT($AT$89:AX89)</f>
        <v>12060.114606076502</v>
      </c>
      <c r="AY95" s="89">
        <f>AY89/COUNT($AT$89:AY89)</f>
        <v>10075.752681113741</v>
      </c>
    </row>
    <row r="96" spans="2:51" s="18" customFormat="1" ht="15.5" x14ac:dyDescent="0.35">
      <c r="B96" s="87" t="s">
        <v>74</v>
      </c>
      <c r="C96" s="96" t="s">
        <v>72</v>
      </c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89"/>
      <c r="AT96" s="89">
        <f>AT90/COUNT(AT90)</f>
        <v>53766840.722958907</v>
      </c>
      <c r="AU96" s="89">
        <f>AU90/COUNT($AT$90:AU90)</f>
        <v>27080307.531499669</v>
      </c>
      <c r="AV96" s="89">
        <f>AV90/COUNT($AT$90:AV90)</f>
        <v>245352353.67066172</v>
      </c>
      <c r="AW96" s="89">
        <f>AW90/COUNT($AT$90:AW90)</f>
        <v>255000503.35554278</v>
      </c>
      <c r="AX96" s="89">
        <f>AX90/COUNT($AT$90:AX90)</f>
        <v>434243651.58054006</v>
      </c>
      <c r="AY96" s="89">
        <f>AY90/COUNT($AT$90:AY90)</f>
        <v>362738939.77591729</v>
      </c>
    </row>
    <row r="97" spans="2:51" s="18" customFormat="1" ht="15.5" x14ac:dyDescent="0.35">
      <c r="B97" s="91" t="s">
        <v>75</v>
      </c>
      <c r="C97" s="97" t="s">
        <v>76</v>
      </c>
      <c r="D97" s="104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99"/>
      <c r="AT97" s="89">
        <f>AT91/COUNT(AT91)</f>
        <v>7332.5875871317694</v>
      </c>
      <c r="AU97" s="89">
        <f>AU91/COUNT($AT$91:AU91)</f>
        <v>3980.0510006705299</v>
      </c>
      <c r="AV97" s="89">
        <f>AV91/COUNT($AT$91:AV91)</f>
        <v>9250.2093092716914</v>
      </c>
      <c r="AW97" s="89">
        <f>AW91/COUNT($AT$91:AW91)</f>
        <v>10996.364983120788</v>
      </c>
      <c r="AX97" s="89">
        <f>AX91/COUNT($AT$91:AX91)</f>
        <v>12060.114606076502</v>
      </c>
      <c r="AY97" s="89">
        <f>AY91/COUNT($AT$91:AY91)</f>
        <v>10075.752681113741</v>
      </c>
    </row>
    <row r="98" spans="2:51" s="18" customFormat="1" ht="15.5" x14ac:dyDescent="0.35">
      <c r="B98" s="92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2"/>
      <c r="AT98" s="92"/>
      <c r="AU98" s="92"/>
      <c r="AV98" s="92"/>
      <c r="AW98" s="92"/>
      <c r="AX98" s="92"/>
      <c r="AY98" s="92"/>
    </row>
    <row r="99" spans="2:51" s="18" customFormat="1" ht="15.5" x14ac:dyDescent="0.35">
      <c r="B99" s="85" t="s">
        <v>77</v>
      </c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2"/>
      <c r="AT99" s="92"/>
      <c r="AU99" s="92"/>
      <c r="AV99" s="92"/>
      <c r="AW99" s="92"/>
      <c r="AX99" s="92"/>
      <c r="AY99" s="92"/>
    </row>
    <row r="100" spans="2:51" s="18" customFormat="1" ht="15.5" x14ac:dyDescent="0.35">
      <c r="B100" s="91" t="s">
        <v>78</v>
      </c>
      <c r="C100" s="97" t="s">
        <v>79</v>
      </c>
      <c r="D100" s="97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95"/>
      <c r="AT100" s="95">
        <f>SUM($AS$83:AT83)/COUNT($AS$83:AT83)</f>
        <v>1.9991023809363757E-2</v>
      </c>
      <c r="AU100" s="95">
        <f>SUM($AS$83:AU83)/COUNT($AS$83:AU83)</f>
        <v>1.0849057013279281E-2</v>
      </c>
      <c r="AV100" s="95">
        <f>SUM($AS$83:AV83)/COUNT($AS$83:AV83)</f>
        <v>-1.6740794491077866E-2</v>
      </c>
      <c r="AW100" s="95">
        <f>SUM($AS$83:AW83)/COUNT($AS$83:AW83)</f>
        <v>-1.3542444406820023E-3</v>
      </c>
      <c r="AX100" s="95">
        <f>SUM($AS$83:AX83)/COUNT($AS$83:AX83)</f>
        <v>-2.3649575557130272E-2</v>
      </c>
      <c r="AY100" s="95">
        <f>SUM($AS$83:AY83)/COUNT($AS$83:AY83)</f>
        <v>-2.6939088796555655E-2</v>
      </c>
    </row>
    <row r="101" spans="2:51" s="18" customFormat="1" ht="15.5" x14ac:dyDescent="0.35">
      <c r="B101" s="91" t="s">
        <v>81</v>
      </c>
      <c r="C101" s="97" t="s">
        <v>80</v>
      </c>
      <c r="D101" s="97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95"/>
      <c r="AT101" s="95">
        <f>SUM($AS$84:AT84)/COUNT($AS$84:AT84)</f>
        <v>1.9991023809363757E-2</v>
      </c>
      <c r="AU101" s="95">
        <f>SUM($AS$84:AU84)/COUNT($AS$84:AU84)</f>
        <v>1.0849057013279281E-2</v>
      </c>
      <c r="AV101" s="95">
        <f>SUM($AS$84:AV84)/COUNT($AS$84:AV84)</f>
        <v>3.1206203842116909E-2</v>
      </c>
      <c r="AW101" s="95">
        <f>SUM($AS$84:AW84)/COUNT($AS$84:AW84)</f>
        <v>3.4606004309214081E-2</v>
      </c>
      <c r="AX101" s="95">
        <f>SUM($AS$84:AX84)/COUNT($AS$84:AX84)</f>
        <v>5.025098345195593E-2</v>
      </c>
      <c r="AY101" s="95">
        <f>SUM($AS$84:AY84)/COUNT($AS$84:AY84)</f>
        <v>4.9106928708910369E-2</v>
      </c>
    </row>
    <row r="102" spans="2:51" s="18" customFormat="1" ht="15.5" x14ac:dyDescent="0.35">
      <c r="B102" s="91" t="s">
        <v>82</v>
      </c>
      <c r="C102" s="97" t="s">
        <v>83</v>
      </c>
      <c r="D102" s="97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95" t="s">
        <v>71</v>
      </c>
      <c r="AT102" s="95">
        <f>SUM($AS$85:AT85)/COUNT($AS$85:AT85)</f>
        <v>1.9991023809363757E-2</v>
      </c>
      <c r="AU102" s="95">
        <f>SUM($AS$85:AU85)/COUNT($AS$85:AU85)</f>
        <v>1.0847205771825153E-2</v>
      </c>
      <c r="AV102" s="95">
        <f>SUM($AS$85:AV85)/COUNT($AS$85:AV85)</f>
        <v>3.0051252383156046E-2</v>
      </c>
      <c r="AW102" s="95">
        <f>SUM($AS$85:AW85)/COUNT($AS$85:AW85)</f>
        <v>3.3809880399860798E-2</v>
      </c>
      <c r="AX102" s="95">
        <f>SUM($AS$85:AX85)/COUNT($AS$85:AX85)</f>
        <v>4.7755404474345606E-2</v>
      </c>
      <c r="AY102" s="95">
        <f>SUM($AS$85:AY85)/COUNT($AS$85:AY85)</f>
        <v>4.6418119227507305E-2</v>
      </c>
    </row>
  </sheetData>
  <mergeCells count="6">
    <mergeCell ref="B2:K2"/>
    <mergeCell ref="B46:AY46"/>
    <mergeCell ref="B27:J27"/>
    <mergeCell ref="B75:AY75"/>
    <mergeCell ref="B5:D5"/>
    <mergeCell ref="B13:D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3097-6B84-4202-9040-FC0D9167F9FD}">
  <dimension ref="B2:AY68"/>
  <sheetViews>
    <sheetView showGridLines="0" zoomScaleNormal="100" workbookViewId="0">
      <pane ySplit="3" topLeftCell="A4" activePane="bottomLeft" state="frozenSplit"/>
      <selection pane="bottomLeft" activeCell="O28" sqref="O28"/>
    </sheetView>
  </sheetViews>
  <sheetFormatPr defaultColWidth="17.81640625" defaultRowHeight="14.5" x14ac:dyDescent="0.35"/>
  <cols>
    <col min="1" max="1" width="17.81640625" customWidth="1"/>
    <col min="2" max="2" width="36" bestFit="1" customWidth="1"/>
    <col min="3" max="3" width="11" style="13" customWidth="1"/>
    <col min="4" max="4" width="12.6328125" bestFit="1" customWidth="1"/>
    <col min="5" max="16" width="9.36328125" bestFit="1" customWidth="1"/>
    <col min="17" max="17" width="13.90625" bestFit="1" customWidth="1"/>
    <col min="18" max="18" width="15" bestFit="1" customWidth="1"/>
    <col min="19" max="19" width="16.08984375" bestFit="1" customWidth="1"/>
    <col min="20" max="20" width="13.90625" bestFit="1" customWidth="1"/>
    <col min="21" max="21" width="15" bestFit="1" customWidth="1"/>
    <col min="22" max="22" width="16.08984375" bestFit="1" customWidth="1"/>
    <col min="23" max="23" width="15" bestFit="1" customWidth="1"/>
    <col min="24" max="25" width="16.08984375" bestFit="1" customWidth="1"/>
    <col min="26" max="27" width="15" bestFit="1" customWidth="1"/>
    <col min="28" max="28" width="16.08984375" bestFit="1" customWidth="1"/>
    <col min="29" max="31" width="15" bestFit="1" customWidth="1"/>
    <col min="32" max="32" width="13.90625" bestFit="1" customWidth="1"/>
    <col min="33" max="33" width="15" bestFit="1" customWidth="1"/>
    <col min="34" max="34" width="13.90625" bestFit="1" customWidth="1"/>
    <col min="35" max="35" width="15" bestFit="1" customWidth="1"/>
    <col min="36" max="37" width="16.08984375" bestFit="1" customWidth="1"/>
    <col min="38" max="39" width="13.90625" bestFit="1" customWidth="1"/>
    <col min="40" max="40" width="16.08984375" bestFit="1" customWidth="1"/>
    <col min="41" max="41" width="15" bestFit="1" customWidth="1"/>
    <col min="42" max="42" width="16.08984375" bestFit="1" customWidth="1"/>
    <col min="43" max="44" width="15" bestFit="1" customWidth="1"/>
    <col min="45" max="47" width="13.90625" bestFit="1" customWidth="1"/>
    <col min="48" max="49" width="16.08984375" bestFit="1" customWidth="1"/>
    <col min="50" max="51" width="15" bestFit="1" customWidth="1"/>
  </cols>
  <sheetData>
    <row r="2" spans="2:51" ht="21" x14ac:dyDescent="0.5">
      <c r="B2" s="159" t="s">
        <v>193</v>
      </c>
      <c r="C2" s="159"/>
      <c r="D2" s="159"/>
      <c r="E2" s="159"/>
      <c r="F2" s="159"/>
      <c r="G2" s="159"/>
      <c r="H2" s="159"/>
      <c r="I2" s="159"/>
      <c r="J2" s="159"/>
      <c r="K2" s="159"/>
    </row>
    <row r="3" spans="2:51" x14ac:dyDescent="0.35">
      <c r="B3" s="130" t="s">
        <v>194</v>
      </c>
    </row>
    <row r="4" spans="2:51" x14ac:dyDescent="0.35">
      <c r="B4" s="130"/>
    </row>
    <row r="5" spans="2:51" ht="18.5" x14ac:dyDescent="0.45">
      <c r="B5" s="162" t="s">
        <v>184</v>
      </c>
      <c r="C5" s="162"/>
      <c r="D5" s="162"/>
      <c r="E5" s="20"/>
      <c r="F5" s="84"/>
      <c r="G5" s="84"/>
      <c r="H5" s="84"/>
    </row>
    <row r="6" spans="2:51" x14ac:dyDescent="0.35">
      <c r="B6" t="str">
        <f t="shared" ref="B6:C8" si="0">B60</f>
        <v xml:space="preserve">Mean Error </v>
      </c>
      <c r="C6" t="str">
        <f t="shared" si="0"/>
        <v>ME</v>
      </c>
      <c r="D6" s="135">
        <f>AVERAGE(Q60:AY60)</f>
        <v>-417.41552544869825</v>
      </c>
      <c r="H6" s="110"/>
    </row>
    <row r="7" spans="2:51" x14ac:dyDescent="0.35">
      <c r="B7" t="str">
        <f t="shared" si="0"/>
        <v>Mean Absolute Error</v>
      </c>
      <c r="C7" t="str">
        <f t="shared" si="0"/>
        <v>MAE</v>
      </c>
      <c r="D7" s="135">
        <f>AVERAGE(Q44:AY44)</f>
        <v>7389.883533826096</v>
      </c>
      <c r="H7" s="110"/>
    </row>
    <row r="8" spans="2:51" x14ac:dyDescent="0.35">
      <c r="B8" t="str">
        <f t="shared" si="0"/>
        <v>Mean Squared Error</v>
      </c>
      <c r="C8" t="str">
        <f t="shared" si="0"/>
        <v>MSE</v>
      </c>
      <c r="D8" s="135">
        <f>AVERAGE(Q62:AY62)</f>
        <v>9145088.3817992955</v>
      </c>
      <c r="H8" s="110"/>
    </row>
    <row r="9" spans="2:51" x14ac:dyDescent="0.35">
      <c r="B9" t="str">
        <f t="shared" ref="B9:C11" si="1">B66</f>
        <v>Mean Percent Error</v>
      </c>
      <c r="C9" t="str">
        <f t="shared" si="1"/>
        <v>MPE</v>
      </c>
      <c r="D9" s="136">
        <f>AVERAGE(Q48:AY48)</f>
        <v>1.0755855757438755E-3</v>
      </c>
      <c r="H9" s="120"/>
    </row>
    <row r="10" spans="2:51" x14ac:dyDescent="0.35">
      <c r="B10" t="str">
        <f t="shared" si="1"/>
        <v>Mean Absolute Percent Error</v>
      </c>
      <c r="C10" t="str">
        <f t="shared" si="1"/>
        <v>MAPE</v>
      </c>
      <c r="D10" s="136">
        <f>AVERAGE(Q49:AY49)</f>
        <v>1.9273871953810678E-2</v>
      </c>
      <c r="H10" s="120"/>
    </row>
    <row r="11" spans="2:51" x14ac:dyDescent="0.35">
      <c r="B11" t="str">
        <f t="shared" si="1"/>
        <v>Root of Mean absolute Percent error</v>
      </c>
      <c r="C11" t="str">
        <f t="shared" si="1"/>
        <v>RMSPE</v>
      </c>
      <c r="D11" s="136">
        <f>AVERAGE(Q50:AY50)</f>
        <v>1.9273871953810678E-2</v>
      </c>
      <c r="H11" s="120"/>
    </row>
    <row r="12" spans="2:51" x14ac:dyDescent="0.35">
      <c r="C12"/>
      <c r="D12" s="120"/>
      <c r="H12" s="120"/>
    </row>
    <row r="13" spans="2:51" s="77" customFormat="1" ht="17" customHeight="1" x14ac:dyDescent="0.35">
      <c r="B13" s="78" t="s">
        <v>0</v>
      </c>
      <c r="C13" s="78" t="s">
        <v>26</v>
      </c>
      <c r="D13" s="79">
        <v>43466</v>
      </c>
      <c r="E13" s="79">
        <v>43497</v>
      </c>
      <c r="F13" s="79">
        <v>43525</v>
      </c>
      <c r="G13" s="79">
        <v>43556</v>
      </c>
      <c r="H13" s="79">
        <v>43586</v>
      </c>
      <c r="I13" s="79">
        <v>43617</v>
      </c>
      <c r="J13" s="79">
        <v>43647</v>
      </c>
      <c r="K13" s="79">
        <v>43678</v>
      </c>
      <c r="L13" s="79">
        <v>43709</v>
      </c>
      <c r="M13" s="79">
        <v>43739</v>
      </c>
      <c r="N13" s="79">
        <v>43770</v>
      </c>
      <c r="O13" s="79">
        <v>43800</v>
      </c>
      <c r="P13" s="79">
        <v>43831</v>
      </c>
      <c r="Q13" s="79">
        <v>43862</v>
      </c>
      <c r="R13" s="79">
        <v>43891</v>
      </c>
      <c r="S13" s="79">
        <v>43922</v>
      </c>
      <c r="T13" s="79">
        <v>43952</v>
      </c>
      <c r="U13" s="79">
        <v>43983</v>
      </c>
      <c r="V13" s="79">
        <v>44013</v>
      </c>
      <c r="W13" s="79">
        <v>44044</v>
      </c>
      <c r="X13" s="79">
        <v>44075</v>
      </c>
      <c r="Y13" s="79">
        <v>44105</v>
      </c>
      <c r="Z13" s="79">
        <v>44136</v>
      </c>
      <c r="AA13" s="79">
        <v>44166</v>
      </c>
      <c r="AB13" s="79">
        <v>44197</v>
      </c>
      <c r="AC13" s="79">
        <v>44228</v>
      </c>
      <c r="AD13" s="79">
        <v>44256</v>
      </c>
      <c r="AE13" s="79">
        <v>44287</v>
      </c>
      <c r="AF13" s="79">
        <v>44317</v>
      </c>
      <c r="AG13" s="79">
        <v>44348</v>
      </c>
      <c r="AH13" s="79">
        <v>44378</v>
      </c>
      <c r="AI13" s="79">
        <v>44409</v>
      </c>
      <c r="AJ13" s="79">
        <v>44440</v>
      </c>
      <c r="AK13" s="79">
        <v>44470</v>
      </c>
      <c r="AL13" s="79">
        <v>44501</v>
      </c>
      <c r="AM13" s="79">
        <v>44531</v>
      </c>
      <c r="AN13" s="79">
        <v>44562</v>
      </c>
      <c r="AO13" s="79">
        <v>44593</v>
      </c>
      <c r="AP13" s="79">
        <v>44621</v>
      </c>
      <c r="AQ13" s="79">
        <v>44652</v>
      </c>
      <c r="AR13" s="79">
        <v>44682</v>
      </c>
      <c r="AS13" s="79">
        <v>44713</v>
      </c>
      <c r="AT13" s="79">
        <v>44743</v>
      </c>
      <c r="AU13" s="79">
        <v>44774</v>
      </c>
      <c r="AV13" s="79">
        <v>44805</v>
      </c>
      <c r="AW13" s="79">
        <v>44835</v>
      </c>
      <c r="AX13" s="79">
        <v>44866</v>
      </c>
      <c r="AY13" s="79">
        <v>44896</v>
      </c>
    </row>
    <row r="14" spans="2:51" s="74" customFormat="1" ht="15.5" x14ac:dyDescent="0.35">
      <c r="B14" s="74" t="s">
        <v>86</v>
      </c>
      <c r="D14" s="168">
        <f>'Forecast using SES'!D24</f>
        <v>378052</v>
      </c>
      <c r="E14" s="168">
        <f>'Forecast using SES'!E24</f>
        <v>387481.2</v>
      </c>
      <c r="F14" s="168">
        <f>'Forecast using SES'!F24</f>
        <v>374906.99</v>
      </c>
      <c r="G14" s="168">
        <f>'Forecast using SES'!G24</f>
        <v>379528.0955</v>
      </c>
      <c r="H14" s="168">
        <f>'Forecast using SES'!H24</f>
        <v>380089.04297499999</v>
      </c>
      <c r="I14" s="168">
        <f>'Forecast using SES'!I24</f>
        <v>377736.11933875002</v>
      </c>
      <c r="J14" s="168">
        <f>'Forecast using SES'!J24</f>
        <v>375394.70370243752</v>
      </c>
      <c r="K14" s="168">
        <f>'Forecast using SES'!K24</f>
        <v>376391.46666609688</v>
      </c>
      <c r="L14" s="168">
        <f>'Forecast using SES'!L24</f>
        <v>425962.70999974362</v>
      </c>
      <c r="M14" s="168">
        <f>'Forecast using SES'!M24</f>
        <v>426728.46949988464</v>
      </c>
      <c r="N14" s="168">
        <f>'Forecast using SES'!N24</f>
        <v>404921.26127494808</v>
      </c>
      <c r="O14" s="168">
        <f>'Forecast using SES'!O24</f>
        <v>413511.56757372664</v>
      </c>
      <c r="P14" s="168">
        <f>'Forecast using SES'!P24</f>
        <v>397707.55540817697</v>
      </c>
      <c r="Q14" s="168">
        <f>'Forecast using SES'!Q24</f>
        <v>379860.29993367963</v>
      </c>
      <c r="R14" s="168">
        <f>'Forecast using SES'!R24</f>
        <v>381188.38497015584</v>
      </c>
      <c r="S14" s="168">
        <f>'Forecast using SES'!S24</f>
        <v>408437.92323657015</v>
      </c>
      <c r="T14" s="168">
        <f>'Forecast using SES'!T24</f>
        <v>391583.76545645657</v>
      </c>
      <c r="U14" s="168">
        <f>'Forecast using SES'!U24</f>
        <v>394442.79445540544</v>
      </c>
      <c r="V14" s="168">
        <f>'Forecast using SES'!V24</f>
        <v>413053.25750493247</v>
      </c>
      <c r="W14" s="168">
        <f>'Forecast using SES'!W24</f>
        <v>379884.26587721962</v>
      </c>
      <c r="X14" s="168">
        <f>'Forecast using SES'!X24</f>
        <v>377435.51964474883</v>
      </c>
      <c r="Y14" s="168">
        <f>'Forecast using SES'!Y24</f>
        <v>390925.083840137</v>
      </c>
      <c r="Z14" s="168">
        <f>'Forecast using SES'!Z24</f>
        <v>376108.03772806167</v>
      </c>
      <c r="AA14" s="168">
        <f>'Forecast using SES'!AA24</f>
        <v>377483.56697762775</v>
      </c>
      <c r="AB14" s="168">
        <f>'Forecast using SES'!AB24</f>
        <v>394807.15513993253</v>
      </c>
      <c r="AC14" s="168">
        <f>'Forecast using SES'!AC24</f>
        <v>390105.66981296963</v>
      </c>
      <c r="AD14" s="168">
        <f>'Forecast using SES'!AD24</f>
        <v>390217.50141583633</v>
      </c>
      <c r="AE14" s="168">
        <f>'Forecast using SES'!AE24</f>
        <v>404376.97563712636</v>
      </c>
      <c r="AF14" s="168">
        <f>'Forecast using SES'!AF24</f>
        <v>390441.63903670688</v>
      </c>
      <c r="AG14" s="168">
        <f>'Forecast using SES'!AG24</f>
        <v>382005.93756651809</v>
      </c>
      <c r="AH14" s="168">
        <f>'Forecast using SES'!AH24</f>
        <v>385764.67190493317</v>
      </c>
      <c r="AI14" s="168">
        <f>'Forecast using SES'!AI24</f>
        <v>369923.20235721988</v>
      </c>
      <c r="AJ14" s="168">
        <f>'Forecast using SES'!AJ24</f>
        <v>366265.59106074896</v>
      </c>
      <c r="AK14" s="168">
        <f>'Forecast using SES'!AK24</f>
        <v>361639.21597733704</v>
      </c>
      <c r="AL14" s="168">
        <f>'Forecast using SES'!AL24</f>
        <v>364824.14718980168</v>
      </c>
      <c r="AM14" s="168">
        <f>'Forecast using SES'!AM24</f>
        <v>373044.36623541079</v>
      </c>
      <c r="AN14" s="168">
        <f>'Forecast using SES'!AN24</f>
        <v>371314.96480593487</v>
      </c>
      <c r="AO14" s="168">
        <f>'Forecast using SES'!AO24</f>
        <v>371391.98416267068</v>
      </c>
      <c r="AP14" s="168">
        <f>'Forecast using SES'!AP24</f>
        <v>380991.6928732018</v>
      </c>
      <c r="AQ14" s="168">
        <f>'Forecast using SES'!AQ24</f>
        <v>381899.91179294081</v>
      </c>
      <c r="AR14" s="168">
        <f>'Forecast using SES'!AR24</f>
        <v>385912.21030682337</v>
      </c>
      <c r="AS14" s="168">
        <f>'Forecast using SES'!AS24</f>
        <v>377784.19463807053</v>
      </c>
      <c r="AT14" s="168">
        <f>'Forecast using SES'!AT24</f>
        <v>371739.58758713177</v>
      </c>
      <c r="AU14" s="168">
        <f>'Forecast using SES'!AU24</f>
        <v>369898.41441420931</v>
      </c>
      <c r="AV14" s="168">
        <f>'Forecast using SES'!AV24</f>
        <v>384360.4364863942</v>
      </c>
      <c r="AW14" s="168">
        <f>'Forecast using SES'!AW24</f>
        <v>378665.49641887739</v>
      </c>
      <c r="AX14" s="168">
        <f>'Forecast using SES'!AX24</f>
        <v>401147.02338849485</v>
      </c>
      <c r="AY14" s="168">
        <f>'Forecast using SES'!AY24</f>
        <v>416070.16052482266</v>
      </c>
    </row>
    <row r="15" spans="2:51" s="74" customFormat="1" ht="15.5" x14ac:dyDescent="0.35">
      <c r="B15" s="74" t="s">
        <v>189</v>
      </c>
      <c r="C15" s="134">
        <v>1</v>
      </c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>
        <f>P14/D17</f>
        <v>412091.75545644341</v>
      </c>
      <c r="Q15" s="168">
        <f>$C$15*Q14/E17+(1-$C$15)*(P15+P16)</f>
        <v>384472.0527496133</v>
      </c>
      <c r="R15" s="168">
        <f t="shared" ref="R15:AY15" si="2">$C$15*R14/F17+(1-$C$15)*(Q15+Q16)</f>
        <v>397861.24374151329</v>
      </c>
      <c r="S15" s="168">
        <f t="shared" si="2"/>
        <v>420386.20200143108</v>
      </c>
      <c r="T15" s="168">
        <f t="shared" si="2"/>
        <v>403590.79396969761</v>
      </c>
      <c r="U15" s="168">
        <f t="shared" si="2"/>
        <v>409059.99778644851</v>
      </c>
      <c r="V15" s="168">
        <f t="shared" si="2"/>
        <v>431197.46913796308</v>
      </c>
      <c r="W15" s="168">
        <f t="shared" si="2"/>
        <v>396645.73189834459</v>
      </c>
      <c r="X15" s="168">
        <f t="shared" si="2"/>
        <v>347645.9698501493</v>
      </c>
      <c r="Y15" s="168">
        <f t="shared" si="2"/>
        <v>358774.38718145812</v>
      </c>
      <c r="Z15" s="168">
        <f t="shared" si="2"/>
        <v>363735.634357362</v>
      </c>
      <c r="AA15" s="168">
        <f t="shared" si="2"/>
        <v>356867.10147007031</v>
      </c>
      <c r="AB15" s="168">
        <f t="shared" si="2"/>
        <v>409086.45414442662</v>
      </c>
      <c r="AC15" s="168">
        <f t="shared" si="2"/>
        <v>394841.80812904466</v>
      </c>
      <c r="AD15" s="168">
        <f t="shared" si="2"/>
        <v>407285.28613264399</v>
      </c>
      <c r="AE15" s="168">
        <f t="shared" si="2"/>
        <v>416206.45707390585</v>
      </c>
      <c r="AF15" s="168">
        <f t="shared" si="2"/>
        <v>402413.64683229465</v>
      </c>
      <c r="AG15" s="168">
        <f t="shared" si="2"/>
        <v>396162.25767571165</v>
      </c>
      <c r="AH15" s="168">
        <f t="shared" si="2"/>
        <v>402710.17643834348</v>
      </c>
      <c r="AI15" s="168">
        <f t="shared" si="2"/>
        <v>386245.16076320532</v>
      </c>
      <c r="AJ15" s="168">
        <f t="shared" si="2"/>
        <v>337357.64123869146</v>
      </c>
      <c r="AK15" s="168">
        <f t="shared" si="2"/>
        <v>331897.0653367184</v>
      </c>
      <c r="AL15" s="168">
        <f t="shared" si="2"/>
        <v>352822.93728301598</v>
      </c>
      <c r="AM15" s="168">
        <f t="shared" si="2"/>
        <v>352670.35003423196</v>
      </c>
      <c r="AN15" s="168">
        <f t="shared" si="2"/>
        <v>384744.60339854826</v>
      </c>
      <c r="AO15" s="168">
        <f t="shared" si="2"/>
        <v>375900.92607915006</v>
      </c>
      <c r="AP15" s="168">
        <f t="shared" si="2"/>
        <v>397655.94849797018</v>
      </c>
      <c r="AQ15" s="168">
        <f t="shared" si="2"/>
        <v>393071.8582425238</v>
      </c>
      <c r="AR15" s="168">
        <f t="shared" si="2"/>
        <v>397745.33343786176</v>
      </c>
      <c r="AS15" s="168">
        <f t="shared" si="2"/>
        <v>391784.0660158791</v>
      </c>
      <c r="AT15" s="168">
        <f t="shared" si="2"/>
        <v>388069.01152219396</v>
      </c>
      <c r="AU15" s="168">
        <f t="shared" si="2"/>
        <v>386219.27911271108</v>
      </c>
      <c r="AV15" s="168">
        <f t="shared" si="2"/>
        <v>354024.32934798184</v>
      </c>
      <c r="AW15" s="168">
        <f t="shared" si="2"/>
        <v>347523.06014725176</v>
      </c>
      <c r="AX15" s="168">
        <f t="shared" si="2"/>
        <v>387950.94065041078</v>
      </c>
      <c r="AY15" s="168">
        <f t="shared" si="2"/>
        <v>393346.26771575562</v>
      </c>
    </row>
    <row r="16" spans="2:51" s="74" customFormat="1" ht="15.5" x14ac:dyDescent="0.35">
      <c r="B16" s="74" t="s">
        <v>190</v>
      </c>
      <c r="C16" s="134">
        <v>0.38501247327538601</v>
      </c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>
        <f>P14/D17-O14/O17</f>
        <v>21164.341778785572</v>
      </c>
      <c r="Q16" s="168">
        <f>$C$16*(Q15-P15)+(1-$C$16)*P16</f>
        <v>2381.8761550022227</v>
      </c>
      <c r="R16" s="168">
        <f t="shared" ref="R16:AY16" si="3">$C$16*(R15-Q15)+(1-$C$16)*Q16</f>
        <v>6619.8296644770835</v>
      </c>
      <c r="S16" s="168">
        <f t="shared" si="3"/>
        <v>12743.502562770778</v>
      </c>
      <c r="T16" s="168">
        <f t="shared" si="3"/>
        <v>1370.6535369201929</v>
      </c>
      <c r="U16" s="168">
        <f t="shared" si="3"/>
        <v>2948.6465170013394</v>
      </c>
      <c r="V16" s="168">
        <f t="shared" si="3"/>
        <v>10336.583425785428</v>
      </c>
      <c r="W16" s="168">
        <f t="shared" si="3"/>
        <v>-6945.9799347803573</v>
      </c>
      <c r="X16" s="168">
        <f t="shared" si="3"/>
        <v>-23137.210596850433</v>
      </c>
      <c r="Y16" s="168">
        <f t="shared" si="3"/>
        <v>-9944.5164398956949</v>
      </c>
      <c r="Z16" s="168">
        <f t="shared" si="3"/>
        <v>-4205.6115241184416</v>
      </c>
      <c r="AA16" s="168">
        <f t="shared" si="3"/>
        <v>-5230.8694642916353</v>
      </c>
      <c r="AB16" s="168">
        <f t="shared" si="3"/>
        <v>16888.182651529547</v>
      </c>
      <c r="AC16" s="168">
        <f t="shared" si="3"/>
        <v>4901.6552864231062</v>
      </c>
      <c r="AD16" s="168">
        <f t="shared" si="3"/>
        <v>7805.3511037676162</v>
      </c>
      <c r="AE16" s="168">
        <f t="shared" si="3"/>
        <v>8234.9556591310156</v>
      </c>
      <c r="AF16" s="168">
        <f t="shared" si="3"/>
        <v>-246.00897104495925</v>
      </c>
      <c r="AG16" s="168">
        <f t="shared" si="3"/>
        <v>-2558.1552492379565</v>
      </c>
      <c r="AH16" s="168">
        <f t="shared" si="3"/>
        <v>947.79682790074708</v>
      </c>
      <c r="AI16" s="168">
        <f t="shared" si="3"/>
        <v>-5756.3531805748262</v>
      </c>
      <c r="AJ16" s="168">
        <f t="shared" si="3"/>
        <v>-22362.390209906884</v>
      </c>
      <c r="AK16" s="168">
        <f t="shared" si="3"/>
        <v>-15854.980880367975</v>
      </c>
      <c r="AL16" s="168">
        <f t="shared" si="3"/>
        <v>-1693.8937643954951</v>
      </c>
      <c r="AM16" s="168">
        <f t="shared" si="3"/>
        <v>-1100.4715307444553</v>
      </c>
      <c r="AN16" s="168">
        <f t="shared" si="3"/>
        <v>11672.211351333408</v>
      </c>
      <c r="AO16" s="168">
        <f t="shared" si="3"/>
        <v>3773.3383127725569</v>
      </c>
      <c r="AP16" s="168">
        <f t="shared" si="3"/>
        <v>10696.51098409863</v>
      </c>
      <c r="AQ16" s="168">
        <f t="shared" si="3"/>
        <v>4813.2889077264754</v>
      </c>
      <c r="AR16" s="168">
        <f t="shared" si="3"/>
        <v>4759.4588845219596</v>
      </c>
      <c r="AS16" s="168">
        <f t="shared" si="3"/>
        <v>631.84553394612249</v>
      </c>
      <c r="AT16" s="168">
        <f t="shared" si="3"/>
        <v>-1041.7651967730324</v>
      </c>
      <c r="AU16" s="168">
        <f t="shared" si="3"/>
        <v>-1352.8426516638706</v>
      </c>
      <c r="AV16" s="168">
        <f t="shared" si="3"/>
        <v>-13227.438592289545</v>
      </c>
      <c r="AW16" s="168">
        <f t="shared" si="3"/>
        <v>-10637.779479176037</v>
      </c>
      <c r="AX16" s="168">
        <f t="shared" si="3"/>
        <v>9023.1365700626866</v>
      </c>
      <c r="AY16" s="168">
        <f t="shared" si="3"/>
        <v>7626.3846600793158</v>
      </c>
    </row>
    <row r="17" spans="2:51" s="134" customFormat="1" ht="15.5" x14ac:dyDescent="0.35">
      <c r="B17" s="134" t="s">
        <v>191</v>
      </c>
      <c r="C17" s="134">
        <v>1.6964483843244112E-2</v>
      </c>
      <c r="D17" s="169">
        <f>D14/AVERAGE($D$14:O14)</f>
        <v>0.96509466676339073</v>
      </c>
      <c r="E17" s="169">
        <f>E14/AVERAGE($D$14:P14)</f>
        <v>0.98800497257745523</v>
      </c>
      <c r="F17" s="169">
        <f>F14/AVERAGE($D$14:Q14)</f>
        <v>0.9580937851232636</v>
      </c>
      <c r="G17" s="169">
        <f>G14/AVERAGE($D$14:R14)</f>
        <v>0.97157785220357862</v>
      </c>
      <c r="H17" s="169">
        <f>H14/AVERAGE($D$14:S14)</f>
        <v>0.97024949852017051</v>
      </c>
      <c r="I17" s="169">
        <f>I14/AVERAGE($D$14:T14)</f>
        <v>0.96426635845562669</v>
      </c>
      <c r="J17" s="169">
        <f>J14/AVERAGE($D$14:U14)</f>
        <v>0.95792134014769614</v>
      </c>
      <c r="K17" s="169">
        <f>K14/AVERAGE($D$14:V14)</f>
        <v>0.95774197306774311</v>
      </c>
      <c r="L17" s="169">
        <f>L14/AVERAGE($D$14:W14)</f>
        <v>1.0856893287370486</v>
      </c>
      <c r="M17" s="169">
        <f>M14/AVERAGE($D$14:X14)</f>
        <v>1.0896125749423076</v>
      </c>
      <c r="N17" s="169">
        <f>N14/AVERAGE($D$14:Y14)</f>
        <v>1.0340148234103015</v>
      </c>
      <c r="O17" s="169">
        <f>O14/AVERAGE($D$14:Z14)</f>
        <v>1.057770709103278</v>
      </c>
      <c r="P17" s="169">
        <f>$C$17*P14/P15+(1-$C$17)*D17</f>
        <v>0.96509466676339073</v>
      </c>
      <c r="Q17" s="169">
        <f>$C$17*Q14/Q15+(1-$C$17)*E17</f>
        <v>0.98800497257745523</v>
      </c>
      <c r="R17" s="169">
        <f t="shared" ref="R17:AY17" si="4">$C$17*R14/R15+(1-$C$17)*F17</f>
        <v>0.9580937851232636</v>
      </c>
      <c r="S17" s="169">
        <f t="shared" si="4"/>
        <v>0.97157785220357862</v>
      </c>
      <c r="T17" s="169">
        <f t="shared" si="4"/>
        <v>0.97024949852017051</v>
      </c>
      <c r="U17" s="169">
        <f t="shared" si="4"/>
        <v>0.96426635845562658</v>
      </c>
      <c r="V17" s="169">
        <f t="shared" si="4"/>
        <v>0.95792134014769614</v>
      </c>
      <c r="W17" s="169">
        <f t="shared" si="4"/>
        <v>0.95774197306774311</v>
      </c>
      <c r="X17" s="169">
        <f t="shared" si="4"/>
        <v>1.0856893287370486</v>
      </c>
      <c r="Y17" s="169">
        <f t="shared" si="4"/>
        <v>1.0896125749423076</v>
      </c>
      <c r="Z17" s="169">
        <f t="shared" si="4"/>
        <v>1.0340148234103015</v>
      </c>
      <c r="AA17" s="169">
        <f t="shared" si="4"/>
        <v>1.057770709103278</v>
      </c>
      <c r="AB17" s="169">
        <f t="shared" si="4"/>
        <v>0.96509466676339073</v>
      </c>
      <c r="AC17" s="169">
        <f t="shared" si="4"/>
        <v>0.98800497257745523</v>
      </c>
      <c r="AD17" s="169">
        <f t="shared" si="4"/>
        <v>0.9580937851232636</v>
      </c>
      <c r="AE17" s="169">
        <f t="shared" si="4"/>
        <v>0.97157785220357862</v>
      </c>
      <c r="AF17" s="169">
        <f t="shared" si="4"/>
        <v>0.97024949852017051</v>
      </c>
      <c r="AG17" s="169">
        <f t="shared" si="4"/>
        <v>0.96426635845562658</v>
      </c>
      <c r="AH17" s="169">
        <f t="shared" si="4"/>
        <v>0.95792134014769614</v>
      </c>
      <c r="AI17" s="169">
        <f t="shared" si="4"/>
        <v>0.95774197306774311</v>
      </c>
      <c r="AJ17" s="169">
        <f t="shared" si="4"/>
        <v>1.0856893287370486</v>
      </c>
      <c r="AK17" s="169">
        <f t="shared" si="4"/>
        <v>1.0896125749423076</v>
      </c>
      <c r="AL17" s="169">
        <f t="shared" si="4"/>
        <v>1.0340148234103015</v>
      </c>
      <c r="AM17" s="169">
        <f t="shared" si="4"/>
        <v>1.057770709103278</v>
      </c>
      <c r="AN17" s="169">
        <f t="shared" si="4"/>
        <v>0.96509466676339073</v>
      </c>
      <c r="AO17" s="169">
        <f t="shared" si="4"/>
        <v>0.98800497257745523</v>
      </c>
      <c r="AP17" s="169">
        <f t="shared" si="4"/>
        <v>0.9580937851232636</v>
      </c>
      <c r="AQ17" s="169">
        <f t="shared" si="4"/>
        <v>0.97157785220357862</v>
      </c>
      <c r="AR17" s="169">
        <f t="shared" si="4"/>
        <v>0.97024949852017051</v>
      </c>
      <c r="AS17" s="169">
        <f t="shared" si="4"/>
        <v>0.96426635845562658</v>
      </c>
      <c r="AT17" s="169">
        <f t="shared" si="4"/>
        <v>0.95792134014769614</v>
      </c>
      <c r="AU17" s="169">
        <f t="shared" si="4"/>
        <v>0.95774197306774311</v>
      </c>
      <c r="AV17" s="169">
        <f t="shared" si="4"/>
        <v>1.0856893287370486</v>
      </c>
      <c r="AW17" s="169">
        <f t="shared" si="4"/>
        <v>1.0896125749423076</v>
      </c>
      <c r="AX17" s="169">
        <f t="shared" si="4"/>
        <v>1.0340148234103015</v>
      </c>
      <c r="AY17" s="169">
        <f t="shared" si="4"/>
        <v>1.057770709103278</v>
      </c>
    </row>
    <row r="18" spans="2:51" s="18" customFormat="1" ht="15.5" x14ac:dyDescent="0.35">
      <c r="B18" s="26" t="s">
        <v>7</v>
      </c>
      <c r="C18" s="81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83"/>
      <c r="Q18" s="83">
        <f>(Q15+Q16)*E17</f>
        <v>382213.60541888548</v>
      </c>
      <c r="R18" s="83">
        <f t="shared" ref="R18:AY18" si="5">(R15+R16)*F17</f>
        <v>387530.80263026594</v>
      </c>
      <c r="S18" s="83">
        <f t="shared" si="5"/>
        <v>420819.22808605782</v>
      </c>
      <c r="T18" s="83">
        <f t="shared" si="5"/>
        <v>392913.64136329829</v>
      </c>
      <c r="U18" s="83">
        <f t="shared" si="5"/>
        <v>397286.07509472716</v>
      </c>
      <c r="V18" s="83">
        <f t="shared" si="5"/>
        <v>422954.89135270927</v>
      </c>
      <c r="W18" s="83">
        <f t="shared" si="5"/>
        <v>373231.80934959411</v>
      </c>
      <c r="X18" s="83">
        <f t="shared" si="5"/>
        <v>352315.69700300653</v>
      </c>
      <c r="Y18" s="83">
        <f t="shared" si="5"/>
        <v>380089.41367550619</v>
      </c>
      <c r="Z18" s="83">
        <f t="shared" si="5"/>
        <v>371759.37307061796</v>
      </c>
      <c r="AA18" s="83">
        <f t="shared" si="5"/>
        <v>371950.50647515728</v>
      </c>
      <c r="AB18" s="83">
        <f t="shared" si="5"/>
        <v>411105.85014824971</v>
      </c>
      <c r="AC18" s="83">
        <f t="shared" si="5"/>
        <v>394948.52960981621</v>
      </c>
      <c r="AD18" s="83">
        <f t="shared" si="5"/>
        <v>397695.75979906111</v>
      </c>
      <c r="AE18" s="83">
        <f t="shared" si="5"/>
        <v>412377.87616941659</v>
      </c>
      <c r="AF18" s="83">
        <f t="shared" si="5"/>
        <v>390202.94895591901</v>
      </c>
      <c r="AG18" s="83">
        <f t="shared" si="5"/>
        <v>379539.19451997126</v>
      </c>
      <c r="AH18" s="83">
        <f t="shared" si="5"/>
        <v>386672.58671250357</v>
      </c>
      <c r="AI18" s="83">
        <f t="shared" si="5"/>
        <v>364410.10130438139</v>
      </c>
      <c r="AJ18" s="83">
        <f t="shared" si="5"/>
        <v>341986.98264479922</v>
      </c>
      <c r="AK18" s="83">
        <f t="shared" si="5"/>
        <v>344363.42943461821</v>
      </c>
      <c r="AL18" s="83">
        <f t="shared" si="5"/>
        <v>363072.63592813443</v>
      </c>
      <c r="AM18" s="83">
        <f t="shared" si="5"/>
        <v>371880.31968398724</v>
      </c>
      <c r="AN18" s="83">
        <f t="shared" si="5"/>
        <v>382579.75373044185</v>
      </c>
      <c r="AO18" s="83">
        <f t="shared" si="5"/>
        <v>375120.061178907</v>
      </c>
      <c r="AP18" s="83">
        <f t="shared" si="5"/>
        <v>391239.95356956945</v>
      </c>
      <c r="AQ18" s="83">
        <f t="shared" si="5"/>
        <v>386576.39669194497</v>
      </c>
      <c r="AR18" s="83">
        <f t="shared" si="5"/>
        <v>390530.0729027582</v>
      </c>
      <c r="AS18" s="83">
        <f t="shared" si="5"/>
        <v>378393.46203019522</v>
      </c>
      <c r="AT18" s="83">
        <f t="shared" si="5"/>
        <v>370741.65847371973</v>
      </c>
      <c r="AU18" s="83">
        <f t="shared" si="5"/>
        <v>368602.74022375455</v>
      </c>
      <c r="AV18" s="83">
        <f t="shared" si="5"/>
        <v>369999.54756022082</v>
      </c>
      <c r="AW18" s="83">
        <f t="shared" si="5"/>
        <v>367074.43812890397</v>
      </c>
      <c r="AX18" s="83">
        <f t="shared" si="5"/>
        <v>410477.08035559522</v>
      </c>
      <c r="AY18" s="83">
        <f t="shared" si="5"/>
        <v>424137.12683460908</v>
      </c>
    </row>
    <row r="22" spans="2:51" s="20" customFormat="1" ht="18.5" x14ac:dyDescent="0.45">
      <c r="B22" s="158" t="s">
        <v>192</v>
      </c>
      <c r="C22" s="158"/>
      <c r="D22" s="158"/>
      <c r="E22" s="158"/>
      <c r="F22" s="158"/>
      <c r="G22" s="158"/>
      <c r="H22" s="158"/>
      <c r="I22" s="158"/>
      <c r="J22" s="158"/>
      <c r="K22" s="84"/>
    </row>
    <row r="41" spans="2:51" s="20" customFormat="1" ht="18.5" x14ac:dyDescent="0.45">
      <c r="B41" s="163" t="s">
        <v>66</v>
      </c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4"/>
      <c r="AY41" s="164"/>
    </row>
    <row r="42" spans="2:51" s="18" customFormat="1" ht="15.5" x14ac:dyDescent="0.35">
      <c r="B42" s="85" t="s">
        <v>45</v>
      </c>
      <c r="C42" s="85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</row>
    <row r="43" spans="2:51" s="90" customFormat="1" ht="15.5" x14ac:dyDescent="0.35">
      <c r="B43" s="87" t="s">
        <v>42</v>
      </c>
      <c r="C43" s="96" t="s">
        <v>48</v>
      </c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>
        <f>Q14-Q18</f>
        <v>-2353.3054852058413</v>
      </c>
      <c r="R43" s="89">
        <f t="shared" ref="R43:AY43" si="6">R14-R18</f>
        <v>-6342.4176601101062</v>
      </c>
      <c r="S43" s="89">
        <f t="shared" si="6"/>
        <v>-12381.304849487671</v>
      </c>
      <c r="T43" s="89">
        <f t="shared" si="6"/>
        <v>-1329.875906841713</v>
      </c>
      <c r="U43" s="89">
        <f t="shared" si="6"/>
        <v>-2843.2806393217179</v>
      </c>
      <c r="V43" s="89">
        <f t="shared" si="6"/>
        <v>-9901.6338477768004</v>
      </c>
      <c r="W43" s="89">
        <f t="shared" si="6"/>
        <v>6652.4565276255016</v>
      </c>
      <c r="X43" s="89">
        <f t="shared" si="6"/>
        <v>25119.822641742299</v>
      </c>
      <c r="Y43" s="89">
        <f t="shared" si="6"/>
        <v>10835.670164630807</v>
      </c>
      <c r="Z43" s="89">
        <f t="shared" si="6"/>
        <v>4348.6646574437036</v>
      </c>
      <c r="AA43" s="89">
        <f t="shared" si="6"/>
        <v>5533.060502470471</v>
      </c>
      <c r="AB43" s="89">
        <f t="shared" si="6"/>
        <v>-16298.695008317183</v>
      </c>
      <c r="AC43" s="89">
        <f t="shared" si="6"/>
        <v>-4842.8597968465765</v>
      </c>
      <c r="AD43" s="89">
        <f t="shared" si="6"/>
        <v>-7478.2583832247765</v>
      </c>
      <c r="AE43" s="89">
        <f t="shared" si="6"/>
        <v>-8000.9005322902231</v>
      </c>
      <c r="AF43" s="89">
        <f t="shared" si="6"/>
        <v>238.6900807878701</v>
      </c>
      <c r="AG43" s="89">
        <f t="shared" si="6"/>
        <v>2466.7430465468206</v>
      </c>
      <c r="AH43" s="89">
        <f t="shared" si="6"/>
        <v>-907.91480757039972</v>
      </c>
      <c r="AI43" s="89">
        <f t="shared" si="6"/>
        <v>5513.1010528384941</v>
      </c>
      <c r="AJ43" s="89">
        <f t="shared" si="6"/>
        <v>24278.60841594974</v>
      </c>
      <c r="AK43" s="89">
        <f t="shared" si="6"/>
        <v>17275.786542718823</v>
      </c>
      <c r="AL43" s="89">
        <f t="shared" si="6"/>
        <v>1751.5112616672413</v>
      </c>
      <c r="AM43" s="89">
        <f t="shared" si="6"/>
        <v>1164.0465514235548</v>
      </c>
      <c r="AN43" s="89">
        <f t="shared" si="6"/>
        <v>-11264.788924506982</v>
      </c>
      <c r="AO43" s="89">
        <f t="shared" si="6"/>
        <v>-3728.0770162363187</v>
      </c>
      <c r="AP43" s="89">
        <f t="shared" si="6"/>
        <v>-10248.260696367652</v>
      </c>
      <c r="AQ43" s="89">
        <f t="shared" si="6"/>
        <v>-4676.4848990041646</v>
      </c>
      <c r="AR43" s="89">
        <f t="shared" si="6"/>
        <v>-4617.8625959348283</v>
      </c>
      <c r="AS43" s="89">
        <f t="shared" si="6"/>
        <v>-609.26739212468965</v>
      </c>
      <c r="AT43" s="89">
        <f t="shared" si="6"/>
        <v>997.92911341204308</v>
      </c>
      <c r="AU43" s="89">
        <f t="shared" si="6"/>
        <v>1295.6741904547671</v>
      </c>
      <c r="AV43" s="89">
        <f t="shared" si="6"/>
        <v>14360.888926173386</v>
      </c>
      <c r="AW43" s="89">
        <f t="shared" si="6"/>
        <v>11591.058289973415</v>
      </c>
      <c r="AX43" s="89">
        <f t="shared" si="6"/>
        <v>-9330.0569671003614</v>
      </c>
      <c r="AY43" s="89">
        <f t="shared" si="6"/>
        <v>-8066.966309786425</v>
      </c>
    </row>
    <row r="44" spans="2:51" s="90" customFormat="1" ht="15.5" x14ac:dyDescent="0.35">
      <c r="B44" s="87" t="s">
        <v>49</v>
      </c>
      <c r="C44" s="96" t="s">
        <v>50</v>
      </c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>
        <f>ABS(Q14-Q18)</f>
        <v>2353.3054852058413</v>
      </c>
      <c r="R44" s="89">
        <f t="shared" ref="R44:AY44" si="7">ABS(R14-R18)</f>
        <v>6342.4176601101062</v>
      </c>
      <c r="S44" s="89">
        <f t="shared" si="7"/>
        <v>12381.304849487671</v>
      </c>
      <c r="T44" s="89">
        <f t="shared" si="7"/>
        <v>1329.875906841713</v>
      </c>
      <c r="U44" s="89">
        <f t="shared" si="7"/>
        <v>2843.2806393217179</v>
      </c>
      <c r="V44" s="89">
        <f t="shared" si="7"/>
        <v>9901.6338477768004</v>
      </c>
      <c r="W44" s="89">
        <f t="shared" si="7"/>
        <v>6652.4565276255016</v>
      </c>
      <c r="X44" s="89">
        <f t="shared" si="7"/>
        <v>25119.822641742299</v>
      </c>
      <c r="Y44" s="89">
        <f t="shared" si="7"/>
        <v>10835.670164630807</v>
      </c>
      <c r="Z44" s="89">
        <f t="shared" si="7"/>
        <v>4348.6646574437036</v>
      </c>
      <c r="AA44" s="89">
        <f t="shared" si="7"/>
        <v>5533.060502470471</v>
      </c>
      <c r="AB44" s="89">
        <f t="shared" si="7"/>
        <v>16298.695008317183</v>
      </c>
      <c r="AC44" s="89">
        <f t="shared" si="7"/>
        <v>4842.8597968465765</v>
      </c>
      <c r="AD44" s="89">
        <f t="shared" si="7"/>
        <v>7478.2583832247765</v>
      </c>
      <c r="AE44" s="89">
        <f t="shared" si="7"/>
        <v>8000.9005322902231</v>
      </c>
      <c r="AF44" s="89">
        <f t="shared" si="7"/>
        <v>238.6900807878701</v>
      </c>
      <c r="AG44" s="89">
        <f t="shared" si="7"/>
        <v>2466.7430465468206</v>
      </c>
      <c r="AH44" s="89">
        <f t="shared" si="7"/>
        <v>907.91480757039972</v>
      </c>
      <c r="AI44" s="89">
        <f t="shared" si="7"/>
        <v>5513.1010528384941</v>
      </c>
      <c r="AJ44" s="89">
        <f t="shared" si="7"/>
        <v>24278.60841594974</v>
      </c>
      <c r="AK44" s="89">
        <f t="shared" si="7"/>
        <v>17275.786542718823</v>
      </c>
      <c r="AL44" s="89">
        <f t="shared" si="7"/>
        <v>1751.5112616672413</v>
      </c>
      <c r="AM44" s="89">
        <f t="shared" si="7"/>
        <v>1164.0465514235548</v>
      </c>
      <c r="AN44" s="89">
        <f t="shared" si="7"/>
        <v>11264.788924506982</v>
      </c>
      <c r="AO44" s="89">
        <f t="shared" si="7"/>
        <v>3728.0770162363187</v>
      </c>
      <c r="AP44" s="89">
        <f t="shared" si="7"/>
        <v>10248.260696367652</v>
      </c>
      <c r="AQ44" s="89">
        <f t="shared" si="7"/>
        <v>4676.4848990041646</v>
      </c>
      <c r="AR44" s="89">
        <f t="shared" si="7"/>
        <v>4617.8625959348283</v>
      </c>
      <c r="AS44" s="89">
        <f t="shared" si="7"/>
        <v>609.26739212468965</v>
      </c>
      <c r="AT44" s="89">
        <f t="shared" si="7"/>
        <v>997.92911341204308</v>
      </c>
      <c r="AU44" s="89">
        <f t="shared" si="7"/>
        <v>1295.6741904547671</v>
      </c>
      <c r="AV44" s="89">
        <f t="shared" si="7"/>
        <v>14360.888926173386</v>
      </c>
      <c r="AW44" s="89">
        <f t="shared" si="7"/>
        <v>11591.058289973415</v>
      </c>
      <c r="AX44" s="89">
        <f t="shared" si="7"/>
        <v>9330.0569671003614</v>
      </c>
      <c r="AY44" s="89">
        <f t="shared" si="7"/>
        <v>8066.966309786425</v>
      </c>
    </row>
    <row r="45" spans="2:51" s="90" customFormat="1" ht="15.5" x14ac:dyDescent="0.35">
      <c r="B45" s="87" t="s">
        <v>44</v>
      </c>
      <c r="C45" s="96" t="s">
        <v>51</v>
      </c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>
        <f>Q43^2</f>
        <v>5538046.7066999003</v>
      </c>
      <c r="R45" s="89">
        <f t="shared" ref="R45:AY45" si="8">R43^2</f>
        <v>40226261.775276557</v>
      </c>
      <c r="S45" s="89">
        <f t="shared" si="8"/>
        <v>153296709.77594692</v>
      </c>
      <c r="T45" s="89">
        <f t="shared" si="8"/>
        <v>1768569.9275980685</v>
      </c>
      <c r="U45" s="89">
        <f t="shared" si="8"/>
        <v>8084244.7939417167</v>
      </c>
      <c r="V45" s="89">
        <f t="shared" si="8"/>
        <v>98042352.855439201</v>
      </c>
      <c r="W45" s="89">
        <f t="shared" si="8"/>
        <v>44255177.851947144</v>
      </c>
      <c r="X45" s="89">
        <f t="shared" si="8"/>
        <v>631005489.55258906</v>
      </c>
      <c r="Y45" s="89">
        <f t="shared" si="8"/>
        <v>117411747.9166702</v>
      </c>
      <c r="Z45" s="89">
        <f t="shared" si="8"/>
        <v>18910884.302899964</v>
      </c>
      <c r="AA45" s="89">
        <f t="shared" si="8"/>
        <v>30614758.523998782</v>
      </c>
      <c r="AB45" s="89">
        <f t="shared" si="8"/>
        <v>265647458.97414348</v>
      </c>
      <c r="AC45" s="89">
        <f t="shared" si="8"/>
        <v>23453291.011912864</v>
      </c>
      <c r="AD45" s="89">
        <f t="shared" si="8"/>
        <v>55924348.44627165</v>
      </c>
      <c r="AE45" s="89">
        <f t="shared" si="8"/>
        <v>64014409.327601977</v>
      </c>
      <c r="AF45" s="89">
        <f t="shared" si="8"/>
        <v>56972.954666519952</v>
      </c>
      <c r="AG45" s="89">
        <f t="shared" si="8"/>
        <v>6084821.25768709</v>
      </c>
      <c r="AH45" s="89">
        <f t="shared" si="8"/>
        <v>824309.29780559591</v>
      </c>
      <c r="AI45" s="89">
        <f t="shared" si="8"/>
        <v>30394283.218808912</v>
      </c>
      <c r="AJ45" s="89">
        <f t="shared" si="8"/>
        <v>589450826.61502552</v>
      </c>
      <c r="AK45" s="89">
        <f t="shared" si="8"/>
        <v>298452800.66958475</v>
      </c>
      <c r="AL45" s="89">
        <f t="shared" si="8"/>
        <v>3067791.6997471717</v>
      </c>
      <c r="AM45" s="89">
        <f t="shared" si="8"/>
        <v>1355004.3738810706</v>
      </c>
      <c r="AN45" s="89">
        <f t="shared" si="8"/>
        <v>126895469.51369517</v>
      </c>
      <c r="AO45" s="89">
        <f t="shared" si="8"/>
        <v>13898558.238989493</v>
      </c>
      <c r="AP45" s="89">
        <f t="shared" si="8"/>
        <v>105026847.30071399</v>
      </c>
      <c r="AQ45" s="89">
        <f t="shared" si="8"/>
        <v>21869511.010613993</v>
      </c>
      <c r="AR45" s="89">
        <f t="shared" si="8"/>
        <v>21324654.954933953</v>
      </c>
      <c r="AS45" s="89">
        <f t="shared" si="8"/>
        <v>371206.75510642031</v>
      </c>
      <c r="AT45" s="89">
        <f t="shared" si="8"/>
        <v>995862.51539534633</v>
      </c>
      <c r="AU45" s="89">
        <f t="shared" si="8"/>
        <v>1678771.607810616</v>
      </c>
      <c r="AV45" s="89">
        <f t="shared" si="8"/>
        <v>206235130.74988937</v>
      </c>
      <c r="AW45" s="89">
        <f t="shared" si="8"/>
        <v>134352632.2815614</v>
      </c>
      <c r="AX45" s="89">
        <f t="shared" si="8"/>
        <v>87049963.009337991</v>
      </c>
      <c r="AY45" s="89">
        <f t="shared" si="8"/>
        <v>65075945.443229213</v>
      </c>
    </row>
    <row r="46" spans="2:51" s="74" customFormat="1" ht="15.5" x14ac:dyDescent="0.35">
      <c r="B46" s="91" t="s">
        <v>43</v>
      </c>
      <c r="C46" s="97" t="s">
        <v>52</v>
      </c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>
        <f>SQRT(Q45)</f>
        <v>2353.3054852058413</v>
      </c>
      <c r="R46" s="89">
        <f t="shared" ref="R46:AY46" si="9">SQRT(R45)</f>
        <v>6342.4176601101062</v>
      </c>
      <c r="S46" s="89">
        <f t="shared" si="9"/>
        <v>12381.304849487671</v>
      </c>
      <c r="T46" s="89">
        <f t="shared" si="9"/>
        <v>1329.875906841713</v>
      </c>
      <c r="U46" s="89">
        <f t="shared" si="9"/>
        <v>2843.2806393217179</v>
      </c>
      <c r="V46" s="89">
        <f t="shared" si="9"/>
        <v>9901.6338477768004</v>
      </c>
      <c r="W46" s="89">
        <f t="shared" si="9"/>
        <v>6652.4565276255016</v>
      </c>
      <c r="X46" s="89">
        <f t="shared" si="9"/>
        <v>25119.822641742299</v>
      </c>
      <c r="Y46" s="89">
        <f t="shared" si="9"/>
        <v>10835.670164630807</v>
      </c>
      <c r="Z46" s="89">
        <f t="shared" si="9"/>
        <v>4348.6646574437036</v>
      </c>
      <c r="AA46" s="89">
        <f t="shared" si="9"/>
        <v>5533.060502470471</v>
      </c>
      <c r="AB46" s="89">
        <f t="shared" si="9"/>
        <v>16298.695008317183</v>
      </c>
      <c r="AC46" s="89">
        <f t="shared" si="9"/>
        <v>4842.8597968465765</v>
      </c>
      <c r="AD46" s="89">
        <f t="shared" si="9"/>
        <v>7478.2583832247765</v>
      </c>
      <c r="AE46" s="89">
        <f t="shared" si="9"/>
        <v>8000.9005322902231</v>
      </c>
      <c r="AF46" s="89">
        <f t="shared" si="9"/>
        <v>238.6900807878701</v>
      </c>
      <c r="AG46" s="89">
        <f t="shared" si="9"/>
        <v>2466.7430465468206</v>
      </c>
      <c r="AH46" s="89">
        <f t="shared" si="9"/>
        <v>907.91480757039972</v>
      </c>
      <c r="AI46" s="89">
        <f t="shared" si="9"/>
        <v>5513.1010528384941</v>
      </c>
      <c r="AJ46" s="89">
        <f t="shared" si="9"/>
        <v>24278.60841594974</v>
      </c>
      <c r="AK46" s="89">
        <f t="shared" si="9"/>
        <v>17275.786542718823</v>
      </c>
      <c r="AL46" s="89">
        <f t="shared" si="9"/>
        <v>1751.5112616672413</v>
      </c>
      <c r="AM46" s="89">
        <f t="shared" si="9"/>
        <v>1164.0465514235548</v>
      </c>
      <c r="AN46" s="89">
        <f t="shared" si="9"/>
        <v>11264.788924506982</v>
      </c>
      <c r="AO46" s="89">
        <f t="shared" si="9"/>
        <v>3728.0770162363187</v>
      </c>
      <c r="AP46" s="89">
        <f t="shared" si="9"/>
        <v>10248.260696367652</v>
      </c>
      <c r="AQ46" s="89">
        <f t="shared" si="9"/>
        <v>4676.4848990041646</v>
      </c>
      <c r="AR46" s="89">
        <f t="shared" si="9"/>
        <v>4617.8625959348283</v>
      </c>
      <c r="AS46" s="89">
        <f t="shared" si="9"/>
        <v>609.26739212468965</v>
      </c>
      <c r="AT46" s="89">
        <f t="shared" si="9"/>
        <v>997.92911341204308</v>
      </c>
      <c r="AU46" s="89">
        <f t="shared" si="9"/>
        <v>1295.6741904547671</v>
      </c>
      <c r="AV46" s="89">
        <f t="shared" si="9"/>
        <v>14360.888926173386</v>
      </c>
      <c r="AW46" s="89">
        <f t="shared" si="9"/>
        <v>11591.058289973415</v>
      </c>
      <c r="AX46" s="89">
        <f t="shared" si="9"/>
        <v>9330.0569671003614</v>
      </c>
      <c r="AY46" s="89">
        <f t="shared" si="9"/>
        <v>8066.966309786425</v>
      </c>
    </row>
    <row r="47" spans="2:51" s="74" customFormat="1" ht="15.5" x14ac:dyDescent="0.35">
      <c r="B47" s="92"/>
      <c r="C47" s="97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</row>
    <row r="48" spans="2:51" s="18" customFormat="1" ht="15.5" x14ac:dyDescent="0.35">
      <c r="B48" s="93" t="s">
        <v>46</v>
      </c>
      <c r="C48" s="97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>
        <f>Q43/Q14</f>
        <v>-6.1951867189509102E-3</v>
      </c>
      <c r="R48" s="95">
        <f t="shared" ref="R48:AY48" si="10">R43/R14</f>
        <v>-1.6638538607640602E-2</v>
      </c>
      <c r="S48" s="95">
        <f t="shared" si="10"/>
        <v>-3.0313798364693799E-2</v>
      </c>
      <c r="T48" s="95">
        <f t="shared" si="10"/>
        <v>-3.396146684711302E-3</v>
      </c>
      <c r="U48" s="95">
        <f t="shared" si="10"/>
        <v>-7.2083472668003599E-3</v>
      </c>
      <c r="V48" s="95">
        <f t="shared" si="10"/>
        <v>-2.3971809125990395E-2</v>
      </c>
      <c r="W48" s="95">
        <f t="shared" si="10"/>
        <v>1.7511798000540531E-2</v>
      </c>
      <c r="X48" s="95">
        <f t="shared" si="10"/>
        <v>6.6553944539681026E-2</v>
      </c>
      <c r="Y48" s="95">
        <f t="shared" si="10"/>
        <v>2.7718022231241351E-2</v>
      </c>
      <c r="Z48" s="95">
        <f t="shared" si="10"/>
        <v>1.1562275253973513E-2</v>
      </c>
      <c r="AA48" s="95">
        <f t="shared" si="10"/>
        <v>1.4657751983143674E-2</v>
      </c>
      <c r="AB48" s="95">
        <f t="shared" si="10"/>
        <v>-4.1282673822211742E-2</v>
      </c>
      <c r="AC48" s="95">
        <f t="shared" si="10"/>
        <v>-1.2414225610123569E-2</v>
      </c>
      <c r="AD48" s="95">
        <f t="shared" si="10"/>
        <v>-1.916433362443052E-2</v>
      </c>
      <c r="AE48" s="95">
        <f t="shared" si="10"/>
        <v>-1.9785746999280072E-2</v>
      </c>
      <c r="AF48" s="95">
        <f t="shared" si="10"/>
        <v>6.1133356928006843E-4</v>
      </c>
      <c r="AG48" s="95">
        <f t="shared" si="10"/>
        <v>6.4573421613827418E-3</v>
      </c>
      <c r="AH48" s="95">
        <f t="shared" si="10"/>
        <v>-2.3535457590946633E-3</v>
      </c>
      <c r="AI48" s="95">
        <f t="shared" si="10"/>
        <v>1.4903366476360451E-2</v>
      </c>
      <c r="AJ48" s="95">
        <f t="shared" si="10"/>
        <v>6.6286894014903189E-2</v>
      </c>
      <c r="AK48" s="95">
        <f t="shared" si="10"/>
        <v>4.7770777558044063E-2</v>
      </c>
      <c r="AL48" s="95">
        <f t="shared" si="10"/>
        <v>4.8009740450541188E-3</v>
      </c>
      <c r="AM48" s="95">
        <f t="shared" si="10"/>
        <v>3.1203970808367058E-3</v>
      </c>
      <c r="AN48" s="95">
        <f t="shared" si="10"/>
        <v>-3.0337557039734297E-2</v>
      </c>
      <c r="AO48" s="95">
        <f t="shared" si="10"/>
        <v>-1.0038119225005705E-2</v>
      </c>
      <c r="AP48" s="95">
        <f t="shared" si="10"/>
        <v>-2.6898908527589301E-2</v>
      </c>
      <c r="AQ48" s="95">
        <f t="shared" si="10"/>
        <v>-1.2245315472970494E-2</v>
      </c>
      <c r="AR48" s="95">
        <f t="shared" si="10"/>
        <v>-1.1966096103213086E-2</v>
      </c>
      <c r="AS48" s="95">
        <f t="shared" si="10"/>
        <v>-1.6127392325356214E-3</v>
      </c>
      <c r="AT48" s="95">
        <f t="shared" si="10"/>
        <v>2.6844843722169868E-3</v>
      </c>
      <c r="AU48" s="95">
        <f t="shared" si="10"/>
        <v>3.50278384541514E-3</v>
      </c>
      <c r="AV48" s="95">
        <f t="shared" si="10"/>
        <v>3.7363077889734211E-2</v>
      </c>
      <c r="AW48" s="95">
        <f t="shared" si="10"/>
        <v>3.0610283745396909E-2</v>
      </c>
      <c r="AX48" s="95">
        <f t="shared" si="10"/>
        <v>-2.3258447459709987E-2</v>
      </c>
      <c r="AY48" s="95">
        <f t="shared" si="10"/>
        <v>-1.9388475971482584E-2</v>
      </c>
    </row>
    <row r="49" spans="2:51" s="18" customFormat="1" ht="15.5" x14ac:dyDescent="0.35">
      <c r="B49" s="87" t="s">
        <v>47</v>
      </c>
      <c r="C49" s="102" t="s">
        <v>53</v>
      </c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>
        <f>ABS(Q48)</f>
        <v>6.1951867189509102E-3</v>
      </c>
      <c r="R49" s="95">
        <f t="shared" ref="R49:AY49" si="11">ABS(R48)</f>
        <v>1.6638538607640602E-2</v>
      </c>
      <c r="S49" s="95">
        <f t="shared" si="11"/>
        <v>3.0313798364693799E-2</v>
      </c>
      <c r="T49" s="95">
        <f t="shared" si="11"/>
        <v>3.396146684711302E-3</v>
      </c>
      <c r="U49" s="95">
        <f t="shared" si="11"/>
        <v>7.2083472668003599E-3</v>
      </c>
      <c r="V49" s="95">
        <f t="shared" si="11"/>
        <v>2.3971809125990395E-2</v>
      </c>
      <c r="W49" s="95">
        <f t="shared" si="11"/>
        <v>1.7511798000540531E-2</v>
      </c>
      <c r="X49" s="95">
        <f t="shared" si="11"/>
        <v>6.6553944539681026E-2</v>
      </c>
      <c r="Y49" s="95">
        <f t="shared" si="11"/>
        <v>2.7718022231241351E-2</v>
      </c>
      <c r="Z49" s="95">
        <f t="shared" si="11"/>
        <v>1.1562275253973513E-2</v>
      </c>
      <c r="AA49" s="95">
        <f t="shared" si="11"/>
        <v>1.4657751983143674E-2</v>
      </c>
      <c r="AB49" s="95">
        <f t="shared" si="11"/>
        <v>4.1282673822211742E-2</v>
      </c>
      <c r="AC49" s="95">
        <f t="shared" si="11"/>
        <v>1.2414225610123569E-2</v>
      </c>
      <c r="AD49" s="95">
        <f t="shared" si="11"/>
        <v>1.916433362443052E-2</v>
      </c>
      <c r="AE49" s="95">
        <f t="shared" si="11"/>
        <v>1.9785746999280072E-2</v>
      </c>
      <c r="AF49" s="95">
        <f t="shared" si="11"/>
        <v>6.1133356928006843E-4</v>
      </c>
      <c r="AG49" s="95">
        <f t="shared" si="11"/>
        <v>6.4573421613827418E-3</v>
      </c>
      <c r="AH49" s="95">
        <f t="shared" si="11"/>
        <v>2.3535457590946633E-3</v>
      </c>
      <c r="AI49" s="95">
        <f t="shared" si="11"/>
        <v>1.4903366476360451E-2</v>
      </c>
      <c r="AJ49" s="95">
        <f t="shared" si="11"/>
        <v>6.6286894014903189E-2</v>
      </c>
      <c r="AK49" s="95">
        <f t="shared" si="11"/>
        <v>4.7770777558044063E-2</v>
      </c>
      <c r="AL49" s="95">
        <f t="shared" si="11"/>
        <v>4.8009740450541188E-3</v>
      </c>
      <c r="AM49" s="95">
        <f t="shared" si="11"/>
        <v>3.1203970808367058E-3</v>
      </c>
      <c r="AN49" s="95">
        <f t="shared" si="11"/>
        <v>3.0337557039734297E-2</v>
      </c>
      <c r="AO49" s="95">
        <f t="shared" si="11"/>
        <v>1.0038119225005705E-2</v>
      </c>
      <c r="AP49" s="95">
        <f t="shared" si="11"/>
        <v>2.6898908527589301E-2</v>
      </c>
      <c r="AQ49" s="95">
        <f t="shared" si="11"/>
        <v>1.2245315472970494E-2</v>
      </c>
      <c r="AR49" s="95">
        <f t="shared" si="11"/>
        <v>1.1966096103213086E-2</v>
      </c>
      <c r="AS49" s="95">
        <f t="shared" si="11"/>
        <v>1.6127392325356214E-3</v>
      </c>
      <c r="AT49" s="95">
        <f t="shared" si="11"/>
        <v>2.6844843722169868E-3</v>
      </c>
      <c r="AU49" s="95">
        <f t="shared" si="11"/>
        <v>3.50278384541514E-3</v>
      </c>
      <c r="AV49" s="95">
        <f t="shared" si="11"/>
        <v>3.7363077889734211E-2</v>
      </c>
      <c r="AW49" s="95">
        <f t="shared" si="11"/>
        <v>3.0610283745396909E-2</v>
      </c>
      <c r="AX49" s="95">
        <f t="shared" si="11"/>
        <v>2.3258447459709987E-2</v>
      </c>
      <c r="AY49" s="95">
        <f t="shared" si="11"/>
        <v>1.9388475971482584E-2</v>
      </c>
    </row>
    <row r="50" spans="2:51" s="18" customFormat="1" ht="15.5" x14ac:dyDescent="0.35">
      <c r="B50" s="91" t="s">
        <v>55</v>
      </c>
      <c r="C50" s="97" t="s">
        <v>54</v>
      </c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>
        <f>Q46/Q14</f>
        <v>6.1951867189509102E-3</v>
      </c>
      <c r="R50" s="95">
        <f t="shared" ref="R50:AY50" si="12">R46/R14</f>
        <v>1.6638538607640602E-2</v>
      </c>
      <c r="S50" s="95">
        <f t="shared" si="12"/>
        <v>3.0313798364693799E-2</v>
      </c>
      <c r="T50" s="95">
        <f t="shared" si="12"/>
        <v>3.396146684711302E-3</v>
      </c>
      <c r="U50" s="95">
        <f t="shared" si="12"/>
        <v>7.2083472668003599E-3</v>
      </c>
      <c r="V50" s="95">
        <f t="shared" si="12"/>
        <v>2.3971809125990395E-2</v>
      </c>
      <c r="W50" s="95">
        <f t="shared" si="12"/>
        <v>1.7511798000540531E-2</v>
      </c>
      <c r="X50" s="95">
        <f t="shared" si="12"/>
        <v>6.6553944539681026E-2</v>
      </c>
      <c r="Y50" s="95">
        <f t="shared" si="12"/>
        <v>2.7718022231241351E-2</v>
      </c>
      <c r="Z50" s="95">
        <f t="shared" si="12"/>
        <v>1.1562275253973513E-2</v>
      </c>
      <c r="AA50" s="95">
        <f t="shared" si="12"/>
        <v>1.4657751983143674E-2</v>
      </c>
      <c r="AB50" s="95">
        <f t="shared" si="12"/>
        <v>4.1282673822211742E-2</v>
      </c>
      <c r="AC50" s="95">
        <f t="shared" si="12"/>
        <v>1.2414225610123569E-2</v>
      </c>
      <c r="AD50" s="95">
        <f t="shared" si="12"/>
        <v>1.916433362443052E-2</v>
      </c>
      <c r="AE50" s="95">
        <f t="shared" si="12"/>
        <v>1.9785746999280072E-2</v>
      </c>
      <c r="AF50" s="95">
        <f t="shared" si="12"/>
        <v>6.1133356928006843E-4</v>
      </c>
      <c r="AG50" s="95">
        <f t="shared" si="12"/>
        <v>6.4573421613827418E-3</v>
      </c>
      <c r="AH50" s="95">
        <f t="shared" si="12"/>
        <v>2.3535457590946633E-3</v>
      </c>
      <c r="AI50" s="95">
        <f t="shared" si="12"/>
        <v>1.4903366476360451E-2</v>
      </c>
      <c r="AJ50" s="95">
        <f t="shared" si="12"/>
        <v>6.6286894014903189E-2</v>
      </c>
      <c r="AK50" s="95">
        <f t="shared" si="12"/>
        <v>4.7770777558044063E-2</v>
      </c>
      <c r="AL50" s="95">
        <f t="shared" si="12"/>
        <v>4.8009740450541188E-3</v>
      </c>
      <c r="AM50" s="95">
        <f t="shared" si="12"/>
        <v>3.1203970808367058E-3</v>
      </c>
      <c r="AN50" s="95">
        <f t="shared" si="12"/>
        <v>3.0337557039734297E-2</v>
      </c>
      <c r="AO50" s="95">
        <f t="shared" si="12"/>
        <v>1.0038119225005705E-2</v>
      </c>
      <c r="AP50" s="95">
        <f t="shared" si="12"/>
        <v>2.6898908527589301E-2</v>
      </c>
      <c r="AQ50" s="95">
        <f t="shared" si="12"/>
        <v>1.2245315472970494E-2</v>
      </c>
      <c r="AR50" s="95">
        <f t="shared" si="12"/>
        <v>1.1966096103213086E-2</v>
      </c>
      <c r="AS50" s="95">
        <f t="shared" si="12"/>
        <v>1.6127392325356214E-3</v>
      </c>
      <c r="AT50" s="95">
        <f t="shared" si="12"/>
        <v>2.6844843722169868E-3</v>
      </c>
      <c r="AU50" s="95">
        <f t="shared" si="12"/>
        <v>3.50278384541514E-3</v>
      </c>
      <c r="AV50" s="95">
        <f t="shared" si="12"/>
        <v>3.7363077889734211E-2</v>
      </c>
      <c r="AW50" s="95">
        <f t="shared" si="12"/>
        <v>3.0610283745396909E-2</v>
      </c>
      <c r="AX50" s="95">
        <f t="shared" si="12"/>
        <v>2.3258447459709987E-2</v>
      </c>
      <c r="AY50" s="95">
        <f t="shared" si="12"/>
        <v>1.9388475971482584E-2</v>
      </c>
    </row>
    <row r="51" spans="2:51" s="18" customFormat="1" ht="15.5" x14ac:dyDescent="0.35">
      <c r="B51" s="91" t="s">
        <v>56</v>
      </c>
      <c r="C51" s="97" t="s">
        <v>57</v>
      </c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</row>
    <row r="52" spans="2:51" s="18" customFormat="1" ht="15.5" x14ac:dyDescent="0.35">
      <c r="B52" s="92"/>
      <c r="C52" s="97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</row>
    <row r="53" spans="2:51" s="18" customFormat="1" ht="15.5" x14ac:dyDescent="0.35">
      <c r="B53" s="85" t="s">
        <v>58</v>
      </c>
      <c r="C53" s="97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</row>
    <row r="54" spans="2:51" s="18" customFormat="1" ht="15.5" x14ac:dyDescent="0.35">
      <c r="B54" s="91" t="s">
        <v>59</v>
      </c>
      <c r="C54" s="97" t="s">
        <v>51</v>
      </c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>
        <f>Q43</f>
        <v>-2353.3054852058413</v>
      </c>
      <c r="R54" s="89">
        <f>$Q$43+R43</f>
        <v>-8695.7231453159475</v>
      </c>
      <c r="S54" s="89">
        <f t="shared" ref="S54:AY54" si="13">$Q$43+S43</f>
        <v>-14734.610334693512</v>
      </c>
      <c r="T54" s="89">
        <f t="shared" si="13"/>
        <v>-3683.1813920475543</v>
      </c>
      <c r="U54" s="89">
        <f t="shared" si="13"/>
        <v>-5196.5861245275592</v>
      </c>
      <c r="V54" s="89">
        <f t="shared" si="13"/>
        <v>-12254.939332982642</v>
      </c>
      <c r="W54" s="89">
        <f t="shared" si="13"/>
        <v>4299.1510424196604</v>
      </c>
      <c r="X54" s="89">
        <f t="shared" si="13"/>
        <v>22766.517156536458</v>
      </c>
      <c r="Y54" s="89">
        <f t="shared" si="13"/>
        <v>8482.3646794249653</v>
      </c>
      <c r="Z54" s="89">
        <f t="shared" si="13"/>
        <v>1995.3591722378624</v>
      </c>
      <c r="AA54" s="89">
        <f t="shared" si="13"/>
        <v>3179.7550172646297</v>
      </c>
      <c r="AB54" s="89">
        <f t="shared" si="13"/>
        <v>-18652.000493523024</v>
      </c>
      <c r="AC54" s="89">
        <f t="shared" si="13"/>
        <v>-7196.1652820524178</v>
      </c>
      <c r="AD54" s="89">
        <f t="shared" si="13"/>
        <v>-9831.5638684306177</v>
      </c>
      <c r="AE54" s="89">
        <f t="shared" si="13"/>
        <v>-10354.206017496064</v>
      </c>
      <c r="AF54" s="89">
        <f t="shared" si="13"/>
        <v>-2114.6154044179711</v>
      </c>
      <c r="AG54" s="89">
        <f t="shared" si="13"/>
        <v>113.4375613409793</v>
      </c>
      <c r="AH54" s="89">
        <f t="shared" si="13"/>
        <v>-3261.220292776241</v>
      </c>
      <c r="AI54" s="89">
        <f t="shared" si="13"/>
        <v>3159.7955676326528</v>
      </c>
      <c r="AJ54" s="89">
        <f t="shared" si="13"/>
        <v>21925.302930743899</v>
      </c>
      <c r="AK54" s="89">
        <f t="shared" si="13"/>
        <v>14922.481057512981</v>
      </c>
      <c r="AL54" s="89">
        <f t="shared" si="13"/>
        <v>-601.79422353859991</v>
      </c>
      <c r="AM54" s="89">
        <f t="shared" si="13"/>
        <v>-1189.2589337822865</v>
      </c>
      <c r="AN54" s="89">
        <f t="shared" si="13"/>
        <v>-13618.094409712823</v>
      </c>
      <c r="AO54" s="89">
        <f t="shared" si="13"/>
        <v>-6081.38250144216</v>
      </c>
      <c r="AP54" s="89">
        <f t="shared" si="13"/>
        <v>-12601.566181573493</v>
      </c>
      <c r="AQ54" s="89">
        <f t="shared" si="13"/>
        <v>-7029.7903842100059</v>
      </c>
      <c r="AR54" s="89">
        <f t="shared" si="13"/>
        <v>-6971.1680811406695</v>
      </c>
      <c r="AS54" s="89">
        <f t="shared" si="13"/>
        <v>-2962.5728773305309</v>
      </c>
      <c r="AT54" s="89">
        <f t="shared" si="13"/>
        <v>-1355.3763717937982</v>
      </c>
      <c r="AU54" s="89">
        <f t="shared" si="13"/>
        <v>-1057.6312947510742</v>
      </c>
      <c r="AV54" s="89">
        <f t="shared" si="13"/>
        <v>12007.583440967544</v>
      </c>
      <c r="AW54" s="89">
        <f t="shared" si="13"/>
        <v>9237.7528047675733</v>
      </c>
      <c r="AX54" s="89">
        <f t="shared" si="13"/>
        <v>-11683.362452306203</v>
      </c>
      <c r="AY54" s="89">
        <f t="shared" si="13"/>
        <v>-10420.271794992266</v>
      </c>
    </row>
    <row r="55" spans="2:51" s="18" customFormat="1" ht="15.5" x14ac:dyDescent="0.35">
      <c r="B55" s="91" t="s">
        <v>60</v>
      </c>
      <c r="C55" s="97" t="s">
        <v>63</v>
      </c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>
        <f>Q44</f>
        <v>2353.3054852058413</v>
      </c>
      <c r="R55" s="89">
        <f>$Q$44+R44</f>
        <v>8695.7231453159475</v>
      </c>
      <c r="S55" s="89">
        <f t="shared" ref="S55:AY55" si="14">$Q$44+S44</f>
        <v>14734.610334693512</v>
      </c>
      <c r="T55" s="89">
        <f t="shared" si="14"/>
        <v>3683.1813920475543</v>
      </c>
      <c r="U55" s="89">
        <f t="shared" si="14"/>
        <v>5196.5861245275592</v>
      </c>
      <c r="V55" s="89">
        <f t="shared" si="14"/>
        <v>12254.939332982642</v>
      </c>
      <c r="W55" s="89">
        <f t="shared" si="14"/>
        <v>9005.7620128313429</v>
      </c>
      <c r="X55" s="89">
        <f t="shared" si="14"/>
        <v>27473.128126948141</v>
      </c>
      <c r="Y55" s="89">
        <f t="shared" si="14"/>
        <v>13188.975649836648</v>
      </c>
      <c r="Z55" s="89">
        <f t="shared" si="14"/>
        <v>6701.9701426495449</v>
      </c>
      <c r="AA55" s="89">
        <f t="shared" si="14"/>
        <v>7886.3659876763122</v>
      </c>
      <c r="AB55" s="89">
        <f t="shared" si="14"/>
        <v>18652.000493523024</v>
      </c>
      <c r="AC55" s="89">
        <f t="shared" si="14"/>
        <v>7196.1652820524178</v>
      </c>
      <c r="AD55" s="89">
        <f t="shared" si="14"/>
        <v>9831.5638684306177</v>
      </c>
      <c r="AE55" s="89">
        <f t="shared" si="14"/>
        <v>10354.206017496064</v>
      </c>
      <c r="AF55" s="89">
        <f t="shared" si="14"/>
        <v>2591.9955659937114</v>
      </c>
      <c r="AG55" s="89">
        <f t="shared" si="14"/>
        <v>4820.0485317526618</v>
      </c>
      <c r="AH55" s="89">
        <f t="shared" si="14"/>
        <v>3261.220292776241</v>
      </c>
      <c r="AI55" s="89">
        <f t="shared" si="14"/>
        <v>7866.4065380443353</v>
      </c>
      <c r="AJ55" s="89">
        <f t="shared" si="14"/>
        <v>26631.913901155582</v>
      </c>
      <c r="AK55" s="89">
        <f t="shared" si="14"/>
        <v>19629.092027924664</v>
      </c>
      <c r="AL55" s="89">
        <f t="shared" si="14"/>
        <v>4104.8167468730826</v>
      </c>
      <c r="AM55" s="89">
        <f t="shared" si="14"/>
        <v>3517.352036629396</v>
      </c>
      <c r="AN55" s="89">
        <f t="shared" si="14"/>
        <v>13618.094409712823</v>
      </c>
      <c r="AO55" s="89">
        <f t="shared" si="14"/>
        <v>6081.38250144216</v>
      </c>
      <c r="AP55" s="89">
        <f t="shared" si="14"/>
        <v>12601.566181573493</v>
      </c>
      <c r="AQ55" s="89">
        <f t="shared" si="14"/>
        <v>7029.7903842100059</v>
      </c>
      <c r="AR55" s="89">
        <f t="shared" si="14"/>
        <v>6971.1680811406695</v>
      </c>
      <c r="AS55" s="89">
        <f t="shared" si="14"/>
        <v>2962.5728773305309</v>
      </c>
      <c r="AT55" s="89">
        <f t="shared" si="14"/>
        <v>3351.2345986178843</v>
      </c>
      <c r="AU55" s="89">
        <f t="shared" si="14"/>
        <v>3648.9796756606083</v>
      </c>
      <c r="AV55" s="89">
        <f t="shared" si="14"/>
        <v>16714.194411379227</v>
      </c>
      <c r="AW55" s="89">
        <f t="shared" si="14"/>
        <v>13944.363775179256</v>
      </c>
      <c r="AX55" s="89">
        <f t="shared" si="14"/>
        <v>11683.362452306203</v>
      </c>
      <c r="AY55" s="89">
        <f t="shared" si="14"/>
        <v>10420.271794992266</v>
      </c>
    </row>
    <row r="56" spans="2:51" s="18" customFormat="1" ht="15.5" x14ac:dyDescent="0.35">
      <c r="B56" s="91" t="s">
        <v>61</v>
      </c>
      <c r="C56" s="97" t="s">
        <v>64</v>
      </c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>
        <f>Q45</f>
        <v>5538046.7066999003</v>
      </c>
      <c r="R56" s="89">
        <f>$Q$45+R45</f>
        <v>45764308.481976457</v>
      </c>
      <c r="S56" s="89">
        <f t="shared" ref="S56:AY56" si="15">$Q$45+S45</f>
        <v>158834756.48264682</v>
      </c>
      <c r="T56" s="89">
        <f t="shared" si="15"/>
        <v>7306616.6342979688</v>
      </c>
      <c r="U56" s="89">
        <f t="shared" si="15"/>
        <v>13622291.500641618</v>
      </c>
      <c r="V56" s="89">
        <f t="shared" si="15"/>
        <v>103580399.56213909</v>
      </c>
      <c r="W56" s="89">
        <f t="shared" si="15"/>
        <v>49793224.558647044</v>
      </c>
      <c r="X56" s="89">
        <f t="shared" si="15"/>
        <v>636543536.25928891</v>
      </c>
      <c r="Y56" s="89">
        <f t="shared" si="15"/>
        <v>122949794.62337011</v>
      </c>
      <c r="Z56" s="89">
        <f t="shared" si="15"/>
        <v>24448931.009599864</v>
      </c>
      <c r="AA56" s="89">
        <f t="shared" si="15"/>
        <v>36152805.230698682</v>
      </c>
      <c r="AB56" s="89">
        <f t="shared" si="15"/>
        <v>271185505.68084335</v>
      </c>
      <c r="AC56" s="89">
        <f t="shared" si="15"/>
        <v>28991337.718612764</v>
      </c>
      <c r="AD56" s="89">
        <f t="shared" si="15"/>
        <v>61462395.152971551</v>
      </c>
      <c r="AE56" s="89">
        <f t="shared" si="15"/>
        <v>69552456.034301877</v>
      </c>
      <c r="AF56" s="89">
        <f t="shared" si="15"/>
        <v>5595019.6613664199</v>
      </c>
      <c r="AG56" s="89">
        <f t="shared" si="15"/>
        <v>11622867.96438699</v>
      </c>
      <c r="AH56" s="89">
        <f t="shared" si="15"/>
        <v>6362356.0045054965</v>
      </c>
      <c r="AI56" s="89">
        <f t="shared" si="15"/>
        <v>35932329.925508812</v>
      </c>
      <c r="AJ56" s="89">
        <f t="shared" si="15"/>
        <v>594988873.32172537</v>
      </c>
      <c r="AK56" s="89">
        <f t="shared" si="15"/>
        <v>303990847.37628466</v>
      </c>
      <c r="AL56" s="89">
        <f t="shared" si="15"/>
        <v>8605838.4064470716</v>
      </c>
      <c r="AM56" s="89">
        <f t="shared" si="15"/>
        <v>6893051.0805809712</v>
      </c>
      <c r="AN56" s="89">
        <f t="shared" si="15"/>
        <v>132433516.22039506</v>
      </c>
      <c r="AO56" s="89">
        <f t="shared" si="15"/>
        <v>19436604.945689395</v>
      </c>
      <c r="AP56" s="89">
        <f t="shared" si="15"/>
        <v>110564894.00741389</v>
      </c>
      <c r="AQ56" s="89">
        <f t="shared" si="15"/>
        <v>27407557.717313893</v>
      </c>
      <c r="AR56" s="89">
        <f t="shared" si="15"/>
        <v>26862701.661633853</v>
      </c>
      <c r="AS56" s="89">
        <f t="shared" si="15"/>
        <v>5909253.4618063206</v>
      </c>
      <c r="AT56" s="89">
        <f t="shared" si="15"/>
        <v>6533909.2220952464</v>
      </c>
      <c r="AU56" s="89">
        <f t="shared" si="15"/>
        <v>7216818.3145105168</v>
      </c>
      <c r="AV56" s="89">
        <f t="shared" si="15"/>
        <v>211773177.45658928</v>
      </c>
      <c r="AW56" s="89">
        <f t="shared" si="15"/>
        <v>139890678.98826131</v>
      </c>
      <c r="AX56" s="89">
        <f t="shared" si="15"/>
        <v>92588009.716037899</v>
      </c>
      <c r="AY56" s="89">
        <f t="shared" si="15"/>
        <v>70613992.149929106</v>
      </c>
    </row>
    <row r="57" spans="2:51" s="18" customFormat="1" ht="15.5" x14ac:dyDescent="0.35">
      <c r="B57" s="91" t="s">
        <v>62</v>
      </c>
      <c r="C57" s="97" t="s">
        <v>65</v>
      </c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>
        <f>Q46</f>
        <v>2353.3054852058413</v>
      </c>
      <c r="R57" s="89">
        <f>$Q$46+R46</f>
        <v>8695.7231453159475</v>
      </c>
      <c r="S57" s="89">
        <f t="shared" ref="S57:AY57" si="16">$Q$46+S46</f>
        <v>14734.610334693512</v>
      </c>
      <c r="T57" s="89">
        <f t="shared" si="16"/>
        <v>3683.1813920475543</v>
      </c>
      <c r="U57" s="89">
        <f t="shared" si="16"/>
        <v>5196.5861245275592</v>
      </c>
      <c r="V57" s="89">
        <f t="shared" si="16"/>
        <v>12254.939332982642</v>
      </c>
      <c r="W57" s="89">
        <f t="shared" si="16"/>
        <v>9005.7620128313429</v>
      </c>
      <c r="X57" s="89">
        <f t="shared" si="16"/>
        <v>27473.128126948141</v>
      </c>
      <c r="Y57" s="89">
        <f t="shared" si="16"/>
        <v>13188.975649836648</v>
      </c>
      <c r="Z57" s="89">
        <f t="shared" si="16"/>
        <v>6701.9701426495449</v>
      </c>
      <c r="AA57" s="89">
        <f t="shared" si="16"/>
        <v>7886.3659876763122</v>
      </c>
      <c r="AB57" s="89">
        <f t="shared" si="16"/>
        <v>18652.000493523024</v>
      </c>
      <c r="AC57" s="89">
        <f t="shared" si="16"/>
        <v>7196.1652820524178</v>
      </c>
      <c r="AD57" s="89">
        <f t="shared" si="16"/>
        <v>9831.5638684306177</v>
      </c>
      <c r="AE57" s="89">
        <f t="shared" si="16"/>
        <v>10354.206017496064</v>
      </c>
      <c r="AF57" s="89">
        <f t="shared" si="16"/>
        <v>2591.9955659937114</v>
      </c>
      <c r="AG57" s="89">
        <f t="shared" si="16"/>
        <v>4820.0485317526618</v>
      </c>
      <c r="AH57" s="89">
        <f t="shared" si="16"/>
        <v>3261.220292776241</v>
      </c>
      <c r="AI57" s="89">
        <f t="shared" si="16"/>
        <v>7866.4065380443353</v>
      </c>
      <c r="AJ57" s="89">
        <f t="shared" si="16"/>
        <v>26631.913901155582</v>
      </c>
      <c r="AK57" s="89">
        <f t="shared" si="16"/>
        <v>19629.092027924664</v>
      </c>
      <c r="AL57" s="89">
        <f t="shared" si="16"/>
        <v>4104.8167468730826</v>
      </c>
      <c r="AM57" s="89">
        <f t="shared" si="16"/>
        <v>3517.352036629396</v>
      </c>
      <c r="AN57" s="89">
        <f t="shared" si="16"/>
        <v>13618.094409712823</v>
      </c>
      <c r="AO57" s="89">
        <f t="shared" si="16"/>
        <v>6081.38250144216</v>
      </c>
      <c r="AP57" s="89">
        <f t="shared" si="16"/>
        <v>12601.566181573493</v>
      </c>
      <c r="AQ57" s="89">
        <f t="shared" si="16"/>
        <v>7029.7903842100059</v>
      </c>
      <c r="AR57" s="89">
        <f t="shared" si="16"/>
        <v>6971.1680811406695</v>
      </c>
      <c r="AS57" s="89">
        <f t="shared" si="16"/>
        <v>2962.5728773305309</v>
      </c>
      <c r="AT57" s="89">
        <f t="shared" si="16"/>
        <v>3351.2345986178843</v>
      </c>
      <c r="AU57" s="89">
        <f t="shared" si="16"/>
        <v>3648.9796756606083</v>
      </c>
      <c r="AV57" s="89">
        <f t="shared" si="16"/>
        <v>16714.194411379227</v>
      </c>
      <c r="AW57" s="89">
        <f t="shared" si="16"/>
        <v>13944.363775179256</v>
      </c>
      <c r="AX57" s="89">
        <f t="shared" si="16"/>
        <v>11683.362452306203</v>
      </c>
      <c r="AY57" s="89">
        <f t="shared" si="16"/>
        <v>10420.271794992266</v>
      </c>
    </row>
    <row r="58" spans="2:51" s="18" customFormat="1" ht="15.5" x14ac:dyDescent="0.35">
      <c r="B58" s="92"/>
      <c r="C58" s="97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</row>
    <row r="59" spans="2:51" s="18" customFormat="1" ht="15.5" x14ac:dyDescent="0.35">
      <c r="B59" s="86" t="s">
        <v>67</v>
      </c>
      <c r="C59" s="97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</row>
    <row r="60" spans="2:51" s="18" customFormat="1" ht="15.5" x14ac:dyDescent="0.35">
      <c r="B60" s="91" t="s">
        <v>73</v>
      </c>
      <c r="C60" s="97" t="s">
        <v>68</v>
      </c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>
        <f>Q54/1</f>
        <v>-2353.3054852058413</v>
      </c>
      <c r="R60" s="89">
        <f>R54/COUNT($Q$54:R54)</f>
        <v>-4347.8615726579737</v>
      </c>
      <c r="S60" s="89">
        <f>S54/COUNT($Q$54:S54)</f>
        <v>-4911.5367782311705</v>
      </c>
      <c r="T60" s="89">
        <f>T54/COUNT($Q$54:T54)</f>
        <v>-920.79534801188856</v>
      </c>
      <c r="U60" s="89">
        <f>U54/COUNT($Q$54:U54)</f>
        <v>-1039.3172249055119</v>
      </c>
      <c r="V60" s="89">
        <f>V54/COUNT($Q$54:V54)</f>
        <v>-2042.4898888304403</v>
      </c>
      <c r="W60" s="89">
        <f>W54/COUNT($Q$54:W54)</f>
        <v>614.16443463138</v>
      </c>
      <c r="X60" s="89">
        <f>X54/COUNT($Q$54:X54)</f>
        <v>2845.8146445670573</v>
      </c>
      <c r="Y60" s="89">
        <f>Y54/COUNT($Q$54:Y54)</f>
        <v>942.48496438055167</v>
      </c>
      <c r="Z60" s="89">
        <f>Z54/COUNT($Q$54:Z54)</f>
        <v>199.53591722378624</v>
      </c>
      <c r="AA60" s="89">
        <f>AA54/COUNT($Q$54:AA54)</f>
        <v>289.06863793314818</v>
      </c>
      <c r="AB60" s="89">
        <f>AB54/COUNT($Q$54:AB54)</f>
        <v>-1554.3333744602521</v>
      </c>
      <c r="AC60" s="89">
        <f>AC54/COUNT($Q$54:AC54)</f>
        <v>-553.55117554249364</v>
      </c>
      <c r="AD60" s="89">
        <f>AD54/COUNT($Q$54:AD54)</f>
        <v>-702.25456203075839</v>
      </c>
      <c r="AE60" s="89">
        <f>AE54/COUNT($Q$54:AE54)</f>
        <v>-690.28040116640432</v>
      </c>
      <c r="AF60" s="89">
        <f>AF54/COUNT($Q$54:AF54)</f>
        <v>-132.1634627761232</v>
      </c>
      <c r="AG60" s="89">
        <f>AG54/COUNT($Q$54:AG54)</f>
        <v>6.6727977259399589</v>
      </c>
      <c r="AH60" s="89">
        <f>AH54/COUNT($Q$54:AH54)</f>
        <v>-181.17890515423562</v>
      </c>
      <c r="AI60" s="89">
        <f>AI54/COUNT($Q$54:AI54)</f>
        <v>166.30502987540277</v>
      </c>
      <c r="AJ60" s="89">
        <f>AJ54/COUNT($Q$54:AJ54)</f>
        <v>1096.2651465371951</v>
      </c>
      <c r="AK60" s="89">
        <f>AK54/COUNT($Q$54:AK54)</f>
        <v>710.59433607204676</v>
      </c>
      <c r="AL60" s="89">
        <f>AL54/COUNT($Q$54:AL54)</f>
        <v>-27.354282888118178</v>
      </c>
      <c r="AM60" s="89">
        <f>AM54/COUNT($Q$54:AM54)</f>
        <v>-51.706910164447237</v>
      </c>
      <c r="AN60" s="89">
        <f>AN54/COUNT($Q$54:AN54)</f>
        <v>-567.42060040470096</v>
      </c>
      <c r="AO60" s="89">
        <f>AO54/COUNT($Q$54:AO54)</f>
        <v>-243.25530005768641</v>
      </c>
      <c r="AP60" s="89">
        <f>AP54/COUNT($Q$54:AP54)</f>
        <v>-484.67562236821129</v>
      </c>
      <c r="AQ60" s="89">
        <f>AQ54/COUNT($Q$54:AQ54)</f>
        <v>-260.3626068225928</v>
      </c>
      <c r="AR60" s="89">
        <f>AR54/COUNT($Q$54:AR54)</f>
        <v>-248.97028861216677</v>
      </c>
      <c r="AS60" s="89">
        <f>AS54/COUNT($Q$54:AS54)</f>
        <v>-102.15768542519072</v>
      </c>
      <c r="AT60" s="89">
        <f>AT54/COUNT($Q$54:AT54)</f>
        <v>-45.179212393126605</v>
      </c>
      <c r="AU60" s="89">
        <f>AU54/COUNT($Q$54:AU54)</f>
        <v>-34.117138540357232</v>
      </c>
      <c r="AV60" s="89">
        <f>AV54/COUNT($Q$54:AV54)</f>
        <v>375.23698253023576</v>
      </c>
      <c r="AW60" s="89">
        <f>AW54/COUNT($Q$54:AW54)</f>
        <v>279.93190317477496</v>
      </c>
      <c r="AX60" s="89">
        <f>AX54/COUNT($Q$54:AX54)</f>
        <v>-343.62830742077068</v>
      </c>
      <c r="AY60" s="89">
        <f>AY54/COUNT($Q$54:AY54)</f>
        <v>-297.72205128549331</v>
      </c>
    </row>
    <row r="61" spans="2:51" s="18" customFormat="1" ht="15.5" x14ac:dyDescent="0.35">
      <c r="B61" s="91" t="s">
        <v>69</v>
      </c>
      <c r="C61" s="97" t="s">
        <v>70</v>
      </c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>
        <f t="shared" ref="Q61:Q63" si="17">Q55/1</f>
        <v>2353.3054852058413</v>
      </c>
      <c r="R61" s="89">
        <f>R55/COUNT($Q$55:R55)</f>
        <v>4347.8615726579737</v>
      </c>
      <c r="S61" s="89">
        <f>S55/COUNT($Q$55:S55)</f>
        <v>4911.5367782311705</v>
      </c>
      <c r="T61" s="89">
        <f>T55/COUNT($Q$55:T55)</f>
        <v>920.79534801188856</v>
      </c>
      <c r="U61" s="89">
        <f>U55/COUNT($Q$55:U55)</f>
        <v>1039.3172249055119</v>
      </c>
      <c r="V61" s="89">
        <f>V55/COUNT($Q$55:V55)</f>
        <v>2042.4898888304403</v>
      </c>
      <c r="W61" s="89">
        <f>W55/COUNT($Q$55:W55)</f>
        <v>1286.5374304044776</v>
      </c>
      <c r="X61" s="89">
        <f>X55/COUNT($Q$55:X55)</f>
        <v>3434.1410158685176</v>
      </c>
      <c r="Y61" s="89">
        <f>Y55/COUNT($Q$55:Y55)</f>
        <v>1465.4417388707386</v>
      </c>
      <c r="Z61" s="89">
        <f>Z55/COUNT($Q$55:Z55)</f>
        <v>670.19701426495453</v>
      </c>
      <c r="AA61" s="89">
        <f>AA55/COUNT($Q$55:AA55)</f>
        <v>716.94236251602842</v>
      </c>
      <c r="AB61" s="89">
        <f>AB55/COUNT($Q$55:AB55)</f>
        <v>1554.3333744602521</v>
      </c>
      <c r="AC61" s="89">
        <f>AC55/COUNT($Q$55:AC55)</f>
        <v>553.55117554249364</v>
      </c>
      <c r="AD61" s="89">
        <f>AD55/COUNT($Q$55:AD55)</f>
        <v>702.25456203075839</v>
      </c>
      <c r="AE61" s="89">
        <f>AE55/COUNT($Q$55:AE55)</f>
        <v>690.28040116640432</v>
      </c>
      <c r="AF61" s="89">
        <f>AF55/COUNT($Q$55:AF55)</f>
        <v>161.99972287460696</v>
      </c>
      <c r="AG61" s="89">
        <f>AG55/COUNT($Q$55:AG55)</f>
        <v>283.532266573686</v>
      </c>
      <c r="AH61" s="89">
        <f>AH55/COUNT($Q$55:AH55)</f>
        <v>181.17890515423562</v>
      </c>
      <c r="AI61" s="89">
        <f>AI55/COUNT($Q$55:AI55)</f>
        <v>414.02139673917554</v>
      </c>
      <c r="AJ61" s="89">
        <f>AJ55/COUNT($Q$55:AJ55)</f>
        <v>1331.595695057779</v>
      </c>
      <c r="AK61" s="89">
        <f>AK55/COUNT($Q$55:AK55)</f>
        <v>934.71866799641259</v>
      </c>
      <c r="AL61" s="89">
        <f>AL55/COUNT($Q$55:AL55)</f>
        <v>186.58257940332194</v>
      </c>
      <c r="AM61" s="89">
        <f>AM55/COUNT($Q$55:AM55)</f>
        <v>152.9283494186694</v>
      </c>
      <c r="AN61" s="89">
        <f>AN55/COUNT($Q$55:AN55)</f>
        <v>567.42060040470096</v>
      </c>
      <c r="AO61" s="89">
        <f>AO55/COUNT($Q$55:AO55)</f>
        <v>243.25530005768641</v>
      </c>
      <c r="AP61" s="89">
        <f>AP55/COUNT($Q$55:AP55)</f>
        <v>484.67562236821129</v>
      </c>
      <c r="AQ61" s="89">
        <f>AQ55/COUNT($Q$55:AQ55)</f>
        <v>260.3626068225928</v>
      </c>
      <c r="AR61" s="89">
        <f>AR55/COUNT($Q$55:AR55)</f>
        <v>248.97028861216677</v>
      </c>
      <c r="AS61" s="89">
        <f>AS55/COUNT($Q$55:AS55)</f>
        <v>102.15768542519072</v>
      </c>
      <c r="AT61" s="89">
        <f>AT55/COUNT($Q$55:AT55)</f>
        <v>111.70781995392947</v>
      </c>
      <c r="AU61" s="89">
        <f>AU55/COUNT($Q$55:AU55)</f>
        <v>117.70902179550349</v>
      </c>
      <c r="AV61" s="89">
        <f>AV55/COUNT($Q$55:AV55)</f>
        <v>522.31857535560084</v>
      </c>
      <c r="AW61" s="89">
        <f>AW55/COUNT($Q$55:AW55)</f>
        <v>422.55647803573504</v>
      </c>
      <c r="AX61" s="89">
        <f>AX55/COUNT($Q$55:AX55)</f>
        <v>343.62830742077068</v>
      </c>
      <c r="AY61" s="89">
        <f>AY55/COUNT($Q$55:AY55)</f>
        <v>297.72205128549331</v>
      </c>
    </row>
    <row r="62" spans="2:51" s="57" customFormat="1" ht="15.5" x14ac:dyDescent="0.35">
      <c r="B62" s="87" t="s">
        <v>74</v>
      </c>
      <c r="C62" s="96" t="s">
        <v>72</v>
      </c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>
        <f t="shared" si="17"/>
        <v>5538046.7066999003</v>
      </c>
      <c r="R62" s="89">
        <f>R56/COUNT($Q$56:R56)</f>
        <v>22882154.240988228</v>
      </c>
      <c r="S62" s="89">
        <f>S56/COUNT($Q$56:S56)</f>
        <v>52944918.827548943</v>
      </c>
      <c r="T62" s="89">
        <f>T56/COUNT($Q$56:T56)</f>
        <v>1826654.1585744922</v>
      </c>
      <c r="U62" s="89">
        <f>U56/COUNT($Q$56:U56)</f>
        <v>2724458.3001283235</v>
      </c>
      <c r="V62" s="89">
        <f>V56/COUNT($Q$56:V56)</f>
        <v>17263399.927023184</v>
      </c>
      <c r="W62" s="89">
        <f>W56/COUNT($Q$56:W56)</f>
        <v>7113317.7940924345</v>
      </c>
      <c r="X62" s="89">
        <f>X56/COUNT($Q$56:X56)</f>
        <v>79567942.032411113</v>
      </c>
      <c r="Y62" s="89">
        <f>Y56/COUNT($Q$56:Y56)</f>
        <v>13661088.291485569</v>
      </c>
      <c r="Z62" s="89">
        <f>Z56/COUNT($Q$56:Z56)</f>
        <v>2444893.1009599864</v>
      </c>
      <c r="AA62" s="89">
        <f>AA56/COUNT($Q$56:AA56)</f>
        <v>3286618.6573362439</v>
      </c>
      <c r="AB62" s="89">
        <f>AB56/COUNT($Q$56:AB56)</f>
        <v>22598792.140070278</v>
      </c>
      <c r="AC62" s="89">
        <f>AC56/COUNT($Q$56:AC56)</f>
        <v>2230102.901431751</v>
      </c>
      <c r="AD62" s="89">
        <f>AD56/COUNT($Q$56:AD56)</f>
        <v>4390171.0823551109</v>
      </c>
      <c r="AE62" s="89">
        <f>AE56/COUNT($Q$56:AE56)</f>
        <v>4636830.4022867922</v>
      </c>
      <c r="AF62" s="89">
        <f>AF56/COUNT($Q$56:AF56)</f>
        <v>349688.72883540124</v>
      </c>
      <c r="AG62" s="89">
        <f>AG56/COUNT($Q$56:AG56)</f>
        <v>683698.11555217591</v>
      </c>
      <c r="AH62" s="89">
        <f>AH56/COUNT($Q$56:AH56)</f>
        <v>353464.22247252759</v>
      </c>
      <c r="AI62" s="89">
        <f>AI56/COUNT($Q$56:AI56)</f>
        <v>1891175.259237306</v>
      </c>
      <c r="AJ62" s="89">
        <f>AJ56/COUNT($Q$56:AJ56)</f>
        <v>29749443.666086268</v>
      </c>
      <c r="AK62" s="89">
        <f>AK56/COUNT($Q$56:AK56)</f>
        <v>14475754.636965936</v>
      </c>
      <c r="AL62" s="89">
        <f>AL56/COUNT($Q$56:AL56)</f>
        <v>391174.47302032146</v>
      </c>
      <c r="AM62" s="89">
        <f>AM56/COUNT($Q$56:AM56)</f>
        <v>299697.87306873786</v>
      </c>
      <c r="AN62" s="89">
        <f>AN56/COUNT($Q$56:AN56)</f>
        <v>5518063.1758497944</v>
      </c>
      <c r="AO62" s="89">
        <f>AO56/COUNT($Q$56:AO56)</f>
        <v>777464.19782757584</v>
      </c>
      <c r="AP62" s="89">
        <f>AP56/COUNT($Q$56:AP56)</f>
        <v>4252495.9233620726</v>
      </c>
      <c r="AQ62" s="89">
        <f>AQ56/COUNT($Q$56:AQ56)</f>
        <v>1015094.7302708849</v>
      </c>
      <c r="AR62" s="89">
        <f>AR56/COUNT($Q$56:AR56)</f>
        <v>959382.20220120903</v>
      </c>
      <c r="AS62" s="89">
        <f>AS56/COUNT($Q$56:AS56)</f>
        <v>203767.36075194209</v>
      </c>
      <c r="AT62" s="89">
        <f>AT56/COUNT($Q$56:AT56)</f>
        <v>217796.97406984156</v>
      </c>
      <c r="AU62" s="89">
        <f>AU56/COUNT($Q$56:AU56)</f>
        <v>232800.59079066184</v>
      </c>
      <c r="AV62" s="89">
        <f>AV56/COUNT($Q$56:AV56)</f>
        <v>6617911.795518415</v>
      </c>
      <c r="AW62" s="89">
        <f>AW56/COUNT($Q$56:AW56)</f>
        <v>4239111.4844927667</v>
      </c>
      <c r="AX62" s="89">
        <f>AX56/COUNT($Q$56:AX56)</f>
        <v>2723176.7563540558</v>
      </c>
      <c r="AY62" s="89">
        <f>AY56/COUNT($Q$56:AY56)</f>
        <v>2017542.6328551173</v>
      </c>
    </row>
    <row r="63" spans="2:51" s="18" customFormat="1" ht="15.5" x14ac:dyDescent="0.35">
      <c r="B63" s="91" t="s">
        <v>75</v>
      </c>
      <c r="C63" s="97" t="s">
        <v>76</v>
      </c>
      <c r="D63" s="98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89">
        <f t="shared" si="17"/>
        <v>2353.3054852058413</v>
      </c>
      <c r="R63" s="89">
        <f>R57/COUNT($Q$57:R57)</f>
        <v>4347.8615726579737</v>
      </c>
      <c r="S63" s="89">
        <f>S57/COUNT($Q$57:S57)</f>
        <v>4911.5367782311705</v>
      </c>
      <c r="T63" s="89">
        <f>T57/COUNT($Q$57:T57)</f>
        <v>920.79534801188856</v>
      </c>
      <c r="U63" s="89">
        <f>U57/COUNT($Q$57:U57)</f>
        <v>1039.3172249055119</v>
      </c>
      <c r="V63" s="89">
        <f>V57/COUNT($Q$57:V57)</f>
        <v>2042.4898888304403</v>
      </c>
      <c r="W63" s="89">
        <f>W57/COUNT($Q$57:W57)</f>
        <v>1286.5374304044776</v>
      </c>
      <c r="X63" s="89">
        <f>X57/COUNT($Q$57:X57)</f>
        <v>3434.1410158685176</v>
      </c>
      <c r="Y63" s="89">
        <f>Y57/COUNT($Q$57:Y57)</f>
        <v>1465.4417388707386</v>
      </c>
      <c r="Z63" s="89">
        <f>Z57/COUNT($Q$57:Z57)</f>
        <v>670.19701426495453</v>
      </c>
      <c r="AA63" s="89">
        <f>AA57/COUNT($Q$57:AA57)</f>
        <v>716.94236251602842</v>
      </c>
      <c r="AB63" s="89">
        <f>AB57/COUNT($Q$57:AB57)</f>
        <v>1554.3333744602521</v>
      </c>
      <c r="AC63" s="89">
        <f>AC57/COUNT($Q$57:AC57)</f>
        <v>553.55117554249364</v>
      </c>
      <c r="AD63" s="89">
        <f>AD57/COUNT($Q$57:AD57)</f>
        <v>702.25456203075839</v>
      </c>
      <c r="AE63" s="89">
        <f>AE57/COUNT($Q$57:AE57)</f>
        <v>690.28040116640432</v>
      </c>
      <c r="AF63" s="89">
        <f>AF57/COUNT($Q$57:AF57)</f>
        <v>161.99972287460696</v>
      </c>
      <c r="AG63" s="89">
        <f>AG57/COUNT($Q$57:AG57)</f>
        <v>283.532266573686</v>
      </c>
      <c r="AH63" s="89">
        <f>AH57/COUNT($Q$57:AH57)</f>
        <v>181.17890515423562</v>
      </c>
      <c r="AI63" s="89">
        <f>AI57/COUNT($Q$57:AI57)</f>
        <v>414.02139673917554</v>
      </c>
      <c r="AJ63" s="89">
        <f>AJ57/COUNT($Q$57:AJ57)</f>
        <v>1331.595695057779</v>
      </c>
      <c r="AK63" s="89">
        <f>AK57/COUNT($Q$57:AK57)</f>
        <v>934.71866799641259</v>
      </c>
      <c r="AL63" s="89">
        <f>AL57/COUNT($Q$57:AL57)</f>
        <v>186.58257940332194</v>
      </c>
      <c r="AM63" s="89">
        <f>AM57/COUNT($Q$57:AM57)</f>
        <v>152.9283494186694</v>
      </c>
      <c r="AN63" s="89">
        <f>AN57/COUNT($Q$57:AN57)</f>
        <v>567.42060040470096</v>
      </c>
      <c r="AO63" s="89">
        <f>AO57/COUNT($Q$57:AO57)</f>
        <v>243.25530005768641</v>
      </c>
      <c r="AP63" s="89">
        <f>AP57/COUNT($Q$57:AP57)</f>
        <v>484.67562236821129</v>
      </c>
      <c r="AQ63" s="89">
        <f>AQ57/COUNT($Q$57:AQ57)</f>
        <v>260.3626068225928</v>
      </c>
      <c r="AR63" s="89">
        <f>AR57/COUNT($Q$57:AR57)</f>
        <v>248.97028861216677</v>
      </c>
      <c r="AS63" s="89">
        <f>AS57/COUNT($Q$57:AS57)</f>
        <v>102.15768542519072</v>
      </c>
      <c r="AT63" s="89">
        <f>AT57/COUNT($Q$57:AT57)</f>
        <v>111.70781995392947</v>
      </c>
      <c r="AU63" s="89">
        <f>AU57/COUNT($Q$57:AU57)</f>
        <v>117.70902179550349</v>
      </c>
      <c r="AV63" s="89">
        <f>AV57/COUNT($Q$57:AV57)</f>
        <v>522.31857535560084</v>
      </c>
      <c r="AW63" s="89">
        <f>AW57/COUNT($Q$57:AW57)</f>
        <v>422.55647803573504</v>
      </c>
      <c r="AX63" s="89">
        <f>AX57/COUNT($Q$57:AX57)</f>
        <v>343.62830742077068</v>
      </c>
      <c r="AY63" s="89">
        <f>AY57/COUNT($Q$57:AY57)</f>
        <v>297.72205128549331</v>
      </c>
    </row>
    <row r="64" spans="2:51" s="18" customFormat="1" ht="15.5" x14ac:dyDescent="0.35">
      <c r="B64" s="92"/>
      <c r="C64" s="97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</row>
    <row r="65" spans="2:51" s="18" customFormat="1" ht="15.5" x14ac:dyDescent="0.35">
      <c r="B65" s="85" t="s">
        <v>77</v>
      </c>
      <c r="C65" s="97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</row>
    <row r="66" spans="2:51" s="18" customFormat="1" ht="15.5" x14ac:dyDescent="0.35">
      <c r="B66" s="91" t="s">
        <v>78</v>
      </c>
      <c r="C66" s="97" t="s">
        <v>79</v>
      </c>
      <c r="D66" s="92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>
        <f>Q60/Q14</f>
        <v>-6.1951867189509102E-3</v>
      </c>
      <c r="R66" s="95">
        <f>SUM($Q$48:R48)/COUNT($Q$48:R48)</f>
        <v>-1.1416862663295757E-2</v>
      </c>
      <c r="S66" s="95">
        <f>SUM($Q$48:S48)/COUNT($Q$48:S48)</f>
        <v>-1.7715841230428436E-2</v>
      </c>
      <c r="T66" s="95">
        <f>SUM($Q$48:T48)/COUNT($Q$48:T48)</f>
        <v>-1.4135917593999153E-2</v>
      </c>
      <c r="U66" s="95">
        <f>SUM($Q$48:U48)/COUNT($Q$48:U48)</f>
        <v>-1.2750403528559395E-2</v>
      </c>
      <c r="V66" s="95">
        <f>SUM($Q$48:V48)/COUNT($Q$48:V48)</f>
        <v>-1.4620637794797895E-2</v>
      </c>
      <c r="W66" s="95">
        <f>SUM($Q$48:W48)/COUNT($Q$48:W48)</f>
        <v>-1.0030289824035263E-2</v>
      </c>
      <c r="X66" s="95">
        <f>SUM($Q$48:X48)/COUNT($Q$48:X48)</f>
        <v>-4.5726052857072638E-4</v>
      </c>
      <c r="Y66" s="95">
        <f>SUM($Q$48:Y48)/COUNT($Q$48:Y48)</f>
        <v>2.6733264447417267E-3</v>
      </c>
      <c r="Z66" s="95">
        <f>SUM($Q$48:Z48)/COUNT($Q$48:Z48)</f>
        <v>3.5622213256649047E-3</v>
      </c>
      <c r="AA66" s="95">
        <f>SUM($Q$48:AA48)/COUNT($Q$48:AA48)</f>
        <v>4.5709059308902478E-3</v>
      </c>
      <c r="AB66" s="95">
        <f>SUM($Q$48:AB48)/COUNT($Q$48:AB48)</f>
        <v>7.4977428479841514E-4</v>
      </c>
      <c r="AC66" s="95">
        <f>SUM($Q$48:AC48)/COUNT($Q$48:AC48)</f>
        <v>-2.6284109173404521E-4</v>
      </c>
      <c r="AD66" s="95">
        <f>SUM($Q$48:AD48)/COUNT($Q$48:AD48)</f>
        <v>-1.6129477012123649E-3</v>
      </c>
      <c r="AE66" s="95">
        <f>SUM($Q$48:AE48)/COUNT($Q$48:AE48)</f>
        <v>-2.824467654416879E-3</v>
      </c>
      <c r="AF66" s="95">
        <f>SUM($Q$48:AF48)/COUNT($Q$48:AF48)</f>
        <v>-2.6097300779358199E-3</v>
      </c>
      <c r="AG66" s="95">
        <f>SUM($Q$48:AG48)/COUNT($Q$48:AG48)</f>
        <v>-2.0763728873876694E-3</v>
      </c>
      <c r="AH66" s="95">
        <f>SUM($Q$48:AH48)/COUNT($Q$48:AH48)</f>
        <v>-2.0917713802602799E-3</v>
      </c>
      <c r="AI66" s="95">
        <f>SUM($Q$48:AI48)/COUNT($Q$48:AI48)</f>
        <v>-1.1972904404381362E-3</v>
      </c>
      <c r="AJ66" s="95">
        <f>SUM($Q$48:AJ48)/COUNT($Q$48:AJ48)</f>
        <v>2.1769187823289298E-3</v>
      </c>
      <c r="AK66" s="95">
        <f>SUM($Q$48:AK48)/COUNT($Q$48:AK48)</f>
        <v>4.3480549145058405E-3</v>
      </c>
      <c r="AL66" s="95">
        <f>SUM($Q$48:AL48)/COUNT($Q$48:AL48)</f>
        <v>4.3686421477125807E-3</v>
      </c>
      <c r="AM66" s="95">
        <f>SUM($Q$48:AM48)/COUNT($Q$48:AM48)</f>
        <v>4.3143706230658035E-3</v>
      </c>
      <c r="AN66" s="95">
        <f>SUM($Q$48:AN48)/COUNT($Q$48:AN48)</f>
        <v>2.8705403037824657E-3</v>
      </c>
      <c r="AO66" s="95">
        <f>SUM($Q$48:AO48)/COUNT($Q$48:AO48)</f>
        <v>2.3541939226309387E-3</v>
      </c>
      <c r="AP66" s="95">
        <f>SUM($Q$48:AP48)/COUNT($Q$48:AP48)</f>
        <v>1.2290745976224679E-3</v>
      </c>
      <c r="AQ66" s="95">
        <f>SUM($Q$48:AQ48)/COUNT($Q$48:AQ48)</f>
        <v>7.3002311352643229E-4</v>
      </c>
      <c r="AR66" s="95">
        <f>SUM($Q$48:AR48)/COUNT($Q$48:AR48)</f>
        <v>2.7659028435716374E-4</v>
      </c>
      <c r="AS66" s="95">
        <f>SUM($Q$48:AS48)/COUNT($Q$48:AS48)</f>
        <v>2.1144099067120563E-4</v>
      </c>
      <c r="AT66" s="95">
        <f>SUM($Q$48:AT48)/COUNT($Q$48:AT48)</f>
        <v>2.93875770056065E-4</v>
      </c>
      <c r="AU66" s="95">
        <f>SUM($Q$48:AU48)/COUNT($Q$48:AU48)</f>
        <v>3.9738893377732547E-4</v>
      </c>
      <c r="AV66" s="95">
        <f>SUM($Q$48:AV48)/COUNT($Q$48:AV48)</f>
        <v>1.5525667136509782E-3</v>
      </c>
      <c r="AW66" s="95">
        <f>SUM($Q$48:AW48)/COUNT($Q$48:AW48)</f>
        <v>2.4331035934008552E-3</v>
      </c>
      <c r="AX66" s="95">
        <f>SUM($Q$48:AX48)/COUNT($Q$48:AX48)</f>
        <v>1.677469738897595E-3</v>
      </c>
      <c r="AY66" s="95">
        <f>SUM($Q$48:AY48)/COUNT($Q$48:AY48)</f>
        <v>1.0755855757438755E-3</v>
      </c>
    </row>
    <row r="67" spans="2:51" s="18" customFormat="1" ht="15.5" x14ac:dyDescent="0.35">
      <c r="B67" s="91" t="s">
        <v>81</v>
      </c>
      <c r="C67" s="97" t="s">
        <v>80</v>
      </c>
      <c r="D67" s="92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>
        <f>Q49</f>
        <v>6.1951867189509102E-3</v>
      </c>
      <c r="R67" s="95">
        <f>SUM($Q$49:R49)/COUNT($Q$49:R49)</f>
        <v>1.1416862663295757E-2</v>
      </c>
      <c r="S67" s="95">
        <f>SUM($Q$49:S49)/COUNT($Q$49:S49)</f>
        <v>1.7715841230428436E-2</v>
      </c>
      <c r="T67" s="95">
        <f>SUM($Q$49:T49)/COUNT($Q$49:T49)</f>
        <v>1.4135917593999153E-2</v>
      </c>
      <c r="U67" s="95">
        <f>SUM($Q$49:U49)/COUNT($Q$49:U49)</f>
        <v>1.2750403528559395E-2</v>
      </c>
      <c r="V67" s="95">
        <f>SUM($Q$49:V49)/COUNT($Q$49:V49)</f>
        <v>1.4620637794797895E-2</v>
      </c>
      <c r="W67" s="95">
        <f>SUM($Q$49:W49)/COUNT($Q$49:W49)</f>
        <v>1.5033660681332559E-2</v>
      </c>
      <c r="X67" s="95">
        <f>SUM($Q$49:X49)/COUNT($Q$49:X49)</f>
        <v>2.1473696163626117E-2</v>
      </c>
      <c r="Y67" s="95">
        <f>SUM($Q$49:Y49)/COUNT($Q$49:Y49)</f>
        <v>2.216751017113892E-2</v>
      </c>
      <c r="Z67" s="95">
        <f>SUM($Q$49:Z49)/COUNT($Q$49:Z49)</f>
        <v>2.1106986679422381E-2</v>
      </c>
      <c r="AA67" s="95">
        <f>SUM($Q$49:AA49)/COUNT($Q$49:AA49)</f>
        <v>2.0520692616124315E-2</v>
      </c>
      <c r="AB67" s="95">
        <f>SUM($Q$49:AB49)/COUNT($Q$49:AB49)</f>
        <v>2.22508577166316E-2</v>
      </c>
      <c r="AC67" s="95">
        <f>SUM($Q$49:AC49)/COUNT($Q$49:AC49)</f>
        <v>2.1494193708438674E-2</v>
      </c>
      <c r="AD67" s="95">
        <f>SUM($Q$49:AD49)/COUNT($Q$49:AD49)</f>
        <v>2.1327775131009523E-2</v>
      </c>
      <c r="AE67" s="95">
        <f>SUM($Q$49:AE49)/COUNT($Q$49:AE49)</f>
        <v>2.1224973255560893E-2</v>
      </c>
      <c r="AF67" s="95">
        <f>SUM($Q$49:AF49)/COUNT($Q$49:AF49)</f>
        <v>1.9936620775168341E-2</v>
      </c>
      <c r="AG67" s="95">
        <f>SUM($Q$49:AG49)/COUNT($Q$49:AG49)</f>
        <v>1.9143722033180953E-2</v>
      </c>
      <c r="AH67" s="95">
        <f>SUM($Q$49:AH49)/COUNT($Q$49:AH49)</f>
        <v>1.8210934462398382E-2</v>
      </c>
      <c r="AI67" s="95">
        <f>SUM($Q$49:AI49)/COUNT($Q$49:AI49)</f>
        <v>1.8036851936817436E-2</v>
      </c>
      <c r="AJ67" s="95">
        <f>SUM($Q$49:AJ49)/COUNT($Q$49:AJ49)</f>
        <v>2.0449354040721724E-2</v>
      </c>
      <c r="AK67" s="95">
        <f>SUM($Q$49:AK49)/COUNT($Q$49:AK49)</f>
        <v>2.1750374208213262E-2</v>
      </c>
      <c r="AL67" s="95">
        <f>SUM($Q$49:AL49)/COUNT($Q$49:AL49)</f>
        <v>2.0979946928069666E-2</v>
      </c>
      <c r="AM67" s="95">
        <f>SUM($Q$49:AM49)/COUNT($Q$49:AM49)</f>
        <v>2.0203444760798668E-2</v>
      </c>
      <c r="AN67" s="95">
        <f>SUM($Q$49:AN49)/COUNT($Q$49:AN49)</f>
        <v>2.0625699439087652E-2</v>
      </c>
      <c r="AO67" s="95">
        <f>SUM($Q$49:AO49)/COUNT($Q$49:AO49)</f>
        <v>2.0202196230524376E-2</v>
      </c>
      <c r="AP67" s="95">
        <f>SUM($Q$49:AP49)/COUNT($Q$49:AP49)</f>
        <v>2.0459762088103794E-2</v>
      </c>
      <c r="AQ67" s="95">
        <f>SUM($Q$49:AQ49)/COUNT($Q$49:AQ49)</f>
        <v>2.015552332458034E-2</v>
      </c>
      <c r="AR67" s="95">
        <f>SUM($Q$49:AR49)/COUNT($Q$49:AR49)</f>
        <v>1.9863043780960078E-2</v>
      </c>
      <c r="AS67" s="95">
        <f>SUM($Q$49:AS49)/COUNT($Q$49:AS49)</f>
        <v>1.9233722934462683E-2</v>
      </c>
      <c r="AT67" s="95">
        <f>SUM($Q$49:AT49)/COUNT($Q$49:AT49)</f>
        <v>1.8682081649054494E-2</v>
      </c>
      <c r="AU67" s="95">
        <f>SUM($Q$49:AU49)/COUNT($Q$49:AU49)</f>
        <v>1.819242688119516E-2</v>
      </c>
      <c r="AV67" s="95">
        <f>SUM($Q$49:AV49)/COUNT($Q$49:AV49)</f>
        <v>1.8791509725212006E-2</v>
      </c>
      <c r="AW67" s="95">
        <f>SUM($Q$49:AW49)/COUNT($Q$49:AW49)</f>
        <v>1.9149654392490334E-2</v>
      </c>
      <c r="AX67" s="95">
        <f>SUM($Q$49:AX49)/COUNT($Q$49:AX49)</f>
        <v>1.9270501247408561E-2</v>
      </c>
      <c r="AY67" s="95">
        <f>SUM($Q$49:AY49)/COUNT($Q$49:AY49)</f>
        <v>1.9273871953810678E-2</v>
      </c>
    </row>
    <row r="68" spans="2:51" s="18" customFormat="1" ht="15.5" x14ac:dyDescent="0.35">
      <c r="B68" s="91" t="s">
        <v>82</v>
      </c>
      <c r="C68" s="97" t="s">
        <v>83</v>
      </c>
      <c r="D68" s="92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>
        <f>Q50</f>
        <v>6.1951867189509102E-3</v>
      </c>
      <c r="R68" s="95">
        <f>SUM($Q$50:R50)/COUNT($Q$50:R50)</f>
        <v>1.1416862663295757E-2</v>
      </c>
      <c r="S68" s="95">
        <f>SUM($Q$50:S50)/COUNT($Q$50:S50)</f>
        <v>1.7715841230428436E-2</v>
      </c>
      <c r="T68" s="95">
        <f>SUM($Q$50:T50)/COUNT($Q$50:T50)</f>
        <v>1.4135917593999153E-2</v>
      </c>
      <c r="U68" s="95">
        <f>SUM($Q$50:U50)/COUNT($Q$50:U50)</f>
        <v>1.2750403528559395E-2</v>
      </c>
      <c r="V68" s="95">
        <f>SUM($Q$50:V50)/COUNT($Q$50:V50)</f>
        <v>1.4620637794797895E-2</v>
      </c>
      <c r="W68" s="95">
        <f>SUM($Q$50:W50)/COUNT($Q$50:W50)</f>
        <v>1.5033660681332559E-2</v>
      </c>
      <c r="X68" s="95">
        <f>SUM($Q$50:X50)/COUNT($Q$50:X50)</f>
        <v>2.1473696163626117E-2</v>
      </c>
      <c r="Y68" s="95">
        <f>SUM($Q$50:Y50)/COUNT($Q$50:Y50)</f>
        <v>2.216751017113892E-2</v>
      </c>
      <c r="Z68" s="95">
        <f>SUM($Q$50:Z50)/COUNT($Q$50:Z50)</f>
        <v>2.1106986679422381E-2</v>
      </c>
      <c r="AA68" s="95">
        <f>SUM($Q$50:AA50)/COUNT($Q$50:AA50)</f>
        <v>2.0520692616124315E-2</v>
      </c>
      <c r="AB68" s="95">
        <f>SUM($Q$50:AB50)/COUNT($Q$50:AB50)</f>
        <v>2.22508577166316E-2</v>
      </c>
      <c r="AC68" s="95">
        <f>SUM($Q$50:AC50)/COUNT($Q$50:AC50)</f>
        <v>2.1494193708438674E-2</v>
      </c>
      <c r="AD68" s="95">
        <f>SUM($Q$50:AD50)/COUNT($Q$50:AD50)</f>
        <v>2.1327775131009523E-2</v>
      </c>
      <c r="AE68" s="95">
        <f>SUM($Q$50:AE50)/COUNT($Q$50:AE50)</f>
        <v>2.1224973255560893E-2</v>
      </c>
      <c r="AF68" s="95">
        <f>SUM($Q$50:AF50)/COUNT($Q$50:AF50)</f>
        <v>1.9936620775168341E-2</v>
      </c>
      <c r="AG68" s="95">
        <f>SUM($Q$50:AG50)/COUNT($Q$50:AG50)</f>
        <v>1.9143722033180953E-2</v>
      </c>
      <c r="AH68" s="95">
        <f>SUM($Q$50:AH50)/COUNT($Q$50:AH50)</f>
        <v>1.8210934462398382E-2</v>
      </c>
      <c r="AI68" s="95">
        <f>SUM($Q$50:AI50)/COUNT($Q$50:AI50)</f>
        <v>1.8036851936817436E-2</v>
      </c>
      <c r="AJ68" s="95">
        <f>SUM($Q$50:AJ50)/COUNT($Q$50:AJ50)</f>
        <v>2.0449354040721724E-2</v>
      </c>
      <c r="AK68" s="95">
        <f>SUM($Q$50:AK50)/COUNT($Q$50:AK50)</f>
        <v>2.1750374208213262E-2</v>
      </c>
      <c r="AL68" s="95">
        <f>SUM($Q$50:AL50)/COUNT($Q$50:AL50)</f>
        <v>2.0979946928069666E-2</v>
      </c>
      <c r="AM68" s="95">
        <f>SUM($Q$50:AM50)/COUNT($Q$50:AM50)</f>
        <v>2.0203444760798668E-2</v>
      </c>
      <c r="AN68" s="95">
        <f>SUM($Q$50:AN50)/COUNT($Q$50:AN50)</f>
        <v>2.0625699439087652E-2</v>
      </c>
      <c r="AO68" s="95">
        <f>SUM($Q$50:AO50)/COUNT($Q$50:AO50)</f>
        <v>2.0202196230524376E-2</v>
      </c>
      <c r="AP68" s="95">
        <f>SUM($Q$50:AP50)/COUNT($Q$50:AP50)</f>
        <v>2.0459762088103794E-2</v>
      </c>
      <c r="AQ68" s="95">
        <f>SUM($Q$50:AQ50)/COUNT($Q$50:AQ50)</f>
        <v>2.015552332458034E-2</v>
      </c>
      <c r="AR68" s="95">
        <f>SUM($Q$50:AR50)/COUNT($Q$50:AR50)</f>
        <v>1.9863043780960078E-2</v>
      </c>
      <c r="AS68" s="95">
        <f>SUM($Q$50:AS50)/COUNT($Q$50:AS50)</f>
        <v>1.9233722934462683E-2</v>
      </c>
      <c r="AT68" s="95">
        <f>SUM($Q$50:AT50)/COUNT($Q$50:AT50)</f>
        <v>1.8682081649054494E-2</v>
      </c>
      <c r="AU68" s="95">
        <f>SUM($Q$50:AU50)/COUNT($Q$50:AU50)</f>
        <v>1.819242688119516E-2</v>
      </c>
      <c r="AV68" s="95">
        <f>SUM($Q$50:AV50)/COUNT($Q$50:AV50)</f>
        <v>1.8791509725212006E-2</v>
      </c>
      <c r="AW68" s="95">
        <f>SUM($Q$50:AW50)/COUNT($Q$50:AW50)</f>
        <v>1.9149654392490334E-2</v>
      </c>
      <c r="AX68" s="95">
        <f>SUM($Q$50:AX50)/COUNT($Q$50:AX50)</f>
        <v>1.9270501247408561E-2</v>
      </c>
      <c r="AY68" s="95">
        <f>SUM($Q$50:AY50)/COUNT($Q$50:AY50)</f>
        <v>1.9273871953810678E-2</v>
      </c>
    </row>
  </sheetData>
  <mergeCells count="4">
    <mergeCell ref="B2:K2"/>
    <mergeCell ref="B5:D5"/>
    <mergeCell ref="B22:J22"/>
    <mergeCell ref="B41:AY4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4C01-184A-49A3-A05A-7E53B1821097}">
  <dimension ref="A2:N23"/>
  <sheetViews>
    <sheetView showGridLines="0" topLeftCell="B1" zoomScaleNormal="100" workbookViewId="0">
      <selection activeCell="M16" sqref="M16"/>
    </sheetView>
  </sheetViews>
  <sheetFormatPr defaultColWidth="13.453125" defaultRowHeight="14.5" x14ac:dyDescent="0.35"/>
  <cols>
    <col min="1" max="1" width="1.90625" bestFit="1" customWidth="1"/>
    <col min="2" max="2" width="79.6328125" bestFit="1" customWidth="1"/>
    <col min="3" max="3" width="13.453125" customWidth="1"/>
    <col min="4" max="4" width="20.26953125" bestFit="1" customWidth="1"/>
    <col min="5" max="7" width="7.1796875" bestFit="1" customWidth="1"/>
    <col min="8" max="8" width="13.453125" customWidth="1"/>
    <col min="9" max="9" width="13.6328125" bestFit="1" customWidth="1"/>
    <col min="10" max="13" width="12.08984375" bestFit="1" customWidth="1"/>
  </cols>
  <sheetData>
    <row r="2" spans="1:14" ht="21" x14ac:dyDescent="0.5">
      <c r="A2" t="s">
        <v>41</v>
      </c>
      <c r="B2" s="159" t="s">
        <v>85</v>
      </c>
      <c r="C2" s="159"/>
      <c r="D2" s="159"/>
      <c r="E2" s="159"/>
      <c r="F2" s="159"/>
      <c r="G2" s="159"/>
      <c r="H2" s="159"/>
      <c r="I2" s="159"/>
    </row>
    <row r="3" spans="1:14" ht="18.5" x14ac:dyDescent="0.45">
      <c r="B3" s="17" t="s">
        <v>16</v>
      </c>
      <c r="C3" s="17"/>
      <c r="D3" s="17"/>
      <c r="E3" s="17"/>
      <c r="F3" s="17"/>
      <c r="G3" s="17"/>
      <c r="H3" s="17"/>
    </row>
    <row r="4" spans="1:14" ht="18.5" x14ac:dyDescent="0.45">
      <c r="B4" s="24" t="s">
        <v>101</v>
      </c>
      <c r="C4" s="17"/>
      <c r="D4" s="17"/>
      <c r="E4" s="17"/>
      <c r="F4" s="17"/>
      <c r="G4" s="17"/>
      <c r="H4" s="17"/>
    </row>
    <row r="5" spans="1:14" ht="18.5" x14ac:dyDescent="0.45">
      <c r="B5" s="23"/>
      <c r="C5" s="17"/>
      <c r="D5" s="17"/>
      <c r="E5" s="17"/>
      <c r="F5" s="17"/>
      <c r="G5" s="17"/>
      <c r="H5" s="17"/>
    </row>
    <row r="6" spans="1:14" ht="18.5" x14ac:dyDescent="0.45">
      <c r="B6" s="22" t="s">
        <v>88</v>
      </c>
      <c r="C6" s="20"/>
      <c r="D6" s="162" t="s">
        <v>100</v>
      </c>
      <c r="E6" s="162"/>
      <c r="F6" s="162"/>
      <c r="I6" s="162" t="s">
        <v>108</v>
      </c>
      <c r="J6" s="162"/>
      <c r="K6" s="162"/>
      <c r="L6" s="162"/>
      <c r="M6" s="162"/>
    </row>
    <row r="7" spans="1:14" ht="18.5" x14ac:dyDescent="0.45">
      <c r="B7" s="21" t="s">
        <v>89</v>
      </c>
      <c r="C7" s="20"/>
      <c r="D7" s="19" t="s">
        <v>102</v>
      </c>
      <c r="E7" s="18" t="s">
        <v>95</v>
      </c>
      <c r="F7" s="32">
        <v>2500</v>
      </c>
      <c r="I7" s="18" t="s">
        <v>99</v>
      </c>
      <c r="J7" s="18" t="str">
        <f>E18</f>
        <v>East</v>
      </c>
      <c r="K7" s="18" t="str">
        <f t="shared" ref="K7:L7" si="0">F18</f>
        <v>West</v>
      </c>
      <c r="L7" s="18" t="str">
        <f t="shared" si="0"/>
        <v>North</v>
      </c>
      <c r="M7" t="s">
        <v>15</v>
      </c>
    </row>
    <row r="8" spans="1:14" ht="18.5" x14ac:dyDescent="0.45">
      <c r="B8" s="21" t="s">
        <v>90</v>
      </c>
      <c r="C8" s="20"/>
      <c r="D8" s="19" t="s">
        <v>103</v>
      </c>
      <c r="E8" s="18" t="str">
        <f>E7</f>
        <v>&lt;=</v>
      </c>
      <c r="F8" s="32">
        <v>3000</v>
      </c>
      <c r="I8" s="25" t="s">
        <v>8</v>
      </c>
      <c r="J8" s="37">
        <v>2000</v>
      </c>
      <c r="K8" s="37">
        <v>0</v>
      </c>
      <c r="L8" s="37">
        <v>500</v>
      </c>
      <c r="M8" s="37">
        <f>SUM(J8:L8)</f>
        <v>2500</v>
      </c>
      <c r="N8" s="31"/>
    </row>
    <row r="9" spans="1:14" ht="18.5" x14ac:dyDescent="0.45">
      <c r="B9" s="21" t="s">
        <v>91</v>
      </c>
      <c r="C9" s="20"/>
      <c r="D9" s="26" t="s">
        <v>104</v>
      </c>
      <c r="E9" s="26" t="str">
        <f>E8</f>
        <v>&lt;=</v>
      </c>
      <c r="F9" s="27">
        <f>SUM(F7:F8)</f>
        <v>5500</v>
      </c>
      <c r="I9" s="30" t="s">
        <v>9</v>
      </c>
      <c r="J9" s="38">
        <v>0</v>
      </c>
      <c r="K9" s="38">
        <v>930</v>
      </c>
      <c r="L9" s="38">
        <v>1700</v>
      </c>
      <c r="M9" s="38">
        <f>SUM(J9:L9)</f>
        <v>2630</v>
      </c>
      <c r="N9" s="31"/>
    </row>
    <row r="10" spans="1:14" ht="18.5" x14ac:dyDescent="0.45">
      <c r="B10" s="21" t="s">
        <v>92</v>
      </c>
      <c r="C10" s="20"/>
      <c r="D10" s="20"/>
      <c r="E10" s="20"/>
      <c r="F10" s="20"/>
      <c r="I10" s="26" t="s">
        <v>15</v>
      </c>
      <c r="J10" s="39">
        <f>SUM(J8:J9)</f>
        <v>2000</v>
      </c>
      <c r="K10" s="39">
        <f t="shared" ref="K10:M10" si="1">SUM(K8:K9)</f>
        <v>930</v>
      </c>
      <c r="L10" s="39">
        <f t="shared" si="1"/>
        <v>2200</v>
      </c>
      <c r="M10" s="39">
        <f t="shared" si="1"/>
        <v>5130</v>
      </c>
    </row>
    <row r="11" spans="1:14" ht="18.5" x14ac:dyDescent="0.45">
      <c r="B11" s="21" t="s">
        <v>93</v>
      </c>
      <c r="C11" s="20"/>
      <c r="D11" s="162" t="s">
        <v>96</v>
      </c>
      <c r="E11" s="162"/>
      <c r="F11" s="162"/>
    </row>
    <row r="12" spans="1:14" ht="18.5" x14ac:dyDescent="0.45">
      <c r="B12" s="21" t="s">
        <v>94</v>
      </c>
      <c r="C12" s="20"/>
      <c r="D12" s="18" t="s">
        <v>105</v>
      </c>
      <c r="E12" s="18" t="s">
        <v>97</v>
      </c>
      <c r="F12" s="28">
        <v>2000</v>
      </c>
      <c r="I12" s="162" t="s">
        <v>13</v>
      </c>
      <c r="J12" s="162"/>
      <c r="K12" s="162"/>
      <c r="L12" s="162"/>
      <c r="M12" s="162"/>
    </row>
    <row r="13" spans="1:14" ht="18.5" x14ac:dyDescent="0.45">
      <c r="B13" s="18"/>
      <c r="C13" s="20"/>
      <c r="D13" s="18" t="s">
        <v>106</v>
      </c>
      <c r="E13" s="18" t="str">
        <f>E12</f>
        <v>=</v>
      </c>
      <c r="F13" s="28">
        <v>930</v>
      </c>
      <c r="I13" s="18" t="s">
        <v>99</v>
      </c>
      <c r="J13" s="18" t="str">
        <f>J7</f>
        <v>East</v>
      </c>
      <c r="K13" s="18" t="str">
        <f t="shared" ref="K13:M13" si="2">K7</f>
        <v>West</v>
      </c>
      <c r="L13" s="18" t="str">
        <f t="shared" si="2"/>
        <v>North</v>
      </c>
      <c r="M13" s="18" t="str">
        <f t="shared" si="2"/>
        <v>Total</v>
      </c>
    </row>
    <row r="14" spans="1:14" ht="18.5" x14ac:dyDescent="0.45">
      <c r="B14" s="47" t="s">
        <v>110</v>
      </c>
      <c r="C14" s="20"/>
      <c r="D14" s="18" t="s">
        <v>107</v>
      </c>
      <c r="E14" s="18" t="str">
        <f>E13</f>
        <v>=</v>
      </c>
      <c r="F14" s="28">
        <v>2200</v>
      </c>
      <c r="I14" s="25" t="s">
        <v>8</v>
      </c>
      <c r="J14" s="34">
        <f>J8*E19</f>
        <v>30000</v>
      </c>
      <c r="K14" s="34">
        <f t="shared" ref="K14:L15" si="3">K8*F19</f>
        <v>0</v>
      </c>
      <c r="L14" s="34">
        <f t="shared" si="3"/>
        <v>8500</v>
      </c>
      <c r="M14" s="34">
        <f>SUM(J14:L14)</f>
        <v>38500</v>
      </c>
    </row>
    <row r="15" spans="1:14" ht="18.5" x14ac:dyDescent="0.45">
      <c r="C15" s="20"/>
      <c r="D15" s="26" t="s">
        <v>14</v>
      </c>
      <c r="E15" s="26" t="str">
        <f>E14</f>
        <v>=</v>
      </c>
      <c r="F15" s="29">
        <f>SUM(F12:F14)</f>
        <v>5130</v>
      </c>
      <c r="I15" s="30" t="s">
        <v>9</v>
      </c>
      <c r="J15" s="35">
        <f>J9*E20</f>
        <v>0</v>
      </c>
      <c r="K15" s="34">
        <f t="shared" si="3"/>
        <v>23715</v>
      </c>
      <c r="L15" s="35">
        <f t="shared" ref="L15" si="4">L9*G20</f>
        <v>37400</v>
      </c>
      <c r="M15" s="35">
        <f>SUM(J15:L15)</f>
        <v>61115</v>
      </c>
    </row>
    <row r="16" spans="1:14" ht="18.5" x14ac:dyDescent="0.45">
      <c r="C16" s="20"/>
      <c r="D16" s="20"/>
      <c r="I16" s="26" t="s">
        <v>13</v>
      </c>
      <c r="J16" s="36">
        <f>SUM(J14:J15)</f>
        <v>30000</v>
      </c>
      <c r="K16" s="36">
        <f t="shared" ref="K16:L16" si="5">SUM(K14:K15)</f>
        <v>23715</v>
      </c>
      <c r="L16" s="36">
        <f t="shared" si="5"/>
        <v>45900</v>
      </c>
      <c r="M16" s="36">
        <f>SUM(M14:M15)</f>
        <v>99615</v>
      </c>
    </row>
    <row r="17" spans="3:7" ht="18.5" x14ac:dyDescent="0.45">
      <c r="C17" s="20"/>
      <c r="D17" s="162" t="s">
        <v>98</v>
      </c>
      <c r="E17" s="162"/>
      <c r="F17" s="162"/>
      <c r="G17" s="162"/>
    </row>
    <row r="18" spans="3:7" ht="15.5" x14ac:dyDescent="0.35">
      <c r="D18" s="18" t="s">
        <v>99</v>
      </c>
      <c r="E18" s="18" t="s">
        <v>10</v>
      </c>
      <c r="F18" s="18" t="s">
        <v>11</v>
      </c>
      <c r="G18" s="18" t="s">
        <v>12</v>
      </c>
    </row>
    <row r="19" spans="3:7" ht="15.5" x14ac:dyDescent="0.35">
      <c r="D19" s="25" t="s">
        <v>8</v>
      </c>
      <c r="E19" s="33">
        <v>15</v>
      </c>
      <c r="F19" s="33">
        <v>21</v>
      </c>
      <c r="G19" s="33">
        <v>17</v>
      </c>
    </row>
    <row r="20" spans="3:7" ht="15.5" x14ac:dyDescent="0.35">
      <c r="D20" s="25" t="s">
        <v>9</v>
      </c>
      <c r="E20" s="33">
        <v>23.5</v>
      </c>
      <c r="F20" s="33">
        <v>25.5</v>
      </c>
      <c r="G20" s="33">
        <v>22</v>
      </c>
    </row>
    <row r="22" spans="3:7" x14ac:dyDescent="0.35">
      <c r="C22" s="44"/>
      <c r="D22" s="44"/>
      <c r="E22" s="44"/>
      <c r="F22" s="44"/>
      <c r="G22" s="44"/>
    </row>
    <row r="23" spans="3:7" x14ac:dyDescent="0.35">
      <c r="C23" s="43"/>
      <c r="D23" s="43"/>
      <c r="E23" s="43"/>
      <c r="F23" s="43"/>
      <c r="G23" s="43"/>
    </row>
  </sheetData>
  <mergeCells count="6">
    <mergeCell ref="D17:G17"/>
    <mergeCell ref="I6:M6"/>
    <mergeCell ref="I12:M12"/>
    <mergeCell ref="B2:I2"/>
    <mergeCell ref="D6:F6"/>
    <mergeCell ref="D11:F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068F-E248-4B55-BA25-31CF8E0C0988}">
  <dimension ref="A2:P1001"/>
  <sheetViews>
    <sheetView showGridLines="0" workbookViewId="0">
      <pane ySplit="3" topLeftCell="A34" activePane="bottomLeft" state="frozenSplit"/>
      <selection pane="bottomLeft" activeCell="W66" sqref="W66"/>
    </sheetView>
  </sheetViews>
  <sheetFormatPr defaultColWidth="8.54296875" defaultRowHeight="14.5" x14ac:dyDescent="0.35"/>
  <cols>
    <col min="2" max="2" width="29.1796875" bestFit="1" customWidth="1"/>
    <col min="3" max="3" width="19.08984375" bestFit="1" customWidth="1"/>
    <col min="4" max="4" width="16.08984375" bestFit="1" customWidth="1"/>
    <col min="6" max="6" width="30" bestFit="1" customWidth="1"/>
    <col min="7" max="7" width="5.7265625" bestFit="1" customWidth="1"/>
    <col min="8" max="8" width="8.26953125" bestFit="1" customWidth="1"/>
    <col min="9" max="9" width="9.36328125" bestFit="1" customWidth="1"/>
    <col min="11" max="11" width="11.54296875" bestFit="1" customWidth="1"/>
    <col min="12" max="12" width="13.90625" bestFit="1" customWidth="1"/>
    <col min="13" max="13" width="13.1796875" customWidth="1"/>
    <col min="14" max="14" width="13.6328125" bestFit="1" customWidth="1"/>
    <col min="15" max="15" width="17.26953125" bestFit="1" customWidth="1"/>
    <col min="16" max="16" width="9.90625" bestFit="1" customWidth="1"/>
    <col min="26" max="26" width="8.7265625" bestFit="1" customWidth="1"/>
    <col min="27" max="27" width="5.7265625" bestFit="1" customWidth="1"/>
    <col min="28" max="28" width="13.1796875" bestFit="1" customWidth="1"/>
    <col min="29" max="29" width="13.6328125" bestFit="1" customWidth="1"/>
  </cols>
  <sheetData>
    <row r="2" spans="1:16" ht="21" x14ac:dyDescent="0.5">
      <c r="A2" s="45"/>
      <c r="B2" s="159" t="s">
        <v>151</v>
      </c>
      <c r="C2" s="159"/>
      <c r="D2" s="159"/>
    </row>
    <row r="3" spans="1:16" ht="18.5" x14ac:dyDescent="0.45">
      <c r="A3" s="45"/>
      <c r="B3" s="166" t="s">
        <v>152</v>
      </c>
      <c r="C3" s="166"/>
      <c r="D3" s="166"/>
      <c r="E3" s="166"/>
    </row>
    <row r="5" spans="1:16" ht="18.5" x14ac:dyDescent="0.45">
      <c r="B5" s="167" t="s">
        <v>124</v>
      </c>
      <c r="C5" s="167"/>
      <c r="F5" s="162" t="s">
        <v>144</v>
      </c>
      <c r="G5" s="162"/>
      <c r="H5" s="162"/>
      <c r="I5" s="162"/>
      <c r="K5" s="162" t="s">
        <v>146</v>
      </c>
      <c r="L5" s="162"/>
      <c r="M5" s="162"/>
      <c r="N5" s="162"/>
      <c r="O5" s="162"/>
      <c r="P5" s="162"/>
    </row>
    <row r="6" spans="1:16" ht="15.5" x14ac:dyDescent="0.35">
      <c r="B6" s="113" t="s">
        <v>150</v>
      </c>
      <c r="C6" s="114"/>
      <c r="F6" s="106" t="s">
        <v>135</v>
      </c>
      <c r="G6" s="106" t="s">
        <v>136</v>
      </c>
      <c r="H6" s="106" t="s">
        <v>112</v>
      </c>
      <c r="I6" s="106" t="s">
        <v>113</v>
      </c>
      <c r="K6" s="106" t="s">
        <v>128</v>
      </c>
      <c r="L6" s="106" t="s">
        <v>136</v>
      </c>
      <c r="M6" s="106" t="s">
        <v>129</v>
      </c>
      <c r="N6" s="106" t="s">
        <v>130</v>
      </c>
      <c r="O6" s="106" t="s">
        <v>126</v>
      </c>
      <c r="P6" s="106" t="s">
        <v>145</v>
      </c>
    </row>
    <row r="7" spans="1:16" ht="15.5" x14ac:dyDescent="0.35">
      <c r="B7" s="51" t="s">
        <v>115</v>
      </c>
      <c r="C7" s="3">
        <v>0.5</v>
      </c>
      <c r="F7" s="52" t="s">
        <v>111</v>
      </c>
      <c r="G7" s="109" t="s">
        <v>133</v>
      </c>
      <c r="H7" s="148">
        <f>C12</f>
        <v>500</v>
      </c>
      <c r="I7" s="148">
        <f>D12</f>
        <v>1000</v>
      </c>
      <c r="K7" s="13" t="s">
        <v>112</v>
      </c>
      <c r="L7" s="55" t="str">
        <f>G10</f>
        <v>£</v>
      </c>
      <c r="M7" s="156">
        <f>H19</f>
        <v>15000</v>
      </c>
      <c r="N7" s="156">
        <f>H20</f>
        <v>-60000</v>
      </c>
      <c r="O7" s="156">
        <f>MAX(M7:N7)</f>
        <v>15000</v>
      </c>
      <c r="P7" s="156">
        <f>MIN(M7:N7)</f>
        <v>-60000</v>
      </c>
    </row>
    <row r="8" spans="1:16" ht="15.5" x14ac:dyDescent="0.35">
      <c r="B8" s="51" t="s">
        <v>116</v>
      </c>
      <c r="C8" s="3">
        <v>0.5</v>
      </c>
      <c r="F8" s="25"/>
      <c r="G8" s="60"/>
      <c r="H8" s="149"/>
      <c r="I8" s="149"/>
      <c r="K8" s="15" t="s">
        <v>113</v>
      </c>
      <c r="L8" s="108" t="str">
        <f>G10</f>
        <v>£</v>
      </c>
      <c r="M8" s="157">
        <f>I19</f>
        <v>20000</v>
      </c>
      <c r="N8" s="157">
        <f>I20</f>
        <v>45000</v>
      </c>
      <c r="O8" s="157">
        <f>MAX(M8:N8)</f>
        <v>45000</v>
      </c>
      <c r="P8" s="157">
        <f>MIN(M8:N8)</f>
        <v>20000</v>
      </c>
    </row>
    <row r="9" spans="1:16" ht="15.5" x14ac:dyDescent="0.35">
      <c r="B9" s="41"/>
      <c r="F9" s="53" t="s">
        <v>134</v>
      </c>
      <c r="G9" s="58"/>
      <c r="H9" s="150"/>
      <c r="I9" s="150"/>
      <c r="K9" s="8"/>
      <c r="L9" s="8"/>
      <c r="M9" s="8"/>
      <c r="N9" s="56"/>
      <c r="O9" s="8"/>
      <c r="P9" s="8"/>
    </row>
    <row r="10" spans="1:16" ht="18.5" x14ac:dyDescent="0.45">
      <c r="B10" s="162" t="s">
        <v>122</v>
      </c>
      <c r="C10" s="162"/>
      <c r="D10" s="162"/>
      <c r="F10" s="25" t="s">
        <v>131</v>
      </c>
      <c r="G10" s="60" t="s">
        <v>19</v>
      </c>
      <c r="H10" s="149">
        <f>C13</f>
        <v>0</v>
      </c>
      <c r="I10" s="149">
        <f>D13</f>
        <v>5000</v>
      </c>
      <c r="K10" s="107" t="s">
        <v>147</v>
      </c>
      <c r="L10" s="111" t="str">
        <f>"USA = " &amp; _xlfn.NUMBERVALUE(MAX(O7:O8))</f>
        <v>USA = 45000</v>
      </c>
      <c r="N10" s="56"/>
      <c r="O10" s="8"/>
      <c r="P10" s="8"/>
    </row>
    <row r="11" spans="1:16" ht="15.5" x14ac:dyDescent="0.35">
      <c r="B11" s="112"/>
      <c r="C11" s="112" t="s">
        <v>112</v>
      </c>
      <c r="D11" s="112" t="s">
        <v>113</v>
      </c>
      <c r="F11" s="30" t="s">
        <v>132</v>
      </c>
      <c r="G11" s="61" t="str">
        <f>G10</f>
        <v>£</v>
      </c>
      <c r="H11" s="151">
        <f>C20</f>
        <v>120</v>
      </c>
      <c r="I11" s="151">
        <f>D20</f>
        <v>100</v>
      </c>
      <c r="K11" s="107" t="s">
        <v>148</v>
      </c>
      <c r="L11" s="111" t="str">
        <f>"USA = "&amp;MAX(P7:P8)</f>
        <v>USA = 20000</v>
      </c>
    </row>
    <row r="12" spans="1:16" ht="15.5" x14ac:dyDescent="0.35">
      <c r="B12" s="49" t="s">
        <v>111</v>
      </c>
      <c r="C12" s="141">
        <v>500</v>
      </c>
      <c r="D12" s="142">
        <v>1000</v>
      </c>
      <c r="F12" s="18"/>
      <c r="G12" s="60"/>
      <c r="H12" s="149"/>
      <c r="I12" s="149"/>
    </row>
    <row r="13" spans="1:16" ht="15.5" x14ac:dyDescent="0.35">
      <c r="B13" s="49" t="s">
        <v>114</v>
      </c>
      <c r="C13" s="143">
        <v>0</v>
      </c>
      <c r="D13" s="143">
        <v>5000</v>
      </c>
      <c r="F13" s="53" t="s">
        <v>139</v>
      </c>
      <c r="G13" s="58"/>
      <c r="H13" s="152"/>
      <c r="I13" s="152"/>
      <c r="K13" s="165" t="s">
        <v>149</v>
      </c>
      <c r="L13" s="165"/>
      <c r="M13" s="165"/>
      <c r="N13" s="165"/>
      <c r="O13" s="165"/>
    </row>
    <row r="14" spans="1:16" ht="15.5" x14ac:dyDescent="0.35">
      <c r="B14" s="42"/>
      <c r="C14" s="43"/>
      <c r="D14" s="43"/>
      <c r="F14" s="18"/>
      <c r="G14" s="60"/>
      <c r="H14" s="149"/>
      <c r="I14" s="149"/>
      <c r="K14" s="106" t="s">
        <v>128</v>
      </c>
      <c r="L14" s="106" t="s">
        <v>136</v>
      </c>
      <c r="M14" s="106" t="s">
        <v>129</v>
      </c>
      <c r="N14" s="106" t="s">
        <v>130</v>
      </c>
      <c r="O14" s="106" t="s">
        <v>127</v>
      </c>
    </row>
    <row r="15" spans="1:16" ht="18.5" x14ac:dyDescent="0.45">
      <c r="B15" s="162" t="s">
        <v>121</v>
      </c>
      <c r="C15" s="162"/>
      <c r="D15" s="162"/>
      <c r="F15" s="18" t="s">
        <v>137</v>
      </c>
      <c r="G15" s="60" t="str">
        <f>G11</f>
        <v>£</v>
      </c>
      <c r="H15" s="149">
        <f>H7*150</f>
        <v>75000</v>
      </c>
      <c r="I15" s="149">
        <f>150*500</f>
        <v>75000</v>
      </c>
      <c r="K15" s="13" t="s">
        <v>112</v>
      </c>
      <c r="L15" s="55" t="str">
        <f>G18</f>
        <v>£</v>
      </c>
      <c r="M15" s="153">
        <f>M7-M8</f>
        <v>-5000</v>
      </c>
      <c r="N15" s="153">
        <f>N7-N8</f>
        <v>-105000</v>
      </c>
      <c r="O15" s="137">
        <f>SUM(M15:N15)</f>
        <v>-110000</v>
      </c>
    </row>
    <row r="16" spans="1:16" ht="15.5" x14ac:dyDescent="0.35">
      <c r="B16" s="112"/>
      <c r="C16" s="112" t="s">
        <v>123</v>
      </c>
      <c r="D16" s="112" t="s">
        <v>120</v>
      </c>
      <c r="F16" s="54" t="s">
        <v>138</v>
      </c>
      <c r="G16" s="61" t="str">
        <f>G11</f>
        <v>£</v>
      </c>
      <c r="H16" s="151">
        <f>500*150</f>
        <v>75000</v>
      </c>
      <c r="I16" s="151">
        <f>150*1000</f>
        <v>150000</v>
      </c>
      <c r="K16" s="15" t="s">
        <v>113</v>
      </c>
      <c r="L16" s="108" t="str">
        <f>G18</f>
        <v>£</v>
      </c>
      <c r="M16" s="154">
        <f>M8-M8</f>
        <v>0</v>
      </c>
      <c r="N16" s="154">
        <f>N8-N8</f>
        <v>0</v>
      </c>
      <c r="O16" s="155">
        <f>SUM(M16:N16)</f>
        <v>0</v>
      </c>
    </row>
    <row r="17" spans="2:13" ht="15.5" x14ac:dyDescent="0.35">
      <c r="B17" s="49" t="s">
        <v>117</v>
      </c>
      <c r="C17" s="143">
        <v>60</v>
      </c>
      <c r="D17" s="143">
        <v>30</v>
      </c>
      <c r="F17" s="59" t="s">
        <v>141</v>
      </c>
      <c r="G17" s="60" t="str">
        <f>G16</f>
        <v>£</v>
      </c>
      <c r="H17" s="126">
        <f>H15-(H11*500)</f>
        <v>15000</v>
      </c>
      <c r="I17" s="126">
        <f>I15-(I11*500)</f>
        <v>25000</v>
      </c>
    </row>
    <row r="18" spans="2:13" ht="15.5" x14ac:dyDescent="0.35">
      <c r="B18" s="48" t="s">
        <v>118</v>
      </c>
      <c r="C18" s="143">
        <v>40</v>
      </c>
      <c r="D18" s="143">
        <v>40</v>
      </c>
      <c r="F18" s="59" t="s">
        <v>142</v>
      </c>
      <c r="G18" s="60" t="str">
        <f>G17</f>
        <v>£</v>
      </c>
      <c r="H18" s="127">
        <f>H16-(500*H11)</f>
        <v>15000</v>
      </c>
      <c r="I18" s="127">
        <f>I16-(I11*1000)</f>
        <v>50000</v>
      </c>
    </row>
    <row r="19" spans="2:13" ht="15.5" x14ac:dyDescent="0.35">
      <c r="B19" s="49" t="s">
        <v>119</v>
      </c>
      <c r="C19" s="143">
        <v>20</v>
      </c>
      <c r="D19" s="143">
        <v>30</v>
      </c>
      <c r="E19" s="46"/>
      <c r="F19" s="62" t="s">
        <v>140</v>
      </c>
      <c r="G19" s="64" t="str">
        <f>G18</f>
        <v>£</v>
      </c>
      <c r="H19" s="128">
        <f>H17-H10</f>
        <v>15000</v>
      </c>
      <c r="I19" s="128">
        <f>I17-I10</f>
        <v>20000</v>
      </c>
    </row>
    <row r="20" spans="2:13" ht="15.5" x14ac:dyDescent="0.35">
      <c r="B20" s="29" t="s">
        <v>125</v>
      </c>
      <c r="C20" s="50">
        <f>SUM(C17:C19)</f>
        <v>120</v>
      </c>
      <c r="D20" s="50">
        <f>SUM(D17:D19)</f>
        <v>100</v>
      </c>
      <c r="F20" s="63" t="s">
        <v>143</v>
      </c>
      <c r="G20" s="65" t="str">
        <f>G19</f>
        <v>£</v>
      </c>
      <c r="H20" s="129">
        <f>H18-H10-(500*150)</f>
        <v>-60000</v>
      </c>
      <c r="I20" s="129">
        <f>I18-I10</f>
        <v>45000</v>
      </c>
    </row>
    <row r="21" spans="2:13" x14ac:dyDescent="0.35">
      <c r="B21" s="40"/>
    </row>
    <row r="22" spans="2:13" x14ac:dyDescent="0.35">
      <c r="B22" s="40"/>
    </row>
    <row r="23" spans="2:13" x14ac:dyDescent="0.35">
      <c r="B23" s="40"/>
    </row>
    <row r="28" spans="2:13" x14ac:dyDescent="0.35">
      <c r="F28" s="115"/>
    </row>
    <row r="29" spans="2:13" ht="18.5" x14ac:dyDescent="0.45">
      <c r="B29" s="162" t="s">
        <v>186</v>
      </c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</row>
    <row r="45" spans="2:2" x14ac:dyDescent="0.35">
      <c r="B45" s="40"/>
    </row>
    <row r="46" spans="2:2" x14ac:dyDescent="0.35">
      <c r="B46" s="40"/>
    </row>
    <row r="47" spans="2:2" x14ac:dyDescent="0.35">
      <c r="B47" s="40"/>
    </row>
    <row r="48" spans="2:2" x14ac:dyDescent="0.35">
      <c r="B48" s="40"/>
    </row>
    <row r="49" spans="2:2" x14ac:dyDescent="0.35">
      <c r="B49" s="40"/>
    </row>
    <row r="50" spans="2:2" x14ac:dyDescent="0.35">
      <c r="B50" s="40"/>
    </row>
    <row r="51" spans="2:2" x14ac:dyDescent="0.35">
      <c r="B51" s="40"/>
    </row>
    <row r="52" spans="2:2" x14ac:dyDescent="0.35">
      <c r="B52" s="40"/>
    </row>
    <row r="53" spans="2:2" x14ac:dyDescent="0.35">
      <c r="B53" s="40"/>
    </row>
    <row r="54" spans="2:2" x14ac:dyDescent="0.35">
      <c r="B54" s="40"/>
    </row>
    <row r="55" spans="2:2" x14ac:dyDescent="0.35">
      <c r="B55" s="40"/>
    </row>
    <row r="56" spans="2:2" x14ac:dyDescent="0.35">
      <c r="B56" s="40"/>
    </row>
    <row r="57" spans="2:2" x14ac:dyDescent="0.35">
      <c r="B57" s="40"/>
    </row>
    <row r="58" spans="2:2" x14ac:dyDescent="0.35">
      <c r="B58" s="40"/>
    </row>
    <row r="59" spans="2:2" x14ac:dyDescent="0.35">
      <c r="B59" s="40"/>
    </row>
    <row r="60" spans="2:2" x14ac:dyDescent="0.35">
      <c r="B60" s="40"/>
    </row>
    <row r="61" spans="2:2" x14ac:dyDescent="0.35">
      <c r="B61" s="40"/>
    </row>
    <row r="62" spans="2:2" x14ac:dyDescent="0.35">
      <c r="B62" s="40"/>
    </row>
    <row r="63" spans="2:2" x14ac:dyDescent="0.35">
      <c r="B63" s="40"/>
    </row>
    <row r="64" spans="2:2" x14ac:dyDescent="0.35">
      <c r="B64" s="40"/>
    </row>
    <row r="65" spans="2:2" x14ac:dyDescent="0.35">
      <c r="B65" s="40"/>
    </row>
    <row r="66" spans="2:2" x14ac:dyDescent="0.35">
      <c r="B66" s="40"/>
    </row>
    <row r="67" spans="2:2" x14ac:dyDescent="0.35">
      <c r="B67" s="40"/>
    </row>
    <row r="68" spans="2:2" x14ac:dyDescent="0.35">
      <c r="B68" s="40"/>
    </row>
    <row r="69" spans="2:2" x14ac:dyDescent="0.35">
      <c r="B69" s="40"/>
    </row>
    <row r="70" spans="2:2" x14ac:dyDescent="0.35">
      <c r="B70" s="40"/>
    </row>
    <row r="71" spans="2:2" x14ac:dyDescent="0.35">
      <c r="B71" s="40"/>
    </row>
    <row r="72" spans="2:2" x14ac:dyDescent="0.35">
      <c r="B72" s="40"/>
    </row>
    <row r="73" spans="2:2" x14ac:dyDescent="0.35">
      <c r="B73" s="40"/>
    </row>
    <row r="74" spans="2:2" x14ac:dyDescent="0.35">
      <c r="B74" s="40"/>
    </row>
    <row r="75" spans="2:2" x14ac:dyDescent="0.35">
      <c r="B75" s="40"/>
    </row>
    <row r="76" spans="2:2" x14ac:dyDescent="0.35">
      <c r="B76" s="40"/>
    </row>
    <row r="77" spans="2:2" x14ac:dyDescent="0.35">
      <c r="B77" s="40"/>
    </row>
    <row r="78" spans="2:2" x14ac:dyDescent="0.35">
      <c r="B78" s="40"/>
    </row>
    <row r="79" spans="2:2" x14ac:dyDescent="0.35">
      <c r="B79" s="40"/>
    </row>
    <row r="80" spans="2:2" x14ac:dyDescent="0.35">
      <c r="B80" s="40"/>
    </row>
    <row r="81" spans="2:2" x14ac:dyDescent="0.35">
      <c r="B81" s="40"/>
    </row>
    <row r="82" spans="2:2" x14ac:dyDescent="0.35">
      <c r="B82" s="40"/>
    </row>
    <row r="83" spans="2:2" x14ac:dyDescent="0.35">
      <c r="B83" s="40"/>
    </row>
    <row r="84" spans="2:2" x14ac:dyDescent="0.35">
      <c r="B84" s="40"/>
    </row>
    <row r="85" spans="2:2" x14ac:dyDescent="0.35">
      <c r="B85" s="40"/>
    </row>
    <row r="86" spans="2:2" x14ac:dyDescent="0.35">
      <c r="B86" s="40"/>
    </row>
    <row r="87" spans="2:2" x14ac:dyDescent="0.35">
      <c r="B87" s="40"/>
    </row>
    <row r="88" spans="2:2" x14ac:dyDescent="0.35">
      <c r="B88" s="40"/>
    </row>
    <row r="89" spans="2:2" x14ac:dyDescent="0.35">
      <c r="B89" s="40"/>
    </row>
    <row r="90" spans="2:2" x14ac:dyDescent="0.35">
      <c r="B90" s="40"/>
    </row>
    <row r="91" spans="2:2" x14ac:dyDescent="0.35">
      <c r="B91" s="40"/>
    </row>
    <row r="92" spans="2:2" x14ac:dyDescent="0.35">
      <c r="B92" s="40"/>
    </row>
    <row r="93" spans="2:2" x14ac:dyDescent="0.35">
      <c r="B93" s="40"/>
    </row>
    <row r="94" spans="2:2" x14ac:dyDescent="0.35">
      <c r="B94" s="40"/>
    </row>
    <row r="95" spans="2:2" x14ac:dyDescent="0.35">
      <c r="B95" s="40"/>
    </row>
    <row r="96" spans="2:2" x14ac:dyDescent="0.35">
      <c r="B96" s="40"/>
    </row>
    <row r="97" spans="2:2" x14ac:dyDescent="0.35">
      <c r="B97" s="40"/>
    </row>
    <row r="98" spans="2:2" x14ac:dyDescent="0.35">
      <c r="B98" s="40"/>
    </row>
    <row r="99" spans="2:2" x14ac:dyDescent="0.35">
      <c r="B99" s="40"/>
    </row>
    <row r="100" spans="2:2" x14ac:dyDescent="0.35">
      <c r="B100" s="40"/>
    </row>
    <row r="101" spans="2:2" x14ac:dyDescent="0.35">
      <c r="B101" s="40"/>
    </row>
    <row r="102" spans="2:2" x14ac:dyDescent="0.35">
      <c r="B102" s="40"/>
    </row>
    <row r="103" spans="2:2" x14ac:dyDescent="0.35">
      <c r="B103" s="40"/>
    </row>
    <row r="104" spans="2:2" x14ac:dyDescent="0.35">
      <c r="B104" s="40"/>
    </row>
    <row r="105" spans="2:2" x14ac:dyDescent="0.35">
      <c r="B105" s="40"/>
    </row>
    <row r="106" spans="2:2" x14ac:dyDescent="0.35">
      <c r="B106" s="40"/>
    </row>
    <row r="107" spans="2:2" x14ac:dyDescent="0.35">
      <c r="B107" s="40"/>
    </row>
    <row r="108" spans="2:2" x14ac:dyDescent="0.35">
      <c r="B108" s="40"/>
    </row>
    <row r="109" spans="2:2" x14ac:dyDescent="0.35">
      <c r="B109" s="40"/>
    </row>
    <row r="110" spans="2:2" x14ac:dyDescent="0.35">
      <c r="B110" s="40"/>
    </row>
    <row r="111" spans="2:2" x14ac:dyDescent="0.35">
      <c r="B111" s="40"/>
    </row>
    <row r="112" spans="2:2" x14ac:dyDescent="0.35">
      <c r="B112" s="40"/>
    </row>
    <row r="113" spans="2:2" x14ac:dyDescent="0.35">
      <c r="B113" s="40"/>
    </row>
    <row r="114" spans="2:2" x14ac:dyDescent="0.35">
      <c r="B114" s="40"/>
    </row>
    <row r="115" spans="2:2" x14ac:dyDescent="0.35">
      <c r="B115" s="40"/>
    </row>
    <row r="116" spans="2:2" x14ac:dyDescent="0.35">
      <c r="B116" s="40"/>
    </row>
    <row r="117" spans="2:2" x14ac:dyDescent="0.35">
      <c r="B117" s="40"/>
    </row>
    <row r="118" spans="2:2" x14ac:dyDescent="0.35">
      <c r="B118" s="40"/>
    </row>
    <row r="119" spans="2:2" x14ac:dyDescent="0.35">
      <c r="B119" s="40"/>
    </row>
    <row r="120" spans="2:2" x14ac:dyDescent="0.35">
      <c r="B120" s="40"/>
    </row>
    <row r="121" spans="2:2" x14ac:dyDescent="0.35">
      <c r="B121" s="40"/>
    </row>
    <row r="122" spans="2:2" x14ac:dyDescent="0.35">
      <c r="B122" s="40"/>
    </row>
    <row r="123" spans="2:2" x14ac:dyDescent="0.35">
      <c r="B123" s="40"/>
    </row>
    <row r="124" spans="2:2" x14ac:dyDescent="0.35">
      <c r="B124" s="40"/>
    </row>
    <row r="125" spans="2:2" x14ac:dyDescent="0.35">
      <c r="B125" s="40"/>
    </row>
    <row r="126" spans="2:2" x14ac:dyDescent="0.35">
      <c r="B126" s="40"/>
    </row>
    <row r="127" spans="2:2" x14ac:dyDescent="0.35">
      <c r="B127" s="40"/>
    </row>
    <row r="128" spans="2:2" x14ac:dyDescent="0.35">
      <c r="B128" s="40"/>
    </row>
    <row r="129" spans="2:2" x14ac:dyDescent="0.35">
      <c r="B129" s="40"/>
    </row>
    <row r="130" spans="2:2" x14ac:dyDescent="0.35">
      <c r="B130" s="40"/>
    </row>
    <row r="131" spans="2:2" x14ac:dyDescent="0.35">
      <c r="B131" s="40"/>
    </row>
    <row r="132" spans="2:2" x14ac:dyDescent="0.35">
      <c r="B132" s="40"/>
    </row>
    <row r="133" spans="2:2" x14ac:dyDescent="0.35">
      <c r="B133" s="40"/>
    </row>
    <row r="134" spans="2:2" x14ac:dyDescent="0.35">
      <c r="B134" s="40"/>
    </row>
    <row r="135" spans="2:2" x14ac:dyDescent="0.35">
      <c r="B135" s="40"/>
    </row>
    <row r="136" spans="2:2" x14ac:dyDescent="0.35">
      <c r="B136" s="40"/>
    </row>
    <row r="137" spans="2:2" x14ac:dyDescent="0.35">
      <c r="B137" s="40"/>
    </row>
    <row r="138" spans="2:2" x14ac:dyDescent="0.35">
      <c r="B138" s="40"/>
    </row>
    <row r="139" spans="2:2" x14ac:dyDescent="0.35">
      <c r="B139" s="40"/>
    </row>
    <row r="140" spans="2:2" x14ac:dyDescent="0.35">
      <c r="B140" s="40"/>
    </row>
    <row r="141" spans="2:2" x14ac:dyDescent="0.35">
      <c r="B141" s="40"/>
    </row>
    <row r="142" spans="2:2" x14ac:dyDescent="0.35">
      <c r="B142" s="40"/>
    </row>
    <row r="143" spans="2:2" x14ac:dyDescent="0.35">
      <c r="B143" s="40"/>
    </row>
    <row r="144" spans="2:2" x14ac:dyDescent="0.35">
      <c r="B144" s="40"/>
    </row>
    <row r="145" spans="2:2" x14ac:dyDescent="0.35">
      <c r="B145" s="40"/>
    </row>
    <row r="146" spans="2:2" x14ac:dyDescent="0.35">
      <c r="B146" s="40"/>
    </row>
    <row r="147" spans="2:2" x14ac:dyDescent="0.35">
      <c r="B147" s="40"/>
    </row>
    <row r="148" spans="2:2" x14ac:dyDescent="0.35">
      <c r="B148" s="40"/>
    </row>
    <row r="149" spans="2:2" x14ac:dyDescent="0.35">
      <c r="B149" s="40"/>
    </row>
    <row r="150" spans="2:2" x14ac:dyDescent="0.35">
      <c r="B150" s="40"/>
    </row>
    <row r="151" spans="2:2" x14ac:dyDescent="0.35">
      <c r="B151" s="40"/>
    </row>
    <row r="152" spans="2:2" x14ac:dyDescent="0.35">
      <c r="B152" s="40"/>
    </row>
    <row r="153" spans="2:2" x14ac:dyDescent="0.35">
      <c r="B153" s="40"/>
    </row>
    <row r="154" spans="2:2" x14ac:dyDescent="0.35">
      <c r="B154" s="40"/>
    </row>
    <row r="155" spans="2:2" x14ac:dyDescent="0.35">
      <c r="B155" s="40"/>
    </row>
    <row r="156" spans="2:2" x14ac:dyDescent="0.35">
      <c r="B156" s="40"/>
    </row>
    <row r="157" spans="2:2" x14ac:dyDescent="0.35">
      <c r="B157" s="40"/>
    </row>
    <row r="158" spans="2:2" x14ac:dyDescent="0.35">
      <c r="B158" s="40"/>
    </row>
    <row r="159" spans="2:2" x14ac:dyDescent="0.35">
      <c r="B159" s="40"/>
    </row>
    <row r="160" spans="2:2" x14ac:dyDescent="0.35">
      <c r="B160" s="40"/>
    </row>
    <row r="161" spans="2:2" x14ac:dyDescent="0.35">
      <c r="B161" s="40"/>
    </row>
    <row r="162" spans="2:2" x14ac:dyDescent="0.35">
      <c r="B162" s="40"/>
    </row>
    <row r="163" spans="2:2" x14ac:dyDescent="0.35">
      <c r="B163" s="40"/>
    </row>
    <row r="164" spans="2:2" x14ac:dyDescent="0.35">
      <c r="B164" s="40"/>
    </row>
    <row r="165" spans="2:2" x14ac:dyDescent="0.35">
      <c r="B165" s="40"/>
    </row>
    <row r="166" spans="2:2" x14ac:dyDescent="0.35">
      <c r="B166" s="40"/>
    </row>
    <row r="167" spans="2:2" x14ac:dyDescent="0.35">
      <c r="B167" s="40"/>
    </row>
    <row r="168" spans="2:2" x14ac:dyDescent="0.35">
      <c r="B168" s="40"/>
    </row>
    <row r="169" spans="2:2" x14ac:dyDescent="0.35">
      <c r="B169" s="40"/>
    </row>
    <row r="170" spans="2:2" x14ac:dyDescent="0.35">
      <c r="B170" s="40"/>
    </row>
    <row r="171" spans="2:2" x14ac:dyDescent="0.35">
      <c r="B171" s="40"/>
    </row>
    <row r="172" spans="2:2" x14ac:dyDescent="0.35">
      <c r="B172" s="40"/>
    </row>
    <row r="173" spans="2:2" x14ac:dyDescent="0.35">
      <c r="B173" s="40"/>
    </row>
    <row r="174" spans="2:2" x14ac:dyDescent="0.35">
      <c r="B174" s="40"/>
    </row>
    <row r="175" spans="2:2" x14ac:dyDescent="0.35">
      <c r="B175" s="40"/>
    </row>
    <row r="176" spans="2:2" x14ac:dyDescent="0.35">
      <c r="B176" s="40"/>
    </row>
    <row r="177" spans="2:2" x14ac:dyDescent="0.35">
      <c r="B177" s="40"/>
    </row>
    <row r="178" spans="2:2" x14ac:dyDescent="0.35">
      <c r="B178" s="40"/>
    </row>
    <row r="179" spans="2:2" x14ac:dyDescent="0.35">
      <c r="B179" s="40"/>
    </row>
    <row r="180" spans="2:2" x14ac:dyDescent="0.35">
      <c r="B180" s="40"/>
    </row>
    <row r="181" spans="2:2" x14ac:dyDescent="0.35">
      <c r="B181" s="40"/>
    </row>
    <row r="182" spans="2:2" x14ac:dyDescent="0.35">
      <c r="B182" s="40"/>
    </row>
    <row r="183" spans="2:2" x14ac:dyDescent="0.35">
      <c r="B183" s="40"/>
    </row>
    <row r="184" spans="2:2" x14ac:dyDescent="0.35">
      <c r="B184" s="40"/>
    </row>
    <row r="185" spans="2:2" x14ac:dyDescent="0.35">
      <c r="B185" s="40"/>
    </row>
    <row r="186" spans="2:2" x14ac:dyDescent="0.35">
      <c r="B186" s="40"/>
    </row>
    <row r="187" spans="2:2" x14ac:dyDescent="0.35">
      <c r="B187" s="40"/>
    </row>
    <row r="188" spans="2:2" x14ac:dyDescent="0.35">
      <c r="B188" s="40"/>
    </row>
    <row r="189" spans="2:2" x14ac:dyDescent="0.35">
      <c r="B189" s="40"/>
    </row>
    <row r="190" spans="2:2" x14ac:dyDescent="0.35">
      <c r="B190" s="40"/>
    </row>
    <row r="191" spans="2:2" x14ac:dyDescent="0.35">
      <c r="B191" s="40"/>
    </row>
    <row r="192" spans="2:2" x14ac:dyDescent="0.35">
      <c r="B192" s="40"/>
    </row>
    <row r="193" spans="2:2" x14ac:dyDescent="0.35">
      <c r="B193" s="40"/>
    </row>
    <row r="194" spans="2:2" x14ac:dyDescent="0.35">
      <c r="B194" s="40"/>
    </row>
    <row r="195" spans="2:2" x14ac:dyDescent="0.35">
      <c r="B195" s="40"/>
    </row>
    <row r="196" spans="2:2" x14ac:dyDescent="0.35">
      <c r="B196" s="40"/>
    </row>
    <row r="197" spans="2:2" x14ac:dyDescent="0.35">
      <c r="B197" s="40"/>
    </row>
    <row r="198" spans="2:2" x14ac:dyDescent="0.35">
      <c r="B198" s="40"/>
    </row>
    <row r="199" spans="2:2" x14ac:dyDescent="0.35">
      <c r="B199" s="40"/>
    </row>
    <row r="200" spans="2:2" x14ac:dyDescent="0.35">
      <c r="B200" s="40"/>
    </row>
    <row r="201" spans="2:2" x14ac:dyDescent="0.35">
      <c r="B201" s="40"/>
    </row>
    <row r="202" spans="2:2" x14ac:dyDescent="0.35">
      <c r="B202" s="40"/>
    </row>
    <row r="203" spans="2:2" x14ac:dyDescent="0.35">
      <c r="B203" s="40"/>
    </row>
    <row r="204" spans="2:2" x14ac:dyDescent="0.35">
      <c r="B204" s="40"/>
    </row>
    <row r="205" spans="2:2" x14ac:dyDescent="0.35">
      <c r="B205" s="40"/>
    </row>
    <row r="206" spans="2:2" x14ac:dyDescent="0.35">
      <c r="B206" s="40"/>
    </row>
    <row r="207" spans="2:2" x14ac:dyDescent="0.35">
      <c r="B207" s="40"/>
    </row>
    <row r="208" spans="2:2" x14ac:dyDescent="0.35">
      <c r="B208" s="40"/>
    </row>
    <row r="209" spans="2:2" x14ac:dyDescent="0.35">
      <c r="B209" s="40"/>
    </row>
    <row r="210" spans="2:2" x14ac:dyDescent="0.35">
      <c r="B210" s="40"/>
    </row>
    <row r="211" spans="2:2" x14ac:dyDescent="0.35">
      <c r="B211" s="40"/>
    </row>
    <row r="212" spans="2:2" x14ac:dyDescent="0.35">
      <c r="B212" s="40"/>
    </row>
    <row r="213" spans="2:2" x14ac:dyDescent="0.35">
      <c r="B213" s="40"/>
    </row>
    <row r="214" spans="2:2" x14ac:dyDescent="0.35">
      <c r="B214" s="40"/>
    </row>
    <row r="215" spans="2:2" x14ac:dyDescent="0.35">
      <c r="B215" s="40"/>
    </row>
    <row r="216" spans="2:2" x14ac:dyDescent="0.35">
      <c r="B216" s="40"/>
    </row>
    <row r="217" spans="2:2" x14ac:dyDescent="0.35">
      <c r="B217" s="40"/>
    </row>
    <row r="218" spans="2:2" x14ac:dyDescent="0.35">
      <c r="B218" s="40"/>
    </row>
    <row r="219" spans="2:2" x14ac:dyDescent="0.35">
      <c r="B219" s="40"/>
    </row>
    <row r="220" spans="2:2" x14ac:dyDescent="0.35">
      <c r="B220" s="40"/>
    </row>
    <row r="221" spans="2:2" x14ac:dyDescent="0.35">
      <c r="B221" s="40"/>
    </row>
    <row r="222" spans="2:2" x14ac:dyDescent="0.35">
      <c r="B222" s="40"/>
    </row>
    <row r="223" spans="2:2" x14ac:dyDescent="0.35">
      <c r="B223" s="40"/>
    </row>
    <row r="224" spans="2:2" x14ac:dyDescent="0.35">
      <c r="B224" s="40"/>
    </row>
    <row r="225" spans="2:2" x14ac:dyDescent="0.35">
      <c r="B225" s="40"/>
    </row>
    <row r="226" spans="2:2" x14ac:dyDescent="0.35">
      <c r="B226" s="40"/>
    </row>
    <row r="227" spans="2:2" x14ac:dyDescent="0.35">
      <c r="B227" s="40"/>
    </row>
    <row r="228" spans="2:2" x14ac:dyDescent="0.35">
      <c r="B228" s="40"/>
    </row>
    <row r="229" spans="2:2" x14ac:dyDescent="0.35">
      <c r="B229" s="40"/>
    </row>
    <row r="230" spans="2:2" x14ac:dyDescent="0.35">
      <c r="B230" s="40"/>
    </row>
    <row r="231" spans="2:2" x14ac:dyDescent="0.35">
      <c r="B231" s="40"/>
    </row>
    <row r="232" spans="2:2" x14ac:dyDescent="0.35">
      <c r="B232" s="40"/>
    </row>
    <row r="233" spans="2:2" x14ac:dyDescent="0.35">
      <c r="B233" s="40"/>
    </row>
    <row r="234" spans="2:2" x14ac:dyDescent="0.35">
      <c r="B234" s="40"/>
    </row>
    <row r="235" spans="2:2" x14ac:dyDescent="0.35">
      <c r="B235" s="40"/>
    </row>
    <row r="236" spans="2:2" x14ac:dyDescent="0.35">
      <c r="B236" s="40"/>
    </row>
    <row r="237" spans="2:2" x14ac:dyDescent="0.35">
      <c r="B237" s="40"/>
    </row>
    <row r="238" spans="2:2" x14ac:dyDescent="0.35">
      <c r="B238" s="40"/>
    </row>
    <row r="239" spans="2:2" x14ac:dyDescent="0.35">
      <c r="B239" s="40"/>
    </row>
    <row r="240" spans="2:2" x14ac:dyDescent="0.35">
      <c r="B240" s="40"/>
    </row>
    <row r="241" spans="2:2" x14ac:dyDescent="0.35">
      <c r="B241" s="40"/>
    </row>
    <row r="242" spans="2:2" x14ac:dyDescent="0.35">
      <c r="B242" s="40"/>
    </row>
    <row r="243" spans="2:2" x14ac:dyDescent="0.35">
      <c r="B243" s="40"/>
    </row>
    <row r="244" spans="2:2" x14ac:dyDescent="0.35">
      <c r="B244" s="40"/>
    </row>
    <row r="245" spans="2:2" x14ac:dyDescent="0.35">
      <c r="B245" s="40"/>
    </row>
    <row r="246" spans="2:2" x14ac:dyDescent="0.35">
      <c r="B246" s="40"/>
    </row>
    <row r="247" spans="2:2" x14ac:dyDescent="0.35">
      <c r="B247" s="40"/>
    </row>
    <row r="248" spans="2:2" x14ac:dyDescent="0.35">
      <c r="B248" s="40"/>
    </row>
    <row r="249" spans="2:2" x14ac:dyDescent="0.35">
      <c r="B249" s="40"/>
    </row>
    <row r="250" spans="2:2" x14ac:dyDescent="0.35">
      <c r="B250" s="40"/>
    </row>
    <row r="251" spans="2:2" x14ac:dyDescent="0.35">
      <c r="B251" s="40"/>
    </row>
    <row r="252" spans="2:2" x14ac:dyDescent="0.35">
      <c r="B252" s="40"/>
    </row>
    <row r="253" spans="2:2" x14ac:dyDescent="0.35">
      <c r="B253" s="40"/>
    </row>
    <row r="254" spans="2:2" x14ac:dyDescent="0.35">
      <c r="B254" s="40"/>
    </row>
    <row r="255" spans="2:2" x14ac:dyDescent="0.35">
      <c r="B255" s="40"/>
    </row>
    <row r="256" spans="2:2" x14ac:dyDescent="0.35">
      <c r="B256" s="40"/>
    </row>
    <row r="257" spans="2:2" x14ac:dyDescent="0.35">
      <c r="B257" s="40"/>
    </row>
    <row r="258" spans="2:2" x14ac:dyDescent="0.35">
      <c r="B258" s="40"/>
    </row>
    <row r="259" spans="2:2" x14ac:dyDescent="0.35">
      <c r="B259" s="40"/>
    </row>
    <row r="260" spans="2:2" x14ac:dyDescent="0.35">
      <c r="B260" s="40"/>
    </row>
    <row r="261" spans="2:2" x14ac:dyDescent="0.35">
      <c r="B261" s="40"/>
    </row>
    <row r="262" spans="2:2" x14ac:dyDescent="0.35">
      <c r="B262" s="40"/>
    </row>
    <row r="263" spans="2:2" x14ac:dyDescent="0.35">
      <c r="B263" s="40"/>
    </row>
    <row r="264" spans="2:2" x14ac:dyDescent="0.35">
      <c r="B264" s="40"/>
    </row>
    <row r="265" spans="2:2" x14ac:dyDescent="0.35">
      <c r="B265" s="40"/>
    </row>
    <row r="266" spans="2:2" x14ac:dyDescent="0.35">
      <c r="B266" s="40"/>
    </row>
    <row r="267" spans="2:2" x14ac:dyDescent="0.35">
      <c r="B267" s="40"/>
    </row>
    <row r="268" spans="2:2" x14ac:dyDescent="0.35">
      <c r="B268" s="40"/>
    </row>
    <row r="269" spans="2:2" x14ac:dyDescent="0.35">
      <c r="B269" s="40"/>
    </row>
    <row r="270" spans="2:2" x14ac:dyDescent="0.35">
      <c r="B270" s="40"/>
    </row>
    <row r="271" spans="2:2" x14ac:dyDescent="0.35">
      <c r="B271" s="40"/>
    </row>
    <row r="272" spans="2:2" x14ac:dyDescent="0.35">
      <c r="B272" s="40"/>
    </row>
    <row r="273" spans="2:2" x14ac:dyDescent="0.35">
      <c r="B273" s="40"/>
    </row>
    <row r="274" spans="2:2" x14ac:dyDescent="0.35">
      <c r="B274" s="40"/>
    </row>
    <row r="275" spans="2:2" x14ac:dyDescent="0.35">
      <c r="B275" s="40"/>
    </row>
    <row r="276" spans="2:2" x14ac:dyDescent="0.35">
      <c r="B276" s="40"/>
    </row>
    <row r="277" spans="2:2" x14ac:dyDescent="0.35">
      <c r="B277" s="40"/>
    </row>
    <row r="278" spans="2:2" x14ac:dyDescent="0.35">
      <c r="B278" s="40"/>
    </row>
    <row r="279" spans="2:2" x14ac:dyDescent="0.35">
      <c r="B279" s="40"/>
    </row>
    <row r="280" spans="2:2" x14ac:dyDescent="0.35">
      <c r="B280" s="40"/>
    </row>
    <row r="281" spans="2:2" x14ac:dyDescent="0.35">
      <c r="B281" s="40"/>
    </row>
    <row r="282" spans="2:2" x14ac:dyDescent="0.35">
      <c r="B282" s="40"/>
    </row>
    <row r="283" spans="2:2" x14ac:dyDescent="0.35">
      <c r="B283" s="40"/>
    </row>
    <row r="284" spans="2:2" x14ac:dyDescent="0.35">
      <c r="B284" s="40"/>
    </row>
    <row r="285" spans="2:2" x14ac:dyDescent="0.35">
      <c r="B285" s="40"/>
    </row>
    <row r="286" spans="2:2" x14ac:dyDescent="0.35">
      <c r="B286" s="40"/>
    </row>
    <row r="287" spans="2:2" x14ac:dyDescent="0.35">
      <c r="B287" s="40"/>
    </row>
    <row r="288" spans="2:2" x14ac:dyDescent="0.35">
      <c r="B288" s="40"/>
    </row>
    <row r="289" spans="2:2" x14ac:dyDescent="0.35">
      <c r="B289" s="40"/>
    </row>
    <row r="290" spans="2:2" x14ac:dyDescent="0.35">
      <c r="B290" s="40"/>
    </row>
    <row r="291" spans="2:2" x14ac:dyDescent="0.35">
      <c r="B291" s="40"/>
    </row>
    <row r="292" spans="2:2" x14ac:dyDescent="0.35">
      <c r="B292" s="40"/>
    </row>
    <row r="293" spans="2:2" x14ac:dyDescent="0.35">
      <c r="B293" s="40"/>
    </row>
    <row r="294" spans="2:2" x14ac:dyDescent="0.35">
      <c r="B294" s="40"/>
    </row>
    <row r="295" spans="2:2" x14ac:dyDescent="0.35">
      <c r="B295" s="40"/>
    </row>
    <row r="296" spans="2:2" x14ac:dyDescent="0.35">
      <c r="B296" s="40"/>
    </row>
    <row r="297" spans="2:2" x14ac:dyDescent="0.35">
      <c r="B297" s="40"/>
    </row>
    <row r="298" spans="2:2" x14ac:dyDescent="0.35">
      <c r="B298" s="40"/>
    </row>
    <row r="299" spans="2:2" x14ac:dyDescent="0.35">
      <c r="B299" s="40"/>
    </row>
    <row r="300" spans="2:2" x14ac:dyDescent="0.35">
      <c r="B300" s="40"/>
    </row>
    <row r="301" spans="2:2" x14ac:dyDescent="0.35">
      <c r="B301" s="40"/>
    </row>
    <row r="302" spans="2:2" x14ac:dyDescent="0.35">
      <c r="B302" s="40"/>
    </row>
    <row r="303" spans="2:2" x14ac:dyDescent="0.35">
      <c r="B303" s="40"/>
    </row>
    <row r="304" spans="2:2" x14ac:dyDescent="0.35">
      <c r="B304" s="40"/>
    </row>
    <row r="305" spans="2:2" x14ac:dyDescent="0.35">
      <c r="B305" s="40"/>
    </row>
    <row r="306" spans="2:2" x14ac:dyDescent="0.35">
      <c r="B306" s="40"/>
    </row>
    <row r="307" spans="2:2" x14ac:dyDescent="0.35">
      <c r="B307" s="40"/>
    </row>
    <row r="308" spans="2:2" x14ac:dyDescent="0.35">
      <c r="B308" s="40"/>
    </row>
    <row r="309" spans="2:2" x14ac:dyDescent="0.35">
      <c r="B309" s="40"/>
    </row>
    <row r="310" spans="2:2" x14ac:dyDescent="0.35">
      <c r="B310" s="40"/>
    </row>
    <row r="311" spans="2:2" x14ac:dyDescent="0.35">
      <c r="B311" s="40"/>
    </row>
    <row r="312" spans="2:2" x14ac:dyDescent="0.35">
      <c r="B312" s="40"/>
    </row>
    <row r="313" spans="2:2" x14ac:dyDescent="0.35">
      <c r="B313" s="40"/>
    </row>
    <row r="314" spans="2:2" x14ac:dyDescent="0.35">
      <c r="B314" s="40"/>
    </row>
    <row r="315" spans="2:2" x14ac:dyDescent="0.35">
      <c r="B315" s="40"/>
    </row>
    <row r="316" spans="2:2" x14ac:dyDescent="0.35">
      <c r="B316" s="40"/>
    </row>
    <row r="317" spans="2:2" x14ac:dyDescent="0.35">
      <c r="B317" s="40"/>
    </row>
    <row r="318" spans="2:2" x14ac:dyDescent="0.35">
      <c r="B318" s="40"/>
    </row>
    <row r="319" spans="2:2" x14ac:dyDescent="0.35">
      <c r="B319" s="40"/>
    </row>
    <row r="320" spans="2:2" x14ac:dyDescent="0.35">
      <c r="B320" s="40"/>
    </row>
    <row r="321" spans="2:2" x14ac:dyDescent="0.35">
      <c r="B321" s="40"/>
    </row>
    <row r="322" spans="2:2" x14ac:dyDescent="0.35">
      <c r="B322" s="40"/>
    </row>
    <row r="323" spans="2:2" x14ac:dyDescent="0.35">
      <c r="B323" s="40"/>
    </row>
    <row r="324" spans="2:2" x14ac:dyDescent="0.35">
      <c r="B324" s="40"/>
    </row>
    <row r="325" spans="2:2" x14ac:dyDescent="0.35">
      <c r="B325" s="40"/>
    </row>
    <row r="326" spans="2:2" x14ac:dyDescent="0.35">
      <c r="B326" s="40"/>
    </row>
    <row r="327" spans="2:2" x14ac:dyDescent="0.35">
      <c r="B327" s="40"/>
    </row>
    <row r="328" spans="2:2" x14ac:dyDescent="0.35">
      <c r="B328" s="40"/>
    </row>
    <row r="329" spans="2:2" x14ac:dyDescent="0.35">
      <c r="B329" s="40"/>
    </row>
    <row r="330" spans="2:2" x14ac:dyDescent="0.35">
      <c r="B330" s="40"/>
    </row>
    <row r="331" spans="2:2" x14ac:dyDescent="0.35">
      <c r="B331" s="40"/>
    </row>
    <row r="332" spans="2:2" x14ac:dyDescent="0.35">
      <c r="B332" s="40"/>
    </row>
    <row r="333" spans="2:2" x14ac:dyDescent="0.35">
      <c r="B333" s="40"/>
    </row>
    <row r="334" spans="2:2" x14ac:dyDescent="0.35">
      <c r="B334" s="40"/>
    </row>
    <row r="335" spans="2:2" x14ac:dyDescent="0.35">
      <c r="B335" s="40"/>
    </row>
    <row r="336" spans="2:2" x14ac:dyDescent="0.35">
      <c r="B336" s="40"/>
    </row>
    <row r="337" spans="2:2" x14ac:dyDescent="0.35">
      <c r="B337" s="40"/>
    </row>
    <row r="338" spans="2:2" x14ac:dyDescent="0.35">
      <c r="B338" s="40"/>
    </row>
    <row r="339" spans="2:2" x14ac:dyDescent="0.35">
      <c r="B339" s="40"/>
    </row>
    <row r="340" spans="2:2" x14ac:dyDescent="0.35">
      <c r="B340" s="40"/>
    </row>
    <row r="341" spans="2:2" x14ac:dyDescent="0.35">
      <c r="B341" s="40"/>
    </row>
    <row r="342" spans="2:2" x14ac:dyDescent="0.35">
      <c r="B342" s="40"/>
    </row>
    <row r="343" spans="2:2" x14ac:dyDescent="0.35">
      <c r="B343" s="40"/>
    </row>
    <row r="344" spans="2:2" x14ac:dyDescent="0.35">
      <c r="B344" s="40"/>
    </row>
    <row r="345" spans="2:2" x14ac:dyDescent="0.35">
      <c r="B345" s="40"/>
    </row>
    <row r="346" spans="2:2" x14ac:dyDescent="0.35">
      <c r="B346" s="40"/>
    </row>
    <row r="347" spans="2:2" x14ac:dyDescent="0.35">
      <c r="B347" s="40"/>
    </row>
    <row r="348" spans="2:2" x14ac:dyDescent="0.35">
      <c r="B348" s="40"/>
    </row>
    <row r="349" spans="2:2" x14ac:dyDescent="0.35">
      <c r="B349" s="40"/>
    </row>
    <row r="350" spans="2:2" x14ac:dyDescent="0.35">
      <c r="B350" s="40"/>
    </row>
    <row r="351" spans="2:2" x14ac:dyDescent="0.35">
      <c r="B351" s="40"/>
    </row>
    <row r="352" spans="2:2" x14ac:dyDescent="0.35">
      <c r="B352" s="40"/>
    </row>
    <row r="353" spans="2:2" x14ac:dyDescent="0.35">
      <c r="B353" s="40"/>
    </row>
    <row r="354" spans="2:2" x14ac:dyDescent="0.35">
      <c r="B354" s="40"/>
    </row>
    <row r="355" spans="2:2" x14ac:dyDescent="0.35">
      <c r="B355" s="40"/>
    </row>
    <row r="356" spans="2:2" x14ac:dyDescent="0.35">
      <c r="B356" s="40"/>
    </row>
    <row r="357" spans="2:2" x14ac:dyDescent="0.35">
      <c r="B357" s="40"/>
    </row>
    <row r="358" spans="2:2" x14ac:dyDescent="0.35">
      <c r="B358" s="40"/>
    </row>
    <row r="359" spans="2:2" x14ac:dyDescent="0.35">
      <c r="B359" s="40"/>
    </row>
    <row r="360" spans="2:2" x14ac:dyDescent="0.35">
      <c r="B360" s="40"/>
    </row>
    <row r="361" spans="2:2" x14ac:dyDescent="0.35">
      <c r="B361" s="40"/>
    </row>
    <row r="362" spans="2:2" x14ac:dyDescent="0.35">
      <c r="B362" s="40"/>
    </row>
    <row r="363" spans="2:2" x14ac:dyDescent="0.35">
      <c r="B363" s="40"/>
    </row>
    <row r="364" spans="2:2" x14ac:dyDescent="0.35">
      <c r="B364" s="40"/>
    </row>
    <row r="365" spans="2:2" x14ac:dyDescent="0.35">
      <c r="B365" s="40"/>
    </row>
    <row r="366" spans="2:2" x14ac:dyDescent="0.35">
      <c r="B366" s="40"/>
    </row>
    <row r="367" spans="2:2" x14ac:dyDescent="0.35">
      <c r="B367" s="40"/>
    </row>
    <row r="368" spans="2:2" x14ac:dyDescent="0.35">
      <c r="B368" s="40"/>
    </row>
    <row r="369" spans="2:2" x14ac:dyDescent="0.35">
      <c r="B369" s="40"/>
    </row>
    <row r="370" spans="2:2" x14ac:dyDescent="0.35">
      <c r="B370" s="40"/>
    </row>
    <row r="371" spans="2:2" x14ac:dyDescent="0.35">
      <c r="B371" s="40"/>
    </row>
    <row r="372" spans="2:2" x14ac:dyDescent="0.35">
      <c r="B372" s="40"/>
    </row>
    <row r="373" spans="2:2" x14ac:dyDescent="0.35">
      <c r="B373" s="40"/>
    </row>
    <row r="374" spans="2:2" x14ac:dyDescent="0.35">
      <c r="B374" s="40"/>
    </row>
    <row r="375" spans="2:2" x14ac:dyDescent="0.35">
      <c r="B375" s="40"/>
    </row>
    <row r="376" spans="2:2" x14ac:dyDescent="0.35">
      <c r="B376" s="40"/>
    </row>
    <row r="377" spans="2:2" x14ac:dyDescent="0.35">
      <c r="B377" s="40"/>
    </row>
    <row r="378" spans="2:2" x14ac:dyDescent="0.35">
      <c r="B378" s="40"/>
    </row>
    <row r="379" spans="2:2" x14ac:dyDescent="0.35">
      <c r="B379" s="40"/>
    </row>
    <row r="380" spans="2:2" x14ac:dyDescent="0.35">
      <c r="B380" s="40"/>
    </row>
    <row r="381" spans="2:2" x14ac:dyDescent="0.35">
      <c r="B381" s="40"/>
    </row>
    <row r="382" spans="2:2" x14ac:dyDescent="0.35">
      <c r="B382" s="40"/>
    </row>
    <row r="383" spans="2:2" x14ac:dyDescent="0.35">
      <c r="B383" s="40"/>
    </row>
    <row r="384" spans="2:2" x14ac:dyDescent="0.35">
      <c r="B384" s="40"/>
    </row>
    <row r="385" spans="2:2" x14ac:dyDescent="0.35">
      <c r="B385" s="40"/>
    </row>
    <row r="386" spans="2:2" x14ac:dyDescent="0.35">
      <c r="B386" s="40"/>
    </row>
    <row r="387" spans="2:2" x14ac:dyDescent="0.35">
      <c r="B387" s="40"/>
    </row>
    <row r="388" spans="2:2" x14ac:dyDescent="0.35">
      <c r="B388" s="40"/>
    </row>
    <row r="389" spans="2:2" x14ac:dyDescent="0.35">
      <c r="B389" s="40"/>
    </row>
    <row r="390" spans="2:2" x14ac:dyDescent="0.35">
      <c r="B390" s="40"/>
    </row>
    <row r="391" spans="2:2" x14ac:dyDescent="0.35">
      <c r="B391" s="40"/>
    </row>
    <row r="392" spans="2:2" x14ac:dyDescent="0.35">
      <c r="B392" s="40"/>
    </row>
    <row r="393" spans="2:2" x14ac:dyDescent="0.35">
      <c r="B393" s="40"/>
    </row>
    <row r="394" spans="2:2" x14ac:dyDescent="0.35">
      <c r="B394" s="40"/>
    </row>
    <row r="395" spans="2:2" x14ac:dyDescent="0.35">
      <c r="B395" s="40"/>
    </row>
    <row r="396" spans="2:2" x14ac:dyDescent="0.35">
      <c r="B396" s="40"/>
    </row>
    <row r="397" spans="2:2" x14ac:dyDescent="0.35">
      <c r="B397" s="40"/>
    </row>
    <row r="398" spans="2:2" x14ac:dyDescent="0.35">
      <c r="B398" s="40"/>
    </row>
    <row r="399" spans="2:2" x14ac:dyDescent="0.35">
      <c r="B399" s="40"/>
    </row>
    <row r="400" spans="2:2" x14ac:dyDescent="0.35">
      <c r="B400" s="40"/>
    </row>
    <row r="401" spans="2:2" x14ac:dyDescent="0.35">
      <c r="B401" s="40"/>
    </row>
    <row r="402" spans="2:2" x14ac:dyDescent="0.35">
      <c r="B402" s="40"/>
    </row>
    <row r="403" spans="2:2" x14ac:dyDescent="0.35">
      <c r="B403" s="40"/>
    </row>
    <row r="404" spans="2:2" x14ac:dyDescent="0.35">
      <c r="B404" s="40"/>
    </row>
    <row r="405" spans="2:2" x14ac:dyDescent="0.35">
      <c r="B405" s="40"/>
    </row>
    <row r="406" spans="2:2" x14ac:dyDescent="0.35">
      <c r="B406" s="40"/>
    </row>
    <row r="407" spans="2:2" x14ac:dyDescent="0.35">
      <c r="B407" s="40"/>
    </row>
    <row r="408" spans="2:2" x14ac:dyDescent="0.35">
      <c r="B408" s="40"/>
    </row>
    <row r="409" spans="2:2" x14ac:dyDescent="0.35">
      <c r="B409" s="40"/>
    </row>
    <row r="410" spans="2:2" x14ac:dyDescent="0.35">
      <c r="B410" s="40"/>
    </row>
    <row r="411" spans="2:2" x14ac:dyDescent="0.35">
      <c r="B411" s="40"/>
    </row>
    <row r="412" spans="2:2" x14ac:dyDescent="0.35">
      <c r="B412" s="40"/>
    </row>
    <row r="413" spans="2:2" x14ac:dyDescent="0.35">
      <c r="B413" s="40"/>
    </row>
    <row r="414" spans="2:2" x14ac:dyDescent="0.35">
      <c r="B414" s="40"/>
    </row>
    <row r="415" spans="2:2" x14ac:dyDescent="0.35">
      <c r="B415" s="40"/>
    </row>
    <row r="416" spans="2:2" x14ac:dyDescent="0.35">
      <c r="B416" s="40"/>
    </row>
    <row r="417" spans="2:2" x14ac:dyDescent="0.35">
      <c r="B417" s="40"/>
    </row>
    <row r="418" spans="2:2" x14ac:dyDescent="0.35">
      <c r="B418" s="40"/>
    </row>
    <row r="419" spans="2:2" x14ac:dyDescent="0.35">
      <c r="B419" s="40"/>
    </row>
    <row r="420" spans="2:2" x14ac:dyDescent="0.35">
      <c r="B420" s="40"/>
    </row>
    <row r="421" spans="2:2" x14ac:dyDescent="0.35">
      <c r="B421" s="40"/>
    </row>
    <row r="422" spans="2:2" x14ac:dyDescent="0.35">
      <c r="B422" s="40"/>
    </row>
    <row r="423" spans="2:2" x14ac:dyDescent="0.35">
      <c r="B423" s="40"/>
    </row>
    <row r="424" spans="2:2" x14ac:dyDescent="0.35">
      <c r="B424" s="40"/>
    </row>
    <row r="425" spans="2:2" x14ac:dyDescent="0.35">
      <c r="B425" s="40"/>
    </row>
    <row r="426" spans="2:2" x14ac:dyDescent="0.35">
      <c r="B426" s="40"/>
    </row>
    <row r="427" spans="2:2" x14ac:dyDescent="0.35">
      <c r="B427" s="40"/>
    </row>
    <row r="428" spans="2:2" x14ac:dyDescent="0.35">
      <c r="B428" s="40"/>
    </row>
    <row r="429" spans="2:2" x14ac:dyDescent="0.35">
      <c r="B429" s="40"/>
    </row>
    <row r="430" spans="2:2" x14ac:dyDescent="0.35">
      <c r="B430" s="40"/>
    </row>
    <row r="431" spans="2:2" x14ac:dyDescent="0.35">
      <c r="B431" s="40"/>
    </row>
    <row r="432" spans="2:2" x14ac:dyDescent="0.35">
      <c r="B432" s="40"/>
    </row>
    <row r="433" spans="2:2" x14ac:dyDescent="0.35">
      <c r="B433" s="40"/>
    </row>
    <row r="434" spans="2:2" x14ac:dyDescent="0.35">
      <c r="B434" s="40"/>
    </row>
    <row r="435" spans="2:2" x14ac:dyDescent="0.35">
      <c r="B435" s="40"/>
    </row>
    <row r="436" spans="2:2" x14ac:dyDescent="0.35">
      <c r="B436" s="40"/>
    </row>
    <row r="437" spans="2:2" x14ac:dyDescent="0.35">
      <c r="B437" s="40"/>
    </row>
    <row r="438" spans="2:2" x14ac:dyDescent="0.35">
      <c r="B438" s="40"/>
    </row>
    <row r="439" spans="2:2" x14ac:dyDescent="0.35">
      <c r="B439" s="40"/>
    </row>
    <row r="440" spans="2:2" x14ac:dyDescent="0.35">
      <c r="B440" s="40"/>
    </row>
    <row r="441" spans="2:2" x14ac:dyDescent="0.35">
      <c r="B441" s="40"/>
    </row>
    <row r="442" spans="2:2" x14ac:dyDescent="0.35">
      <c r="B442" s="40"/>
    </row>
    <row r="443" spans="2:2" x14ac:dyDescent="0.35">
      <c r="B443" s="40"/>
    </row>
    <row r="444" spans="2:2" x14ac:dyDescent="0.35">
      <c r="B444" s="40"/>
    </row>
    <row r="445" spans="2:2" x14ac:dyDescent="0.35">
      <c r="B445" s="40"/>
    </row>
    <row r="446" spans="2:2" x14ac:dyDescent="0.35">
      <c r="B446" s="40"/>
    </row>
    <row r="447" spans="2:2" x14ac:dyDescent="0.35">
      <c r="B447" s="40"/>
    </row>
    <row r="448" spans="2:2" x14ac:dyDescent="0.35">
      <c r="B448" s="40"/>
    </row>
    <row r="449" spans="2:2" x14ac:dyDescent="0.35">
      <c r="B449" s="40"/>
    </row>
    <row r="450" spans="2:2" x14ac:dyDescent="0.35">
      <c r="B450" s="40"/>
    </row>
    <row r="451" spans="2:2" x14ac:dyDescent="0.35">
      <c r="B451" s="40"/>
    </row>
    <row r="452" spans="2:2" x14ac:dyDescent="0.35">
      <c r="B452" s="40"/>
    </row>
    <row r="453" spans="2:2" x14ac:dyDescent="0.35">
      <c r="B453" s="40"/>
    </row>
    <row r="454" spans="2:2" x14ac:dyDescent="0.35">
      <c r="B454" s="40"/>
    </row>
    <row r="455" spans="2:2" x14ac:dyDescent="0.35">
      <c r="B455" s="40"/>
    </row>
    <row r="456" spans="2:2" x14ac:dyDescent="0.35">
      <c r="B456" s="40"/>
    </row>
    <row r="457" spans="2:2" x14ac:dyDescent="0.35">
      <c r="B457" s="40"/>
    </row>
    <row r="458" spans="2:2" x14ac:dyDescent="0.35">
      <c r="B458" s="40"/>
    </row>
    <row r="459" spans="2:2" x14ac:dyDescent="0.35">
      <c r="B459" s="40"/>
    </row>
    <row r="460" spans="2:2" x14ac:dyDescent="0.35">
      <c r="B460" s="40"/>
    </row>
    <row r="461" spans="2:2" x14ac:dyDescent="0.35">
      <c r="B461" s="40"/>
    </row>
    <row r="462" spans="2:2" x14ac:dyDescent="0.35">
      <c r="B462" s="40"/>
    </row>
    <row r="463" spans="2:2" x14ac:dyDescent="0.35">
      <c r="B463" s="40"/>
    </row>
    <row r="464" spans="2:2" x14ac:dyDescent="0.35">
      <c r="B464" s="40"/>
    </row>
    <row r="465" spans="2:2" x14ac:dyDescent="0.35">
      <c r="B465" s="40"/>
    </row>
    <row r="466" spans="2:2" x14ac:dyDescent="0.35">
      <c r="B466" s="40"/>
    </row>
    <row r="467" spans="2:2" x14ac:dyDescent="0.35">
      <c r="B467" s="40"/>
    </row>
    <row r="468" spans="2:2" x14ac:dyDescent="0.35">
      <c r="B468" s="40"/>
    </row>
    <row r="469" spans="2:2" x14ac:dyDescent="0.35">
      <c r="B469" s="40"/>
    </row>
    <row r="470" spans="2:2" x14ac:dyDescent="0.35">
      <c r="B470" s="40"/>
    </row>
    <row r="471" spans="2:2" x14ac:dyDescent="0.35">
      <c r="B471" s="40"/>
    </row>
    <row r="472" spans="2:2" x14ac:dyDescent="0.35">
      <c r="B472" s="40"/>
    </row>
    <row r="473" spans="2:2" x14ac:dyDescent="0.35">
      <c r="B473" s="40"/>
    </row>
    <row r="474" spans="2:2" x14ac:dyDescent="0.35">
      <c r="B474" s="40"/>
    </row>
    <row r="475" spans="2:2" x14ac:dyDescent="0.35">
      <c r="B475" s="40"/>
    </row>
    <row r="476" spans="2:2" x14ac:dyDescent="0.35">
      <c r="B476" s="40"/>
    </row>
    <row r="477" spans="2:2" x14ac:dyDescent="0.35">
      <c r="B477" s="40"/>
    </row>
    <row r="478" spans="2:2" x14ac:dyDescent="0.35">
      <c r="B478" s="40"/>
    </row>
    <row r="479" spans="2:2" x14ac:dyDescent="0.35">
      <c r="B479" s="40"/>
    </row>
    <row r="480" spans="2:2" x14ac:dyDescent="0.35">
      <c r="B480" s="40"/>
    </row>
    <row r="481" spans="2:2" x14ac:dyDescent="0.35">
      <c r="B481" s="40"/>
    </row>
    <row r="482" spans="2:2" x14ac:dyDescent="0.35">
      <c r="B482" s="40"/>
    </row>
    <row r="483" spans="2:2" x14ac:dyDescent="0.35">
      <c r="B483" s="40"/>
    </row>
    <row r="484" spans="2:2" x14ac:dyDescent="0.35">
      <c r="B484" s="40"/>
    </row>
    <row r="485" spans="2:2" x14ac:dyDescent="0.35">
      <c r="B485" s="40"/>
    </row>
    <row r="486" spans="2:2" x14ac:dyDescent="0.35">
      <c r="B486" s="40"/>
    </row>
    <row r="487" spans="2:2" x14ac:dyDescent="0.35">
      <c r="B487" s="40"/>
    </row>
    <row r="488" spans="2:2" x14ac:dyDescent="0.35">
      <c r="B488" s="40"/>
    </row>
    <row r="489" spans="2:2" x14ac:dyDescent="0.35">
      <c r="B489" s="40"/>
    </row>
    <row r="490" spans="2:2" x14ac:dyDescent="0.35">
      <c r="B490" s="40"/>
    </row>
    <row r="491" spans="2:2" x14ac:dyDescent="0.35">
      <c r="B491" s="40"/>
    </row>
    <row r="492" spans="2:2" x14ac:dyDescent="0.35">
      <c r="B492" s="40"/>
    </row>
    <row r="493" spans="2:2" x14ac:dyDescent="0.35">
      <c r="B493" s="40"/>
    </row>
    <row r="494" spans="2:2" x14ac:dyDescent="0.35">
      <c r="B494" s="40"/>
    </row>
    <row r="495" spans="2:2" x14ac:dyDescent="0.35">
      <c r="B495" s="40"/>
    </row>
    <row r="496" spans="2:2" x14ac:dyDescent="0.35">
      <c r="B496" s="40"/>
    </row>
    <row r="497" spans="2:2" x14ac:dyDescent="0.35">
      <c r="B497" s="40"/>
    </row>
    <row r="498" spans="2:2" x14ac:dyDescent="0.35">
      <c r="B498" s="40"/>
    </row>
    <row r="499" spans="2:2" x14ac:dyDescent="0.35">
      <c r="B499" s="40"/>
    </row>
    <row r="500" spans="2:2" x14ac:dyDescent="0.35">
      <c r="B500" s="40"/>
    </row>
    <row r="501" spans="2:2" x14ac:dyDescent="0.35">
      <c r="B501" s="40"/>
    </row>
    <row r="502" spans="2:2" x14ac:dyDescent="0.35">
      <c r="B502" s="40"/>
    </row>
    <row r="503" spans="2:2" x14ac:dyDescent="0.35">
      <c r="B503" s="40"/>
    </row>
    <row r="504" spans="2:2" x14ac:dyDescent="0.35">
      <c r="B504" s="40"/>
    </row>
    <row r="505" spans="2:2" x14ac:dyDescent="0.35">
      <c r="B505" s="40"/>
    </row>
    <row r="506" spans="2:2" x14ac:dyDescent="0.35">
      <c r="B506" s="40"/>
    </row>
    <row r="507" spans="2:2" x14ac:dyDescent="0.35">
      <c r="B507" s="40"/>
    </row>
    <row r="508" spans="2:2" x14ac:dyDescent="0.35">
      <c r="B508" s="40"/>
    </row>
    <row r="509" spans="2:2" x14ac:dyDescent="0.35">
      <c r="B509" s="40"/>
    </row>
    <row r="510" spans="2:2" x14ac:dyDescent="0.35">
      <c r="B510" s="40"/>
    </row>
    <row r="511" spans="2:2" x14ac:dyDescent="0.35">
      <c r="B511" s="40"/>
    </row>
    <row r="512" spans="2:2" x14ac:dyDescent="0.35">
      <c r="B512" s="40"/>
    </row>
    <row r="513" spans="2:2" x14ac:dyDescent="0.35">
      <c r="B513" s="40"/>
    </row>
    <row r="514" spans="2:2" x14ac:dyDescent="0.35">
      <c r="B514" s="40"/>
    </row>
    <row r="515" spans="2:2" x14ac:dyDescent="0.35">
      <c r="B515" s="40"/>
    </row>
    <row r="516" spans="2:2" x14ac:dyDescent="0.35">
      <c r="B516" s="40"/>
    </row>
    <row r="517" spans="2:2" x14ac:dyDescent="0.35">
      <c r="B517" s="40"/>
    </row>
    <row r="518" spans="2:2" x14ac:dyDescent="0.35">
      <c r="B518" s="40"/>
    </row>
    <row r="519" spans="2:2" x14ac:dyDescent="0.35">
      <c r="B519" s="40"/>
    </row>
    <row r="520" spans="2:2" x14ac:dyDescent="0.35">
      <c r="B520" s="40"/>
    </row>
    <row r="521" spans="2:2" x14ac:dyDescent="0.35">
      <c r="B521" s="40"/>
    </row>
    <row r="522" spans="2:2" x14ac:dyDescent="0.35">
      <c r="B522" s="40"/>
    </row>
    <row r="523" spans="2:2" x14ac:dyDescent="0.35">
      <c r="B523" s="40"/>
    </row>
    <row r="524" spans="2:2" x14ac:dyDescent="0.35">
      <c r="B524" s="40"/>
    </row>
    <row r="525" spans="2:2" x14ac:dyDescent="0.35">
      <c r="B525" s="40"/>
    </row>
    <row r="526" spans="2:2" x14ac:dyDescent="0.35">
      <c r="B526" s="40"/>
    </row>
    <row r="527" spans="2:2" x14ac:dyDescent="0.35">
      <c r="B527" s="40"/>
    </row>
    <row r="528" spans="2:2" x14ac:dyDescent="0.35">
      <c r="B528" s="40"/>
    </row>
    <row r="529" spans="2:2" x14ac:dyDescent="0.35">
      <c r="B529" s="40"/>
    </row>
    <row r="530" spans="2:2" x14ac:dyDescent="0.35">
      <c r="B530" s="40"/>
    </row>
    <row r="531" spans="2:2" x14ac:dyDescent="0.35">
      <c r="B531" s="40"/>
    </row>
    <row r="532" spans="2:2" x14ac:dyDescent="0.35">
      <c r="B532" s="40"/>
    </row>
    <row r="533" spans="2:2" x14ac:dyDescent="0.35">
      <c r="B533" s="40"/>
    </row>
    <row r="534" spans="2:2" x14ac:dyDescent="0.35">
      <c r="B534" s="40"/>
    </row>
    <row r="535" spans="2:2" x14ac:dyDescent="0.35">
      <c r="B535" s="40"/>
    </row>
    <row r="536" spans="2:2" x14ac:dyDescent="0.35">
      <c r="B536" s="40"/>
    </row>
    <row r="537" spans="2:2" x14ac:dyDescent="0.35">
      <c r="B537" s="40"/>
    </row>
    <row r="538" spans="2:2" x14ac:dyDescent="0.35">
      <c r="B538" s="40"/>
    </row>
    <row r="539" spans="2:2" x14ac:dyDescent="0.35">
      <c r="B539" s="40"/>
    </row>
    <row r="540" spans="2:2" x14ac:dyDescent="0.35">
      <c r="B540" s="40"/>
    </row>
    <row r="541" spans="2:2" x14ac:dyDescent="0.35">
      <c r="B541" s="40"/>
    </row>
    <row r="542" spans="2:2" x14ac:dyDescent="0.35">
      <c r="B542" s="40"/>
    </row>
    <row r="543" spans="2:2" x14ac:dyDescent="0.35">
      <c r="B543" s="40"/>
    </row>
    <row r="544" spans="2:2" x14ac:dyDescent="0.35">
      <c r="B544" s="40"/>
    </row>
    <row r="545" spans="2:2" x14ac:dyDescent="0.35">
      <c r="B545" s="40"/>
    </row>
    <row r="546" spans="2:2" x14ac:dyDescent="0.35">
      <c r="B546" s="40"/>
    </row>
    <row r="547" spans="2:2" x14ac:dyDescent="0.35">
      <c r="B547" s="40"/>
    </row>
    <row r="548" spans="2:2" x14ac:dyDescent="0.35">
      <c r="B548" s="40"/>
    </row>
    <row r="549" spans="2:2" x14ac:dyDescent="0.35">
      <c r="B549" s="40"/>
    </row>
    <row r="550" spans="2:2" x14ac:dyDescent="0.35">
      <c r="B550" s="40"/>
    </row>
    <row r="551" spans="2:2" x14ac:dyDescent="0.35">
      <c r="B551" s="40"/>
    </row>
    <row r="552" spans="2:2" x14ac:dyDescent="0.35">
      <c r="B552" s="40"/>
    </row>
    <row r="553" spans="2:2" x14ac:dyDescent="0.35">
      <c r="B553" s="40"/>
    </row>
    <row r="554" spans="2:2" x14ac:dyDescent="0.35">
      <c r="B554" s="40"/>
    </row>
    <row r="555" spans="2:2" x14ac:dyDescent="0.35">
      <c r="B555" s="40"/>
    </row>
    <row r="556" spans="2:2" x14ac:dyDescent="0.35">
      <c r="B556" s="40"/>
    </row>
    <row r="557" spans="2:2" x14ac:dyDescent="0.35">
      <c r="B557" s="40"/>
    </row>
    <row r="558" spans="2:2" x14ac:dyDescent="0.35">
      <c r="B558" s="40"/>
    </row>
    <row r="559" spans="2:2" x14ac:dyDescent="0.35">
      <c r="B559" s="40"/>
    </row>
    <row r="560" spans="2:2" x14ac:dyDescent="0.35">
      <c r="B560" s="40"/>
    </row>
    <row r="561" spans="2:2" x14ac:dyDescent="0.35">
      <c r="B561" s="40"/>
    </row>
    <row r="562" spans="2:2" x14ac:dyDescent="0.35">
      <c r="B562" s="40"/>
    </row>
    <row r="563" spans="2:2" x14ac:dyDescent="0.35">
      <c r="B563" s="40"/>
    </row>
    <row r="564" spans="2:2" x14ac:dyDescent="0.35">
      <c r="B564" s="40"/>
    </row>
    <row r="565" spans="2:2" x14ac:dyDescent="0.35">
      <c r="B565" s="40"/>
    </row>
    <row r="566" spans="2:2" x14ac:dyDescent="0.35">
      <c r="B566" s="40"/>
    </row>
    <row r="567" spans="2:2" x14ac:dyDescent="0.35">
      <c r="B567" s="40"/>
    </row>
    <row r="568" spans="2:2" x14ac:dyDescent="0.35">
      <c r="B568" s="40"/>
    </row>
    <row r="569" spans="2:2" x14ac:dyDescent="0.35">
      <c r="B569" s="40"/>
    </row>
    <row r="570" spans="2:2" x14ac:dyDescent="0.35">
      <c r="B570" s="40"/>
    </row>
    <row r="571" spans="2:2" x14ac:dyDescent="0.35">
      <c r="B571" s="40"/>
    </row>
    <row r="572" spans="2:2" x14ac:dyDescent="0.35">
      <c r="B572" s="40"/>
    </row>
    <row r="573" spans="2:2" x14ac:dyDescent="0.35">
      <c r="B573" s="40"/>
    </row>
    <row r="574" spans="2:2" x14ac:dyDescent="0.35">
      <c r="B574" s="40"/>
    </row>
    <row r="575" spans="2:2" x14ac:dyDescent="0.35">
      <c r="B575" s="40"/>
    </row>
    <row r="576" spans="2:2" x14ac:dyDescent="0.35">
      <c r="B576" s="40"/>
    </row>
    <row r="577" spans="2:2" x14ac:dyDescent="0.35">
      <c r="B577" s="40"/>
    </row>
    <row r="578" spans="2:2" x14ac:dyDescent="0.35">
      <c r="B578" s="40"/>
    </row>
    <row r="579" spans="2:2" x14ac:dyDescent="0.35">
      <c r="B579" s="40"/>
    </row>
    <row r="580" spans="2:2" x14ac:dyDescent="0.35">
      <c r="B580" s="40"/>
    </row>
    <row r="581" spans="2:2" x14ac:dyDescent="0.35">
      <c r="B581" s="40"/>
    </row>
    <row r="582" spans="2:2" x14ac:dyDescent="0.35">
      <c r="B582" s="40"/>
    </row>
    <row r="583" spans="2:2" x14ac:dyDescent="0.35">
      <c r="B583" s="40"/>
    </row>
    <row r="584" spans="2:2" x14ac:dyDescent="0.35">
      <c r="B584" s="40"/>
    </row>
    <row r="585" spans="2:2" x14ac:dyDescent="0.35">
      <c r="B585" s="40"/>
    </row>
    <row r="586" spans="2:2" x14ac:dyDescent="0.35">
      <c r="B586" s="40"/>
    </row>
    <row r="587" spans="2:2" x14ac:dyDescent="0.35">
      <c r="B587" s="40"/>
    </row>
    <row r="588" spans="2:2" x14ac:dyDescent="0.35">
      <c r="B588" s="40"/>
    </row>
    <row r="589" spans="2:2" x14ac:dyDescent="0.35">
      <c r="B589" s="40"/>
    </row>
    <row r="590" spans="2:2" x14ac:dyDescent="0.35">
      <c r="B590" s="40"/>
    </row>
    <row r="591" spans="2:2" x14ac:dyDescent="0.35">
      <c r="B591" s="40"/>
    </row>
    <row r="592" spans="2:2" x14ac:dyDescent="0.35">
      <c r="B592" s="40"/>
    </row>
    <row r="593" spans="2:2" x14ac:dyDescent="0.35">
      <c r="B593" s="40"/>
    </row>
    <row r="594" spans="2:2" x14ac:dyDescent="0.35">
      <c r="B594" s="40"/>
    </row>
    <row r="595" spans="2:2" x14ac:dyDescent="0.35">
      <c r="B595" s="40"/>
    </row>
    <row r="596" spans="2:2" x14ac:dyDescent="0.35">
      <c r="B596" s="40"/>
    </row>
    <row r="597" spans="2:2" x14ac:dyDescent="0.35">
      <c r="B597" s="40"/>
    </row>
    <row r="598" spans="2:2" x14ac:dyDescent="0.35">
      <c r="B598" s="40"/>
    </row>
    <row r="599" spans="2:2" x14ac:dyDescent="0.35">
      <c r="B599" s="40"/>
    </row>
    <row r="600" spans="2:2" x14ac:dyDescent="0.35">
      <c r="B600" s="40"/>
    </row>
    <row r="601" spans="2:2" x14ac:dyDescent="0.35">
      <c r="B601" s="40"/>
    </row>
    <row r="602" spans="2:2" x14ac:dyDescent="0.35">
      <c r="B602" s="40"/>
    </row>
    <row r="603" spans="2:2" x14ac:dyDescent="0.35">
      <c r="B603" s="40"/>
    </row>
    <row r="604" spans="2:2" x14ac:dyDescent="0.35">
      <c r="B604" s="40"/>
    </row>
    <row r="605" spans="2:2" x14ac:dyDescent="0.35">
      <c r="B605" s="40"/>
    </row>
    <row r="606" spans="2:2" x14ac:dyDescent="0.35">
      <c r="B606" s="40"/>
    </row>
    <row r="607" spans="2:2" x14ac:dyDescent="0.35">
      <c r="B607" s="40"/>
    </row>
    <row r="608" spans="2:2" x14ac:dyDescent="0.35">
      <c r="B608" s="40"/>
    </row>
    <row r="609" spans="2:2" x14ac:dyDescent="0.35">
      <c r="B609" s="40"/>
    </row>
    <row r="610" spans="2:2" x14ac:dyDescent="0.35">
      <c r="B610" s="40"/>
    </row>
    <row r="611" spans="2:2" x14ac:dyDescent="0.35">
      <c r="B611" s="40"/>
    </row>
    <row r="612" spans="2:2" x14ac:dyDescent="0.35">
      <c r="B612" s="40"/>
    </row>
    <row r="613" spans="2:2" x14ac:dyDescent="0.35">
      <c r="B613" s="40"/>
    </row>
    <row r="614" spans="2:2" x14ac:dyDescent="0.35">
      <c r="B614" s="40"/>
    </row>
    <row r="615" spans="2:2" x14ac:dyDescent="0.35">
      <c r="B615" s="40"/>
    </row>
    <row r="616" spans="2:2" x14ac:dyDescent="0.35">
      <c r="B616" s="40"/>
    </row>
    <row r="617" spans="2:2" x14ac:dyDescent="0.35">
      <c r="B617" s="40"/>
    </row>
    <row r="618" spans="2:2" x14ac:dyDescent="0.35">
      <c r="B618" s="40"/>
    </row>
    <row r="619" spans="2:2" x14ac:dyDescent="0.35">
      <c r="B619" s="40"/>
    </row>
    <row r="620" spans="2:2" x14ac:dyDescent="0.35">
      <c r="B620" s="40"/>
    </row>
    <row r="621" spans="2:2" x14ac:dyDescent="0.35">
      <c r="B621" s="40"/>
    </row>
    <row r="622" spans="2:2" x14ac:dyDescent="0.35">
      <c r="B622" s="40"/>
    </row>
    <row r="623" spans="2:2" x14ac:dyDescent="0.35">
      <c r="B623" s="40"/>
    </row>
    <row r="624" spans="2:2" x14ac:dyDescent="0.35">
      <c r="B624" s="40"/>
    </row>
    <row r="625" spans="2:2" x14ac:dyDescent="0.35">
      <c r="B625" s="40"/>
    </row>
    <row r="626" spans="2:2" x14ac:dyDescent="0.35">
      <c r="B626" s="40"/>
    </row>
    <row r="627" spans="2:2" x14ac:dyDescent="0.35">
      <c r="B627" s="40"/>
    </row>
    <row r="628" spans="2:2" x14ac:dyDescent="0.35">
      <c r="B628" s="40"/>
    </row>
    <row r="629" spans="2:2" x14ac:dyDescent="0.35">
      <c r="B629" s="40"/>
    </row>
    <row r="630" spans="2:2" x14ac:dyDescent="0.35">
      <c r="B630" s="40"/>
    </row>
    <row r="631" spans="2:2" x14ac:dyDescent="0.35">
      <c r="B631" s="40"/>
    </row>
    <row r="632" spans="2:2" x14ac:dyDescent="0.35">
      <c r="B632" s="40"/>
    </row>
    <row r="633" spans="2:2" x14ac:dyDescent="0.35">
      <c r="B633" s="40"/>
    </row>
    <row r="634" spans="2:2" x14ac:dyDescent="0.35">
      <c r="B634" s="40"/>
    </row>
    <row r="635" spans="2:2" x14ac:dyDescent="0.35">
      <c r="B635" s="40"/>
    </row>
    <row r="636" spans="2:2" x14ac:dyDescent="0.35">
      <c r="B636" s="40"/>
    </row>
    <row r="637" spans="2:2" x14ac:dyDescent="0.35">
      <c r="B637" s="40"/>
    </row>
    <row r="638" spans="2:2" x14ac:dyDescent="0.35">
      <c r="B638" s="40"/>
    </row>
    <row r="639" spans="2:2" x14ac:dyDescent="0.35">
      <c r="B639" s="40"/>
    </row>
    <row r="640" spans="2:2" x14ac:dyDescent="0.35">
      <c r="B640" s="40"/>
    </row>
    <row r="641" spans="2:2" x14ac:dyDescent="0.35">
      <c r="B641" s="40"/>
    </row>
    <row r="642" spans="2:2" x14ac:dyDescent="0.35">
      <c r="B642" s="40"/>
    </row>
    <row r="643" spans="2:2" x14ac:dyDescent="0.35">
      <c r="B643" s="40"/>
    </row>
    <row r="644" spans="2:2" x14ac:dyDescent="0.35">
      <c r="B644" s="40"/>
    </row>
    <row r="645" spans="2:2" x14ac:dyDescent="0.35">
      <c r="B645" s="40"/>
    </row>
    <row r="646" spans="2:2" x14ac:dyDescent="0.35">
      <c r="B646" s="40"/>
    </row>
    <row r="647" spans="2:2" x14ac:dyDescent="0.35">
      <c r="B647" s="40"/>
    </row>
    <row r="648" spans="2:2" x14ac:dyDescent="0.35">
      <c r="B648" s="40"/>
    </row>
    <row r="649" spans="2:2" x14ac:dyDescent="0.35">
      <c r="B649" s="40"/>
    </row>
    <row r="650" spans="2:2" x14ac:dyDescent="0.35">
      <c r="B650" s="40"/>
    </row>
    <row r="651" spans="2:2" x14ac:dyDescent="0.35">
      <c r="B651" s="40"/>
    </row>
    <row r="652" spans="2:2" x14ac:dyDescent="0.35">
      <c r="B652" s="40"/>
    </row>
    <row r="653" spans="2:2" x14ac:dyDescent="0.35">
      <c r="B653" s="40"/>
    </row>
    <row r="654" spans="2:2" x14ac:dyDescent="0.35">
      <c r="B654" s="40"/>
    </row>
    <row r="655" spans="2:2" x14ac:dyDescent="0.35">
      <c r="B655" s="40"/>
    </row>
    <row r="656" spans="2:2" x14ac:dyDescent="0.35">
      <c r="B656" s="40"/>
    </row>
    <row r="657" spans="2:2" x14ac:dyDescent="0.35">
      <c r="B657" s="40"/>
    </row>
    <row r="658" spans="2:2" x14ac:dyDescent="0.35">
      <c r="B658" s="40"/>
    </row>
    <row r="659" spans="2:2" x14ac:dyDescent="0.35">
      <c r="B659" s="40"/>
    </row>
    <row r="660" spans="2:2" x14ac:dyDescent="0.35">
      <c r="B660" s="40"/>
    </row>
    <row r="661" spans="2:2" x14ac:dyDescent="0.35">
      <c r="B661" s="40"/>
    </row>
    <row r="662" spans="2:2" x14ac:dyDescent="0.35">
      <c r="B662" s="40"/>
    </row>
    <row r="663" spans="2:2" x14ac:dyDescent="0.35">
      <c r="B663" s="40"/>
    </row>
    <row r="664" spans="2:2" x14ac:dyDescent="0.35">
      <c r="B664" s="40"/>
    </row>
    <row r="665" spans="2:2" x14ac:dyDescent="0.35">
      <c r="B665" s="40"/>
    </row>
    <row r="666" spans="2:2" x14ac:dyDescent="0.35">
      <c r="B666" s="40"/>
    </row>
    <row r="667" spans="2:2" x14ac:dyDescent="0.35">
      <c r="B667" s="40"/>
    </row>
    <row r="668" spans="2:2" x14ac:dyDescent="0.35">
      <c r="B668" s="40"/>
    </row>
    <row r="669" spans="2:2" x14ac:dyDescent="0.35">
      <c r="B669" s="40"/>
    </row>
    <row r="670" spans="2:2" x14ac:dyDescent="0.35">
      <c r="B670" s="40"/>
    </row>
    <row r="671" spans="2:2" x14ac:dyDescent="0.35">
      <c r="B671" s="40"/>
    </row>
    <row r="672" spans="2:2" x14ac:dyDescent="0.35">
      <c r="B672" s="40"/>
    </row>
    <row r="673" spans="2:2" x14ac:dyDescent="0.35">
      <c r="B673" s="40"/>
    </row>
    <row r="674" spans="2:2" x14ac:dyDescent="0.35">
      <c r="B674" s="40"/>
    </row>
    <row r="675" spans="2:2" x14ac:dyDescent="0.35">
      <c r="B675" s="40"/>
    </row>
    <row r="676" spans="2:2" x14ac:dyDescent="0.35">
      <c r="B676" s="40"/>
    </row>
    <row r="677" spans="2:2" x14ac:dyDescent="0.35">
      <c r="B677" s="40"/>
    </row>
    <row r="678" spans="2:2" x14ac:dyDescent="0.35">
      <c r="B678" s="40"/>
    </row>
    <row r="679" spans="2:2" x14ac:dyDescent="0.35">
      <c r="B679" s="40"/>
    </row>
    <row r="680" spans="2:2" x14ac:dyDescent="0.35">
      <c r="B680" s="40"/>
    </row>
    <row r="681" spans="2:2" x14ac:dyDescent="0.35">
      <c r="B681" s="40"/>
    </row>
    <row r="682" spans="2:2" x14ac:dyDescent="0.35">
      <c r="B682" s="40"/>
    </row>
    <row r="683" spans="2:2" x14ac:dyDescent="0.35">
      <c r="B683" s="40"/>
    </row>
    <row r="684" spans="2:2" x14ac:dyDescent="0.35">
      <c r="B684" s="40"/>
    </row>
    <row r="685" spans="2:2" x14ac:dyDescent="0.35">
      <c r="B685" s="40"/>
    </row>
    <row r="686" spans="2:2" x14ac:dyDescent="0.35">
      <c r="B686" s="40"/>
    </row>
    <row r="687" spans="2:2" x14ac:dyDescent="0.35">
      <c r="B687" s="40"/>
    </row>
    <row r="688" spans="2:2" x14ac:dyDescent="0.35">
      <c r="B688" s="40"/>
    </row>
    <row r="689" spans="2:2" x14ac:dyDescent="0.35">
      <c r="B689" s="40"/>
    </row>
    <row r="690" spans="2:2" x14ac:dyDescent="0.35">
      <c r="B690" s="40"/>
    </row>
    <row r="691" spans="2:2" x14ac:dyDescent="0.35">
      <c r="B691" s="40"/>
    </row>
    <row r="692" spans="2:2" x14ac:dyDescent="0.35">
      <c r="B692" s="40"/>
    </row>
    <row r="693" spans="2:2" x14ac:dyDescent="0.35">
      <c r="B693" s="40"/>
    </row>
    <row r="694" spans="2:2" x14ac:dyDescent="0.35">
      <c r="B694" s="40"/>
    </row>
    <row r="695" spans="2:2" x14ac:dyDescent="0.35">
      <c r="B695" s="40"/>
    </row>
    <row r="696" spans="2:2" x14ac:dyDescent="0.35">
      <c r="B696" s="40"/>
    </row>
    <row r="697" spans="2:2" x14ac:dyDescent="0.35">
      <c r="B697" s="40"/>
    </row>
    <row r="698" spans="2:2" x14ac:dyDescent="0.35">
      <c r="B698" s="40"/>
    </row>
    <row r="699" spans="2:2" x14ac:dyDescent="0.35">
      <c r="B699" s="40"/>
    </row>
    <row r="700" spans="2:2" x14ac:dyDescent="0.35">
      <c r="B700" s="40"/>
    </row>
    <row r="701" spans="2:2" x14ac:dyDescent="0.35">
      <c r="B701" s="40"/>
    </row>
    <row r="702" spans="2:2" x14ac:dyDescent="0.35">
      <c r="B702" s="40"/>
    </row>
    <row r="703" spans="2:2" x14ac:dyDescent="0.35">
      <c r="B703" s="40"/>
    </row>
    <row r="704" spans="2:2" x14ac:dyDescent="0.35">
      <c r="B704" s="40"/>
    </row>
    <row r="705" spans="2:2" x14ac:dyDescent="0.35">
      <c r="B705" s="40"/>
    </row>
    <row r="706" spans="2:2" x14ac:dyDescent="0.35">
      <c r="B706" s="40"/>
    </row>
    <row r="707" spans="2:2" x14ac:dyDescent="0.35">
      <c r="B707" s="40"/>
    </row>
    <row r="708" spans="2:2" x14ac:dyDescent="0.35">
      <c r="B708" s="40"/>
    </row>
    <row r="709" spans="2:2" x14ac:dyDescent="0.35">
      <c r="B709" s="40"/>
    </row>
    <row r="710" spans="2:2" x14ac:dyDescent="0.35">
      <c r="B710" s="40"/>
    </row>
    <row r="711" spans="2:2" x14ac:dyDescent="0.35">
      <c r="B711" s="40"/>
    </row>
    <row r="712" spans="2:2" x14ac:dyDescent="0.35">
      <c r="B712" s="40"/>
    </row>
    <row r="713" spans="2:2" x14ac:dyDescent="0.35">
      <c r="B713" s="40"/>
    </row>
    <row r="714" spans="2:2" x14ac:dyDescent="0.35">
      <c r="B714" s="40"/>
    </row>
    <row r="715" spans="2:2" x14ac:dyDescent="0.35">
      <c r="B715" s="40"/>
    </row>
    <row r="716" spans="2:2" x14ac:dyDescent="0.35">
      <c r="B716" s="40"/>
    </row>
    <row r="717" spans="2:2" x14ac:dyDescent="0.35">
      <c r="B717" s="40"/>
    </row>
    <row r="718" spans="2:2" x14ac:dyDescent="0.35">
      <c r="B718" s="40"/>
    </row>
    <row r="719" spans="2:2" x14ac:dyDescent="0.35">
      <c r="B719" s="40"/>
    </row>
    <row r="720" spans="2:2" x14ac:dyDescent="0.35">
      <c r="B720" s="40"/>
    </row>
    <row r="721" spans="2:2" x14ac:dyDescent="0.35">
      <c r="B721" s="40"/>
    </row>
    <row r="722" spans="2:2" x14ac:dyDescent="0.35">
      <c r="B722" s="40"/>
    </row>
    <row r="723" spans="2:2" x14ac:dyDescent="0.35">
      <c r="B723" s="40"/>
    </row>
    <row r="724" spans="2:2" x14ac:dyDescent="0.35">
      <c r="B724" s="40"/>
    </row>
    <row r="725" spans="2:2" x14ac:dyDescent="0.35">
      <c r="B725" s="40"/>
    </row>
    <row r="726" spans="2:2" x14ac:dyDescent="0.35">
      <c r="B726" s="40"/>
    </row>
    <row r="727" spans="2:2" x14ac:dyDescent="0.35">
      <c r="B727" s="40"/>
    </row>
    <row r="728" spans="2:2" x14ac:dyDescent="0.35">
      <c r="B728" s="40"/>
    </row>
    <row r="729" spans="2:2" x14ac:dyDescent="0.35">
      <c r="B729" s="40"/>
    </row>
    <row r="730" spans="2:2" x14ac:dyDescent="0.35">
      <c r="B730" s="40"/>
    </row>
    <row r="731" spans="2:2" x14ac:dyDescent="0.35">
      <c r="B731" s="40"/>
    </row>
    <row r="732" spans="2:2" x14ac:dyDescent="0.35">
      <c r="B732" s="40"/>
    </row>
    <row r="733" spans="2:2" x14ac:dyDescent="0.35">
      <c r="B733" s="40"/>
    </row>
    <row r="734" spans="2:2" x14ac:dyDescent="0.35">
      <c r="B734" s="40"/>
    </row>
    <row r="735" spans="2:2" x14ac:dyDescent="0.35">
      <c r="B735" s="40"/>
    </row>
    <row r="736" spans="2:2" x14ac:dyDescent="0.35">
      <c r="B736" s="40"/>
    </row>
    <row r="737" spans="2:2" x14ac:dyDescent="0.35">
      <c r="B737" s="40"/>
    </row>
    <row r="738" spans="2:2" x14ac:dyDescent="0.35">
      <c r="B738" s="40"/>
    </row>
    <row r="739" spans="2:2" x14ac:dyDescent="0.35">
      <c r="B739" s="40"/>
    </row>
    <row r="740" spans="2:2" x14ac:dyDescent="0.35">
      <c r="B740" s="40"/>
    </row>
    <row r="741" spans="2:2" x14ac:dyDescent="0.35">
      <c r="B741" s="40"/>
    </row>
    <row r="742" spans="2:2" x14ac:dyDescent="0.35">
      <c r="B742" s="40"/>
    </row>
    <row r="743" spans="2:2" x14ac:dyDescent="0.35">
      <c r="B743" s="40"/>
    </row>
    <row r="744" spans="2:2" x14ac:dyDescent="0.35">
      <c r="B744" s="40"/>
    </row>
    <row r="745" spans="2:2" x14ac:dyDescent="0.35">
      <c r="B745" s="40"/>
    </row>
    <row r="746" spans="2:2" x14ac:dyDescent="0.35">
      <c r="B746" s="40"/>
    </row>
    <row r="747" spans="2:2" x14ac:dyDescent="0.35">
      <c r="B747" s="40"/>
    </row>
    <row r="748" spans="2:2" x14ac:dyDescent="0.35">
      <c r="B748" s="40"/>
    </row>
    <row r="749" spans="2:2" x14ac:dyDescent="0.35">
      <c r="B749" s="40"/>
    </row>
    <row r="750" spans="2:2" x14ac:dyDescent="0.35">
      <c r="B750" s="40"/>
    </row>
    <row r="751" spans="2:2" x14ac:dyDescent="0.35">
      <c r="B751" s="40"/>
    </row>
    <row r="752" spans="2:2" x14ac:dyDescent="0.35">
      <c r="B752" s="40"/>
    </row>
    <row r="753" spans="2:2" x14ac:dyDescent="0.35">
      <c r="B753" s="40"/>
    </row>
    <row r="754" spans="2:2" x14ac:dyDescent="0.35">
      <c r="B754" s="40"/>
    </row>
    <row r="755" spans="2:2" x14ac:dyDescent="0.35">
      <c r="B755" s="40"/>
    </row>
    <row r="756" spans="2:2" x14ac:dyDescent="0.35">
      <c r="B756" s="40"/>
    </row>
    <row r="757" spans="2:2" x14ac:dyDescent="0.35">
      <c r="B757" s="40"/>
    </row>
    <row r="758" spans="2:2" x14ac:dyDescent="0.35">
      <c r="B758" s="40"/>
    </row>
    <row r="759" spans="2:2" x14ac:dyDescent="0.35">
      <c r="B759" s="40"/>
    </row>
    <row r="760" spans="2:2" x14ac:dyDescent="0.35">
      <c r="B760" s="40"/>
    </row>
    <row r="761" spans="2:2" x14ac:dyDescent="0.35">
      <c r="B761" s="40"/>
    </row>
    <row r="762" spans="2:2" x14ac:dyDescent="0.35">
      <c r="B762" s="40"/>
    </row>
    <row r="763" spans="2:2" x14ac:dyDescent="0.35">
      <c r="B763" s="40"/>
    </row>
    <row r="764" spans="2:2" x14ac:dyDescent="0.35">
      <c r="B764" s="40"/>
    </row>
    <row r="765" spans="2:2" x14ac:dyDescent="0.35">
      <c r="B765" s="40"/>
    </row>
    <row r="766" spans="2:2" x14ac:dyDescent="0.35">
      <c r="B766" s="40"/>
    </row>
    <row r="767" spans="2:2" x14ac:dyDescent="0.35">
      <c r="B767" s="40"/>
    </row>
    <row r="768" spans="2:2" x14ac:dyDescent="0.35">
      <c r="B768" s="40"/>
    </row>
    <row r="769" spans="2:2" x14ac:dyDescent="0.35">
      <c r="B769" s="40"/>
    </row>
    <row r="770" spans="2:2" x14ac:dyDescent="0.35">
      <c r="B770" s="40"/>
    </row>
    <row r="771" spans="2:2" x14ac:dyDescent="0.35">
      <c r="B771" s="40"/>
    </row>
    <row r="772" spans="2:2" x14ac:dyDescent="0.35">
      <c r="B772" s="40"/>
    </row>
    <row r="773" spans="2:2" x14ac:dyDescent="0.35">
      <c r="B773" s="40"/>
    </row>
    <row r="774" spans="2:2" x14ac:dyDescent="0.35">
      <c r="B774" s="40"/>
    </row>
    <row r="775" spans="2:2" x14ac:dyDescent="0.35">
      <c r="B775" s="40"/>
    </row>
    <row r="776" spans="2:2" x14ac:dyDescent="0.35">
      <c r="B776" s="40"/>
    </row>
    <row r="777" spans="2:2" x14ac:dyDescent="0.35">
      <c r="B777" s="40"/>
    </row>
    <row r="778" spans="2:2" x14ac:dyDescent="0.35">
      <c r="B778" s="40"/>
    </row>
    <row r="779" spans="2:2" x14ac:dyDescent="0.35">
      <c r="B779" s="40"/>
    </row>
    <row r="780" spans="2:2" x14ac:dyDescent="0.35">
      <c r="B780" s="40"/>
    </row>
    <row r="781" spans="2:2" x14ac:dyDescent="0.35">
      <c r="B781" s="40"/>
    </row>
    <row r="782" spans="2:2" x14ac:dyDescent="0.35">
      <c r="B782" s="40"/>
    </row>
    <row r="783" spans="2:2" x14ac:dyDescent="0.35">
      <c r="B783" s="40"/>
    </row>
    <row r="784" spans="2:2" x14ac:dyDescent="0.35">
      <c r="B784" s="40"/>
    </row>
    <row r="785" spans="2:2" x14ac:dyDescent="0.35">
      <c r="B785" s="40"/>
    </row>
    <row r="786" spans="2:2" x14ac:dyDescent="0.35">
      <c r="B786" s="40"/>
    </row>
    <row r="787" spans="2:2" x14ac:dyDescent="0.35">
      <c r="B787" s="40"/>
    </row>
    <row r="788" spans="2:2" x14ac:dyDescent="0.35">
      <c r="B788" s="40"/>
    </row>
    <row r="789" spans="2:2" x14ac:dyDescent="0.35">
      <c r="B789" s="40"/>
    </row>
    <row r="790" spans="2:2" x14ac:dyDescent="0.35">
      <c r="B790" s="40"/>
    </row>
    <row r="791" spans="2:2" x14ac:dyDescent="0.35">
      <c r="B791" s="40"/>
    </row>
    <row r="792" spans="2:2" x14ac:dyDescent="0.35">
      <c r="B792" s="40"/>
    </row>
    <row r="793" spans="2:2" x14ac:dyDescent="0.35">
      <c r="B793" s="40"/>
    </row>
    <row r="794" spans="2:2" x14ac:dyDescent="0.35">
      <c r="B794" s="40"/>
    </row>
    <row r="795" spans="2:2" x14ac:dyDescent="0.35">
      <c r="B795" s="40"/>
    </row>
    <row r="796" spans="2:2" x14ac:dyDescent="0.35">
      <c r="B796" s="40"/>
    </row>
    <row r="797" spans="2:2" x14ac:dyDescent="0.35">
      <c r="B797" s="40"/>
    </row>
    <row r="798" spans="2:2" x14ac:dyDescent="0.35">
      <c r="B798" s="40"/>
    </row>
    <row r="799" spans="2:2" x14ac:dyDescent="0.35">
      <c r="B799" s="40"/>
    </row>
    <row r="800" spans="2:2" x14ac:dyDescent="0.35">
      <c r="B800" s="40"/>
    </row>
    <row r="801" spans="2:2" x14ac:dyDescent="0.35">
      <c r="B801" s="40"/>
    </row>
    <row r="802" spans="2:2" x14ac:dyDescent="0.35">
      <c r="B802" s="40"/>
    </row>
    <row r="803" spans="2:2" x14ac:dyDescent="0.35">
      <c r="B803" s="40"/>
    </row>
    <row r="804" spans="2:2" x14ac:dyDescent="0.35">
      <c r="B804" s="40"/>
    </row>
    <row r="805" spans="2:2" x14ac:dyDescent="0.35">
      <c r="B805" s="40"/>
    </row>
    <row r="806" spans="2:2" x14ac:dyDescent="0.35">
      <c r="B806" s="40"/>
    </row>
    <row r="807" spans="2:2" x14ac:dyDescent="0.35">
      <c r="B807" s="40"/>
    </row>
    <row r="808" spans="2:2" x14ac:dyDescent="0.35">
      <c r="B808" s="40"/>
    </row>
    <row r="809" spans="2:2" x14ac:dyDescent="0.35">
      <c r="B809" s="40"/>
    </row>
    <row r="810" spans="2:2" x14ac:dyDescent="0.35">
      <c r="B810" s="40"/>
    </row>
    <row r="811" spans="2:2" x14ac:dyDescent="0.35">
      <c r="B811" s="40"/>
    </row>
    <row r="812" spans="2:2" x14ac:dyDescent="0.35">
      <c r="B812" s="40"/>
    </row>
    <row r="813" spans="2:2" x14ac:dyDescent="0.35">
      <c r="B813" s="40"/>
    </row>
    <row r="814" spans="2:2" x14ac:dyDescent="0.35">
      <c r="B814" s="40"/>
    </row>
    <row r="815" spans="2:2" x14ac:dyDescent="0.35">
      <c r="B815" s="40"/>
    </row>
    <row r="816" spans="2:2" x14ac:dyDescent="0.35">
      <c r="B816" s="40"/>
    </row>
    <row r="817" spans="2:2" x14ac:dyDescent="0.35">
      <c r="B817" s="40"/>
    </row>
    <row r="818" spans="2:2" x14ac:dyDescent="0.35">
      <c r="B818" s="40"/>
    </row>
    <row r="819" spans="2:2" x14ac:dyDescent="0.35">
      <c r="B819" s="40"/>
    </row>
    <row r="820" spans="2:2" x14ac:dyDescent="0.35">
      <c r="B820" s="40"/>
    </row>
    <row r="821" spans="2:2" x14ac:dyDescent="0.35">
      <c r="B821" s="40"/>
    </row>
    <row r="822" spans="2:2" x14ac:dyDescent="0.35">
      <c r="B822" s="40"/>
    </row>
    <row r="823" spans="2:2" x14ac:dyDescent="0.35">
      <c r="B823" s="40"/>
    </row>
    <row r="824" spans="2:2" x14ac:dyDescent="0.35">
      <c r="B824" s="40"/>
    </row>
    <row r="825" spans="2:2" x14ac:dyDescent="0.35">
      <c r="B825" s="40"/>
    </row>
    <row r="826" spans="2:2" x14ac:dyDescent="0.35">
      <c r="B826" s="40"/>
    </row>
    <row r="827" spans="2:2" x14ac:dyDescent="0.35">
      <c r="B827" s="40"/>
    </row>
    <row r="828" spans="2:2" x14ac:dyDescent="0.35">
      <c r="B828" s="40"/>
    </row>
    <row r="829" spans="2:2" x14ac:dyDescent="0.35">
      <c r="B829" s="40"/>
    </row>
    <row r="830" spans="2:2" x14ac:dyDescent="0.35">
      <c r="B830" s="40"/>
    </row>
    <row r="831" spans="2:2" x14ac:dyDescent="0.35">
      <c r="B831" s="40"/>
    </row>
    <row r="832" spans="2:2" x14ac:dyDescent="0.35">
      <c r="B832" s="40"/>
    </row>
    <row r="833" spans="2:2" x14ac:dyDescent="0.35">
      <c r="B833" s="40"/>
    </row>
    <row r="834" spans="2:2" x14ac:dyDescent="0.35">
      <c r="B834" s="40"/>
    </row>
    <row r="835" spans="2:2" x14ac:dyDescent="0.35">
      <c r="B835" s="40"/>
    </row>
    <row r="836" spans="2:2" x14ac:dyDescent="0.35">
      <c r="B836" s="40"/>
    </row>
    <row r="837" spans="2:2" x14ac:dyDescent="0.35">
      <c r="B837" s="40"/>
    </row>
    <row r="838" spans="2:2" x14ac:dyDescent="0.35">
      <c r="B838" s="40"/>
    </row>
    <row r="839" spans="2:2" x14ac:dyDescent="0.35">
      <c r="B839" s="40"/>
    </row>
    <row r="840" spans="2:2" x14ac:dyDescent="0.35">
      <c r="B840" s="40"/>
    </row>
    <row r="841" spans="2:2" x14ac:dyDescent="0.35">
      <c r="B841" s="40"/>
    </row>
    <row r="842" spans="2:2" x14ac:dyDescent="0.35">
      <c r="B842" s="40"/>
    </row>
    <row r="843" spans="2:2" x14ac:dyDescent="0.35">
      <c r="B843" s="40"/>
    </row>
    <row r="844" spans="2:2" x14ac:dyDescent="0.35">
      <c r="B844" s="40"/>
    </row>
    <row r="845" spans="2:2" x14ac:dyDescent="0.35">
      <c r="B845" s="40"/>
    </row>
    <row r="846" spans="2:2" x14ac:dyDescent="0.35">
      <c r="B846" s="40"/>
    </row>
    <row r="847" spans="2:2" x14ac:dyDescent="0.35">
      <c r="B847" s="40"/>
    </row>
    <row r="848" spans="2:2" x14ac:dyDescent="0.35">
      <c r="B848" s="40"/>
    </row>
    <row r="849" spans="2:2" x14ac:dyDescent="0.35">
      <c r="B849" s="40"/>
    </row>
    <row r="850" spans="2:2" x14ac:dyDescent="0.35">
      <c r="B850" s="40"/>
    </row>
    <row r="851" spans="2:2" x14ac:dyDescent="0.35">
      <c r="B851" s="40"/>
    </row>
    <row r="852" spans="2:2" x14ac:dyDescent="0.35">
      <c r="B852" s="40"/>
    </row>
    <row r="853" spans="2:2" x14ac:dyDescent="0.35">
      <c r="B853" s="40"/>
    </row>
    <row r="854" spans="2:2" x14ac:dyDescent="0.35">
      <c r="B854" s="40"/>
    </row>
    <row r="855" spans="2:2" x14ac:dyDescent="0.35">
      <c r="B855" s="40"/>
    </row>
    <row r="856" spans="2:2" x14ac:dyDescent="0.35">
      <c r="B856" s="40"/>
    </row>
    <row r="857" spans="2:2" x14ac:dyDescent="0.35">
      <c r="B857" s="40"/>
    </row>
    <row r="858" spans="2:2" x14ac:dyDescent="0.35">
      <c r="B858" s="40"/>
    </row>
    <row r="859" spans="2:2" x14ac:dyDescent="0.35">
      <c r="B859" s="40"/>
    </row>
    <row r="860" spans="2:2" x14ac:dyDescent="0.35">
      <c r="B860" s="40"/>
    </row>
    <row r="861" spans="2:2" x14ac:dyDescent="0.35">
      <c r="B861" s="40"/>
    </row>
    <row r="862" spans="2:2" x14ac:dyDescent="0.35">
      <c r="B862" s="40"/>
    </row>
    <row r="863" spans="2:2" x14ac:dyDescent="0.35">
      <c r="B863" s="40"/>
    </row>
    <row r="864" spans="2:2" x14ac:dyDescent="0.35">
      <c r="B864" s="40"/>
    </row>
    <row r="865" spans="2:2" x14ac:dyDescent="0.35">
      <c r="B865" s="40"/>
    </row>
    <row r="866" spans="2:2" x14ac:dyDescent="0.35">
      <c r="B866" s="40"/>
    </row>
    <row r="867" spans="2:2" x14ac:dyDescent="0.35">
      <c r="B867" s="40"/>
    </row>
    <row r="868" spans="2:2" x14ac:dyDescent="0.35">
      <c r="B868" s="40"/>
    </row>
    <row r="869" spans="2:2" x14ac:dyDescent="0.35">
      <c r="B869" s="40"/>
    </row>
    <row r="870" spans="2:2" x14ac:dyDescent="0.35">
      <c r="B870" s="40"/>
    </row>
    <row r="871" spans="2:2" x14ac:dyDescent="0.35">
      <c r="B871" s="40"/>
    </row>
    <row r="872" spans="2:2" x14ac:dyDescent="0.35">
      <c r="B872" s="40"/>
    </row>
    <row r="873" spans="2:2" x14ac:dyDescent="0.35">
      <c r="B873" s="40"/>
    </row>
    <row r="874" spans="2:2" x14ac:dyDescent="0.35">
      <c r="B874" s="40"/>
    </row>
    <row r="875" spans="2:2" x14ac:dyDescent="0.35">
      <c r="B875" s="40"/>
    </row>
    <row r="876" spans="2:2" x14ac:dyDescent="0.35">
      <c r="B876" s="40"/>
    </row>
    <row r="877" spans="2:2" x14ac:dyDescent="0.35">
      <c r="B877" s="40"/>
    </row>
    <row r="878" spans="2:2" x14ac:dyDescent="0.35">
      <c r="B878" s="40"/>
    </row>
    <row r="879" spans="2:2" x14ac:dyDescent="0.35">
      <c r="B879" s="40"/>
    </row>
    <row r="880" spans="2:2" x14ac:dyDescent="0.35">
      <c r="B880" s="40"/>
    </row>
    <row r="881" spans="2:2" x14ac:dyDescent="0.35">
      <c r="B881" s="40"/>
    </row>
    <row r="882" spans="2:2" x14ac:dyDescent="0.35">
      <c r="B882" s="40"/>
    </row>
    <row r="883" spans="2:2" x14ac:dyDescent="0.35">
      <c r="B883" s="40"/>
    </row>
    <row r="884" spans="2:2" x14ac:dyDescent="0.35">
      <c r="B884" s="40"/>
    </row>
    <row r="885" spans="2:2" x14ac:dyDescent="0.35">
      <c r="B885" s="40"/>
    </row>
    <row r="886" spans="2:2" x14ac:dyDescent="0.35">
      <c r="B886" s="40"/>
    </row>
    <row r="887" spans="2:2" x14ac:dyDescent="0.35">
      <c r="B887" s="40"/>
    </row>
    <row r="888" spans="2:2" x14ac:dyDescent="0.35">
      <c r="B888" s="40"/>
    </row>
    <row r="889" spans="2:2" x14ac:dyDescent="0.35">
      <c r="B889" s="40"/>
    </row>
    <row r="890" spans="2:2" x14ac:dyDescent="0.35">
      <c r="B890" s="40"/>
    </row>
    <row r="891" spans="2:2" x14ac:dyDescent="0.35">
      <c r="B891" s="40"/>
    </row>
    <row r="892" spans="2:2" x14ac:dyDescent="0.35">
      <c r="B892" s="40"/>
    </row>
    <row r="893" spans="2:2" x14ac:dyDescent="0.35">
      <c r="B893" s="40"/>
    </row>
    <row r="894" spans="2:2" x14ac:dyDescent="0.35">
      <c r="B894" s="40"/>
    </row>
    <row r="895" spans="2:2" x14ac:dyDescent="0.35">
      <c r="B895" s="40"/>
    </row>
    <row r="896" spans="2:2" x14ac:dyDescent="0.35">
      <c r="B896" s="40"/>
    </row>
    <row r="897" spans="2:2" x14ac:dyDescent="0.35">
      <c r="B897" s="40"/>
    </row>
    <row r="898" spans="2:2" x14ac:dyDescent="0.35">
      <c r="B898" s="40"/>
    </row>
    <row r="899" spans="2:2" x14ac:dyDescent="0.35">
      <c r="B899" s="40"/>
    </row>
    <row r="900" spans="2:2" x14ac:dyDescent="0.35">
      <c r="B900" s="40"/>
    </row>
    <row r="901" spans="2:2" x14ac:dyDescent="0.35">
      <c r="B901" s="40"/>
    </row>
    <row r="902" spans="2:2" x14ac:dyDescent="0.35">
      <c r="B902" s="40"/>
    </row>
    <row r="903" spans="2:2" x14ac:dyDescent="0.35">
      <c r="B903" s="40"/>
    </row>
    <row r="904" spans="2:2" x14ac:dyDescent="0.35">
      <c r="B904" s="40"/>
    </row>
    <row r="905" spans="2:2" x14ac:dyDescent="0.35">
      <c r="B905" s="40"/>
    </row>
    <row r="906" spans="2:2" x14ac:dyDescent="0.35">
      <c r="B906" s="40"/>
    </row>
    <row r="907" spans="2:2" x14ac:dyDescent="0.35">
      <c r="B907" s="40"/>
    </row>
    <row r="908" spans="2:2" x14ac:dyDescent="0.35">
      <c r="B908" s="40"/>
    </row>
    <row r="909" spans="2:2" x14ac:dyDescent="0.35">
      <c r="B909" s="40"/>
    </row>
    <row r="910" spans="2:2" x14ac:dyDescent="0.35">
      <c r="B910" s="40"/>
    </row>
    <row r="911" spans="2:2" x14ac:dyDescent="0.35">
      <c r="B911" s="40"/>
    </row>
    <row r="912" spans="2:2" x14ac:dyDescent="0.35">
      <c r="B912" s="40"/>
    </row>
    <row r="913" spans="2:2" x14ac:dyDescent="0.35">
      <c r="B913" s="40"/>
    </row>
    <row r="914" spans="2:2" x14ac:dyDescent="0.35">
      <c r="B914" s="40"/>
    </row>
    <row r="915" spans="2:2" x14ac:dyDescent="0.35">
      <c r="B915" s="40"/>
    </row>
    <row r="916" spans="2:2" x14ac:dyDescent="0.35">
      <c r="B916" s="40"/>
    </row>
    <row r="917" spans="2:2" x14ac:dyDescent="0.35">
      <c r="B917" s="40"/>
    </row>
    <row r="918" spans="2:2" x14ac:dyDescent="0.35">
      <c r="B918" s="40"/>
    </row>
    <row r="919" spans="2:2" x14ac:dyDescent="0.35">
      <c r="B919" s="40"/>
    </row>
    <row r="920" spans="2:2" x14ac:dyDescent="0.35">
      <c r="B920" s="40"/>
    </row>
    <row r="921" spans="2:2" x14ac:dyDescent="0.35">
      <c r="B921" s="40"/>
    </row>
    <row r="922" spans="2:2" x14ac:dyDescent="0.35">
      <c r="B922" s="40"/>
    </row>
    <row r="923" spans="2:2" x14ac:dyDescent="0.35">
      <c r="B923" s="40"/>
    </row>
    <row r="924" spans="2:2" x14ac:dyDescent="0.35">
      <c r="B924" s="40"/>
    </row>
    <row r="925" spans="2:2" x14ac:dyDescent="0.35">
      <c r="B925" s="40"/>
    </row>
    <row r="926" spans="2:2" x14ac:dyDescent="0.35">
      <c r="B926" s="40"/>
    </row>
    <row r="927" spans="2:2" x14ac:dyDescent="0.35">
      <c r="B927" s="40"/>
    </row>
    <row r="928" spans="2:2" x14ac:dyDescent="0.35">
      <c r="B928" s="40"/>
    </row>
    <row r="929" spans="2:2" x14ac:dyDescent="0.35">
      <c r="B929" s="40"/>
    </row>
    <row r="930" spans="2:2" x14ac:dyDescent="0.35">
      <c r="B930" s="40"/>
    </row>
    <row r="931" spans="2:2" x14ac:dyDescent="0.35">
      <c r="B931" s="40"/>
    </row>
    <row r="932" spans="2:2" x14ac:dyDescent="0.35">
      <c r="B932" s="40"/>
    </row>
    <row r="933" spans="2:2" x14ac:dyDescent="0.35">
      <c r="B933" s="40"/>
    </row>
    <row r="934" spans="2:2" x14ac:dyDescent="0.35">
      <c r="B934" s="40"/>
    </row>
    <row r="935" spans="2:2" x14ac:dyDescent="0.35">
      <c r="B935" s="40"/>
    </row>
    <row r="936" spans="2:2" x14ac:dyDescent="0.35">
      <c r="B936" s="40"/>
    </row>
    <row r="937" spans="2:2" x14ac:dyDescent="0.35">
      <c r="B937" s="40"/>
    </row>
    <row r="938" spans="2:2" x14ac:dyDescent="0.35">
      <c r="B938" s="40"/>
    </row>
    <row r="939" spans="2:2" x14ac:dyDescent="0.35">
      <c r="B939" s="40"/>
    </row>
    <row r="940" spans="2:2" x14ac:dyDescent="0.35">
      <c r="B940" s="40"/>
    </row>
    <row r="941" spans="2:2" x14ac:dyDescent="0.35">
      <c r="B941" s="40"/>
    </row>
    <row r="942" spans="2:2" x14ac:dyDescent="0.35">
      <c r="B942" s="40"/>
    </row>
    <row r="943" spans="2:2" x14ac:dyDescent="0.35">
      <c r="B943" s="40"/>
    </row>
    <row r="944" spans="2:2" x14ac:dyDescent="0.35">
      <c r="B944" s="40"/>
    </row>
    <row r="945" spans="2:2" x14ac:dyDescent="0.35">
      <c r="B945" s="40"/>
    </row>
    <row r="946" spans="2:2" x14ac:dyDescent="0.35">
      <c r="B946" s="40"/>
    </row>
    <row r="947" spans="2:2" x14ac:dyDescent="0.35">
      <c r="B947" s="40"/>
    </row>
    <row r="948" spans="2:2" x14ac:dyDescent="0.35">
      <c r="B948" s="40"/>
    </row>
    <row r="949" spans="2:2" x14ac:dyDescent="0.35">
      <c r="B949" s="40"/>
    </row>
    <row r="950" spans="2:2" x14ac:dyDescent="0.35">
      <c r="B950" s="40"/>
    </row>
    <row r="951" spans="2:2" x14ac:dyDescent="0.35">
      <c r="B951" s="40"/>
    </row>
    <row r="952" spans="2:2" x14ac:dyDescent="0.35">
      <c r="B952" s="40"/>
    </row>
    <row r="953" spans="2:2" x14ac:dyDescent="0.35">
      <c r="B953" s="40"/>
    </row>
    <row r="954" spans="2:2" x14ac:dyDescent="0.35">
      <c r="B954" s="40"/>
    </row>
    <row r="955" spans="2:2" x14ac:dyDescent="0.35">
      <c r="B955" s="40"/>
    </row>
    <row r="956" spans="2:2" x14ac:dyDescent="0.35">
      <c r="B956" s="40"/>
    </row>
    <row r="957" spans="2:2" x14ac:dyDescent="0.35">
      <c r="B957" s="40"/>
    </row>
    <row r="958" spans="2:2" x14ac:dyDescent="0.35">
      <c r="B958" s="40"/>
    </row>
    <row r="959" spans="2:2" x14ac:dyDescent="0.35">
      <c r="B959" s="40"/>
    </row>
    <row r="960" spans="2:2" x14ac:dyDescent="0.35">
      <c r="B960" s="40"/>
    </row>
    <row r="961" spans="2:2" x14ac:dyDescent="0.35">
      <c r="B961" s="40"/>
    </row>
    <row r="962" spans="2:2" x14ac:dyDescent="0.35">
      <c r="B962" s="40"/>
    </row>
    <row r="963" spans="2:2" x14ac:dyDescent="0.35">
      <c r="B963" s="40"/>
    </row>
    <row r="964" spans="2:2" x14ac:dyDescent="0.35">
      <c r="B964" s="40"/>
    </row>
    <row r="965" spans="2:2" x14ac:dyDescent="0.35">
      <c r="B965" s="40"/>
    </row>
    <row r="966" spans="2:2" x14ac:dyDescent="0.35">
      <c r="B966" s="40"/>
    </row>
    <row r="967" spans="2:2" x14ac:dyDescent="0.35">
      <c r="B967" s="40"/>
    </row>
    <row r="968" spans="2:2" x14ac:dyDescent="0.35">
      <c r="B968" s="40"/>
    </row>
    <row r="969" spans="2:2" x14ac:dyDescent="0.35">
      <c r="B969" s="40"/>
    </row>
    <row r="970" spans="2:2" x14ac:dyDescent="0.35">
      <c r="B970" s="40"/>
    </row>
    <row r="971" spans="2:2" x14ac:dyDescent="0.35">
      <c r="B971" s="40"/>
    </row>
    <row r="972" spans="2:2" x14ac:dyDescent="0.35">
      <c r="B972" s="40"/>
    </row>
    <row r="973" spans="2:2" x14ac:dyDescent="0.35">
      <c r="B973" s="40"/>
    </row>
    <row r="974" spans="2:2" x14ac:dyDescent="0.35">
      <c r="B974" s="40"/>
    </row>
    <row r="975" spans="2:2" x14ac:dyDescent="0.35">
      <c r="B975" s="40"/>
    </row>
    <row r="976" spans="2:2" x14ac:dyDescent="0.35">
      <c r="B976" s="40"/>
    </row>
    <row r="977" spans="2:2" x14ac:dyDescent="0.35">
      <c r="B977" s="40"/>
    </row>
    <row r="978" spans="2:2" x14ac:dyDescent="0.35">
      <c r="B978" s="40"/>
    </row>
    <row r="979" spans="2:2" x14ac:dyDescent="0.35">
      <c r="B979" s="40"/>
    </row>
    <row r="980" spans="2:2" x14ac:dyDescent="0.35">
      <c r="B980" s="40"/>
    </row>
    <row r="981" spans="2:2" x14ac:dyDescent="0.35">
      <c r="B981" s="40"/>
    </row>
    <row r="982" spans="2:2" x14ac:dyDescent="0.35">
      <c r="B982" s="40"/>
    </row>
    <row r="983" spans="2:2" x14ac:dyDescent="0.35">
      <c r="B983" s="40"/>
    </row>
    <row r="984" spans="2:2" x14ac:dyDescent="0.35">
      <c r="B984" s="40"/>
    </row>
    <row r="985" spans="2:2" x14ac:dyDescent="0.35">
      <c r="B985" s="40"/>
    </row>
    <row r="986" spans="2:2" x14ac:dyDescent="0.35">
      <c r="B986" s="40"/>
    </row>
    <row r="987" spans="2:2" x14ac:dyDescent="0.35">
      <c r="B987" s="40"/>
    </row>
    <row r="988" spans="2:2" x14ac:dyDescent="0.35">
      <c r="B988" s="40"/>
    </row>
    <row r="989" spans="2:2" x14ac:dyDescent="0.35">
      <c r="B989" s="40"/>
    </row>
    <row r="990" spans="2:2" x14ac:dyDescent="0.35">
      <c r="B990" s="40"/>
    </row>
    <row r="991" spans="2:2" x14ac:dyDescent="0.35">
      <c r="B991" s="40"/>
    </row>
    <row r="992" spans="2:2" x14ac:dyDescent="0.35">
      <c r="B992" s="40"/>
    </row>
    <row r="993" spans="2:2" x14ac:dyDescent="0.35">
      <c r="B993" s="40"/>
    </row>
    <row r="994" spans="2:2" x14ac:dyDescent="0.35">
      <c r="B994" s="40"/>
    </row>
    <row r="995" spans="2:2" x14ac:dyDescent="0.35">
      <c r="B995" s="40"/>
    </row>
    <row r="996" spans="2:2" x14ac:dyDescent="0.35">
      <c r="B996" s="40"/>
    </row>
    <row r="997" spans="2:2" x14ac:dyDescent="0.35">
      <c r="B997" s="40"/>
    </row>
    <row r="998" spans="2:2" x14ac:dyDescent="0.35">
      <c r="B998" s="40"/>
    </row>
    <row r="999" spans="2:2" x14ac:dyDescent="0.35">
      <c r="B999" s="40"/>
    </row>
    <row r="1000" spans="2:2" x14ac:dyDescent="0.35">
      <c r="B1000" s="40"/>
    </row>
    <row r="1001" spans="2:2" x14ac:dyDescent="0.35">
      <c r="B1001" s="40"/>
    </row>
  </sheetData>
  <mergeCells count="9">
    <mergeCell ref="K5:P5"/>
    <mergeCell ref="K13:O13"/>
    <mergeCell ref="B29:M29"/>
    <mergeCell ref="B3:E3"/>
    <mergeCell ref="B2:D2"/>
    <mergeCell ref="B5:C5"/>
    <mergeCell ref="B15:D15"/>
    <mergeCell ref="B10:D10"/>
    <mergeCell ref="F5:I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96505-0F55-4113-BCEA-084A274B9E5C}">
  <dimension ref="B2:V1019"/>
  <sheetViews>
    <sheetView showGridLines="0" zoomScaleNormal="100" workbookViewId="0">
      <pane ySplit="3" topLeftCell="A4" activePane="bottomLeft" state="frozenSplit"/>
      <selection pane="bottomLeft" activeCell="H12" sqref="H12"/>
    </sheetView>
  </sheetViews>
  <sheetFormatPr defaultRowHeight="14.5" x14ac:dyDescent="0.35"/>
  <cols>
    <col min="2" max="2" width="58.6328125" bestFit="1" customWidth="1"/>
    <col min="3" max="3" width="19.08984375" bestFit="1" customWidth="1"/>
    <col min="4" max="4" width="16.08984375" bestFit="1" customWidth="1"/>
    <col min="5" max="5" width="12.6328125" customWidth="1"/>
    <col min="6" max="6" width="19.6328125" bestFit="1" customWidth="1"/>
    <col min="7" max="7" width="11" bestFit="1" customWidth="1"/>
    <col min="8" max="8" width="13.90625" bestFit="1" customWidth="1"/>
    <col min="9" max="9" width="11" customWidth="1"/>
    <col min="10" max="10" width="10.453125" bestFit="1" customWidth="1"/>
    <col min="11" max="11" width="22.08984375" bestFit="1" customWidth="1"/>
    <col min="14" max="14" width="6.90625" bestFit="1" customWidth="1"/>
    <col min="15" max="15" width="8" bestFit="1" customWidth="1"/>
    <col min="16" max="19" width="6.90625" bestFit="1" customWidth="1"/>
    <col min="20" max="22" width="6.26953125" bestFit="1" customWidth="1"/>
  </cols>
  <sheetData>
    <row r="2" spans="2:22" ht="21" x14ac:dyDescent="0.5">
      <c r="B2" s="116" t="s">
        <v>153</v>
      </c>
      <c r="C2" s="116"/>
      <c r="D2" s="116"/>
      <c r="E2" s="116"/>
      <c r="F2" s="116"/>
    </row>
    <row r="3" spans="2:22" s="130" customFormat="1" ht="15.5" x14ac:dyDescent="0.35">
      <c r="B3" s="19" t="s">
        <v>187</v>
      </c>
      <c r="C3" s="19"/>
      <c r="D3" s="19"/>
      <c r="E3" s="19"/>
      <c r="F3" s="19"/>
    </row>
    <row r="5" spans="2:22" ht="18.5" x14ac:dyDescent="0.45">
      <c r="B5" s="162" t="s">
        <v>122</v>
      </c>
      <c r="C5" s="162"/>
      <c r="D5" s="162"/>
      <c r="F5" s="162" t="s">
        <v>161</v>
      </c>
      <c r="G5" s="162"/>
      <c r="H5" s="162"/>
      <c r="I5" s="162"/>
      <c r="J5" s="162"/>
      <c r="K5" s="162"/>
      <c r="M5" s="162" t="s">
        <v>172</v>
      </c>
      <c r="N5" s="162"/>
      <c r="O5" s="162"/>
      <c r="P5" s="162"/>
      <c r="Q5" s="162"/>
      <c r="R5" s="162"/>
      <c r="S5" s="162"/>
      <c r="T5" s="162"/>
      <c r="U5" s="162"/>
      <c r="V5" s="162"/>
    </row>
    <row r="6" spans="2:22" ht="15.5" x14ac:dyDescent="0.35">
      <c r="B6" s="125" t="s">
        <v>128</v>
      </c>
      <c r="C6" s="125" t="s">
        <v>112</v>
      </c>
      <c r="D6" s="125" t="s">
        <v>113</v>
      </c>
      <c r="F6" s="112" t="s">
        <v>128</v>
      </c>
      <c r="G6" s="112" t="s">
        <v>162</v>
      </c>
      <c r="H6" s="112" t="s">
        <v>163</v>
      </c>
      <c r="I6" s="112" t="s">
        <v>164</v>
      </c>
      <c r="J6" s="112" t="s">
        <v>165</v>
      </c>
      <c r="K6" s="112" t="s">
        <v>166</v>
      </c>
      <c r="M6" s="112" t="s">
        <v>128</v>
      </c>
      <c r="N6" s="112" t="s">
        <v>167</v>
      </c>
      <c r="O6" s="112" t="s">
        <v>173</v>
      </c>
      <c r="P6" s="112" t="s">
        <v>174</v>
      </c>
      <c r="Q6" s="112" t="s">
        <v>175</v>
      </c>
      <c r="R6" s="112" t="s">
        <v>176</v>
      </c>
      <c r="S6" s="112" t="s">
        <v>177</v>
      </c>
      <c r="T6" s="112" t="s">
        <v>178</v>
      </c>
      <c r="U6" s="112" t="s">
        <v>179</v>
      </c>
      <c r="V6" s="112" t="s">
        <v>180</v>
      </c>
    </row>
    <row r="7" spans="2:22" ht="15.5" x14ac:dyDescent="0.35">
      <c r="B7" s="49" t="s">
        <v>111</v>
      </c>
      <c r="C7" s="141">
        <v>500</v>
      </c>
      <c r="D7" s="142">
        <v>1000</v>
      </c>
      <c r="F7" s="18" t="s">
        <v>112</v>
      </c>
      <c r="G7" s="145">
        <f>MIN($G$20:$G$1019)</f>
        <v>-65609.424115726171</v>
      </c>
      <c r="H7" s="145">
        <f>MAX($G$20:$G$1019)</f>
        <v>14995.880001220743</v>
      </c>
      <c r="I7" s="145">
        <f>AVERAGE($G$20:$G$1019)</f>
        <v>-6687.5609607226788</v>
      </c>
      <c r="J7" s="145">
        <f>_xlfn.STDEV.P($G$20:$G$1019)</f>
        <v>24364.559612917259</v>
      </c>
      <c r="K7" s="145">
        <f>AVERAGE(F20:F1019)</f>
        <v>10756.832026123848</v>
      </c>
      <c r="M7" s="138" t="str">
        <f>F7</f>
        <v>Europe</v>
      </c>
      <c r="N7" s="139">
        <f>H7-G7</f>
        <v>80605.304116946907</v>
      </c>
      <c r="O7" s="139">
        <f>N7/5</f>
        <v>16121.060823389382</v>
      </c>
      <c r="P7" s="140">
        <v>-66500</v>
      </c>
      <c r="Q7" s="140">
        <f>P7+16200</f>
        <v>-50300</v>
      </c>
      <c r="R7" s="140">
        <f t="shared" ref="R7:V7" si="0">Q7+16200</f>
        <v>-34100</v>
      </c>
      <c r="S7" s="140">
        <f t="shared" si="0"/>
        <v>-17900</v>
      </c>
      <c r="T7" s="140">
        <f t="shared" si="0"/>
        <v>-1700</v>
      </c>
      <c r="U7" s="140">
        <f t="shared" si="0"/>
        <v>14500</v>
      </c>
      <c r="V7" s="140">
        <f t="shared" si="0"/>
        <v>30700</v>
      </c>
    </row>
    <row r="8" spans="2:22" ht="15.5" x14ac:dyDescent="0.35">
      <c r="B8" s="49" t="s">
        <v>114</v>
      </c>
      <c r="C8" s="143">
        <v>0</v>
      </c>
      <c r="D8" s="143">
        <v>5000</v>
      </c>
      <c r="F8" s="54" t="s">
        <v>113</v>
      </c>
      <c r="G8" s="146">
        <f>MIN($I$20:$I$1019)</f>
        <v>5021.9733268227174</v>
      </c>
      <c r="H8" s="146">
        <f>MAX($I$20:$I$1019)</f>
        <v>34927.671132541887</v>
      </c>
      <c r="I8" s="146">
        <f>AVERAGE($I$20:$I$1019)</f>
        <v>19710.171819208368</v>
      </c>
      <c r="J8" s="146">
        <f>_xlfn.STDEV.P($I$20:$I$1019)</f>
        <v>8647.7407803711048</v>
      </c>
      <c r="K8" s="147" t="s">
        <v>71</v>
      </c>
      <c r="M8" s="138" t="str">
        <f t="shared" ref="M8" si="1">F8</f>
        <v>USA</v>
      </c>
      <c r="N8" s="139">
        <f>H8-G8</f>
        <v>29905.69780571917</v>
      </c>
      <c r="O8" s="139">
        <f>N8/5</f>
        <v>5981.1395611438338</v>
      </c>
      <c r="P8" s="140">
        <f>4000</f>
        <v>4000</v>
      </c>
      <c r="Q8" s="140">
        <f>P8+6000</f>
        <v>10000</v>
      </c>
      <c r="R8" s="140">
        <f t="shared" ref="R8:V8" si="2">Q8+6000</f>
        <v>16000</v>
      </c>
      <c r="S8" s="140">
        <f t="shared" si="2"/>
        <v>22000</v>
      </c>
      <c r="T8" s="140">
        <f t="shared" si="2"/>
        <v>28000</v>
      </c>
      <c r="U8" s="140">
        <f t="shared" si="2"/>
        <v>34000</v>
      </c>
      <c r="V8" s="140">
        <f t="shared" si="2"/>
        <v>40000</v>
      </c>
    </row>
    <row r="9" spans="2:22" x14ac:dyDescent="0.35">
      <c r="B9" s="42"/>
      <c r="C9" s="43"/>
      <c r="D9" s="43"/>
    </row>
    <row r="10" spans="2:22" ht="18.5" x14ac:dyDescent="0.45">
      <c r="B10" s="162" t="s">
        <v>121</v>
      </c>
      <c r="C10" s="162"/>
      <c r="D10" s="162"/>
    </row>
    <row r="11" spans="2:22" ht="15.5" x14ac:dyDescent="0.35">
      <c r="B11" s="112"/>
      <c r="C11" s="112" t="s">
        <v>123</v>
      </c>
      <c r="D11" s="112" t="s">
        <v>120</v>
      </c>
    </row>
    <row r="12" spans="2:22" ht="15.5" x14ac:dyDescent="0.35">
      <c r="B12" s="49" t="s">
        <v>117</v>
      </c>
      <c r="C12" s="143">
        <v>60</v>
      </c>
      <c r="D12" s="143">
        <v>30</v>
      </c>
    </row>
    <row r="13" spans="2:22" ht="15.5" x14ac:dyDescent="0.35">
      <c r="B13" s="48" t="s">
        <v>118</v>
      </c>
      <c r="C13" s="143">
        <v>40</v>
      </c>
      <c r="D13" s="143">
        <v>40</v>
      </c>
    </row>
    <row r="14" spans="2:22" ht="15.5" x14ac:dyDescent="0.35">
      <c r="B14" s="49" t="s">
        <v>119</v>
      </c>
      <c r="C14" s="143">
        <v>20</v>
      </c>
      <c r="D14" s="143">
        <v>30</v>
      </c>
    </row>
    <row r="15" spans="2:22" ht="15.5" x14ac:dyDescent="0.35">
      <c r="B15" s="29" t="s">
        <v>125</v>
      </c>
      <c r="C15" s="50">
        <f>SUM(C12:C14)</f>
        <v>120</v>
      </c>
      <c r="D15" s="50">
        <f>SUM(D12:D14)</f>
        <v>100</v>
      </c>
    </row>
    <row r="18" spans="2:20" ht="18.5" x14ac:dyDescent="0.45">
      <c r="B18" s="162" t="s">
        <v>181</v>
      </c>
      <c r="C18" s="162"/>
      <c r="D18" s="162"/>
      <c r="E18" s="162"/>
      <c r="F18" s="162"/>
      <c r="G18" s="162"/>
      <c r="H18" s="162"/>
      <c r="I18" s="162"/>
      <c r="J18" s="119"/>
      <c r="K18" s="158" t="s">
        <v>182</v>
      </c>
      <c r="L18" s="158"/>
      <c r="M18" s="158"/>
      <c r="N18" s="158"/>
      <c r="O18" s="158"/>
      <c r="P18" s="158"/>
      <c r="Q18" s="158"/>
      <c r="R18" s="158"/>
      <c r="S18" s="158"/>
      <c r="T18" s="158"/>
    </row>
    <row r="19" spans="2:20" ht="15.5" x14ac:dyDescent="0.35">
      <c r="B19" s="112" t="s">
        <v>154</v>
      </c>
      <c r="C19" s="112" t="s">
        <v>18</v>
      </c>
      <c r="D19" s="117" t="s">
        <v>155</v>
      </c>
      <c r="E19" s="118" t="s">
        <v>157</v>
      </c>
      <c r="F19" s="118" t="s">
        <v>156</v>
      </c>
      <c r="G19" s="118" t="s">
        <v>160</v>
      </c>
      <c r="H19" s="118" t="s">
        <v>158</v>
      </c>
      <c r="I19" s="118" t="s">
        <v>159</v>
      </c>
    </row>
    <row r="20" spans="2:20" ht="15.5" x14ac:dyDescent="0.35">
      <c r="B20" s="138">
        <v>1</v>
      </c>
      <c r="C20" s="60" t="str">
        <f>'Maximax, Maximin &amp; Minimax Regr'!$G$10</f>
        <v>£</v>
      </c>
      <c r="D20" s="144">
        <v>360.47853022858362</v>
      </c>
      <c r="E20" s="137">
        <f>IF(D20&lt;=500,D20*150,500*150)</f>
        <v>54071.779534287547</v>
      </c>
      <c r="F20" s="137">
        <f>IF(D20&gt;500,(D20-500)*150,0)</f>
        <v>0</v>
      </c>
      <c r="G20" s="137">
        <f>E20-($C$8+$C$15*D20+F20)</f>
        <v>10814.355906857512</v>
      </c>
      <c r="H20" s="137">
        <f>150*D20</f>
        <v>54071.779534287547</v>
      </c>
      <c r="I20" s="137">
        <f>H20-($D$8+$D$15*D20)</f>
        <v>13023.926511429185</v>
      </c>
    </row>
    <row r="21" spans="2:20" ht="15.5" x14ac:dyDescent="0.35">
      <c r="B21" s="138">
        <v>2</v>
      </c>
      <c r="C21" s="60" t="str">
        <f>'Maximax, Maximin &amp; Minimax Regr'!$G$10</f>
        <v>£</v>
      </c>
      <c r="D21" s="144">
        <v>615.53392132328258</v>
      </c>
      <c r="E21" s="137">
        <f t="shared" ref="E21:E84" si="3">IF(D21&lt;=500,D21*150,500*150)</f>
        <v>75000</v>
      </c>
      <c r="F21" s="137">
        <f t="shared" ref="F21:F84" si="4">IF(D21&gt;500,(D21-500)*150,0)</f>
        <v>17330.088198492387</v>
      </c>
      <c r="G21" s="137">
        <f t="shared" ref="G21:G84" si="5">E21-($C$8+$C$15*D21+F21)</f>
        <v>-16194.158757286306</v>
      </c>
      <c r="H21" s="137">
        <f t="shared" ref="H21:H84" si="6">150*D21</f>
        <v>92330.088198492391</v>
      </c>
      <c r="I21" s="137">
        <f t="shared" ref="I21:I84" si="7">H21-($D$8+$D$15*D21)</f>
        <v>25776.696066164135</v>
      </c>
    </row>
    <row r="22" spans="2:20" ht="15.5" x14ac:dyDescent="0.35">
      <c r="B22" s="138">
        <v>3</v>
      </c>
      <c r="C22" s="60" t="str">
        <f>'Maximax, Maximin &amp; Minimax Regr'!$G$10</f>
        <v>£</v>
      </c>
      <c r="D22" s="144">
        <v>407.42820520645773</v>
      </c>
      <c r="E22" s="137">
        <f t="shared" si="3"/>
        <v>61114.230780968661</v>
      </c>
      <c r="F22" s="137">
        <f t="shared" si="4"/>
        <v>0</v>
      </c>
      <c r="G22" s="137">
        <f t="shared" si="5"/>
        <v>12222.846156193729</v>
      </c>
      <c r="H22" s="137">
        <f t="shared" si="6"/>
        <v>61114.230780968661</v>
      </c>
      <c r="I22" s="137">
        <f t="shared" si="7"/>
        <v>15371.410260322889</v>
      </c>
    </row>
    <row r="23" spans="2:20" ht="15.5" x14ac:dyDescent="0.35">
      <c r="B23" s="138">
        <v>4</v>
      </c>
      <c r="C23" s="60" t="str">
        <f>'Maximax, Maximin &amp; Minimax Regr'!$G$10</f>
        <v>£</v>
      </c>
      <c r="D23" s="144">
        <v>361.04617450483715</v>
      </c>
      <c r="E23" s="137">
        <f t="shared" si="3"/>
        <v>54156.926175725574</v>
      </c>
      <c r="F23" s="137">
        <f t="shared" si="4"/>
        <v>0</v>
      </c>
      <c r="G23" s="137">
        <f t="shared" si="5"/>
        <v>10831.385235145113</v>
      </c>
      <c r="H23" s="137">
        <f t="shared" si="6"/>
        <v>54156.926175725574</v>
      </c>
      <c r="I23" s="137">
        <f t="shared" si="7"/>
        <v>13052.308725241855</v>
      </c>
    </row>
    <row r="24" spans="2:20" ht="15.5" x14ac:dyDescent="0.35">
      <c r="B24" s="138">
        <v>5</v>
      </c>
      <c r="C24" s="60" t="str">
        <f>'Maximax, Maximin &amp; Minimax Regr'!$G$10</f>
        <v>£</v>
      </c>
      <c r="D24" s="144">
        <v>410.76082644123665</v>
      </c>
      <c r="E24" s="137">
        <f t="shared" si="3"/>
        <v>61614.1239661855</v>
      </c>
      <c r="F24" s="137">
        <f t="shared" si="4"/>
        <v>0</v>
      </c>
      <c r="G24" s="137">
        <f t="shared" si="5"/>
        <v>12322.824793237101</v>
      </c>
      <c r="H24" s="137">
        <f t="shared" si="6"/>
        <v>61614.1239661855</v>
      </c>
      <c r="I24" s="137">
        <f t="shared" si="7"/>
        <v>15538.041322061836</v>
      </c>
    </row>
    <row r="25" spans="2:20" ht="15.5" x14ac:dyDescent="0.35">
      <c r="B25" s="138">
        <v>6</v>
      </c>
      <c r="C25" s="60" t="str">
        <f>'Maximax, Maximin &amp; Minimax Regr'!$G$10</f>
        <v>£</v>
      </c>
      <c r="D25" s="144">
        <v>534.34247871333969</v>
      </c>
      <c r="E25" s="137">
        <f t="shared" si="3"/>
        <v>75000</v>
      </c>
      <c r="F25" s="137">
        <f t="shared" si="4"/>
        <v>5151.3718070009527</v>
      </c>
      <c r="G25" s="137">
        <f t="shared" si="5"/>
        <v>5727.530747398283</v>
      </c>
      <c r="H25" s="137">
        <f t="shared" si="6"/>
        <v>80151.371807000949</v>
      </c>
      <c r="I25" s="137">
        <f t="shared" si="7"/>
        <v>21717.123935666983</v>
      </c>
    </row>
    <row r="26" spans="2:20" ht="15.5" x14ac:dyDescent="0.35">
      <c r="B26" s="138">
        <v>7</v>
      </c>
      <c r="C26" s="60" t="str">
        <f>'Maximax, Maximin &amp; Minimax Regr'!$G$10</f>
        <v>£</v>
      </c>
      <c r="D26" s="144">
        <v>232.26416821802422</v>
      </c>
      <c r="E26" s="137">
        <f t="shared" si="3"/>
        <v>34839.625232703635</v>
      </c>
      <c r="F26" s="137">
        <f t="shared" si="4"/>
        <v>0</v>
      </c>
      <c r="G26" s="137">
        <f t="shared" si="5"/>
        <v>6967.9250465407276</v>
      </c>
      <c r="H26" s="137">
        <f t="shared" si="6"/>
        <v>34839.625232703635</v>
      </c>
      <c r="I26" s="137">
        <f t="shared" si="7"/>
        <v>6613.2084109012139</v>
      </c>
    </row>
    <row r="27" spans="2:20" ht="15.5" x14ac:dyDescent="0.35">
      <c r="B27" s="138">
        <v>8</v>
      </c>
      <c r="C27" s="60" t="str">
        <f>'Maximax, Maximin &amp; Minimax Regr'!$G$10</f>
        <v>£</v>
      </c>
      <c r="D27" s="144">
        <v>371.95959349345378</v>
      </c>
      <c r="E27" s="137">
        <f t="shared" si="3"/>
        <v>55793.939024018066</v>
      </c>
      <c r="F27" s="137">
        <f t="shared" si="4"/>
        <v>0</v>
      </c>
      <c r="G27" s="137">
        <f t="shared" si="5"/>
        <v>11158.787804803615</v>
      </c>
      <c r="H27" s="137">
        <f t="shared" si="6"/>
        <v>55793.939024018066</v>
      </c>
      <c r="I27" s="137">
        <f t="shared" si="7"/>
        <v>13597.979674672686</v>
      </c>
    </row>
    <row r="28" spans="2:20" ht="15.5" x14ac:dyDescent="0.35">
      <c r="B28" s="138">
        <v>9</v>
      </c>
      <c r="C28" s="60" t="str">
        <f>'Maximax, Maximin &amp; Minimax Regr'!$G$10</f>
        <v>£</v>
      </c>
      <c r="D28" s="144">
        <v>633.80840479750964</v>
      </c>
      <c r="E28" s="137">
        <f t="shared" si="3"/>
        <v>75000</v>
      </c>
      <c r="F28" s="137">
        <f t="shared" si="4"/>
        <v>20071.260719626447</v>
      </c>
      <c r="G28" s="137">
        <f t="shared" si="5"/>
        <v>-21128.269295327598</v>
      </c>
      <c r="H28" s="137">
        <f t="shared" si="6"/>
        <v>95071.260719626443</v>
      </c>
      <c r="I28" s="137">
        <f t="shared" si="7"/>
        <v>26690.420239875471</v>
      </c>
    </row>
    <row r="29" spans="2:20" ht="15.5" x14ac:dyDescent="0.35">
      <c r="B29" s="138">
        <v>10</v>
      </c>
      <c r="C29" s="60" t="str">
        <f>'Maximax, Maximin &amp; Minimax Regr'!$G$10</f>
        <v>£</v>
      </c>
      <c r="D29" s="144">
        <v>561.5161595507675</v>
      </c>
      <c r="E29" s="137">
        <f t="shared" si="3"/>
        <v>75000</v>
      </c>
      <c r="F29" s="137">
        <f t="shared" si="4"/>
        <v>9227.4239326151255</v>
      </c>
      <c r="G29" s="137">
        <f t="shared" si="5"/>
        <v>-1609.3630787072325</v>
      </c>
      <c r="H29" s="137">
        <f t="shared" si="6"/>
        <v>84227.423932615129</v>
      </c>
      <c r="I29" s="137">
        <f t="shared" si="7"/>
        <v>23075.807977538381</v>
      </c>
    </row>
    <row r="30" spans="2:20" ht="15.5" x14ac:dyDescent="0.35">
      <c r="B30" s="138">
        <v>11</v>
      </c>
      <c r="C30" s="60" t="str">
        <f>'Maximax, Maximin &amp; Minimax Regr'!$G$10</f>
        <v>£</v>
      </c>
      <c r="D30" s="144">
        <v>270.75411236915193</v>
      </c>
      <c r="E30" s="137">
        <f t="shared" si="3"/>
        <v>40613.116855372791</v>
      </c>
      <c r="F30" s="137">
        <f t="shared" si="4"/>
        <v>0</v>
      </c>
      <c r="G30" s="137">
        <f t="shared" si="5"/>
        <v>8122.6233710745582</v>
      </c>
      <c r="H30" s="137">
        <f t="shared" si="6"/>
        <v>40613.116855372791</v>
      </c>
      <c r="I30" s="137">
        <f t="shared" si="7"/>
        <v>8537.7056184575995</v>
      </c>
    </row>
    <row r="31" spans="2:20" ht="15.5" x14ac:dyDescent="0.35">
      <c r="B31" s="138">
        <v>12</v>
      </c>
      <c r="C31" s="60" t="str">
        <f>'Maximax, Maximin &amp; Minimax Regr'!$G$10</f>
        <v>£</v>
      </c>
      <c r="D31" s="144">
        <v>469.55778679769281</v>
      </c>
      <c r="E31" s="137">
        <f t="shared" si="3"/>
        <v>70433.668019653924</v>
      </c>
      <c r="F31" s="137">
        <f t="shared" si="4"/>
        <v>0</v>
      </c>
      <c r="G31" s="137">
        <f t="shared" si="5"/>
        <v>14086.733603930785</v>
      </c>
      <c r="H31" s="137">
        <f t="shared" si="6"/>
        <v>70433.668019653924</v>
      </c>
      <c r="I31" s="137">
        <f t="shared" si="7"/>
        <v>18477.889339884641</v>
      </c>
    </row>
    <row r="32" spans="2:20" ht="18.5" x14ac:dyDescent="0.45">
      <c r="B32" s="138">
        <v>13</v>
      </c>
      <c r="C32" s="60" t="str">
        <f>'Maximax, Maximin &amp; Minimax Regr'!$G$10</f>
        <v>£</v>
      </c>
      <c r="D32" s="144">
        <v>382.70821253090003</v>
      </c>
      <c r="E32" s="137">
        <f t="shared" si="3"/>
        <v>57406.231879635001</v>
      </c>
      <c r="F32" s="137">
        <f t="shared" si="4"/>
        <v>0</v>
      </c>
      <c r="G32" s="137">
        <f t="shared" si="5"/>
        <v>11481.246375926996</v>
      </c>
      <c r="H32" s="137">
        <f t="shared" si="6"/>
        <v>57406.231879635001</v>
      </c>
      <c r="I32" s="137">
        <f t="shared" si="7"/>
        <v>14135.410626544995</v>
      </c>
      <c r="K32" s="158" t="s">
        <v>183</v>
      </c>
      <c r="L32" s="158"/>
      <c r="M32" s="158"/>
      <c r="N32" s="158"/>
      <c r="O32" s="158"/>
      <c r="P32" s="158"/>
      <c r="Q32" s="158"/>
      <c r="R32" s="158"/>
      <c r="S32" s="158"/>
      <c r="T32" s="158"/>
    </row>
    <row r="33" spans="2:9" ht="15.5" x14ac:dyDescent="0.35">
      <c r="B33" s="138">
        <v>14</v>
      </c>
      <c r="C33" s="60" t="str">
        <f>'Maximax, Maximin &amp; Minimax Regr'!$G$10</f>
        <v>£</v>
      </c>
      <c r="D33" s="144">
        <v>347.0748008667257</v>
      </c>
      <c r="E33" s="137">
        <f t="shared" si="3"/>
        <v>52061.220130008856</v>
      </c>
      <c r="F33" s="137">
        <f t="shared" si="4"/>
        <v>0</v>
      </c>
      <c r="G33" s="137">
        <f t="shared" si="5"/>
        <v>10412.244026001776</v>
      </c>
      <c r="H33" s="137">
        <f t="shared" si="6"/>
        <v>52061.220130008856</v>
      </c>
      <c r="I33" s="137">
        <f t="shared" si="7"/>
        <v>12353.740043336285</v>
      </c>
    </row>
    <row r="34" spans="2:9" ht="15.5" x14ac:dyDescent="0.35">
      <c r="B34" s="138">
        <v>15</v>
      </c>
      <c r="C34" s="60" t="str">
        <f>'Maximax, Maximin &amp; Minimax Regr'!$G$10</f>
        <v>£</v>
      </c>
      <c r="D34" s="144">
        <v>344.93240150151064</v>
      </c>
      <c r="E34" s="137">
        <f t="shared" si="3"/>
        <v>51739.860225226599</v>
      </c>
      <c r="F34" s="137">
        <f t="shared" si="4"/>
        <v>0</v>
      </c>
      <c r="G34" s="137">
        <f t="shared" si="5"/>
        <v>10347.972045045324</v>
      </c>
      <c r="H34" s="137">
        <f t="shared" si="6"/>
        <v>51739.860225226599</v>
      </c>
      <c r="I34" s="137">
        <f t="shared" si="7"/>
        <v>12246.620075075538</v>
      </c>
    </row>
    <row r="35" spans="2:9" ht="15.5" x14ac:dyDescent="0.35">
      <c r="B35" s="138">
        <v>16</v>
      </c>
      <c r="C35" s="60" t="str">
        <f>'Maximax, Maximin &amp; Minimax Regr'!$G$10</f>
        <v>£</v>
      </c>
      <c r="D35" s="144">
        <v>371.15390484328748</v>
      </c>
      <c r="E35" s="137">
        <f t="shared" si="3"/>
        <v>55673.085726493118</v>
      </c>
      <c r="F35" s="137">
        <f t="shared" si="4"/>
        <v>0</v>
      </c>
      <c r="G35" s="137">
        <f t="shared" si="5"/>
        <v>11134.617145298624</v>
      </c>
      <c r="H35" s="137">
        <f t="shared" si="6"/>
        <v>55673.085726493118</v>
      </c>
      <c r="I35" s="137">
        <f t="shared" si="7"/>
        <v>13557.695242164373</v>
      </c>
    </row>
    <row r="36" spans="2:9" ht="15.5" x14ac:dyDescent="0.35">
      <c r="B36" s="138">
        <v>17</v>
      </c>
      <c r="C36" s="60" t="str">
        <f>'Maximax, Maximin &amp; Minimax Regr'!$G$10</f>
        <v>£</v>
      </c>
      <c r="D36" s="144">
        <v>255.04318369090853</v>
      </c>
      <c r="E36" s="137">
        <f t="shared" si="3"/>
        <v>38256.477553636279</v>
      </c>
      <c r="F36" s="137">
        <f t="shared" si="4"/>
        <v>0</v>
      </c>
      <c r="G36" s="137">
        <f t="shared" si="5"/>
        <v>7651.2955107272537</v>
      </c>
      <c r="H36" s="137">
        <f t="shared" si="6"/>
        <v>38256.477553636279</v>
      </c>
      <c r="I36" s="137">
        <f t="shared" si="7"/>
        <v>7752.1591845454277</v>
      </c>
    </row>
    <row r="37" spans="2:9" ht="15.5" x14ac:dyDescent="0.35">
      <c r="B37" s="138">
        <v>18</v>
      </c>
      <c r="C37" s="60" t="str">
        <f>'Maximax, Maximin &amp; Minimax Regr'!$G$10</f>
        <v>£</v>
      </c>
      <c r="D37" s="144">
        <v>349.76653340250863</v>
      </c>
      <c r="E37" s="137">
        <f t="shared" si="3"/>
        <v>52464.980010376297</v>
      </c>
      <c r="F37" s="137">
        <f t="shared" si="4"/>
        <v>0</v>
      </c>
      <c r="G37" s="137">
        <f t="shared" si="5"/>
        <v>10492.996002075262</v>
      </c>
      <c r="H37" s="137">
        <f t="shared" si="6"/>
        <v>52464.980010376297</v>
      </c>
      <c r="I37" s="137">
        <f t="shared" si="7"/>
        <v>12488.326670125432</v>
      </c>
    </row>
    <row r="38" spans="2:9" ht="15.5" x14ac:dyDescent="0.35">
      <c r="B38" s="138">
        <v>19</v>
      </c>
      <c r="C38" s="60" t="str">
        <f>'Maximax, Maximin &amp; Minimax Regr'!$G$10</f>
        <v>£</v>
      </c>
      <c r="D38" s="144">
        <v>424.25611133152256</v>
      </c>
      <c r="E38" s="137">
        <f t="shared" si="3"/>
        <v>63638.416699728383</v>
      </c>
      <c r="F38" s="137">
        <f t="shared" si="4"/>
        <v>0</v>
      </c>
      <c r="G38" s="137">
        <f t="shared" si="5"/>
        <v>12727.683339945674</v>
      </c>
      <c r="H38" s="137">
        <f t="shared" si="6"/>
        <v>63638.416699728383</v>
      </c>
      <c r="I38" s="137">
        <f t="shared" si="7"/>
        <v>16212.805566576128</v>
      </c>
    </row>
    <row r="39" spans="2:9" ht="15.5" x14ac:dyDescent="0.35">
      <c r="B39" s="138">
        <v>20</v>
      </c>
      <c r="C39" s="60" t="str">
        <f>'Maximax, Maximin &amp; Minimax Regr'!$G$10</f>
        <v>£</v>
      </c>
      <c r="D39" s="144">
        <v>631.6660054322947</v>
      </c>
      <c r="E39" s="137">
        <f t="shared" si="3"/>
        <v>75000</v>
      </c>
      <c r="F39" s="137">
        <f t="shared" si="4"/>
        <v>19749.900814844204</v>
      </c>
      <c r="G39" s="137">
        <f t="shared" si="5"/>
        <v>-20549.821466719572</v>
      </c>
      <c r="H39" s="137">
        <f t="shared" si="6"/>
        <v>94749.900814844208</v>
      </c>
      <c r="I39" s="137">
        <f t="shared" si="7"/>
        <v>26583.300271614746</v>
      </c>
    </row>
    <row r="40" spans="2:9" ht="15.5" x14ac:dyDescent="0.35">
      <c r="B40" s="138">
        <v>21</v>
      </c>
      <c r="C40" s="60" t="str">
        <f>'Maximax, Maximin &amp; Minimax Regr'!$G$10</f>
        <v>£</v>
      </c>
      <c r="D40" s="144">
        <v>496.5849787896359</v>
      </c>
      <c r="E40" s="137">
        <f t="shared" si="3"/>
        <v>74487.74681844539</v>
      </c>
      <c r="F40" s="137">
        <f t="shared" si="4"/>
        <v>0</v>
      </c>
      <c r="G40" s="137">
        <f t="shared" si="5"/>
        <v>14897.549363689082</v>
      </c>
      <c r="H40" s="137">
        <f t="shared" si="6"/>
        <v>74487.74681844539</v>
      </c>
      <c r="I40" s="137">
        <f t="shared" si="7"/>
        <v>19829.248939481797</v>
      </c>
    </row>
    <row r="41" spans="2:9" ht="15.5" x14ac:dyDescent="0.35">
      <c r="B41" s="138">
        <v>22</v>
      </c>
      <c r="C41" s="60" t="str">
        <f>'Maximax, Maximin &amp; Minimax Regr'!$G$10</f>
        <v>£</v>
      </c>
      <c r="D41" s="144">
        <v>400.92776268807029</v>
      </c>
      <c r="E41" s="137">
        <f t="shared" si="3"/>
        <v>60139.16440321054</v>
      </c>
      <c r="F41" s="137">
        <f t="shared" si="4"/>
        <v>0</v>
      </c>
      <c r="G41" s="137">
        <f t="shared" si="5"/>
        <v>12027.832880642105</v>
      </c>
      <c r="H41" s="137">
        <f t="shared" si="6"/>
        <v>60139.16440321054</v>
      </c>
      <c r="I41" s="137">
        <f t="shared" si="7"/>
        <v>15046.388134403511</v>
      </c>
    </row>
    <row r="42" spans="2:9" ht="15.5" x14ac:dyDescent="0.35">
      <c r="B42" s="138">
        <v>23</v>
      </c>
      <c r="C42" s="60" t="str">
        <f>'Maximax, Maximin &amp; Minimax Regr'!$G$10</f>
        <v>£</v>
      </c>
      <c r="D42" s="144">
        <v>208.66115298928801</v>
      </c>
      <c r="E42" s="137">
        <f t="shared" si="3"/>
        <v>31299.172948393203</v>
      </c>
      <c r="F42" s="137">
        <f t="shared" si="4"/>
        <v>0</v>
      </c>
      <c r="G42" s="137">
        <f t="shared" si="5"/>
        <v>6259.8345896786414</v>
      </c>
      <c r="H42" s="137">
        <f t="shared" si="6"/>
        <v>31299.172948393203</v>
      </c>
      <c r="I42" s="137">
        <f t="shared" si="7"/>
        <v>5433.057649464401</v>
      </c>
    </row>
    <row r="43" spans="2:9" ht="15.5" x14ac:dyDescent="0.35">
      <c r="B43" s="138">
        <v>24</v>
      </c>
      <c r="C43" s="60" t="str">
        <f>'Maximax, Maximin &amp; Minimax Regr'!$G$10</f>
        <v>£</v>
      </c>
      <c r="D43" s="144">
        <v>669.02066103091522</v>
      </c>
      <c r="E43" s="137">
        <f t="shared" si="3"/>
        <v>75000</v>
      </c>
      <c r="F43" s="137">
        <f t="shared" si="4"/>
        <v>25353.099154637282</v>
      </c>
      <c r="G43" s="137">
        <f t="shared" si="5"/>
        <v>-30635.578478347103</v>
      </c>
      <c r="H43" s="137">
        <f t="shared" si="6"/>
        <v>100353.09915463728</v>
      </c>
      <c r="I43" s="137">
        <f t="shared" si="7"/>
        <v>28451.033051545761</v>
      </c>
    </row>
    <row r="44" spans="2:9" ht="15.5" x14ac:dyDescent="0.35">
      <c r="B44" s="138">
        <v>25</v>
      </c>
      <c r="C44" s="60" t="str">
        <f>'Maximax, Maximin &amp; Minimax Regr'!$G$10</f>
        <v>£</v>
      </c>
      <c r="D44" s="144">
        <v>399.88402966399121</v>
      </c>
      <c r="E44" s="137">
        <f t="shared" si="3"/>
        <v>59982.604449598679</v>
      </c>
      <c r="F44" s="137">
        <f t="shared" si="4"/>
        <v>0</v>
      </c>
      <c r="G44" s="137">
        <f t="shared" si="5"/>
        <v>11996.520889919731</v>
      </c>
      <c r="H44" s="137">
        <f t="shared" si="6"/>
        <v>59982.604449598679</v>
      </c>
      <c r="I44" s="137">
        <f t="shared" si="7"/>
        <v>14994.201483199555</v>
      </c>
    </row>
    <row r="45" spans="2:9" ht="15.5" x14ac:dyDescent="0.35">
      <c r="B45" s="138">
        <v>26</v>
      </c>
      <c r="C45" s="60" t="str">
        <f>'Maximax, Maximin &amp; Minimax Regr'!$G$10</f>
        <v>£</v>
      </c>
      <c r="D45" s="144">
        <v>683.72447889645059</v>
      </c>
      <c r="E45" s="137">
        <f t="shared" si="3"/>
        <v>75000</v>
      </c>
      <c r="F45" s="137">
        <f t="shared" si="4"/>
        <v>27558.67183446759</v>
      </c>
      <c r="G45" s="137">
        <f t="shared" si="5"/>
        <v>-34605.609302041659</v>
      </c>
      <c r="H45" s="137">
        <f t="shared" si="6"/>
        <v>102558.67183446759</v>
      </c>
      <c r="I45" s="137">
        <f t="shared" si="7"/>
        <v>29186.22394482253</v>
      </c>
    </row>
    <row r="46" spans="2:9" ht="15.5" x14ac:dyDescent="0.35">
      <c r="B46" s="138">
        <v>27</v>
      </c>
      <c r="C46" s="60" t="str">
        <f>'Maximax, Maximin &amp; Minimax Regr'!$G$10</f>
        <v>£</v>
      </c>
      <c r="D46" s="144">
        <v>466.18854335154271</v>
      </c>
      <c r="E46" s="137">
        <f t="shared" si="3"/>
        <v>69928.281502731406</v>
      </c>
      <c r="F46" s="137">
        <f t="shared" si="4"/>
        <v>0</v>
      </c>
      <c r="G46" s="137">
        <f t="shared" si="5"/>
        <v>13985.656300546281</v>
      </c>
      <c r="H46" s="137">
        <f t="shared" si="6"/>
        <v>69928.281502731406</v>
      </c>
      <c r="I46" s="137">
        <f t="shared" si="7"/>
        <v>18309.427167577138</v>
      </c>
    </row>
    <row r="47" spans="2:9" ht="15.5" x14ac:dyDescent="0.35">
      <c r="B47" s="138">
        <v>28</v>
      </c>
      <c r="C47" s="60" t="str">
        <f>'Maximax, Maximin &amp; Minimax Regr'!$G$10</f>
        <v>£</v>
      </c>
      <c r="D47" s="144">
        <v>526.76168095950197</v>
      </c>
      <c r="E47" s="137">
        <f t="shared" si="3"/>
        <v>75000</v>
      </c>
      <c r="F47" s="137">
        <f t="shared" si="4"/>
        <v>4014.252143925296</v>
      </c>
      <c r="G47" s="137">
        <f t="shared" si="5"/>
        <v>7774.3461409344745</v>
      </c>
      <c r="H47" s="137">
        <f t="shared" si="6"/>
        <v>79014.252143925289</v>
      </c>
      <c r="I47" s="137">
        <f t="shared" si="7"/>
        <v>21338.084047975091</v>
      </c>
    </row>
    <row r="48" spans="2:9" ht="15.5" x14ac:dyDescent="0.35">
      <c r="B48" s="138">
        <v>29</v>
      </c>
      <c r="C48" s="60" t="str">
        <f>'Maximax, Maximin &amp; Minimax Regr'!$G$10</f>
        <v>£</v>
      </c>
      <c r="D48" s="144">
        <v>291.57383953367719</v>
      </c>
      <c r="E48" s="137">
        <f t="shared" si="3"/>
        <v>43736.075930051578</v>
      </c>
      <c r="F48" s="137">
        <f t="shared" si="4"/>
        <v>0</v>
      </c>
      <c r="G48" s="137">
        <f t="shared" si="5"/>
        <v>8747.2151860103186</v>
      </c>
      <c r="H48" s="137">
        <f t="shared" si="6"/>
        <v>43736.075930051578</v>
      </c>
      <c r="I48" s="137">
        <f t="shared" si="7"/>
        <v>9578.6919766838546</v>
      </c>
    </row>
    <row r="49" spans="2:9" ht="15.5" x14ac:dyDescent="0.35">
      <c r="B49" s="138">
        <v>30</v>
      </c>
      <c r="C49" s="60" t="str">
        <f>'Maximax, Maximin &amp; Minimax Regr'!$G$10</f>
        <v>£</v>
      </c>
      <c r="D49" s="144">
        <v>346.28742332224493</v>
      </c>
      <c r="E49" s="137">
        <f t="shared" si="3"/>
        <v>51943.113498336737</v>
      </c>
      <c r="F49" s="137">
        <f t="shared" si="4"/>
        <v>0</v>
      </c>
      <c r="G49" s="137">
        <f t="shared" si="5"/>
        <v>10388.622699667343</v>
      </c>
      <c r="H49" s="137">
        <f t="shared" si="6"/>
        <v>51943.113498336737</v>
      </c>
      <c r="I49" s="137">
        <f t="shared" si="7"/>
        <v>12314.371166112243</v>
      </c>
    </row>
    <row r="50" spans="2:9" ht="15.5" x14ac:dyDescent="0.35">
      <c r="B50" s="138">
        <v>31</v>
      </c>
      <c r="C50" s="60" t="str">
        <f>'Maximax, Maximin &amp; Minimax Regr'!$G$10</f>
        <v>£</v>
      </c>
      <c r="D50" s="144">
        <v>668.3614612262337</v>
      </c>
      <c r="E50" s="137">
        <f t="shared" si="3"/>
        <v>75000</v>
      </c>
      <c r="F50" s="137">
        <f t="shared" si="4"/>
        <v>25254.219183935056</v>
      </c>
      <c r="G50" s="137">
        <f t="shared" si="5"/>
        <v>-30457.594531083101</v>
      </c>
      <c r="H50" s="137">
        <f t="shared" si="6"/>
        <v>100254.21918393506</v>
      </c>
      <c r="I50" s="137">
        <f t="shared" si="7"/>
        <v>28418.07306131169</v>
      </c>
    </row>
    <row r="51" spans="2:9" ht="15.5" x14ac:dyDescent="0.35">
      <c r="B51" s="138">
        <v>32</v>
      </c>
      <c r="C51" s="60" t="str">
        <f>'Maximax, Maximin &amp; Minimax Regr'!$G$10</f>
        <v>£</v>
      </c>
      <c r="D51" s="144">
        <v>542.52754295480213</v>
      </c>
      <c r="E51" s="137">
        <f t="shared" si="3"/>
        <v>75000</v>
      </c>
      <c r="F51" s="137">
        <f t="shared" si="4"/>
        <v>6379.1314432203199</v>
      </c>
      <c r="G51" s="137">
        <f t="shared" si="5"/>
        <v>3517.563402203421</v>
      </c>
      <c r="H51" s="137">
        <f t="shared" si="6"/>
        <v>81379.131443220322</v>
      </c>
      <c r="I51" s="137">
        <f t="shared" si="7"/>
        <v>22126.37714774011</v>
      </c>
    </row>
    <row r="52" spans="2:9" ht="15.5" x14ac:dyDescent="0.35">
      <c r="B52" s="138">
        <v>33</v>
      </c>
      <c r="C52" s="60" t="str">
        <f>'Maximax, Maximin &amp; Minimax Regr'!$G$10</f>
        <v>£</v>
      </c>
      <c r="D52" s="144">
        <v>202.06915494247261</v>
      </c>
      <c r="E52" s="137">
        <f t="shared" si="3"/>
        <v>30310.373241370889</v>
      </c>
      <c r="F52" s="137">
        <f t="shared" si="4"/>
        <v>0</v>
      </c>
      <c r="G52" s="137">
        <f t="shared" si="5"/>
        <v>6062.0746482741779</v>
      </c>
      <c r="H52" s="137">
        <f t="shared" si="6"/>
        <v>30310.373241370889</v>
      </c>
      <c r="I52" s="137">
        <f t="shared" si="7"/>
        <v>5103.4577471236298</v>
      </c>
    </row>
    <row r="53" spans="2:9" ht="15.5" x14ac:dyDescent="0.35">
      <c r="B53" s="138">
        <v>34</v>
      </c>
      <c r="C53" s="60" t="str">
        <f>'Maximax, Maximin &amp; Minimax Regr'!$G$10</f>
        <v>£</v>
      </c>
      <c r="D53" s="144">
        <v>667.59239478743859</v>
      </c>
      <c r="E53" s="137">
        <f t="shared" si="3"/>
        <v>75000</v>
      </c>
      <c r="F53" s="137">
        <f t="shared" si="4"/>
        <v>25138.859218115787</v>
      </c>
      <c r="G53" s="137">
        <f t="shared" si="5"/>
        <v>-30249.946592608423</v>
      </c>
      <c r="H53" s="137">
        <f t="shared" si="6"/>
        <v>100138.85921811579</v>
      </c>
      <c r="I53" s="137">
        <f t="shared" si="7"/>
        <v>28379.619739371934</v>
      </c>
    </row>
    <row r="54" spans="2:9" ht="15.5" x14ac:dyDescent="0.35">
      <c r="B54" s="138">
        <v>35</v>
      </c>
      <c r="C54" s="60" t="str">
        <f>'Maximax, Maximin &amp; Minimax Regr'!$G$10</f>
        <v>£</v>
      </c>
      <c r="D54" s="144">
        <v>367.58323923459579</v>
      </c>
      <c r="E54" s="137">
        <f t="shared" si="3"/>
        <v>55137.485885189366</v>
      </c>
      <c r="F54" s="137">
        <f t="shared" si="4"/>
        <v>0</v>
      </c>
      <c r="G54" s="137">
        <f t="shared" si="5"/>
        <v>11027.497177037869</v>
      </c>
      <c r="H54" s="137">
        <f t="shared" si="6"/>
        <v>55137.485885189366</v>
      </c>
      <c r="I54" s="137">
        <f t="shared" si="7"/>
        <v>13379.161961729784</v>
      </c>
    </row>
    <row r="55" spans="2:9" ht="15.5" x14ac:dyDescent="0.35">
      <c r="B55" s="138">
        <v>36</v>
      </c>
      <c r="C55" s="60" t="str">
        <f>'Maximax, Maximin &amp; Minimax Regr'!$G$10</f>
        <v>£</v>
      </c>
      <c r="D55" s="144">
        <v>591.03366191595205</v>
      </c>
      <c r="E55" s="137">
        <f t="shared" si="3"/>
        <v>75000</v>
      </c>
      <c r="F55" s="137">
        <f t="shared" si="4"/>
        <v>13655.049287392809</v>
      </c>
      <c r="G55" s="137">
        <f t="shared" si="5"/>
        <v>-9579.0887173070514</v>
      </c>
      <c r="H55" s="137">
        <f t="shared" si="6"/>
        <v>88655.049287392801</v>
      </c>
      <c r="I55" s="137">
        <f t="shared" si="7"/>
        <v>24551.683095797598</v>
      </c>
    </row>
    <row r="56" spans="2:9" ht="15.5" x14ac:dyDescent="0.35">
      <c r="B56" s="138">
        <v>37</v>
      </c>
      <c r="C56" s="60" t="str">
        <f>'Maximax, Maximin &amp; Minimax Regr'!$G$10</f>
        <v>£</v>
      </c>
      <c r="D56" s="144">
        <v>411.43833735160376</v>
      </c>
      <c r="E56" s="137">
        <f t="shared" si="3"/>
        <v>61715.750602740562</v>
      </c>
      <c r="F56" s="137">
        <f t="shared" si="4"/>
        <v>0</v>
      </c>
      <c r="G56" s="137">
        <f t="shared" si="5"/>
        <v>12343.150120548111</v>
      </c>
      <c r="H56" s="137">
        <f t="shared" si="6"/>
        <v>61715.750602740562</v>
      </c>
      <c r="I56" s="137">
        <f t="shared" si="7"/>
        <v>15571.916867580185</v>
      </c>
    </row>
    <row r="57" spans="2:9" ht="15.5" x14ac:dyDescent="0.35">
      <c r="B57" s="138">
        <v>38</v>
      </c>
      <c r="C57" s="60" t="str">
        <f>'Maximax, Maximin &amp; Minimax Regr'!$G$10</f>
        <v>£</v>
      </c>
      <c r="D57" s="144">
        <v>794.85457930234691</v>
      </c>
      <c r="E57" s="137">
        <f t="shared" si="3"/>
        <v>75000</v>
      </c>
      <c r="F57" s="137">
        <f t="shared" si="4"/>
        <v>44228.186895352039</v>
      </c>
      <c r="G57" s="137">
        <f t="shared" si="5"/>
        <v>-64610.736411633668</v>
      </c>
      <c r="H57" s="137">
        <f t="shared" si="6"/>
        <v>119228.18689535203</v>
      </c>
      <c r="I57" s="137">
        <f t="shared" si="7"/>
        <v>34742.728965117334</v>
      </c>
    </row>
    <row r="58" spans="2:9" ht="15.5" x14ac:dyDescent="0.35">
      <c r="B58" s="138">
        <v>39</v>
      </c>
      <c r="C58" s="60" t="str">
        <f>'Maximax, Maximin &amp; Minimax Regr'!$G$10</f>
        <v>£</v>
      </c>
      <c r="D58" s="144">
        <v>659.99328592791528</v>
      </c>
      <c r="E58" s="137">
        <f t="shared" si="3"/>
        <v>75000</v>
      </c>
      <c r="F58" s="137">
        <f t="shared" si="4"/>
        <v>23998.992889187291</v>
      </c>
      <c r="G58" s="137">
        <f t="shared" si="5"/>
        <v>-28198.187200537126</v>
      </c>
      <c r="H58" s="137">
        <f t="shared" si="6"/>
        <v>98998.992889187299</v>
      </c>
      <c r="I58" s="137">
        <f t="shared" si="7"/>
        <v>27999.664296395771</v>
      </c>
    </row>
    <row r="59" spans="2:9" ht="15.5" x14ac:dyDescent="0.35">
      <c r="B59" s="138">
        <v>40</v>
      </c>
      <c r="C59" s="60" t="str">
        <f>'Maximax, Maximin &amp; Minimax Regr'!$G$10</f>
        <v>£</v>
      </c>
      <c r="D59" s="144">
        <v>270.4611346781823</v>
      </c>
      <c r="E59" s="137">
        <f t="shared" si="3"/>
        <v>40569.170201727349</v>
      </c>
      <c r="F59" s="137">
        <f t="shared" si="4"/>
        <v>0</v>
      </c>
      <c r="G59" s="137">
        <f t="shared" si="5"/>
        <v>8113.8340403454713</v>
      </c>
      <c r="H59" s="137">
        <f t="shared" si="6"/>
        <v>40569.170201727349</v>
      </c>
      <c r="I59" s="137">
        <f t="shared" si="7"/>
        <v>8523.0567339091176</v>
      </c>
    </row>
    <row r="60" spans="2:9" ht="15.5" x14ac:dyDescent="0.35">
      <c r="B60" s="138">
        <v>41</v>
      </c>
      <c r="C60" s="60" t="str">
        <f>'Maximax, Maximin &amp; Minimax Regr'!$G$10</f>
        <v>£</v>
      </c>
      <c r="D60" s="144">
        <v>365.16617328409677</v>
      </c>
      <c r="E60" s="137">
        <f t="shared" si="3"/>
        <v>54774.925992614517</v>
      </c>
      <c r="F60" s="137">
        <f t="shared" si="4"/>
        <v>0</v>
      </c>
      <c r="G60" s="137">
        <f t="shared" si="5"/>
        <v>10954.985198522903</v>
      </c>
      <c r="H60" s="137">
        <f t="shared" si="6"/>
        <v>54774.925992614517</v>
      </c>
      <c r="I60" s="137">
        <f t="shared" si="7"/>
        <v>13258.308664204837</v>
      </c>
    </row>
    <row r="61" spans="2:9" ht="15.5" x14ac:dyDescent="0.35">
      <c r="B61" s="138">
        <v>42</v>
      </c>
      <c r="C61" s="60" t="str">
        <f>'Maximax, Maximin &amp; Minimax Regr'!$G$10</f>
        <v>£</v>
      </c>
      <c r="D61" s="144">
        <v>771.14169743949708</v>
      </c>
      <c r="E61" s="137">
        <f t="shared" si="3"/>
        <v>75000</v>
      </c>
      <c r="F61" s="137">
        <f t="shared" si="4"/>
        <v>40671.254615924561</v>
      </c>
      <c r="G61" s="137">
        <f t="shared" si="5"/>
        <v>-58208.258308664197</v>
      </c>
      <c r="H61" s="137">
        <f t="shared" si="6"/>
        <v>115671.25461592457</v>
      </c>
      <c r="I61" s="137">
        <f t="shared" si="7"/>
        <v>33557.084871974861</v>
      </c>
    </row>
    <row r="62" spans="2:9" ht="15.5" x14ac:dyDescent="0.35">
      <c r="B62" s="138">
        <v>43</v>
      </c>
      <c r="C62" s="60" t="str">
        <f>'Maximax, Maximin &amp; Minimax Regr'!$G$10</f>
        <v>£</v>
      </c>
      <c r="D62" s="144">
        <v>577.62993255409401</v>
      </c>
      <c r="E62" s="137">
        <f t="shared" si="3"/>
        <v>75000</v>
      </c>
      <c r="F62" s="137">
        <f t="shared" si="4"/>
        <v>11644.489883114102</v>
      </c>
      <c r="G62" s="137">
        <f t="shared" si="5"/>
        <v>-5960.0817896053923</v>
      </c>
      <c r="H62" s="137">
        <f t="shared" si="6"/>
        <v>86644.489883114104</v>
      </c>
      <c r="I62" s="137">
        <f t="shared" si="7"/>
        <v>23881.496627704706</v>
      </c>
    </row>
    <row r="63" spans="2:9" ht="15.5" x14ac:dyDescent="0.35">
      <c r="B63" s="138">
        <v>44</v>
      </c>
      <c r="C63" s="60" t="str">
        <f>'Maximax, Maximin &amp; Minimax Regr'!$G$10</f>
        <v>£</v>
      </c>
      <c r="D63" s="144">
        <v>501.07119968260747</v>
      </c>
      <c r="E63" s="137">
        <f t="shared" si="3"/>
        <v>75000</v>
      </c>
      <c r="F63" s="137">
        <f t="shared" si="4"/>
        <v>160.67995239112065</v>
      </c>
      <c r="G63" s="137">
        <f t="shared" si="5"/>
        <v>14710.776085695987</v>
      </c>
      <c r="H63" s="137">
        <f t="shared" si="6"/>
        <v>75160.679952391118</v>
      </c>
      <c r="I63" s="137">
        <f t="shared" si="7"/>
        <v>20053.55998413037</v>
      </c>
    </row>
    <row r="64" spans="2:9" ht="15.5" x14ac:dyDescent="0.35">
      <c r="B64" s="138">
        <v>45</v>
      </c>
      <c r="C64" s="60" t="str">
        <f>'Maximax, Maximin &amp; Minimax Regr'!$G$10</f>
        <v>£</v>
      </c>
      <c r="D64" s="144">
        <v>553.69731742301701</v>
      </c>
      <c r="E64" s="137">
        <f t="shared" si="3"/>
        <v>75000</v>
      </c>
      <c r="F64" s="137">
        <f t="shared" si="4"/>
        <v>8054.5976134525517</v>
      </c>
      <c r="G64" s="137">
        <f t="shared" si="5"/>
        <v>501.72429578540323</v>
      </c>
      <c r="H64" s="137">
        <f t="shared" si="6"/>
        <v>83054.597613452555</v>
      </c>
      <c r="I64" s="137">
        <f t="shared" si="7"/>
        <v>22684.865871150854</v>
      </c>
    </row>
    <row r="65" spans="2:9" ht="15.5" x14ac:dyDescent="0.35">
      <c r="B65" s="138">
        <v>46</v>
      </c>
      <c r="C65" s="60" t="str">
        <f>'Maximax, Maximin &amp; Minimax Regr'!$G$10</f>
        <v>£</v>
      </c>
      <c r="D65" s="144">
        <v>471.97485274819178</v>
      </c>
      <c r="E65" s="137">
        <f t="shared" si="3"/>
        <v>70796.227912228773</v>
      </c>
      <c r="F65" s="137">
        <f t="shared" si="4"/>
        <v>0</v>
      </c>
      <c r="G65" s="137">
        <f t="shared" si="5"/>
        <v>14159.245582445757</v>
      </c>
      <c r="H65" s="137">
        <f t="shared" si="6"/>
        <v>70796.227912228773</v>
      </c>
      <c r="I65" s="137">
        <f t="shared" si="7"/>
        <v>18598.742637409596</v>
      </c>
    </row>
    <row r="66" spans="2:9" ht="15.5" x14ac:dyDescent="0.35">
      <c r="B66" s="138">
        <v>47</v>
      </c>
      <c r="C66" s="60" t="str">
        <f>'Maximax, Maximin &amp; Minimax Regr'!$G$10</f>
        <v>£</v>
      </c>
      <c r="D66" s="144">
        <v>353.61186559648428</v>
      </c>
      <c r="E66" s="137">
        <f t="shared" si="3"/>
        <v>53041.779839472641</v>
      </c>
      <c r="F66" s="137">
        <f t="shared" si="4"/>
        <v>0</v>
      </c>
      <c r="G66" s="137">
        <f t="shared" si="5"/>
        <v>10608.355967894531</v>
      </c>
      <c r="H66" s="137">
        <f t="shared" si="6"/>
        <v>53041.779839472641</v>
      </c>
      <c r="I66" s="137">
        <f t="shared" si="7"/>
        <v>12680.593279824214</v>
      </c>
    </row>
    <row r="67" spans="2:9" ht="15.5" x14ac:dyDescent="0.35">
      <c r="B67" s="138">
        <v>48</v>
      </c>
      <c r="C67" s="60" t="str">
        <f>'Maximax, Maximin &amp; Minimax Regr'!$G$10</f>
        <v>£</v>
      </c>
      <c r="D67" s="144">
        <v>704.43433942686238</v>
      </c>
      <c r="E67" s="137">
        <f t="shared" si="3"/>
        <v>75000</v>
      </c>
      <c r="F67" s="137">
        <f t="shared" si="4"/>
        <v>30665.150914029356</v>
      </c>
      <c r="G67" s="137">
        <f t="shared" si="5"/>
        <v>-40197.271645252855</v>
      </c>
      <c r="H67" s="137">
        <f t="shared" si="6"/>
        <v>105665.15091402936</v>
      </c>
      <c r="I67" s="137">
        <f t="shared" si="7"/>
        <v>30221.716971343121</v>
      </c>
    </row>
    <row r="68" spans="2:9" ht="15.5" x14ac:dyDescent="0.35">
      <c r="B68" s="138">
        <v>49</v>
      </c>
      <c r="C68" s="60" t="str">
        <f>'Maximax, Maximin &amp; Minimax Regr'!$G$10</f>
        <v>£</v>
      </c>
      <c r="D68" s="144">
        <v>249.23856318857386</v>
      </c>
      <c r="E68" s="137">
        <f t="shared" si="3"/>
        <v>37385.784478286078</v>
      </c>
      <c r="F68" s="137">
        <f t="shared" si="4"/>
        <v>0</v>
      </c>
      <c r="G68" s="137">
        <f t="shared" si="5"/>
        <v>7477.1568956572155</v>
      </c>
      <c r="H68" s="137">
        <f t="shared" si="6"/>
        <v>37385.784478286078</v>
      </c>
      <c r="I68" s="137">
        <f t="shared" si="7"/>
        <v>7461.9281594286913</v>
      </c>
    </row>
    <row r="69" spans="2:9" ht="15.5" x14ac:dyDescent="0.35">
      <c r="B69" s="138">
        <v>50</v>
      </c>
      <c r="C69" s="60" t="str">
        <f>'Maximax, Maximin &amp; Minimax Regr'!$G$10</f>
        <v>£</v>
      </c>
      <c r="D69" s="144">
        <v>769.64018677327795</v>
      </c>
      <c r="E69" s="137">
        <f t="shared" si="3"/>
        <v>75000</v>
      </c>
      <c r="F69" s="137">
        <f t="shared" si="4"/>
        <v>40446.028015991695</v>
      </c>
      <c r="G69" s="137">
        <f t="shared" si="5"/>
        <v>-57802.850428785052</v>
      </c>
      <c r="H69" s="137">
        <f t="shared" si="6"/>
        <v>115446.02801599169</v>
      </c>
      <c r="I69" s="137">
        <f t="shared" si="7"/>
        <v>33482.009338663891</v>
      </c>
    </row>
    <row r="70" spans="2:9" ht="15.5" x14ac:dyDescent="0.35">
      <c r="B70" s="138">
        <v>51</v>
      </c>
      <c r="C70" s="60" t="str">
        <f>'Maximax, Maximin &amp; Minimax Regr'!$G$10</f>
        <v>£</v>
      </c>
      <c r="D70" s="144">
        <v>404.20545060579241</v>
      </c>
      <c r="E70" s="137">
        <f t="shared" si="3"/>
        <v>60630.817590868864</v>
      </c>
      <c r="F70" s="137">
        <f t="shared" si="4"/>
        <v>0</v>
      </c>
      <c r="G70" s="137">
        <f t="shared" si="5"/>
        <v>12126.163518173773</v>
      </c>
      <c r="H70" s="137">
        <f t="shared" si="6"/>
        <v>60630.817590868864</v>
      </c>
      <c r="I70" s="137">
        <f t="shared" si="7"/>
        <v>15210.272530289621</v>
      </c>
    </row>
    <row r="71" spans="2:9" ht="15.5" x14ac:dyDescent="0.35">
      <c r="B71" s="138">
        <v>52</v>
      </c>
      <c r="C71" s="60" t="str">
        <f>'Maximax, Maximin &amp; Minimax Regr'!$G$10</f>
        <v>£</v>
      </c>
      <c r="D71" s="144">
        <v>432.4961088900418</v>
      </c>
      <c r="E71" s="137">
        <f t="shared" si="3"/>
        <v>64874.416333506269</v>
      </c>
      <c r="F71" s="137">
        <f t="shared" si="4"/>
        <v>0</v>
      </c>
      <c r="G71" s="137">
        <f t="shared" si="5"/>
        <v>12974.883266701254</v>
      </c>
      <c r="H71" s="137">
        <f t="shared" si="6"/>
        <v>64874.416333506269</v>
      </c>
      <c r="I71" s="137">
        <f t="shared" si="7"/>
        <v>16624.80544450209</v>
      </c>
    </row>
    <row r="72" spans="2:9" ht="15.5" x14ac:dyDescent="0.35">
      <c r="B72" s="138">
        <v>53</v>
      </c>
      <c r="C72" s="60" t="str">
        <f>'Maximax, Maximin &amp; Minimax Regr'!$G$10</f>
        <v>£</v>
      </c>
      <c r="D72" s="144">
        <v>493.91155735953856</v>
      </c>
      <c r="E72" s="137">
        <f t="shared" si="3"/>
        <v>74086.733603930785</v>
      </c>
      <c r="F72" s="137">
        <f t="shared" si="4"/>
        <v>0</v>
      </c>
      <c r="G72" s="137">
        <f t="shared" si="5"/>
        <v>14817.346720786154</v>
      </c>
      <c r="H72" s="137">
        <f t="shared" si="6"/>
        <v>74086.733603930785</v>
      </c>
      <c r="I72" s="137">
        <f t="shared" si="7"/>
        <v>19695.577867976928</v>
      </c>
    </row>
    <row r="73" spans="2:9" ht="15.5" x14ac:dyDescent="0.35">
      <c r="B73" s="138">
        <v>54</v>
      </c>
      <c r="C73" s="60" t="str">
        <f>'Maximax, Maximin &amp; Minimax Regr'!$G$10</f>
        <v>£</v>
      </c>
      <c r="D73" s="144">
        <v>343.99853511154515</v>
      </c>
      <c r="E73" s="137">
        <f t="shared" si="3"/>
        <v>51599.780266731774</v>
      </c>
      <c r="F73" s="137">
        <f t="shared" si="4"/>
        <v>0</v>
      </c>
      <c r="G73" s="137">
        <f t="shared" si="5"/>
        <v>10319.956053346352</v>
      </c>
      <c r="H73" s="137">
        <f t="shared" si="6"/>
        <v>51599.780266731774</v>
      </c>
      <c r="I73" s="137">
        <f t="shared" si="7"/>
        <v>12199.92675557726</v>
      </c>
    </row>
    <row r="74" spans="2:9" ht="15.5" x14ac:dyDescent="0.35">
      <c r="B74" s="138">
        <v>55</v>
      </c>
      <c r="C74" s="60" t="str">
        <f>'Maximax, Maximin &amp; Minimax Regr'!$G$10</f>
        <v>£</v>
      </c>
      <c r="D74" s="144">
        <v>771.30649739066746</v>
      </c>
      <c r="E74" s="137">
        <f t="shared" si="3"/>
        <v>75000</v>
      </c>
      <c r="F74" s="137">
        <f t="shared" si="4"/>
        <v>40695.974608600118</v>
      </c>
      <c r="G74" s="137">
        <f t="shared" si="5"/>
        <v>-58252.754295480205</v>
      </c>
      <c r="H74" s="137">
        <f t="shared" si="6"/>
        <v>115695.97460860013</v>
      </c>
      <c r="I74" s="137">
        <f t="shared" si="7"/>
        <v>33565.324869533375</v>
      </c>
    </row>
    <row r="75" spans="2:9" ht="15.5" x14ac:dyDescent="0.35">
      <c r="B75" s="138">
        <v>56</v>
      </c>
      <c r="C75" s="60" t="str">
        <f>'Maximax, Maximin &amp; Minimax Regr'!$G$10</f>
        <v>£</v>
      </c>
      <c r="D75" s="144">
        <v>214.90524002807703</v>
      </c>
      <c r="E75" s="137">
        <f t="shared" si="3"/>
        <v>32235.786004211554</v>
      </c>
      <c r="F75" s="137">
        <f t="shared" si="4"/>
        <v>0</v>
      </c>
      <c r="G75" s="137">
        <f t="shared" si="5"/>
        <v>6447.15720084231</v>
      </c>
      <c r="H75" s="137">
        <f t="shared" si="6"/>
        <v>32235.786004211554</v>
      </c>
      <c r="I75" s="137">
        <f t="shared" si="7"/>
        <v>5745.2620014038512</v>
      </c>
    </row>
    <row r="76" spans="2:9" ht="15.5" x14ac:dyDescent="0.35">
      <c r="B76" s="138">
        <v>57</v>
      </c>
      <c r="C76" s="60" t="str">
        <f>'Maximax, Maximin &amp; Minimax Regr'!$G$10</f>
        <v>£</v>
      </c>
      <c r="D76" s="144">
        <v>432.60597552415538</v>
      </c>
      <c r="E76" s="137">
        <f t="shared" si="3"/>
        <v>64890.896328623305</v>
      </c>
      <c r="F76" s="137">
        <f t="shared" si="4"/>
        <v>0</v>
      </c>
      <c r="G76" s="137">
        <f t="shared" si="5"/>
        <v>12978.179265724655</v>
      </c>
      <c r="H76" s="137">
        <f t="shared" si="6"/>
        <v>64890.896328623305</v>
      </c>
      <c r="I76" s="137">
        <f t="shared" si="7"/>
        <v>16630.298776207768</v>
      </c>
    </row>
    <row r="77" spans="2:9" ht="15.5" x14ac:dyDescent="0.35">
      <c r="B77" s="138">
        <v>58</v>
      </c>
      <c r="C77" s="60" t="str">
        <f>'Maximax, Maximin &amp; Minimax Regr'!$G$10</f>
        <v>£</v>
      </c>
      <c r="D77" s="144">
        <v>458.58943449201939</v>
      </c>
      <c r="E77" s="137">
        <f t="shared" si="3"/>
        <v>68788.415173802903</v>
      </c>
      <c r="F77" s="137">
        <f t="shared" si="4"/>
        <v>0</v>
      </c>
      <c r="G77" s="137">
        <f t="shared" si="5"/>
        <v>13757.683034760579</v>
      </c>
      <c r="H77" s="137">
        <f t="shared" si="6"/>
        <v>68788.415173802903</v>
      </c>
      <c r="I77" s="137">
        <f t="shared" si="7"/>
        <v>17929.47172460096</v>
      </c>
    </row>
    <row r="78" spans="2:9" ht="15.5" x14ac:dyDescent="0.35">
      <c r="B78" s="138">
        <v>59</v>
      </c>
      <c r="C78" s="60" t="str">
        <f>'Maximax, Maximin &amp; Minimax Regr'!$G$10</f>
        <v>£</v>
      </c>
      <c r="D78" s="144">
        <v>669.33194982757038</v>
      </c>
      <c r="E78" s="137">
        <f t="shared" si="3"/>
        <v>75000</v>
      </c>
      <c r="F78" s="137">
        <f t="shared" si="4"/>
        <v>25399.792474135556</v>
      </c>
      <c r="G78" s="137">
        <f t="shared" si="5"/>
        <v>-30719.626453443998</v>
      </c>
      <c r="H78" s="137">
        <f t="shared" si="6"/>
        <v>100399.79247413555</v>
      </c>
      <c r="I78" s="137">
        <f t="shared" si="7"/>
        <v>28466.597491378518</v>
      </c>
    </row>
    <row r="79" spans="2:9" ht="15.5" x14ac:dyDescent="0.35">
      <c r="B79" s="138">
        <v>60</v>
      </c>
      <c r="C79" s="60" t="str">
        <f>'Maximax, Maximin &amp; Minimax Regr'!$G$10</f>
        <v>£</v>
      </c>
      <c r="D79" s="144">
        <v>293.47819452497941</v>
      </c>
      <c r="E79" s="137">
        <f t="shared" si="3"/>
        <v>44021.729178746915</v>
      </c>
      <c r="F79" s="137">
        <f t="shared" si="4"/>
        <v>0</v>
      </c>
      <c r="G79" s="137">
        <f t="shared" si="5"/>
        <v>8804.3458357493873</v>
      </c>
      <c r="H79" s="137">
        <f t="shared" si="6"/>
        <v>44021.729178746915</v>
      </c>
      <c r="I79" s="137">
        <f t="shared" si="7"/>
        <v>9673.909726248974</v>
      </c>
    </row>
    <row r="80" spans="2:9" ht="15.5" x14ac:dyDescent="0.35">
      <c r="B80" s="138">
        <v>61</v>
      </c>
      <c r="C80" s="60" t="str">
        <f>'Maximax, Maximin &amp; Minimax Regr'!$G$10</f>
        <v>£</v>
      </c>
      <c r="D80" s="144">
        <v>584.82619708853417</v>
      </c>
      <c r="E80" s="137">
        <f t="shared" si="3"/>
        <v>75000</v>
      </c>
      <c r="F80" s="137">
        <f t="shared" si="4"/>
        <v>12723.929563280126</v>
      </c>
      <c r="G80" s="137">
        <f t="shared" si="5"/>
        <v>-7903.0732139042229</v>
      </c>
      <c r="H80" s="137">
        <f t="shared" si="6"/>
        <v>87723.929563280122</v>
      </c>
      <c r="I80" s="137">
        <f t="shared" si="7"/>
        <v>24241.309854426705</v>
      </c>
    </row>
    <row r="81" spans="2:9" ht="15.5" x14ac:dyDescent="0.35">
      <c r="B81" s="138">
        <v>62</v>
      </c>
      <c r="C81" s="60" t="str">
        <f>'Maximax, Maximin &amp; Minimax Regr'!$G$10</f>
        <v>£</v>
      </c>
      <c r="D81" s="144">
        <v>320.59694204535049</v>
      </c>
      <c r="E81" s="137">
        <f t="shared" si="3"/>
        <v>48089.541306802574</v>
      </c>
      <c r="F81" s="137">
        <f t="shared" si="4"/>
        <v>0</v>
      </c>
      <c r="G81" s="137">
        <f t="shared" si="5"/>
        <v>9617.9082613605133</v>
      </c>
      <c r="H81" s="137">
        <f t="shared" si="6"/>
        <v>48089.541306802574</v>
      </c>
      <c r="I81" s="137">
        <f t="shared" si="7"/>
        <v>11029.847102267529</v>
      </c>
    </row>
    <row r="82" spans="2:9" ht="15.5" x14ac:dyDescent="0.35">
      <c r="B82" s="138">
        <v>63</v>
      </c>
      <c r="C82" s="60" t="str">
        <f>'Maximax, Maximin &amp; Minimax Regr'!$G$10</f>
        <v>£</v>
      </c>
      <c r="D82" s="144">
        <v>480.10498367259743</v>
      </c>
      <c r="E82" s="137">
        <f t="shared" si="3"/>
        <v>72015.747550889617</v>
      </c>
      <c r="F82" s="137">
        <f t="shared" si="4"/>
        <v>0</v>
      </c>
      <c r="G82" s="137">
        <f t="shared" si="5"/>
        <v>14403.149510177929</v>
      </c>
      <c r="H82" s="137">
        <f t="shared" si="6"/>
        <v>72015.747550889617</v>
      </c>
      <c r="I82" s="137">
        <f t="shared" si="7"/>
        <v>19005.249183629872</v>
      </c>
    </row>
    <row r="83" spans="2:9" ht="15.5" x14ac:dyDescent="0.35">
      <c r="B83" s="138">
        <v>64</v>
      </c>
      <c r="C83" s="60" t="str">
        <f>'Maximax, Maximin &amp; Minimax Regr'!$G$10</f>
        <v>£</v>
      </c>
      <c r="D83" s="144">
        <v>412.46375926999724</v>
      </c>
      <c r="E83" s="137">
        <f t="shared" si="3"/>
        <v>61869.563890499587</v>
      </c>
      <c r="F83" s="137">
        <f t="shared" si="4"/>
        <v>0</v>
      </c>
      <c r="G83" s="137">
        <f t="shared" si="5"/>
        <v>12373.912778099919</v>
      </c>
      <c r="H83" s="137">
        <f t="shared" si="6"/>
        <v>61869.563890499587</v>
      </c>
      <c r="I83" s="137">
        <f t="shared" si="7"/>
        <v>15623.187963499862</v>
      </c>
    </row>
    <row r="84" spans="2:9" ht="15.5" x14ac:dyDescent="0.35">
      <c r="B84" s="138">
        <v>65</v>
      </c>
      <c r="C84" s="60" t="str">
        <f>'Maximax, Maximin &amp; Minimax Regr'!$G$10</f>
        <v>£</v>
      </c>
      <c r="D84" s="144">
        <v>548.55189672536403</v>
      </c>
      <c r="E84" s="137">
        <f t="shared" si="3"/>
        <v>75000</v>
      </c>
      <c r="F84" s="137">
        <f t="shared" si="4"/>
        <v>7282.7845088046051</v>
      </c>
      <c r="G84" s="137">
        <f t="shared" si="5"/>
        <v>1890.9878841517202</v>
      </c>
      <c r="H84" s="137">
        <f t="shared" si="6"/>
        <v>82282.784508804602</v>
      </c>
      <c r="I84" s="137">
        <f t="shared" si="7"/>
        <v>22427.594836268196</v>
      </c>
    </row>
    <row r="85" spans="2:9" ht="15.5" x14ac:dyDescent="0.35">
      <c r="B85" s="138">
        <v>66</v>
      </c>
      <c r="C85" s="60" t="str">
        <f>'Maximax, Maximin &amp; Minimax Regr'!$G$10</f>
        <v>£</v>
      </c>
      <c r="D85" s="144">
        <v>743.69335001678519</v>
      </c>
      <c r="E85" s="137">
        <f t="shared" ref="E85:E148" si="8">IF(D85&lt;=500,D85*150,500*150)</f>
        <v>75000</v>
      </c>
      <c r="F85" s="137">
        <f t="shared" ref="F85:F148" si="9">IF(D85&gt;500,(D85-500)*150,0)</f>
        <v>36554.002502517775</v>
      </c>
      <c r="G85" s="137">
        <f t="shared" ref="G85:G148" si="10">E85-($C$8+$C$15*D85+F85)</f>
        <v>-50797.204504531997</v>
      </c>
      <c r="H85" s="137">
        <f t="shared" ref="H85:H148" si="11">150*D85</f>
        <v>111554.00250251777</v>
      </c>
      <c r="I85" s="137">
        <f t="shared" ref="I85:I148" si="12">H85-($D$8+$D$15*D85)</f>
        <v>32184.667500839249</v>
      </c>
    </row>
    <row r="86" spans="2:9" ht="15.5" x14ac:dyDescent="0.35">
      <c r="B86" s="138">
        <v>67</v>
      </c>
      <c r="C86" s="60" t="str">
        <f>'Maximax, Maximin &amp; Minimax Regr'!$G$10</f>
        <v>£</v>
      </c>
      <c r="D86" s="144">
        <v>439.60081789605397</v>
      </c>
      <c r="E86" s="137">
        <f t="shared" si="8"/>
        <v>65940.122684408096</v>
      </c>
      <c r="F86" s="137">
        <f t="shared" si="9"/>
        <v>0</v>
      </c>
      <c r="G86" s="137">
        <f t="shared" si="10"/>
        <v>13188.024536881618</v>
      </c>
      <c r="H86" s="137">
        <f t="shared" si="11"/>
        <v>65940.122684408096</v>
      </c>
      <c r="I86" s="137">
        <f t="shared" si="12"/>
        <v>16980.040894802696</v>
      </c>
    </row>
    <row r="87" spans="2:9" ht="15.5" x14ac:dyDescent="0.35">
      <c r="B87" s="138">
        <v>68</v>
      </c>
      <c r="C87" s="60" t="str">
        <f>'Maximax, Maximin &amp; Minimax Regr'!$G$10</f>
        <v>£</v>
      </c>
      <c r="D87" s="144">
        <v>533.44523453474528</v>
      </c>
      <c r="E87" s="137">
        <f t="shared" si="8"/>
        <v>75000</v>
      </c>
      <c r="F87" s="137">
        <f t="shared" si="9"/>
        <v>5016.7851802117921</v>
      </c>
      <c r="G87" s="137">
        <f t="shared" si="10"/>
        <v>5969.7866756187723</v>
      </c>
      <c r="H87" s="137">
        <f t="shared" si="11"/>
        <v>80016.785180211795</v>
      </c>
      <c r="I87" s="137">
        <f t="shared" si="12"/>
        <v>21672.26172673727</v>
      </c>
    </row>
    <row r="88" spans="2:9" ht="15.5" x14ac:dyDescent="0.35">
      <c r="B88" s="138">
        <v>69</v>
      </c>
      <c r="C88" s="60" t="str">
        <f>'Maximax, Maximin &amp; Minimax Regr'!$G$10</f>
        <v>£</v>
      </c>
      <c r="D88" s="144">
        <v>530.6619464705343</v>
      </c>
      <c r="E88" s="137">
        <f t="shared" si="8"/>
        <v>75000</v>
      </c>
      <c r="F88" s="137">
        <f t="shared" si="9"/>
        <v>4599.2919705801451</v>
      </c>
      <c r="G88" s="137">
        <f t="shared" si="10"/>
        <v>6721.2744529557385</v>
      </c>
      <c r="H88" s="137">
        <f t="shared" si="11"/>
        <v>79599.291970580147</v>
      </c>
      <c r="I88" s="137">
        <f t="shared" si="12"/>
        <v>21533.097323526716</v>
      </c>
    </row>
    <row r="89" spans="2:9" ht="15.5" x14ac:dyDescent="0.35">
      <c r="B89" s="138">
        <v>70</v>
      </c>
      <c r="C89" s="60" t="str">
        <f>'Maximax, Maximin &amp; Minimax Regr'!$G$10</f>
        <v>£</v>
      </c>
      <c r="D89" s="144">
        <v>532.14514603106784</v>
      </c>
      <c r="E89" s="137">
        <f t="shared" si="8"/>
        <v>75000</v>
      </c>
      <c r="F89" s="137">
        <f t="shared" si="9"/>
        <v>4821.771904660176</v>
      </c>
      <c r="G89" s="137">
        <f t="shared" si="10"/>
        <v>6320.8105716116843</v>
      </c>
      <c r="H89" s="137">
        <f t="shared" si="11"/>
        <v>79821.771904660171</v>
      </c>
      <c r="I89" s="137">
        <f t="shared" si="12"/>
        <v>21607.257301553385</v>
      </c>
    </row>
    <row r="90" spans="2:9" ht="15.5" x14ac:dyDescent="0.35">
      <c r="B90" s="138">
        <v>71</v>
      </c>
      <c r="C90" s="60" t="str">
        <f>'Maximax, Maximin &amp; Minimax Regr'!$G$10</f>
        <v>£</v>
      </c>
      <c r="D90" s="144">
        <v>760.08178960539567</v>
      </c>
      <c r="E90" s="137">
        <f t="shared" si="8"/>
        <v>75000</v>
      </c>
      <c r="F90" s="137">
        <f t="shared" si="9"/>
        <v>39012.268440809348</v>
      </c>
      <c r="G90" s="137">
        <f t="shared" si="10"/>
        <v>-55222.083193456827</v>
      </c>
      <c r="H90" s="137">
        <f t="shared" si="11"/>
        <v>114012.26844080935</v>
      </c>
      <c r="I90" s="137">
        <f t="shared" si="12"/>
        <v>33004.089480269788</v>
      </c>
    </row>
    <row r="91" spans="2:9" ht="15.5" x14ac:dyDescent="0.35">
      <c r="B91" s="138">
        <v>72</v>
      </c>
      <c r="C91" s="60" t="str">
        <f>'Maximax, Maximin &amp; Minimax Regr'!$G$10</f>
        <v>£</v>
      </c>
      <c r="D91" s="144">
        <v>243.69029816583759</v>
      </c>
      <c r="E91" s="137">
        <f t="shared" si="8"/>
        <v>36553.544724875639</v>
      </c>
      <c r="F91" s="137">
        <f t="shared" si="9"/>
        <v>0</v>
      </c>
      <c r="G91" s="137">
        <f t="shared" si="10"/>
        <v>7310.7089449751293</v>
      </c>
      <c r="H91" s="137">
        <f t="shared" si="11"/>
        <v>36553.544724875639</v>
      </c>
      <c r="I91" s="137">
        <f t="shared" si="12"/>
        <v>7184.5149082918797</v>
      </c>
    </row>
    <row r="92" spans="2:9" ht="15.5" x14ac:dyDescent="0.35">
      <c r="B92" s="138">
        <v>73</v>
      </c>
      <c r="C92" s="60" t="str">
        <f>'Maximax, Maximin &amp; Minimax Regr'!$G$10</f>
        <v>£</v>
      </c>
      <c r="D92" s="144">
        <v>797.01528977324745</v>
      </c>
      <c r="E92" s="137">
        <f t="shared" si="8"/>
        <v>75000</v>
      </c>
      <c r="F92" s="137">
        <f t="shared" si="9"/>
        <v>44552.293465987117</v>
      </c>
      <c r="G92" s="137">
        <f t="shared" si="10"/>
        <v>-65194.128238776815</v>
      </c>
      <c r="H92" s="137">
        <f t="shared" si="11"/>
        <v>119552.29346598711</v>
      </c>
      <c r="I92" s="137">
        <f t="shared" si="12"/>
        <v>34850.76448866236</v>
      </c>
    </row>
    <row r="93" spans="2:9" ht="15.5" x14ac:dyDescent="0.35">
      <c r="B93" s="138">
        <v>74</v>
      </c>
      <c r="C93" s="60" t="str">
        <f>'Maximax, Maximin &amp; Minimax Regr'!$G$10</f>
        <v>£</v>
      </c>
      <c r="D93" s="144">
        <v>305.5269020661031</v>
      </c>
      <c r="E93" s="137">
        <f t="shared" si="8"/>
        <v>45829.035309915467</v>
      </c>
      <c r="F93" s="137">
        <f t="shared" si="9"/>
        <v>0</v>
      </c>
      <c r="G93" s="137">
        <f t="shared" si="10"/>
        <v>9165.8070619830978</v>
      </c>
      <c r="H93" s="137">
        <f t="shared" si="11"/>
        <v>45829.035309915467</v>
      </c>
      <c r="I93" s="137">
        <f t="shared" si="12"/>
        <v>10276.345103305161</v>
      </c>
    </row>
    <row r="94" spans="2:9" ht="15.5" x14ac:dyDescent="0.35">
      <c r="B94" s="138">
        <v>75</v>
      </c>
      <c r="C94" s="60" t="str">
        <f>'Maximax, Maximin &amp; Minimax Regr'!$G$10</f>
        <v>£</v>
      </c>
      <c r="D94" s="144">
        <v>431.70873134556109</v>
      </c>
      <c r="E94" s="137">
        <f t="shared" si="8"/>
        <v>64756.309701834165</v>
      </c>
      <c r="F94" s="137">
        <f t="shared" si="9"/>
        <v>0</v>
      </c>
      <c r="G94" s="137">
        <f t="shared" si="10"/>
        <v>12951.261940366836</v>
      </c>
      <c r="H94" s="137">
        <f t="shared" si="11"/>
        <v>64756.309701834165</v>
      </c>
      <c r="I94" s="137">
        <f t="shared" si="12"/>
        <v>16585.436567278055</v>
      </c>
    </row>
    <row r="95" spans="2:9" ht="15.5" x14ac:dyDescent="0.35">
      <c r="B95" s="138">
        <v>76</v>
      </c>
      <c r="C95" s="60" t="str">
        <f>'Maximax, Maximin &amp; Minimax Regr'!$G$10</f>
        <v>£</v>
      </c>
      <c r="D95" s="144">
        <v>326.49311807611315</v>
      </c>
      <c r="E95" s="137">
        <f t="shared" si="8"/>
        <v>48973.967711416975</v>
      </c>
      <c r="F95" s="137">
        <f t="shared" si="9"/>
        <v>0</v>
      </c>
      <c r="G95" s="137">
        <f t="shared" si="10"/>
        <v>9794.793542283398</v>
      </c>
      <c r="H95" s="137">
        <f t="shared" si="11"/>
        <v>48973.967711416975</v>
      </c>
      <c r="I95" s="137">
        <f t="shared" si="12"/>
        <v>11324.655903805658</v>
      </c>
    </row>
    <row r="96" spans="2:9" ht="15.5" x14ac:dyDescent="0.35">
      <c r="B96" s="138">
        <v>77</v>
      </c>
      <c r="C96" s="60" t="str">
        <f>'Maximax, Maximin &amp; Minimax Regr'!$G$10</f>
        <v>£</v>
      </c>
      <c r="D96" s="144">
        <v>636.28040406506545</v>
      </c>
      <c r="E96" s="137">
        <f t="shared" si="8"/>
        <v>75000</v>
      </c>
      <c r="F96" s="137">
        <f t="shared" si="9"/>
        <v>20442.060609759817</v>
      </c>
      <c r="G96" s="137">
        <f t="shared" si="10"/>
        <v>-21795.709097567669</v>
      </c>
      <c r="H96" s="137">
        <f t="shared" si="11"/>
        <v>95442.060609759821</v>
      </c>
      <c r="I96" s="137">
        <f t="shared" si="12"/>
        <v>26814.020203253283</v>
      </c>
    </row>
    <row r="97" spans="2:9" ht="15.5" x14ac:dyDescent="0.35">
      <c r="B97" s="138">
        <v>78</v>
      </c>
      <c r="C97" s="60" t="str">
        <f>'Maximax, Maximin &amp; Minimax Regr'!$G$10</f>
        <v>£</v>
      </c>
      <c r="D97" s="144">
        <v>582.00628681295211</v>
      </c>
      <c r="E97" s="137">
        <f t="shared" si="8"/>
        <v>75000</v>
      </c>
      <c r="F97" s="137">
        <f t="shared" si="9"/>
        <v>12300.943021942818</v>
      </c>
      <c r="G97" s="137">
        <f t="shared" si="10"/>
        <v>-7141.6974394970748</v>
      </c>
      <c r="H97" s="137">
        <f t="shared" si="11"/>
        <v>87300.943021942818</v>
      </c>
      <c r="I97" s="137">
        <f t="shared" si="12"/>
        <v>24100.314340647608</v>
      </c>
    </row>
    <row r="98" spans="2:9" ht="15.5" x14ac:dyDescent="0.35">
      <c r="B98" s="138">
        <v>79</v>
      </c>
      <c r="C98" s="60" t="str">
        <f>'Maximax, Maximin &amp; Minimax Regr'!$G$10</f>
        <v>£</v>
      </c>
      <c r="D98" s="144">
        <v>647.15720084231089</v>
      </c>
      <c r="E98" s="137">
        <f t="shared" si="8"/>
        <v>75000</v>
      </c>
      <c r="F98" s="137">
        <f t="shared" si="9"/>
        <v>22073.580126346635</v>
      </c>
      <c r="G98" s="137">
        <f t="shared" si="10"/>
        <v>-24732.444227423955</v>
      </c>
      <c r="H98" s="137">
        <f t="shared" si="11"/>
        <v>97073.580126346627</v>
      </c>
      <c r="I98" s="137">
        <f t="shared" si="12"/>
        <v>27357.860042115542</v>
      </c>
    </row>
    <row r="99" spans="2:9" ht="15.5" x14ac:dyDescent="0.35">
      <c r="B99" s="138">
        <v>80</v>
      </c>
      <c r="C99" s="60" t="str">
        <f>'Maximax, Maximin &amp; Minimax Regr'!$G$10</f>
        <v>£</v>
      </c>
      <c r="D99" s="144">
        <v>662.4469740897855</v>
      </c>
      <c r="E99" s="137">
        <f t="shared" si="8"/>
        <v>75000</v>
      </c>
      <c r="F99" s="137">
        <f t="shared" si="9"/>
        <v>24367.046113467826</v>
      </c>
      <c r="G99" s="137">
        <f t="shared" si="10"/>
        <v>-28860.683004242077</v>
      </c>
      <c r="H99" s="137">
        <f t="shared" si="11"/>
        <v>99367.046113467819</v>
      </c>
      <c r="I99" s="137">
        <f t="shared" si="12"/>
        <v>28122.348704489268</v>
      </c>
    </row>
    <row r="100" spans="2:9" ht="15.5" x14ac:dyDescent="0.35">
      <c r="B100" s="138">
        <v>81</v>
      </c>
      <c r="C100" s="60" t="str">
        <f>'Maximax, Maximin &amp; Minimax Regr'!$G$10</f>
        <v>£</v>
      </c>
      <c r="D100" s="144">
        <v>531.30283516953023</v>
      </c>
      <c r="E100" s="137">
        <f t="shared" si="8"/>
        <v>75000</v>
      </c>
      <c r="F100" s="137">
        <f t="shared" si="9"/>
        <v>4695.4252754295339</v>
      </c>
      <c r="G100" s="137">
        <f t="shared" si="10"/>
        <v>6548.2345042268425</v>
      </c>
      <c r="H100" s="137">
        <f t="shared" si="11"/>
        <v>79695.42527542953</v>
      </c>
      <c r="I100" s="137">
        <f t="shared" si="12"/>
        <v>21565.141758476508</v>
      </c>
    </row>
    <row r="101" spans="2:9" ht="15.5" x14ac:dyDescent="0.35">
      <c r="B101" s="138">
        <v>82</v>
      </c>
      <c r="C101" s="60" t="str">
        <f>'Maximax, Maximin &amp; Minimax Regr'!$G$10</f>
        <v>£</v>
      </c>
      <c r="D101" s="144">
        <v>439.58250679036837</v>
      </c>
      <c r="E101" s="137">
        <f t="shared" si="8"/>
        <v>65937.376018555253</v>
      </c>
      <c r="F101" s="137">
        <f t="shared" si="9"/>
        <v>0</v>
      </c>
      <c r="G101" s="137">
        <f t="shared" si="10"/>
        <v>13187.475203711045</v>
      </c>
      <c r="H101" s="137">
        <f t="shared" si="11"/>
        <v>65937.376018555253</v>
      </c>
      <c r="I101" s="137">
        <f t="shared" si="12"/>
        <v>16979.125339518418</v>
      </c>
    </row>
    <row r="102" spans="2:9" ht="15.5" x14ac:dyDescent="0.35">
      <c r="B102" s="138">
        <v>83</v>
      </c>
      <c r="C102" s="60" t="str">
        <f>'Maximax, Maximin &amp; Minimax Regr'!$G$10</f>
        <v>£</v>
      </c>
      <c r="D102" s="144">
        <v>492.88613544114503</v>
      </c>
      <c r="E102" s="137">
        <f t="shared" si="8"/>
        <v>73932.92031617176</v>
      </c>
      <c r="F102" s="137">
        <f t="shared" si="9"/>
        <v>0</v>
      </c>
      <c r="G102" s="137">
        <f t="shared" si="10"/>
        <v>14786.584063234353</v>
      </c>
      <c r="H102" s="137">
        <f t="shared" si="11"/>
        <v>73932.92031617176</v>
      </c>
      <c r="I102" s="137">
        <f t="shared" si="12"/>
        <v>19644.306772057258</v>
      </c>
    </row>
    <row r="103" spans="2:9" ht="15.5" x14ac:dyDescent="0.35">
      <c r="B103" s="138">
        <v>84</v>
      </c>
      <c r="C103" s="60" t="str">
        <f>'Maximax, Maximin &amp; Minimax Regr'!$G$10</f>
        <v>£</v>
      </c>
      <c r="D103" s="144">
        <v>330.21027253028961</v>
      </c>
      <c r="E103" s="137">
        <f t="shared" si="8"/>
        <v>49531.540879543441</v>
      </c>
      <c r="F103" s="137">
        <f t="shared" si="9"/>
        <v>0</v>
      </c>
      <c r="G103" s="137">
        <f t="shared" si="10"/>
        <v>9906.3081759086854</v>
      </c>
      <c r="H103" s="137">
        <f t="shared" si="11"/>
        <v>49531.540879543441</v>
      </c>
      <c r="I103" s="137">
        <f t="shared" si="12"/>
        <v>11510.513626514483</v>
      </c>
    </row>
    <row r="104" spans="2:9" ht="15.5" x14ac:dyDescent="0.35">
      <c r="B104" s="138">
        <v>85</v>
      </c>
      <c r="C104" s="60" t="str">
        <f>'Maximax, Maximin &amp; Minimax Regr'!$G$10</f>
        <v>£</v>
      </c>
      <c r="D104" s="144">
        <v>731.42490920743433</v>
      </c>
      <c r="E104" s="137">
        <f t="shared" si="8"/>
        <v>75000</v>
      </c>
      <c r="F104" s="137">
        <f t="shared" si="9"/>
        <v>34713.736381115152</v>
      </c>
      <c r="G104" s="137">
        <f t="shared" si="10"/>
        <v>-47484.725486007257</v>
      </c>
      <c r="H104" s="137">
        <f t="shared" si="11"/>
        <v>109713.73638111514</v>
      </c>
      <c r="I104" s="137">
        <f t="shared" si="12"/>
        <v>31571.245460371705</v>
      </c>
    </row>
    <row r="105" spans="2:9" ht="15.5" x14ac:dyDescent="0.35">
      <c r="B105" s="138">
        <v>86</v>
      </c>
      <c r="C105" s="60" t="str">
        <f>'Maximax, Maximin &amp; Minimax Regr'!$G$10</f>
        <v>£</v>
      </c>
      <c r="D105" s="144">
        <v>373.90057069612715</v>
      </c>
      <c r="E105" s="137">
        <f t="shared" si="8"/>
        <v>56085.085604419073</v>
      </c>
      <c r="F105" s="137">
        <f t="shared" si="9"/>
        <v>0</v>
      </c>
      <c r="G105" s="137">
        <f t="shared" si="10"/>
        <v>11217.017120883815</v>
      </c>
      <c r="H105" s="137">
        <f t="shared" si="11"/>
        <v>56085.085604419073</v>
      </c>
      <c r="I105" s="137">
        <f t="shared" si="12"/>
        <v>13695.028534806355</v>
      </c>
    </row>
    <row r="106" spans="2:9" ht="15.5" x14ac:dyDescent="0.35">
      <c r="B106" s="138">
        <v>87</v>
      </c>
      <c r="C106" s="60" t="str">
        <f>'Maximax, Maximin &amp; Minimax Regr'!$G$10</f>
        <v>£</v>
      </c>
      <c r="D106" s="144">
        <v>451.19174779503771</v>
      </c>
      <c r="E106" s="137">
        <f t="shared" si="8"/>
        <v>67678.762169255657</v>
      </c>
      <c r="F106" s="137">
        <f t="shared" si="9"/>
        <v>0</v>
      </c>
      <c r="G106" s="137">
        <f t="shared" si="10"/>
        <v>13535.752433851128</v>
      </c>
      <c r="H106" s="137">
        <f t="shared" si="11"/>
        <v>67678.762169255657</v>
      </c>
      <c r="I106" s="137">
        <f t="shared" si="12"/>
        <v>17559.587389751883</v>
      </c>
    </row>
    <row r="107" spans="2:9" ht="15.5" x14ac:dyDescent="0.35">
      <c r="B107" s="138">
        <v>88</v>
      </c>
      <c r="C107" s="60" t="str">
        <f>'Maximax, Maximin &amp; Minimax Regr'!$G$10</f>
        <v>£</v>
      </c>
      <c r="D107" s="144">
        <v>675.85070345164343</v>
      </c>
      <c r="E107" s="137">
        <f t="shared" si="8"/>
        <v>75000</v>
      </c>
      <c r="F107" s="137">
        <f t="shared" si="9"/>
        <v>26377.605517746513</v>
      </c>
      <c r="G107" s="137">
        <f t="shared" si="10"/>
        <v>-32479.689931943722</v>
      </c>
      <c r="H107" s="137">
        <f t="shared" si="11"/>
        <v>101377.60551774652</v>
      </c>
      <c r="I107" s="137">
        <f t="shared" si="12"/>
        <v>28792.535172582167</v>
      </c>
    </row>
    <row r="108" spans="2:9" ht="15.5" x14ac:dyDescent="0.35">
      <c r="B108" s="138">
        <v>89</v>
      </c>
      <c r="C108" s="60" t="str">
        <f>'Maximax, Maximin &amp; Minimax Regr'!$G$10</f>
        <v>£</v>
      </c>
      <c r="D108" s="144">
        <v>519.89501632740257</v>
      </c>
      <c r="E108" s="137">
        <f t="shared" si="8"/>
        <v>75000</v>
      </c>
      <c r="F108" s="137">
        <f t="shared" si="9"/>
        <v>2984.2524491103859</v>
      </c>
      <c r="G108" s="137">
        <f t="shared" si="10"/>
        <v>9628.3455916013045</v>
      </c>
      <c r="H108" s="137">
        <f t="shared" si="11"/>
        <v>77984.252449110383</v>
      </c>
      <c r="I108" s="137">
        <f t="shared" si="12"/>
        <v>20994.750816370128</v>
      </c>
    </row>
    <row r="109" spans="2:9" ht="15.5" x14ac:dyDescent="0.35">
      <c r="B109" s="138">
        <v>90</v>
      </c>
      <c r="C109" s="60" t="str">
        <f>'Maximax, Maximin &amp; Minimax Regr'!$G$10</f>
        <v>£</v>
      </c>
      <c r="D109" s="144">
        <v>670.9982604449599</v>
      </c>
      <c r="E109" s="137">
        <f t="shared" si="8"/>
        <v>75000</v>
      </c>
      <c r="F109" s="137">
        <f t="shared" si="9"/>
        <v>25649.739066743983</v>
      </c>
      <c r="G109" s="137">
        <f t="shared" si="10"/>
        <v>-31169.530320139165</v>
      </c>
      <c r="H109" s="137">
        <f t="shared" si="11"/>
        <v>100649.73906674399</v>
      </c>
      <c r="I109" s="137">
        <f t="shared" si="12"/>
        <v>28549.913022248002</v>
      </c>
    </row>
    <row r="110" spans="2:9" ht="15.5" x14ac:dyDescent="0.35">
      <c r="B110" s="138">
        <v>91</v>
      </c>
      <c r="C110" s="60" t="str">
        <f>'Maximax, Maximin &amp; Minimax Regr'!$G$10</f>
        <v>£</v>
      </c>
      <c r="D110" s="144">
        <v>756.3829462569048</v>
      </c>
      <c r="E110" s="137">
        <f t="shared" si="8"/>
        <v>75000</v>
      </c>
      <c r="F110" s="137">
        <f t="shared" si="9"/>
        <v>38457.441938535718</v>
      </c>
      <c r="G110" s="137">
        <f t="shared" si="10"/>
        <v>-54223.395489364295</v>
      </c>
      <c r="H110" s="137">
        <f t="shared" si="11"/>
        <v>113457.44193853572</v>
      </c>
      <c r="I110" s="137">
        <f t="shared" si="12"/>
        <v>32819.147312845234</v>
      </c>
    </row>
    <row r="111" spans="2:9" ht="15.5" x14ac:dyDescent="0.35">
      <c r="B111" s="138">
        <v>92</v>
      </c>
      <c r="C111" s="60" t="str">
        <f>'Maximax, Maximin &amp; Minimax Regr'!$G$10</f>
        <v>£</v>
      </c>
      <c r="D111" s="144">
        <v>419.05575731681267</v>
      </c>
      <c r="E111" s="137">
        <f t="shared" si="8"/>
        <v>62858.3635975219</v>
      </c>
      <c r="F111" s="137">
        <f t="shared" si="9"/>
        <v>0</v>
      </c>
      <c r="G111" s="137">
        <f t="shared" si="10"/>
        <v>12571.672719504379</v>
      </c>
      <c r="H111" s="137">
        <f t="shared" si="11"/>
        <v>62858.3635975219</v>
      </c>
      <c r="I111" s="137">
        <f t="shared" si="12"/>
        <v>15952.787865840633</v>
      </c>
    </row>
    <row r="112" spans="2:9" ht="15.5" x14ac:dyDescent="0.35">
      <c r="B112" s="138">
        <v>93</v>
      </c>
      <c r="C112" s="60" t="str">
        <f>'Maximax, Maximin &amp; Minimax Regr'!$G$10</f>
        <v>£</v>
      </c>
      <c r="D112" s="144">
        <v>369.90874965666677</v>
      </c>
      <c r="E112" s="137">
        <f t="shared" si="8"/>
        <v>55486.312448500015</v>
      </c>
      <c r="F112" s="137">
        <f t="shared" si="9"/>
        <v>0</v>
      </c>
      <c r="G112" s="137">
        <f t="shared" si="10"/>
        <v>11097.262489700006</v>
      </c>
      <c r="H112" s="137">
        <f t="shared" si="11"/>
        <v>55486.312448500015</v>
      </c>
      <c r="I112" s="137">
        <f t="shared" si="12"/>
        <v>13495.437482833338</v>
      </c>
    </row>
    <row r="113" spans="2:9" ht="15.5" x14ac:dyDescent="0.35">
      <c r="B113" s="138">
        <v>94</v>
      </c>
      <c r="C113" s="60" t="str">
        <f>'Maximax, Maximin &amp; Minimax Regr'!$G$10</f>
        <v>£</v>
      </c>
      <c r="D113" s="144">
        <v>714.32233649708542</v>
      </c>
      <c r="E113" s="137">
        <f t="shared" si="8"/>
        <v>75000</v>
      </c>
      <c r="F113" s="137">
        <f t="shared" si="9"/>
        <v>32148.350474562812</v>
      </c>
      <c r="G113" s="137">
        <f t="shared" si="10"/>
        <v>-42867.030854213066</v>
      </c>
      <c r="H113" s="137">
        <f t="shared" si="11"/>
        <v>107148.35047456282</v>
      </c>
      <c r="I113" s="137">
        <f t="shared" si="12"/>
        <v>30716.116824854282</v>
      </c>
    </row>
    <row r="114" spans="2:9" ht="15.5" x14ac:dyDescent="0.35">
      <c r="B114" s="138">
        <v>95</v>
      </c>
      <c r="C114" s="60" t="str">
        <f>'Maximax, Maximin &amp; Minimax Regr'!$G$10</f>
        <v>£</v>
      </c>
      <c r="D114" s="144">
        <v>548.95474105044718</v>
      </c>
      <c r="E114" s="137">
        <f t="shared" si="8"/>
        <v>75000</v>
      </c>
      <c r="F114" s="137">
        <f t="shared" si="9"/>
        <v>7343.211157567077</v>
      </c>
      <c r="G114" s="137">
        <f t="shared" si="10"/>
        <v>1782.2199163792684</v>
      </c>
      <c r="H114" s="137">
        <f t="shared" si="11"/>
        <v>82343.211157567071</v>
      </c>
      <c r="I114" s="137">
        <f t="shared" si="12"/>
        <v>22447.737052522352</v>
      </c>
    </row>
    <row r="115" spans="2:9" ht="15.5" x14ac:dyDescent="0.35">
      <c r="B115" s="138">
        <v>96</v>
      </c>
      <c r="C115" s="60" t="str">
        <f>'Maximax, Maximin &amp; Minimax Regr'!$G$10</f>
        <v>£</v>
      </c>
      <c r="D115" s="144">
        <v>365.42252876369514</v>
      </c>
      <c r="E115" s="137">
        <f t="shared" si="8"/>
        <v>54813.379314554273</v>
      </c>
      <c r="F115" s="137">
        <f t="shared" si="9"/>
        <v>0</v>
      </c>
      <c r="G115" s="137">
        <f t="shared" si="10"/>
        <v>10962.675862910859</v>
      </c>
      <c r="H115" s="137">
        <f t="shared" si="11"/>
        <v>54813.379314554273</v>
      </c>
      <c r="I115" s="137">
        <f t="shared" si="12"/>
        <v>13271.126438184758</v>
      </c>
    </row>
    <row r="116" spans="2:9" ht="15.5" x14ac:dyDescent="0.35">
      <c r="B116" s="138">
        <v>97</v>
      </c>
      <c r="C116" s="60" t="str">
        <f>'Maximax, Maximin &amp; Minimax Regr'!$G$10</f>
        <v>£</v>
      </c>
      <c r="D116" s="144">
        <v>483.05307168797879</v>
      </c>
      <c r="E116" s="137">
        <f t="shared" si="8"/>
        <v>72457.960753196821</v>
      </c>
      <c r="F116" s="137">
        <f t="shared" si="9"/>
        <v>0</v>
      </c>
      <c r="G116" s="137">
        <f t="shared" si="10"/>
        <v>14491.592150639364</v>
      </c>
      <c r="H116" s="137">
        <f t="shared" si="11"/>
        <v>72457.960753196821</v>
      </c>
      <c r="I116" s="137">
        <f t="shared" si="12"/>
        <v>19152.65358439894</v>
      </c>
    </row>
    <row r="117" spans="2:9" ht="15.5" x14ac:dyDescent="0.35">
      <c r="B117" s="138">
        <v>98</v>
      </c>
      <c r="C117" s="60" t="str">
        <f>'Maximax, Maximin &amp; Minimax Regr'!$G$10</f>
        <v>£</v>
      </c>
      <c r="D117" s="144">
        <v>744.35254982146671</v>
      </c>
      <c r="E117" s="137">
        <f t="shared" si="8"/>
        <v>75000</v>
      </c>
      <c r="F117" s="137">
        <f t="shared" si="9"/>
        <v>36652.882473220008</v>
      </c>
      <c r="G117" s="137">
        <f t="shared" si="10"/>
        <v>-50975.188451796013</v>
      </c>
      <c r="H117" s="137">
        <f t="shared" si="11"/>
        <v>111652.88247322</v>
      </c>
      <c r="I117" s="137">
        <f t="shared" si="12"/>
        <v>32217.627491073334</v>
      </c>
    </row>
    <row r="118" spans="2:9" ht="15.5" x14ac:dyDescent="0.35">
      <c r="B118" s="138">
        <v>99</v>
      </c>
      <c r="C118" s="60" t="str">
        <f>'Maximax, Maximin &amp; Minimax Regr'!$G$10</f>
        <v>£</v>
      </c>
      <c r="D118" s="144">
        <v>471.86498611407819</v>
      </c>
      <c r="E118" s="137">
        <f t="shared" si="8"/>
        <v>70779.74791711173</v>
      </c>
      <c r="F118" s="137">
        <f t="shared" si="9"/>
        <v>0</v>
      </c>
      <c r="G118" s="137">
        <f t="shared" si="10"/>
        <v>14155.949583422349</v>
      </c>
      <c r="H118" s="137">
        <f t="shared" si="11"/>
        <v>70779.74791711173</v>
      </c>
      <c r="I118" s="137">
        <f t="shared" si="12"/>
        <v>18593.24930570391</v>
      </c>
    </row>
    <row r="119" spans="2:9" ht="15.5" x14ac:dyDescent="0.35">
      <c r="B119" s="138">
        <v>100</v>
      </c>
      <c r="C119" s="60" t="str">
        <f>'Maximax, Maximin &amp; Minimax Regr'!$G$10</f>
        <v>£</v>
      </c>
      <c r="D119" s="144">
        <v>793.1333353679006</v>
      </c>
      <c r="E119" s="137">
        <f t="shared" si="8"/>
        <v>75000</v>
      </c>
      <c r="F119" s="137">
        <f t="shared" si="9"/>
        <v>43970.000305185087</v>
      </c>
      <c r="G119" s="137">
        <f t="shared" si="10"/>
        <v>-64146.00054933317</v>
      </c>
      <c r="H119" s="137">
        <f t="shared" si="11"/>
        <v>118970.00030518509</v>
      </c>
      <c r="I119" s="137">
        <f t="shared" si="12"/>
        <v>34656.666768395036</v>
      </c>
    </row>
    <row r="120" spans="2:9" ht="15.5" x14ac:dyDescent="0.35">
      <c r="B120" s="138">
        <v>101</v>
      </c>
      <c r="C120" s="60" t="str">
        <f>'Maximax, Maximin &amp; Minimax Regr'!$G$10</f>
        <v>£</v>
      </c>
      <c r="D120" s="144">
        <v>303.91552476577044</v>
      </c>
      <c r="E120" s="137">
        <f t="shared" si="8"/>
        <v>45587.328714865565</v>
      </c>
      <c r="F120" s="137">
        <f t="shared" si="9"/>
        <v>0</v>
      </c>
      <c r="G120" s="137">
        <f t="shared" si="10"/>
        <v>9117.465742973116</v>
      </c>
      <c r="H120" s="137">
        <f t="shared" si="11"/>
        <v>45587.328714865565</v>
      </c>
      <c r="I120" s="137">
        <f t="shared" si="12"/>
        <v>10195.776238288519</v>
      </c>
    </row>
    <row r="121" spans="2:9" ht="15.5" x14ac:dyDescent="0.35">
      <c r="B121" s="138">
        <v>102</v>
      </c>
      <c r="C121" s="60" t="str">
        <f>'Maximax, Maximin &amp; Minimax Regr'!$G$10</f>
        <v>£</v>
      </c>
      <c r="D121" s="144">
        <v>689.74883266701249</v>
      </c>
      <c r="E121" s="137">
        <f t="shared" si="8"/>
        <v>75000</v>
      </c>
      <c r="F121" s="137">
        <f t="shared" si="9"/>
        <v>28462.324900051874</v>
      </c>
      <c r="G121" s="137">
        <f t="shared" si="10"/>
        <v>-36232.184820093375</v>
      </c>
      <c r="H121" s="137">
        <f t="shared" si="11"/>
        <v>103462.32490005187</v>
      </c>
      <c r="I121" s="137">
        <f t="shared" si="12"/>
        <v>29487.441633350623</v>
      </c>
    </row>
    <row r="122" spans="2:9" ht="15.5" x14ac:dyDescent="0.35">
      <c r="B122" s="138">
        <v>103</v>
      </c>
      <c r="C122" s="60" t="str">
        <f>'Maximax, Maximin &amp; Minimax Regr'!$G$10</f>
        <v>£</v>
      </c>
      <c r="D122" s="144">
        <v>251.98522904141362</v>
      </c>
      <c r="E122" s="137">
        <f t="shared" si="8"/>
        <v>37797.78435621204</v>
      </c>
      <c r="F122" s="137">
        <f t="shared" si="9"/>
        <v>0</v>
      </c>
      <c r="G122" s="137">
        <f t="shared" si="10"/>
        <v>7559.5568712424065</v>
      </c>
      <c r="H122" s="137">
        <f t="shared" si="11"/>
        <v>37797.78435621204</v>
      </c>
      <c r="I122" s="137">
        <f t="shared" si="12"/>
        <v>7599.2614520706775</v>
      </c>
    </row>
    <row r="123" spans="2:9" ht="15.5" x14ac:dyDescent="0.35">
      <c r="B123" s="138">
        <v>104</v>
      </c>
      <c r="C123" s="60" t="str">
        <f>'Maximax, Maximin &amp; Minimax Regr'!$G$10</f>
        <v>£</v>
      </c>
      <c r="D123" s="144">
        <v>683.17514572588266</v>
      </c>
      <c r="E123" s="137">
        <f t="shared" si="8"/>
        <v>75000</v>
      </c>
      <c r="F123" s="137">
        <f t="shared" si="9"/>
        <v>27476.271858882399</v>
      </c>
      <c r="G123" s="137">
        <f t="shared" si="10"/>
        <v>-34457.289345988305</v>
      </c>
      <c r="H123" s="137">
        <f t="shared" si="11"/>
        <v>102476.27185888239</v>
      </c>
      <c r="I123" s="137">
        <f t="shared" si="12"/>
        <v>29158.757286294131</v>
      </c>
    </row>
    <row r="124" spans="2:9" ht="15.5" x14ac:dyDescent="0.35">
      <c r="B124" s="138">
        <v>105</v>
      </c>
      <c r="C124" s="60" t="str">
        <f>'Maximax, Maximin &amp; Minimax Regr'!$G$10</f>
        <v>£</v>
      </c>
      <c r="D124" s="144">
        <v>304.64796899319435</v>
      </c>
      <c r="E124" s="137">
        <f t="shared" si="8"/>
        <v>45697.195348979156</v>
      </c>
      <c r="F124" s="137">
        <f t="shared" si="9"/>
        <v>0</v>
      </c>
      <c r="G124" s="137">
        <f t="shared" si="10"/>
        <v>9139.439069795837</v>
      </c>
      <c r="H124" s="137">
        <f t="shared" si="11"/>
        <v>45697.195348979156</v>
      </c>
      <c r="I124" s="137">
        <f t="shared" si="12"/>
        <v>10232.398449659719</v>
      </c>
    </row>
    <row r="125" spans="2:9" ht="15.5" x14ac:dyDescent="0.35">
      <c r="B125" s="138">
        <v>106</v>
      </c>
      <c r="C125" s="60" t="str">
        <f>'Maximax, Maximin &amp; Minimax Regr'!$G$10</f>
        <v>£</v>
      </c>
      <c r="D125" s="144">
        <v>588.65321817682434</v>
      </c>
      <c r="E125" s="137">
        <f t="shared" si="8"/>
        <v>75000</v>
      </c>
      <c r="F125" s="137">
        <f t="shared" si="9"/>
        <v>13297.982726523651</v>
      </c>
      <c r="G125" s="137">
        <f t="shared" si="10"/>
        <v>-8936.3689077425806</v>
      </c>
      <c r="H125" s="137">
        <f t="shared" si="11"/>
        <v>88297.982726523653</v>
      </c>
      <c r="I125" s="137">
        <f t="shared" si="12"/>
        <v>24432.660908841222</v>
      </c>
    </row>
    <row r="126" spans="2:9" ht="15.5" x14ac:dyDescent="0.35">
      <c r="B126" s="138">
        <v>107</v>
      </c>
      <c r="C126" s="60" t="str">
        <f>'Maximax, Maximin &amp; Minimax Regr'!$G$10</f>
        <v>£</v>
      </c>
      <c r="D126" s="144">
        <v>511.06906338694421</v>
      </c>
      <c r="E126" s="137">
        <f t="shared" si="8"/>
        <v>75000</v>
      </c>
      <c r="F126" s="137">
        <f t="shared" si="9"/>
        <v>1660.3595080416312</v>
      </c>
      <c r="G126" s="137">
        <f t="shared" si="10"/>
        <v>12011.352885525062</v>
      </c>
      <c r="H126" s="137">
        <f t="shared" si="11"/>
        <v>76660.359508041627</v>
      </c>
      <c r="I126" s="137">
        <f t="shared" si="12"/>
        <v>20553.453169347209</v>
      </c>
    </row>
    <row r="127" spans="2:9" ht="15.5" x14ac:dyDescent="0.35">
      <c r="B127" s="138">
        <v>108</v>
      </c>
      <c r="C127" s="60" t="str">
        <f>'Maximax, Maximin &amp; Minimax Regr'!$G$10</f>
        <v>£</v>
      </c>
      <c r="D127" s="144">
        <v>461.62907803582874</v>
      </c>
      <c r="E127" s="137">
        <f t="shared" si="8"/>
        <v>69244.361705374307</v>
      </c>
      <c r="F127" s="137">
        <f t="shared" si="9"/>
        <v>0</v>
      </c>
      <c r="G127" s="137">
        <f t="shared" si="10"/>
        <v>13848.872341074857</v>
      </c>
      <c r="H127" s="137">
        <f t="shared" si="11"/>
        <v>69244.361705374307</v>
      </c>
      <c r="I127" s="137">
        <f t="shared" si="12"/>
        <v>18081.453901791436</v>
      </c>
    </row>
    <row r="128" spans="2:9" ht="15.5" x14ac:dyDescent="0.35">
      <c r="B128" s="138">
        <v>109</v>
      </c>
      <c r="C128" s="60" t="str">
        <f>'Maximax, Maximin &amp; Minimax Regr'!$G$10</f>
        <v>£</v>
      </c>
      <c r="D128" s="144">
        <v>433.13699758903772</v>
      </c>
      <c r="E128" s="137">
        <f t="shared" si="8"/>
        <v>64970.54963835566</v>
      </c>
      <c r="F128" s="137">
        <f t="shared" si="9"/>
        <v>0</v>
      </c>
      <c r="G128" s="137">
        <f t="shared" si="10"/>
        <v>12994.109927671132</v>
      </c>
      <c r="H128" s="137">
        <f t="shared" si="11"/>
        <v>64970.54963835566</v>
      </c>
      <c r="I128" s="137">
        <f t="shared" si="12"/>
        <v>16656.849879451889</v>
      </c>
    </row>
    <row r="129" spans="2:9" ht="15.5" x14ac:dyDescent="0.35">
      <c r="B129" s="138">
        <v>110</v>
      </c>
      <c r="C129" s="60" t="str">
        <f>'Maximax, Maximin &amp; Minimax Regr'!$G$10</f>
        <v>£</v>
      </c>
      <c r="D129" s="144">
        <v>219.08017212439344</v>
      </c>
      <c r="E129" s="137">
        <f t="shared" si="8"/>
        <v>32862.025818659014</v>
      </c>
      <c r="F129" s="137">
        <f t="shared" si="9"/>
        <v>0</v>
      </c>
      <c r="G129" s="137">
        <f t="shared" si="10"/>
        <v>6572.4051637318007</v>
      </c>
      <c r="H129" s="137">
        <f t="shared" si="11"/>
        <v>32862.025818659014</v>
      </c>
      <c r="I129" s="137">
        <f t="shared" si="12"/>
        <v>5954.0086062196715</v>
      </c>
    </row>
    <row r="130" spans="2:9" ht="15.5" x14ac:dyDescent="0.35">
      <c r="B130" s="138">
        <v>111</v>
      </c>
      <c r="C130" s="60" t="str">
        <f>'Maximax, Maximin &amp; Minimax Regr'!$G$10</f>
        <v>£</v>
      </c>
      <c r="D130" s="144">
        <v>349.69328897976618</v>
      </c>
      <c r="E130" s="137">
        <f t="shared" si="8"/>
        <v>52453.993346964926</v>
      </c>
      <c r="F130" s="137">
        <f t="shared" si="9"/>
        <v>0</v>
      </c>
      <c r="G130" s="137">
        <f t="shared" si="10"/>
        <v>10490.798669392985</v>
      </c>
      <c r="H130" s="137">
        <f t="shared" si="11"/>
        <v>52453.993346964926</v>
      </c>
      <c r="I130" s="137">
        <f t="shared" si="12"/>
        <v>12484.664448988311</v>
      </c>
    </row>
    <row r="131" spans="2:9" ht="15.5" x14ac:dyDescent="0.35">
      <c r="B131" s="138">
        <v>112</v>
      </c>
      <c r="C131" s="60" t="str">
        <f>'Maximax, Maximin &amp; Minimax Regr'!$G$10</f>
        <v>£</v>
      </c>
      <c r="D131" s="144">
        <v>622.69356364635155</v>
      </c>
      <c r="E131" s="137">
        <f t="shared" si="8"/>
        <v>75000</v>
      </c>
      <c r="F131" s="137">
        <f t="shared" si="9"/>
        <v>18404.034546952731</v>
      </c>
      <c r="G131" s="137">
        <f t="shared" si="10"/>
        <v>-18127.262184514926</v>
      </c>
      <c r="H131" s="137">
        <f t="shared" si="11"/>
        <v>93404.034546952738</v>
      </c>
      <c r="I131" s="137">
        <f t="shared" si="12"/>
        <v>26134.678182317584</v>
      </c>
    </row>
    <row r="132" spans="2:9" ht="15.5" x14ac:dyDescent="0.35">
      <c r="B132" s="138">
        <v>113</v>
      </c>
      <c r="C132" s="60" t="str">
        <f>'Maximax, Maximin &amp; Minimax Regr'!$G$10</f>
        <v>£</v>
      </c>
      <c r="D132" s="144">
        <v>718.7536240730002</v>
      </c>
      <c r="E132" s="137">
        <f t="shared" si="8"/>
        <v>75000</v>
      </c>
      <c r="F132" s="137">
        <f t="shared" si="9"/>
        <v>32813.04361095003</v>
      </c>
      <c r="G132" s="137">
        <f t="shared" si="10"/>
        <v>-44063.478499710051</v>
      </c>
      <c r="H132" s="137">
        <f t="shared" si="11"/>
        <v>107813.04361095003</v>
      </c>
      <c r="I132" s="137">
        <f t="shared" si="12"/>
        <v>30937.681203650005</v>
      </c>
    </row>
    <row r="133" spans="2:9" ht="15.5" x14ac:dyDescent="0.35">
      <c r="B133" s="138">
        <v>114</v>
      </c>
      <c r="C133" s="60" t="str">
        <f>'Maximax, Maximin &amp; Minimax Regr'!$G$10</f>
        <v>£</v>
      </c>
      <c r="D133" s="144">
        <v>657.04519791253392</v>
      </c>
      <c r="E133" s="137">
        <f t="shared" si="8"/>
        <v>75000</v>
      </c>
      <c r="F133" s="137">
        <f t="shared" si="9"/>
        <v>23556.779686880087</v>
      </c>
      <c r="G133" s="137">
        <f t="shared" si="10"/>
        <v>-27402.203436384152</v>
      </c>
      <c r="H133" s="137">
        <f t="shared" si="11"/>
        <v>98556.779686880094</v>
      </c>
      <c r="I133" s="137">
        <f t="shared" si="12"/>
        <v>27852.259895626703</v>
      </c>
    </row>
    <row r="134" spans="2:9" ht="15.5" x14ac:dyDescent="0.35">
      <c r="B134" s="138">
        <v>115</v>
      </c>
      <c r="C134" s="60" t="str">
        <f>'Maximax, Maximin &amp; Minimax Regr'!$G$10</f>
        <v>£</v>
      </c>
      <c r="D134" s="144">
        <v>548.03918576616707</v>
      </c>
      <c r="E134" s="137">
        <f t="shared" si="8"/>
        <v>75000</v>
      </c>
      <c r="F134" s="137">
        <f t="shared" si="9"/>
        <v>7205.8778649250598</v>
      </c>
      <c r="G134" s="137">
        <f t="shared" si="10"/>
        <v>2029.4198431348923</v>
      </c>
      <c r="H134" s="137">
        <f t="shared" si="11"/>
        <v>82205.87786492506</v>
      </c>
      <c r="I134" s="137">
        <f t="shared" si="12"/>
        <v>22401.959288308353</v>
      </c>
    </row>
    <row r="135" spans="2:9" ht="15.5" x14ac:dyDescent="0.35">
      <c r="B135" s="138">
        <v>116</v>
      </c>
      <c r="C135" s="60" t="str">
        <f>'Maximax, Maximin &amp; Minimax Regr'!$G$10</f>
        <v>£</v>
      </c>
      <c r="D135" s="144">
        <v>301.51676992095707</v>
      </c>
      <c r="E135" s="137">
        <f t="shared" si="8"/>
        <v>45227.515488143559</v>
      </c>
      <c r="F135" s="137">
        <f t="shared" si="9"/>
        <v>0</v>
      </c>
      <c r="G135" s="137">
        <f t="shared" si="10"/>
        <v>9045.5030976287089</v>
      </c>
      <c r="H135" s="137">
        <f t="shared" si="11"/>
        <v>45227.515488143559</v>
      </c>
      <c r="I135" s="137">
        <f t="shared" si="12"/>
        <v>10075.838496047851</v>
      </c>
    </row>
    <row r="136" spans="2:9" ht="15.5" x14ac:dyDescent="0.35">
      <c r="B136" s="138">
        <v>117</v>
      </c>
      <c r="C136" s="60" t="str">
        <f>'Maximax, Maximin &amp; Minimax Regr'!$G$10</f>
        <v>£</v>
      </c>
      <c r="D136" s="144">
        <v>228.98648030030213</v>
      </c>
      <c r="E136" s="137">
        <f t="shared" si="8"/>
        <v>34347.972045045317</v>
      </c>
      <c r="F136" s="137">
        <f t="shared" si="9"/>
        <v>0</v>
      </c>
      <c r="G136" s="137">
        <f t="shared" si="10"/>
        <v>6869.5944090090597</v>
      </c>
      <c r="H136" s="137">
        <f t="shared" si="11"/>
        <v>34347.972045045317</v>
      </c>
      <c r="I136" s="137">
        <f t="shared" si="12"/>
        <v>6449.3240150151032</v>
      </c>
    </row>
    <row r="137" spans="2:9" ht="15.5" x14ac:dyDescent="0.35">
      <c r="B137" s="138">
        <v>118</v>
      </c>
      <c r="C137" s="60" t="str">
        <f>'Maximax, Maximin &amp; Minimax Regr'!$G$10</f>
        <v>£</v>
      </c>
      <c r="D137" s="144">
        <v>580.99917600024423</v>
      </c>
      <c r="E137" s="137">
        <f t="shared" si="8"/>
        <v>75000</v>
      </c>
      <c r="F137" s="137">
        <f t="shared" si="9"/>
        <v>12149.876400036635</v>
      </c>
      <c r="G137" s="137">
        <f t="shared" si="10"/>
        <v>-6869.777520065938</v>
      </c>
      <c r="H137" s="137">
        <f t="shared" si="11"/>
        <v>87149.876400036635</v>
      </c>
      <c r="I137" s="137">
        <f t="shared" si="12"/>
        <v>24049.958800012209</v>
      </c>
    </row>
    <row r="138" spans="2:9" ht="15.5" x14ac:dyDescent="0.35">
      <c r="B138" s="138">
        <v>119</v>
      </c>
      <c r="C138" s="60" t="str">
        <f>'Maximax, Maximin &amp; Minimax Regr'!$G$10</f>
        <v>£</v>
      </c>
      <c r="D138" s="144">
        <v>327.20725119785152</v>
      </c>
      <c r="E138" s="137">
        <f t="shared" si="8"/>
        <v>49081.08767967773</v>
      </c>
      <c r="F138" s="137">
        <f t="shared" si="9"/>
        <v>0</v>
      </c>
      <c r="G138" s="137">
        <f t="shared" si="10"/>
        <v>9816.217535935546</v>
      </c>
      <c r="H138" s="137">
        <f t="shared" si="11"/>
        <v>49081.08767967773</v>
      </c>
      <c r="I138" s="137">
        <f t="shared" si="12"/>
        <v>11360.362559892579</v>
      </c>
    </row>
    <row r="139" spans="2:9" ht="15.5" x14ac:dyDescent="0.35">
      <c r="B139" s="138">
        <v>120</v>
      </c>
      <c r="C139" s="60" t="str">
        <f>'Maximax, Maximin &amp; Minimax Regr'!$G$10</f>
        <v>£</v>
      </c>
      <c r="D139" s="144">
        <v>765.22721030304876</v>
      </c>
      <c r="E139" s="137">
        <f t="shared" si="8"/>
        <v>75000</v>
      </c>
      <c r="F139" s="137">
        <f t="shared" si="9"/>
        <v>39784.081545457317</v>
      </c>
      <c r="G139" s="137">
        <f t="shared" si="10"/>
        <v>-56611.346781823173</v>
      </c>
      <c r="H139" s="137">
        <f t="shared" si="11"/>
        <v>114784.08154545732</v>
      </c>
      <c r="I139" s="137">
        <f t="shared" si="12"/>
        <v>33261.360515152439</v>
      </c>
    </row>
    <row r="140" spans="2:9" ht="15.5" x14ac:dyDescent="0.35">
      <c r="B140" s="138">
        <v>121</v>
      </c>
      <c r="C140" s="60" t="str">
        <f>'Maximax, Maximin &amp; Minimax Regr'!$G$10</f>
        <v>£</v>
      </c>
      <c r="D140" s="144">
        <v>471.42551957762385</v>
      </c>
      <c r="E140" s="137">
        <f t="shared" si="8"/>
        <v>70713.827936643575</v>
      </c>
      <c r="F140" s="137">
        <f t="shared" si="9"/>
        <v>0</v>
      </c>
      <c r="G140" s="137">
        <f t="shared" si="10"/>
        <v>14142.765587328715</v>
      </c>
      <c r="H140" s="137">
        <f t="shared" si="11"/>
        <v>70713.827936643575</v>
      </c>
      <c r="I140" s="137">
        <f t="shared" si="12"/>
        <v>18571.275978881189</v>
      </c>
    </row>
    <row r="141" spans="2:9" ht="15.5" x14ac:dyDescent="0.35">
      <c r="B141" s="138">
        <v>122</v>
      </c>
      <c r="C141" s="60" t="str">
        <f>'Maximax, Maximin &amp; Minimax Regr'!$G$10</f>
        <v>£</v>
      </c>
      <c r="D141" s="144">
        <v>241.74932096316417</v>
      </c>
      <c r="E141" s="137">
        <f t="shared" si="8"/>
        <v>36262.398144474624</v>
      </c>
      <c r="F141" s="137">
        <f t="shared" si="9"/>
        <v>0</v>
      </c>
      <c r="G141" s="137">
        <f t="shared" si="10"/>
        <v>7252.4796288949256</v>
      </c>
      <c r="H141" s="137">
        <f t="shared" si="11"/>
        <v>36262.398144474624</v>
      </c>
      <c r="I141" s="137">
        <f t="shared" si="12"/>
        <v>7087.4660481582068</v>
      </c>
    </row>
    <row r="142" spans="2:9" ht="15.5" x14ac:dyDescent="0.35">
      <c r="B142" s="138">
        <v>123</v>
      </c>
      <c r="C142" s="60" t="str">
        <f>'Maximax, Maximin &amp; Minimax Regr'!$G$10</f>
        <v>£</v>
      </c>
      <c r="D142" s="144">
        <v>514.76790673543496</v>
      </c>
      <c r="E142" s="137">
        <f t="shared" si="8"/>
        <v>75000</v>
      </c>
      <c r="F142" s="137">
        <f t="shared" si="9"/>
        <v>2215.1860103152444</v>
      </c>
      <c r="G142" s="137">
        <f t="shared" si="10"/>
        <v>11012.66518143256</v>
      </c>
      <c r="H142" s="137">
        <f t="shared" si="11"/>
        <v>77215.186010315243</v>
      </c>
      <c r="I142" s="137">
        <f t="shared" si="12"/>
        <v>20738.395336771748</v>
      </c>
    </row>
    <row r="143" spans="2:9" ht="15.5" x14ac:dyDescent="0.35">
      <c r="B143" s="138">
        <v>124</v>
      </c>
      <c r="C143" s="60" t="str">
        <f>'Maximax, Maximin &amp; Minimax Regr'!$G$10</f>
        <v>£</v>
      </c>
      <c r="D143" s="144">
        <v>491.10995818964199</v>
      </c>
      <c r="E143" s="137">
        <f t="shared" si="8"/>
        <v>73666.493728446294</v>
      </c>
      <c r="F143" s="137">
        <f t="shared" si="9"/>
        <v>0</v>
      </c>
      <c r="G143" s="137">
        <f t="shared" si="10"/>
        <v>14733.298745689259</v>
      </c>
      <c r="H143" s="137">
        <f t="shared" si="11"/>
        <v>73666.493728446294</v>
      </c>
      <c r="I143" s="137">
        <f t="shared" si="12"/>
        <v>19555.497909482096</v>
      </c>
    </row>
    <row r="144" spans="2:9" ht="15.5" x14ac:dyDescent="0.35">
      <c r="B144" s="138">
        <v>125</v>
      </c>
      <c r="C144" s="60" t="str">
        <f>'Maximax, Maximin &amp; Minimax Regr'!$G$10</f>
        <v>£</v>
      </c>
      <c r="D144" s="144">
        <v>433.90606402783288</v>
      </c>
      <c r="E144" s="137">
        <f t="shared" si="8"/>
        <v>65085.909604174929</v>
      </c>
      <c r="F144" s="137">
        <f t="shared" si="9"/>
        <v>0</v>
      </c>
      <c r="G144" s="137">
        <f t="shared" si="10"/>
        <v>13017.181920834984</v>
      </c>
      <c r="H144" s="137">
        <f t="shared" si="11"/>
        <v>65085.909604174929</v>
      </c>
      <c r="I144" s="137">
        <f t="shared" si="12"/>
        <v>16695.303201391638</v>
      </c>
    </row>
    <row r="145" spans="2:9" ht="15.5" x14ac:dyDescent="0.35">
      <c r="B145" s="138">
        <v>126</v>
      </c>
      <c r="C145" s="60" t="str">
        <f>'Maximax, Maximin &amp; Minimax Regr'!$G$10</f>
        <v>£</v>
      </c>
      <c r="D145" s="144">
        <v>516.2144840845973</v>
      </c>
      <c r="E145" s="137">
        <f t="shared" si="8"/>
        <v>75000</v>
      </c>
      <c r="F145" s="137">
        <f t="shared" si="9"/>
        <v>2432.1726126895956</v>
      </c>
      <c r="G145" s="137">
        <f t="shared" si="10"/>
        <v>10622.089297158731</v>
      </c>
      <c r="H145" s="137">
        <f t="shared" si="11"/>
        <v>77432.172612689596</v>
      </c>
      <c r="I145" s="137">
        <f t="shared" si="12"/>
        <v>20810.724204229868</v>
      </c>
    </row>
    <row r="146" spans="2:9" ht="15.5" x14ac:dyDescent="0.35">
      <c r="B146" s="138">
        <v>127</v>
      </c>
      <c r="C146" s="60" t="str">
        <f>'Maximax, Maximin &amp; Minimax Regr'!$G$10</f>
        <v>£</v>
      </c>
      <c r="D146" s="144">
        <v>458.42463454084901</v>
      </c>
      <c r="E146" s="137">
        <f t="shared" si="8"/>
        <v>68763.695181127347</v>
      </c>
      <c r="F146" s="137">
        <f t="shared" si="9"/>
        <v>0</v>
      </c>
      <c r="G146" s="137">
        <f t="shared" si="10"/>
        <v>13752.739036225466</v>
      </c>
      <c r="H146" s="137">
        <f t="shared" si="11"/>
        <v>68763.695181127347</v>
      </c>
      <c r="I146" s="137">
        <f t="shared" si="12"/>
        <v>17921.231727042446</v>
      </c>
    </row>
    <row r="147" spans="2:9" ht="15.5" x14ac:dyDescent="0.35">
      <c r="B147" s="138">
        <v>128</v>
      </c>
      <c r="C147" s="60" t="str">
        <f>'Maximax, Maximin &amp; Minimax Regr'!$G$10</f>
        <v>£</v>
      </c>
      <c r="D147" s="144">
        <v>600.77517014069031</v>
      </c>
      <c r="E147" s="137">
        <f t="shared" si="8"/>
        <v>75000</v>
      </c>
      <c r="F147" s="137">
        <f t="shared" si="9"/>
        <v>15116.275521103546</v>
      </c>
      <c r="G147" s="137">
        <f t="shared" si="10"/>
        <v>-12209.295937986375</v>
      </c>
      <c r="H147" s="137">
        <f t="shared" si="11"/>
        <v>90116.27552110354</v>
      </c>
      <c r="I147" s="137">
        <f t="shared" si="12"/>
        <v>25038.758507034509</v>
      </c>
    </row>
    <row r="148" spans="2:9" ht="15.5" x14ac:dyDescent="0.35">
      <c r="B148" s="138">
        <v>129</v>
      </c>
      <c r="C148" s="60" t="str">
        <f>'Maximax, Maximin &amp; Minimax Regr'!$G$10</f>
        <v>£</v>
      </c>
      <c r="D148" s="144">
        <v>757.51823480941187</v>
      </c>
      <c r="E148" s="137">
        <f t="shared" si="8"/>
        <v>75000</v>
      </c>
      <c r="F148" s="137">
        <f t="shared" si="9"/>
        <v>38627.735221411778</v>
      </c>
      <c r="G148" s="137">
        <f t="shared" si="10"/>
        <v>-54529.923398541199</v>
      </c>
      <c r="H148" s="137">
        <f t="shared" si="11"/>
        <v>113627.73522141179</v>
      </c>
      <c r="I148" s="137">
        <f t="shared" si="12"/>
        <v>32875.911740470605</v>
      </c>
    </row>
    <row r="149" spans="2:9" ht="15.5" x14ac:dyDescent="0.35">
      <c r="B149" s="138">
        <v>130</v>
      </c>
      <c r="C149" s="60" t="str">
        <f>'Maximax, Maximin &amp; Minimax Regr'!$G$10</f>
        <v>£</v>
      </c>
      <c r="D149" s="144">
        <v>363.88439588610493</v>
      </c>
      <c r="E149" s="137">
        <f t="shared" ref="E149:E212" si="13">IF(D149&lt;=500,D149*150,500*150)</f>
        <v>54582.659382915735</v>
      </c>
      <c r="F149" s="137">
        <f t="shared" ref="F149:F212" si="14">IF(D149&gt;500,(D149-500)*150,0)</f>
        <v>0</v>
      </c>
      <c r="G149" s="137">
        <f t="shared" ref="G149:G212" si="15">E149-($C$8+$C$15*D149+F149)</f>
        <v>10916.531876583147</v>
      </c>
      <c r="H149" s="137">
        <f t="shared" ref="H149:H212" si="16">150*D149</f>
        <v>54582.659382915735</v>
      </c>
      <c r="I149" s="137">
        <f t="shared" ref="I149:I212" si="17">H149-($D$8+$D$15*D149)</f>
        <v>13194.219794305245</v>
      </c>
    </row>
    <row r="150" spans="2:9" ht="15.5" x14ac:dyDescent="0.35">
      <c r="B150" s="138">
        <v>131</v>
      </c>
      <c r="C150" s="60" t="str">
        <f>'Maximax, Maximin &amp; Minimax Regr'!$G$10</f>
        <v>£</v>
      </c>
      <c r="D150" s="144">
        <v>331.54698324533831</v>
      </c>
      <c r="E150" s="137">
        <f t="shared" si="13"/>
        <v>49732.047486800744</v>
      </c>
      <c r="F150" s="137">
        <f t="shared" si="14"/>
        <v>0</v>
      </c>
      <c r="G150" s="137">
        <f t="shared" si="15"/>
        <v>9946.4094973601459</v>
      </c>
      <c r="H150" s="137">
        <f t="shared" si="16"/>
        <v>49732.047486800744</v>
      </c>
      <c r="I150" s="137">
        <f t="shared" si="17"/>
        <v>11577.34916226691</v>
      </c>
    </row>
    <row r="151" spans="2:9" ht="15.5" x14ac:dyDescent="0.35">
      <c r="B151" s="138">
        <v>132</v>
      </c>
      <c r="C151" s="60" t="str">
        <f>'Maximax, Maximin &amp; Minimax Regr'!$G$10</f>
        <v>£</v>
      </c>
      <c r="D151" s="144">
        <v>718.68037965025781</v>
      </c>
      <c r="E151" s="137">
        <f t="shared" si="13"/>
        <v>75000</v>
      </c>
      <c r="F151" s="137">
        <f t="shared" si="14"/>
        <v>32802.056947538673</v>
      </c>
      <c r="G151" s="137">
        <f t="shared" si="15"/>
        <v>-44043.702505569614</v>
      </c>
      <c r="H151" s="137">
        <f t="shared" si="16"/>
        <v>107802.05694753867</v>
      </c>
      <c r="I151" s="137">
        <f t="shared" si="17"/>
        <v>30934.018982512891</v>
      </c>
    </row>
    <row r="152" spans="2:9" ht="15.5" x14ac:dyDescent="0.35">
      <c r="B152" s="138">
        <v>133</v>
      </c>
      <c r="C152" s="60" t="str">
        <f>'Maximax, Maximin &amp; Minimax Regr'!$G$10</f>
        <v>£</v>
      </c>
      <c r="D152" s="144">
        <v>635.47471541489915</v>
      </c>
      <c r="E152" s="137">
        <f t="shared" si="13"/>
        <v>75000</v>
      </c>
      <c r="F152" s="137">
        <f t="shared" si="14"/>
        <v>20321.207312234874</v>
      </c>
      <c r="G152" s="137">
        <f t="shared" si="15"/>
        <v>-21578.17316202278</v>
      </c>
      <c r="H152" s="137">
        <f t="shared" si="16"/>
        <v>95321.207312234867</v>
      </c>
      <c r="I152" s="137">
        <f t="shared" si="17"/>
        <v>26773.735770744956</v>
      </c>
    </row>
    <row r="153" spans="2:9" ht="15.5" x14ac:dyDescent="0.35">
      <c r="B153" s="138">
        <v>134</v>
      </c>
      <c r="C153" s="60" t="str">
        <f>'Maximax, Maximin &amp; Minimax Regr'!$G$10</f>
        <v>£</v>
      </c>
      <c r="D153" s="144">
        <v>504.87990966521193</v>
      </c>
      <c r="E153" s="137">
        <f t="shared" si="13"/>
        <v>75000</v>
      </c>
      <c r="F153" s="137">
        <f t="shared" si="14"/>
        <v>731.98644978178891</v>
      </c>
      <c r="G153" s="137">
        <f t="shared" si="15"/>
        <v>13682.424390392778</v>
      </c>
      <c r="H153" s="137">
        <f t="shared" si="16"/>
        <v>75731.986449781791</v>
      </c>
      <c r="I153" s="137">
        <f t="shared" si="17"/>
        <v>20243.995483260602</v>
      </c>
    </row>
    <row r="154" spans="2:9" ht="15.5" x14ac:dyDescent="0.35">
      <c r="B154" s="138">
        <v>135</v>
      </c>
      <c r="C154" s="60" t="str">
        <f>'Maximax, Maximin &amp; Minimax Regr'!$G$10</f>
        <v>£</v>
      </c>
      <c r="D154" s="144">
        <v>373.99212622455514</v>
      </c>
      <c r="E154" s="137">
        <f t="shared" si="13"/>
        <v>56098.818933683273</v>
      </c>
      <c r="F154" s="137">
        <f t="shared" si="14"/>
        <v>0</v>
      </c>
      <c r="G154" s="137">
        <f t="shared" si="15"/>
        <v>11219.763786736657</v>
      </c>
      <c r="H154" s="137">
        <f t="shared" si="16"/>
        <v>56098.818933683273</v>
      </c>
      <c r="I154" s="137">
        <f t="shared" si="17"/>
        <v>13699.606311227762</v>
      </c>
    </row>
    <row r="155" spans="2:9" ht="15.5" x14ac:dyDescent="0.35">
      <c r="B155" s="138">
        <v>136</v>
      </c>
      <c r="C155" s="60" t="str">
        <f>'Maximax, Maximin &amp; Minimax Regr'!$G$10</f>
        <v>£</v>
      </c>
      <c r="D155" s="144">
        <v>424.23780022583696</v>
      </c>
      <c r="E155" s="137">
        <f t="shared" si="13"/>
        <v>63635.670033875547</v>
      </c>
      <c r="F155" s="137">
        <f t="shared" si="14"/>
        <v>0</v>
      </c>
      <c r="G155" s="137">
        <f t="shared" si="15"/>
        <v>12727.134006775115</v>
      </c>
      <c r="H155" s="137">
        <f t="shared" si="16"/>
        <v>63635.670033875547</v>
      </c>
      <c r="I155" s="137">
        <f t="shared" si="17"/>
        <v>16211.890011291849</v>
      </c>
    </row>
    <row r="156" spans="2:9" ht="15.5" x14ac:dyDescent="0.35">
      <c r="B156" s="138">
        <v>137</v>
      </c>
      <c r="C156" s="60" t="str">
        <f>'Maximax, Maximin &amp; Minimax Regr'!$G$10</f>
        <v>£</v>
      </c>
      <c r="D156" s="144">
        <v>732.19397564622943</v>
      </c>
      <c r="E156" s="137">
        <f t="shared" si="13"/>
        <v>75000</v>
      </c>
      <c r="F156" s="137">
        <f t="shared" si="14"/>
        <v>34829.096346934413</v>
      </c>
      <c r="G156" s="137">
        <f t="shared" si="15"/>
        <v>-47692.37342448195</v>
      </c>
      <c r="H156" s="137">
        <f t="shared" si="16"/>
        <v>109829.09634693441</v>
      </c>
      <c r="I156" s="137">
        <f t="shared" si="17"/>
        <v>31609.698782311476</v>
      </c>
    </row>
    <row r="157" spans="2:9" ht="15.5" x14ac:dyDescent="0.35">
      <c r="B157" s="138">
        <v>138</v>
      </c>
      <c r="C157" s="60" t="str">
        <f>'Maximax, Maximin &amp; Minimax Regr'!$G$10</f>
        <v>£</v>
      </c>
      <c r="D157" s="144">
        <v>438.22748496963408</v>
      </c>
      <c r="E157" s="137">
        <f t="shared" si="13"/>
        <v>65734.122745445115</v>
      </c>
      <c r="F157" s="137">
        <f t="shared" si="14"/>
        <v>0</v>
      </c>
      <c r="G157" s="137">
        <f t="shared" si="15"/>
        <v>13146.824549089026</v>
      </c>
      <c r="H157" s="137">
        <f t="shared" si="16"/>
        <v>65734.122745445115</v>
      </c>
      <c r="I157" s="137">
        <f t="shared" si="17"/>
        <v>16911.374248481705</v>
      </c>
    </row>
    <row r="158" spans="2:9" ht="15.5" x14ac:dyDescent="0.35">
      <c r="B158" s="138">
        <v>139</v>
      </c>
      <c r="C158" s="60" t="str">
        <f>'Maximax, Maximin &amp; Minimax Regr'!$G$10</f>
        <v>£</v>
      </c>
      <c r="D158" s="144">
        <v>312.54005554368723</v>
      </c>
      <c r="E158" s="137">
        <f t="shared" si="13"/>
        <v>46881.008331553086</v>
      </c>
      <c r="F158" s="137">
        <f t="shared" si="14"/>
        <v>0</v>
      </c>
      <c r="G158" s="137">
        <f t="shared" si="15"/>
        <v>9376.2016663106187</v>
      </c>
      <c r="H158" s="137">
        <f t="shared" si="16"/>
        <v>46881.008331553086</v>
      </c>
      <c r="I158" s="137">
        <f t="shared" si="17"/>
        <v>10627.002777184367</v>
      </c>
    </row>
    <row r="159" spans="2:9" ht="15.5" x14ac:dyDescent="0.35">
      <c r="B159" s="138">
        <v>140</v>
      </c>
      <c r="C159" s="60" t="str">
        <f>'Maximax, Maximin &amp; Minimax Regr'!$G$10</f>
        <v>£</v>
      </c>
      <c r="D159" s="144">
        <v>765.95965453047268</v>
      </c>
      <c r="E159" s="137">
        <f t="shared" si="13"/>
        <v>75000</v>
      </c>
      <c r="F159" s="137">
        <f t="shared" si="14"/>
        <v>39893.9481795709</v>
      </c>
      <c r="G159" s="137">
        <f t="shared" si="15"/>
        <v>-56809.106723227625</v>
      </c>
      <c r="H159" s="137">
        <f t="shared" si="16"/>
        <v>114893.9481795709</v>
      </c>
      <c r="I159" s="137">
        <f t="shared" si="17"/>
        <v>33297.982726523638</v>
      </c>
    </row>
    <row r="160" spans="2:9" ht="15.5" x14ac:dyDescent="0.35">
      <c r="B160" s="138">
        <v>141</v>
      </c>
      <c r="C160" s="60" t="str">
        <f>'Maximax, Maximin &amp; Minimax Regr'!$G$10</f>
        <v>£</v>
      </c>
      <c r="D160" s="144">
        <v>515.72008423108616</v>
      </c>
      <c r="E160" s="137">
        <f t="shared" si="13"/>
        <v>75000</v>
      </c>
      <c r="F160" s="137">
        <f t="shared" si="14"/>
        <v>2358.012634662924</v>
      </c>
      <c r="G160" s="137">
        <f t="shared" si="15"/>
        <v>10755.577257606732</v>
      </c>
      <c r="H160" s="137">
        <f t="shared" si="16"/>
        <v>77358.012634662926</v>
      </c>
      <c r="I160" s="137">
        <f t="shared" si="17"/>
        <v>20786.004211554311</v>
      </c>
    </row>
    <row r="161" spans="2:9" ht="15.5" x14ac:dyDescent="0.35">
      <c r="B161" s="138">
        <v>142</v>
      </c>
      <c r="C161" s="60" t="str">
        <f>'Maximax, Maximin &amp; Minimax Regr'!$G$10</f>
        <v>£</v>
      </c>
      <c r="D161" s="144">
        <v>218.93368327890866</v>
      </c>
      <c r="E161" s="137">
        <f t="shared" si="13"/>
        <v>32840.052491836301</v>
      </c>
      <c r="F161" s="137">
        <f t="shared" si="14"/>
        <v>0</v>
      </c>
      <c r="G161" s="137">
        <f t="shared" si="15"/>
        <v>6568.0104983672609</v>
      </c>
      <c r="H161" s="137">
        <f t="shared" si="16"/>
        <v>32840.052491836301</v>
      </c>
      <c r="I161" s="137">
        <f t="shared" si="17"/>
        <v>5946.684163945436</v>
      </c>
    </row>
    <row r="162" spans="2:9" ht="15.5" x14ac:dyDescent="0.35">
      <c r="B162" s="138">
        <v>143</v>
      </c>
      <c r="C162" s="60" t="str">
        <f>'Maximax, Maximin &amp; Minimax Regr'!$G$10</f>
        <v>£</v>
      </c>
      <c r="D162" s="144">
        <v>704.17798394726401</v>
      </c>
      <c r="E162" s="137">
        <f t="shared" si="13"/>
        <v>75000</v>
      </c>
      <c r="F162" s="137">
        <f t="shared" si="14"/>
        <v>30626.6975920896</v>
      </c>
      <c r="G162" s="137">
        <f t="shared" si="15"/>
        <v>-40128.055665761291</v>
      </c>
      <c r="H162" s="137">
        <f t="shared" si="16"/>
        <v>105626.69759208961</v>
      </c>
      <c r="I162" s="137">
        <f t="shared" si="17"/>
        <v>30208.899197363207</v>
      </c>
    </row>
    <row r="163" spans="2:9" ht="15.5" x14ac:dyDescent="0.35">
      <c r="B163" s="138">
        <v>144</v>
      </c>
      <c r="C163" s="60" t="str">
        <f>'Maximax, Maximin &amp; Minimax Regr'!$G$10</f>
        <v>£</v>
      </c>
      <c r="D163" s="144">
        <v>606.43330179754025</v>
      </c>
      <c r="E163" s="137">
        <f t="shared" si="13"/>
        <v>75000</v>
      </c>
      <c r="F163" s="137">
        <f t="shared" si="14"/>
        <v>15964.995269631037</v>
      </c>
      <c r="G163" s="137">
        <f t="shared" si="15"/>
        <v>-13736.991485335864</v>
      </c>
      <c r="H163" s="137">
        <f t="shared" si="16"/>
        <v>90964.995269631036</v>
      </c>
      <c r="I163" s="137">
        <f t="shared" si="17"/>
        <v>25321.665089877002</v>
      </c>
    </row>
    <row r="164" spans="2:9" ht="15.5" x14ac:dyDescent="0.35">
      <c r="B164" s="138">
        <v>145</v>
      </c>
      <c r="C164" s="60" t="str">
        <f>'Maximax, Maximin &amp; Minimax Regr'!$G$10</f>
        <v>£</v>
      </c>
      <c r="D164" s="144">
        <v>297.8362376781518</v>
      </c>
      <c r="E164" s="137">
        <f t="shared" si="13"/>
        <v>44675.435651722772</v>
      </c>
      <c r="F164" s="137">
        <f t="shared" si="14"/>
        <v>0</v>
      </c>
      <c r="G164" s="137">
        <f t="shared" si="15"/>
        <v>8935.0871303445529</v>
      </c>
      <c r="H164" s="137">
        <f t="shared" si="16"/>
        <v>44675.435651722772</v>
      </c>
      <c r="I164" s="137">
        <f t="shared" si="17"/>
        <v>9891.8118839075905</v>
      </c>
    </row>
    <row r="165" spans="2:9" ht="15.5" x14ac:dyDescent="0.35">
      <c r="B165" s="138">
        <v>146</v>
      </c>
      <c r="C165" s="60" t="str">
        <f>'Maximax, Maximin &amp; Minimax Regr'!$G$10</f>
        <v>£</v>
      </c>
      <c r="D165" s="144">
        <v>713.16873683889276</v>
      </c>
      <c r="E165" s="137">
        <f t="shared" si="13"/>
        <v>75000</v>
      </c>
      <c r="F165" s="137">
        <f t="shared" si="14"/>
        <v>31975.310525833913</v>
      </c>
      <c r="G165" s="137">
        <f t="shared" si="15"/>
        <v>-42555.558946501056</v>
      </c>
      <c r="H165" s="137">
        <f t="shared" si="16"/>
        <v>106975.31052583392</v>
      </c>
      <c r="I165" s="137">
        <f t="shared" si="17"/>
        <v>30658.43684194464</v>
      </c>
    </row>
    <row r="166" spans="2:9" ht="15.5" x14ac:dyDescent="0.35">
      <c r="B166" s="138">
        <v>147</v>
      </c>
      <c r="C166" s="60" t="str">
        <f>'Maximax, Maximin &amp; Minimax Regr'!$G$10</f>
        <v>£</v>
      </c>
      <c r="D166" s="144">
        <v>446.19281594286934</v>
      </c>
      <c r="E166" s="137">
        <f t="shared" si="13"/>
        <v>66928.922391430402</v>
      </c>
      <c r="F166" s="137">
        <f t="shared" si="14"/>
        <v>0</v>
      </c>
      <c r="G166" s="137">
        <f t="shared" si="15"/>
        <v>13385.784478286078</v>
      </c>
      <c r="H166" s="137">
        <f t="shared" si="16"/>
        <v>66928.922391430402</v>
      </c>
      <c r="I166" s="137">
        <f t="shared" si="17"/>
        <v>17309.640797143467</v>
      </c>
    </row>
    <row r="167" spans="2:9" ht="15.5" x14ac:dyDescent="0.35">
      <c r="B167" s="138">
        <v>148</v>
      </c>
      <c r="C167" s="60" t="str">
        <f>'Maximax, Maximin &amp; Minimax Regr'!$G$10</f>
        <v>£</v>
      </c>
      <c r="D167" s="144">
        <v>266.87215796380508</v>
      </c>
      <c r="E167" s="137">
        <f t="shared" si="13"/>
        <v>40030.823694570761</v>
      </c>
      <c r="F167" s="137">
        <f t="shared" si="14"/>
        <v>0</v>
      </c>
      <c r="G167" s="137">
        <f t="shared" si="15"/>
        <v>8006.1647389141508</v>
      </c>
      <c r="H167" s="137">
        <f t="shared" si="16"/>
        <v>40030.823694570761</v>
      </c>
      <c r="I167" s="137">
        <f t="shared" si="17"/>
        <v>8343.6078981902538</v>
      </c>
    </row>
    <row r="168" spans="2:9" ht="15.5" x14ac:dyDescent="0.35">
      <c r="B168" s="138">
        <v>149</v>
      </c>
      <c r="C168" s="60" t="str">
        <f>'Maximax, Maximin &amp; Minimax Regr'!$G$10</f>
        <v>£</v>
      </c>
      <c r="D168" s="144">
        <v>575.2677999206519</v>
      </c>
      <c r="E168" s="137">
        <f t="shared" si="13"/>
        <v>75000</v>
      </c>
      <c r="F168" s="137">
        <f t="shared" si="14"/>
        <v>11290.169988097785</v>
      </c>
      <c r="G168" s="137">
        <f t="shared" si="15"/>
        <v>-5322.3059785760124</v>
      </c>
      <c r="H168" s="137">
        <f t="shared" si="16"/>
        <v>86290.169988097783</v>
      </c>
      <c r="I168" s="137">
        <f t="shared" si="17"/>
        <v>23763.389996032594</v>
      </c>
    </row>
    <row r="169" spans="2:9" ht="15.5" x14ac:dyDescent="0.35">
      <c r="B169" s="138">
        <v>150</v>
      </c>
      <c r="C169" s="60" t="str">
        <f>'Maximax, Maximin &amp; Minimax Regr'!$G$10</f>
        <v>£</v>
      </c>
      <c r="D169" s="144">
        <v>549.44914090395832</v>
      </c>
      <c r="E169" s="137">
        <f t="shared" si="13"/>
        <v>75000</v>
      </c>
      <c r="F169" s="137">
        <f t="shared" si="14"/>
        <v>7417.3711355937485</v>
      </c>
      <c r="G169" s="137">
        <f t="shared" si="15"/>
        <v>1648.73195593126</v>
      </c>
      <c r="H169" s="137">
        <f t="shared" si="16"/>
        <v>82417.371135593741</v>
      </c>
      <c r="I169" s="137">
        <f t="shared" si="17"/>
        <v>22472.457045197909</v>
      </c>
    </row>
    <row r="170" spans="2:9" ht="15.5" x14ac:dyDescent="0.35">
      <c r="B170" s="138">
        <v>151</v>
      </c>
      <c r="C170" s="60" t="str">
        <f>'Maximax, Maximin &amp; Minimax Regr'!$G$10</f>
        <v>£</v>
      </c>
      <c r="D170" s="144">
        <v>596.94814905240025</v>
      </c>
      <c r="E170" s="137">
        <f t="shared" si="13"/>
        <v>75000</v>
      </c>
      <c r="F170" s="137">
        <f t="shared" si="14"/>
        <v>14542.222357860039</v>
      </c>
      <c r="G170" s="137">
        <f t="shared" si="15"/>
        <v>-11176.000244148076</v>
      </c>
      <c r="H170" s="137">
        <f t="shared" si="16"/>
        <v>89542.222357860039</v>
      </c>
      <c r="I170" s="137">
        <f t="shared" si="17"/>
        <v>24847.407452620013</v>
      </c>
    </row>
    <row r="171" spans="2:9" ht="15.5" x14ac:dyDescent="0.35">
      <c r="B171" s="138">
        <v>152</v>
      </c>
      <c r="C171" s="60" t="str">
        <f>'Maximax, Maximin &amp; Minimax Regr'!$G$10</f>
        <v>£</v>
      </c>
      <c r="D171" s="144">
        <v>640.21729178746909</v>
      </c>
      <c r="E171" s="137">
        <f t="shared" si="13"/>
        <v>75000</v>
      </c>
      <c r="F171" s="137">
        <f t="shared" si="14"/>
        <v>21032.593768120365</v>
      </c>
      <c r="G171" s="137">
        <f t="shared" si="15"/>
        <v>-22858.66878261666</v>
      </c>
      <c r="H171" s="137">
        <f t="shared" si="16"/>
        <v>96032.593768120365</v>
      </c>
      <c r="I171" s="137">
        <f t="shared" si="17"/>
        <v>27010.864589373465</v>
      </c>
    </row>
    <row r="172" spans="2:9" ht="15.5" x14ac:dyDescent="0.35">
      <c r="B172" s="138">
        <v>153</v>
      </c>
      <c r="C172" s="60" t="str">
        <f>'Maximax, Maximin &amp; Minimax Regr'!$G$10</f>
        <v>£</v>
      </c>
      <c r="D172" s="144">
        <v>565.69109164708402</v>
      </c>
      <c r="E172" s="137">
        <f t="shared" si="13"/>
        <v>75000</v>
      </c>
      <c r="F172" s="137">
        <f t="shared" si="14"/>
        <v>9853.6637470626029</v>
      </c>
      <c r="G172" s="137">
        <f t="shared" si="15"/>
        <v>-2736.5947447126819</v>
      </c>
      <c r="H172" s="137">
        <f t="shared" si="16"/>
        <v>84853.663747062601</v>
      </c>
      <c r="I172" s="137">
        <f t="shared" si="17"/>
        <v>23284.554582354198</v>
      </c>
    </row>
    <row r="173" spans="2:9" ht="15.5" x14ac:dyDescent="0.35">
      <c r="B173" s="138">
        <v>154</v>
      </c>
      <c r="C173" s="60" t="str">
        <f>'Maximax, Maximin &amp; Minimax Regr'!$G$10</f>
        <v>£</v>
      </c>
      <c r="D173" s="144">
        <v>285.51286355174415</v>
      </c>
      <c r="E173" s="137">
        <f t="shared" si="13"/>
        <v>42826.92953276162</v>
      </c>
      <c r="F173" s="137">
        <f t="shared" si="14"/>
        <v>0</v>
      </c>
      <c r="G173" s="137">
        <f t="shared" si="15"/>
        <v>8565.3859065523211</v>
      </c>
      <c r="H173" s="137">
        <f t="shared" si="16"/>
        <v>42826.92953276162</v>
      </c>
      <c r="I173" s="137">
        <f t="shared" si="17"/>
        <v>9275.6431775872043</v>
      </c>
    </row>
    <row r="174" spans="2:9" ht="15.5" x14ac:dyDescent="0.35">
      <c r="B174" s="138">
        <v>155</v>
      </c>
      <c r="C174" s="60" t="str">
        <f>'Maximax, Maximin &amp; Minimax Regr'!$G$10</f>
        <v>£</v>
      </c>
      <c r="D174" s="144">
        <v>350.70039979247417</v>
      </c>
      <c r="E174" s="137">
        <f t="shared" si="13"/>
        <v>52605.059968871123</v>
      </c>
      <c r="F174" s="137">
        <f t="shared" si="14"/>
        <v>0</v>
      </c>
      <c r="G174" s="137">
        <f t="shared" si="15"/>
        <v>10521.01199377422</v>
      </c>
      <c r="H174" s="137">
        <f t="shared" si="16"/>
        <v>52605.059968871123</v>
      </c>
      <c r="I174" s="137">
        <f t="shared" si="17"/>
        <v>12535.019989623703</v>
      </c>
    </row>
    <row r="175" spans="2:9" ht="15.5" x14ac:dyDescent="0.35">
      <c r="B175" s="138">
        <v>156</v>
      </c>
      <c r="C175" s="60" t="str">
        <f>'Maximax, Maximin &amp; Minimax Regr'!$G$10</f>
        <v>£</v>
      </c>
      <c r="D175" s="144">
        <v>641.05960264900659</v>
      </c>
      <c r="E175" s="137">
        <f t="shared" si="13"/>
        <v>75000</v>
      </c>
      <c r="F175" s="137">
        <f t="shared" si="14"/>
        <v>21158.940397350991</v>
      </c>
      <c r="G175" s="137">
        <f t="shared" si="15"/>
        <v>-23086.092715231789</v>
      </c>
      <c r="H175" s="137">
        <f t="shared" si="16"/>
        <v>96158.940397350991</v>
      </c>
      <c r="I175" s="137">
        <f t="shared" si="17"/>
        <v>27052.980132450335</v>
      </c>
    </row>
    <row r="176" spans="2:9" ht="15.5" x14ac:dyDescent="0.35">
      <c r="B176" s="138">
        <v>157</v>
      </c>
      <c r="C176" s="60" t="str">
        <f>'Maximax, Maximin &amp; Minimax Regr'!$G$10</f>
        <v>£</v>
      </c>
      <c r="D176" s="144">
        <v>532.62123477889338</v>
      </c>
      <c r="E176" s="137">
        <f t="shared" si="13"/>
        <v>75000</v>
      </c>
      <c r="F176" s="137">
        <f t="shared" si="14"/>
        <v>4893.1852168340074</v>
      </c>
      <c r="G176" s="137">
        <f t="shared" si="15"/>
        <v>6192.2666096987814</v>
      </c>
      <c r="H176" s="137">
        <f t="shared" si="16"/>
        <v>79893.185216834012</v>
      </c>
      <c r="I176" s="137">
        <f t="shared" si="17"/>
        <v>21631.061738944671</v>
      </c>
    </row>
    <row r="177" spans="2:9" ht="15.5" x14ac:dyDescent="0.35">
      <c r="B177" s="138">
        <v>158</v>
      </c>
      <c r="C177" s="60" t="str">
        <f>'Maximax, Maximin &amp; Minimax Regr'!$G$10</f>
        <v>£</v>
      </c>
      <c r="D177" s="144">
        <v>608.88698995941036</v>
      </c>
      <c r="E177" s="137">
        <f t="shared" si="13"/>
        <v>75000</v>
      </c>
      <c r="F177" s="137">
        <f t="shared" si="14"/>
        <v>16333.048493911554</v>
      </c>
      <c r="G177" s="137">
        <f t="shared" si="15"/>
        <v>-14399.487289040801</v>
      </c>
      <c r="H177" s="137">
        <f t="shared" si="16"/>
        <v>91333.048493911556</v>
      </c>
      <c r="I177" s="137">
        <f t="shared" si="17"/>
        <v>25444.349497970528</v>
      </c>
    </row>
    <row r="178" spans="2:9" ht="15.5" x14ac:dyDescent="0.35">
      <c r="B178" s="138">
        <v>159</v>
      </c>
      <c r="C178" s="60" t="str">
        <f>'Maximax, Maximin &amp; Minimax Regr'!$G$10</f>
        <v>£</v>
      </c>
      <c r="D178" s="144">
        <v>710.84322641682184</v>
      </c>
      <c r="E178" s="137">
        <f t="shared" si="13"/>
        <v>75000</v>
      </c>
      <c r="F178" s="137">
        <f t="shared" si="14"/>
        <v>31626.483962523274</v>
      </c>
      <c r="G178" s="137">
        <f t="shared" si="15"/>
        <v>-41927.671132541887</v>
      </c>
      <c r="H178" s="137">
        <f t="shared" si="16"/>
        <v>106626.48396252327</v>
      </c>
      <c r="I178" s="137">
        <f t="shared" si="17"/>
        <v>30542.161320841085</v>
      </c>
    </row>
    <row r="179" spans="2:9" ht="15.5" x14ac:dyDescent="0.35">
      <c r="B179" s="138">
        <v>160</v>
      </c>
      <c r="C179" s="60" t="str">
        <f>'Maximax, Maximin &amp; Minimax Regr'!$G$10</f>
        <v>£</v>
      </c>
      <c r="D179" s="144">
        <v>361.63212988677634</v>
      </c>
      <c r="E179" s="137">
        <f t="shared" si="13"/>
        <v>54244.81948301645</v>
      </c>
      <c r="F179" s="137">
        <f t="shared" si="14"/>
        <v>0</v>
      </c>
      <c r="G179" s="137">
        <f t="shared" si="15"/>
        <v>10848.963896603287</v>
      </c>
      <c r="H179" s="137">
        <f t="shared" si="16"/>
        <v>54244.81948301645</v>
      </c>
      <c r="I179" s="137">
        <f t="shared" si="17"/>
        <v>13081.606494338819</v>
      </c>
    </row>
    <row r="180" spans="2:9" ht="15.5" x14ac:dyDescent="0.35">
      <c r="B180" s="138">
        <v>161</v>
      </c>
      <c r="C180" s="60" t="str">
        <f>'Maximax, Maximin &amp; Minimax Regr'!$G$10</f>
        <v>£</v>
      </c>
      <c r="D180" s="144">
        <v>792.54737998596147</v>
      </c>
      <c r="E180" s="137">
        <f t="shared" si="13"/>
        <v>75000</v>
      </c>
      <c r="F180" s="137">
        <f t="shared" si="14"/>
        <v>43882.106997894218</v>
      </c>
      <c r="G180" s="137">
        <f t="shared" si="15"/>
        <v>-63987.792596209591</v>
      </c>
      <c r="H180" s="137">
        <f t="shared" si="16"/>
        <v>118882.10699789423</v>
      </c>
      <c r="I180" s="137">
        <f t="shared" si="17"/>
        <v>34627.36899929808</v>
      </c>
    </row>
    <row r="181" spans="2:9" ht="15.5" x14ac:dyDescent="0.35">
      <c r="B181" s="138">
        <v>162</v>
      </c>
      <c r="C181" s="60" t="str">
        <f>'Maximax, Maximin &amp; Minimax Regr'!$G$10</f>
        <v>£</v>
      </c>
      <c r="D181" s="144">
        <v>290.31037324137088</v>
      </c>
      <c r="E181" s="137">
        <f t="shared" si="13"/>
        <v>43546.555986205633</v>
      </c>
      <c r="F181" s="137">
        <f t="shared" si="14"/>
        <v>0</v>
      </c>
      <c r="G181" s="137">
        <f t="shared" si="15"/>
        <v>8709.311197241128</v>
      </c>
      <c r="H181" s="137">
        <f t="shared" si="16"/>
        <v>43546.555986205633</v>
      </c>
      <c r="I181" s="137">
        <f t="shared" si="17"/>
        <v>9515.518662068549</v>
      </c>
    </row>
    <row r="182" spans="2:9" ht="15.5" x14ac:dyDescent="0.35">
      <c r="B182" s="138">
        <v>163</v>
      </c>
      <c r="C182" s="60" t="str">
        <f>'Maximax, Maximin &amp; Minimax Regr'!$G$10</f>
        <v>£</v>
      </c>
      <c r="D182" s="144">
        <v>504.49537644581437</v>
      </c>
      <c r="E182" s="137">
        <f t="shared" si="13"/>
        <v>75000</v>
      </c>
      <c r="F182" s="137">
        <f t="shared" si="14"/>
        <v>674.30646687215585</v>
      </c>
      <c r="G182" s="137">
        <f t="shared" si="15"/>
        <v>13786.248359630117</v>
      </c>
      <c r="H182" s="137">
        <f t="shared" si="16"/>
        <v>75674.306466872149</v>
      </c>
      <c r="I182" s="137">
        <f t="shared" si="17"/>
        <v>20224.768822290709</v>
      </c>
    </row>
    <row r="183" spans="2:9" ht="15.5" x14ac:dyDescent="0.35">
      <c r="B183" s="138">
        <v>164</v>
      </c>
      <c r="C183" s="60" t="str">
        <f>'Maximax, Maximin &amp; Minimax Regr'!$G$10</f>
        <v>£</v>
      </c>
      <c r="D183" s="144">
        <v>202.39875484481337</v>
      </c>
      <c r="E183" s="137">
        <f t="shared" si="13"/>
        <v>30359.813226722006</v>
      </c>
      <c r="F183" s="137">
        <f t="shared" si="14"/>
        <v>0</v>
      </c>
      <c r="G183" s="137">
        <f t="shared" si="15"/>
        <v>6071.9626453444034</v>
      </c>
      <c r="H183" s="137">
        <f t="shared" si="16"/>
        <v>30359.813226722006</v>
      </c>
      <c r="I183" s="137">
        <f t="shared" si="17"/>
        <v>5119.9377422406687</v>
      </c>
    </row>
    <row r="184" spans="2:9" ht="15.5" x14ac:dyDescent="0.35">
      <c r="B184" s="138">
        <v>165</v>
      </c>
      <c r="C184" s="60" t="str">
        <f>'Maximax, Maximin &amp; Minimax Regr'!$G$10</f>
        <v>£</v>
      </c>
      <c r="D184" s="144">
        <v>798.33368938261049</v>
      </c>
      <c r="E184" s="137">
        <f t="shared" si="13"/>
        <v>75000</v>
      </c>
      <c r="F184" s="137">
        <f t="shared" si="14"/>
        <v>44750.05340739157</v>
      </c>
      <c r="G184" s="137">
        <f t="shared" si="15"/>
        <v>-65550.096133304818</v>
      </c>
      <c r="H184" s="137">
        <f t="shared" si="16"/>
        <v>119750.05340739158</v>
      </c>
      <c r="I184" s="137">
        <f t="shared" si="17"/>
        <v>34916.68446913053</v>
      </c>
    </row>
    <row r="185" spans="2:9" ht="15.5" x14ac:dyDescent="0.35">
      <c r="B185" s="138">
        <v>166</v>
      </c>
      <c r="C185" s="60" t="str">
        <f>'Maximax, Maximin &amp; Minimax Regr'!$G$10</f>
        <v>£</v>
      </c>
      <c r="D185" s="144">
        <v>508.59706411938845</v>
      </c>
      <c r="E185" s="137">
        <f t="shared" si="13"/>
        <v>75000</v>
      </c>
      <c r="F185" s="137">
        <f t="shared" si="14"/>
        <v>1289.5596179082672</v>
      </c>
      <c r="G185" s="137">
        <f t="shared" si="15"/>
        <v>12678.792687765119</v>
      </c>
      <c r="H185" s="137">
        <f t="shared" si="16"/>
        <v>76289.559617908264</v>
      </c>
      <c r="I185" s="137">
        <f t="shared" si="17"/>
        <v>20429.853205969419</v>
      </c>
    </row>
    <row r="186" spans="2:9" ht="15.5" x14ac:dyDescent="0.35">
      <c r="B186" s="138">
        <v>167</v>
      </c>
      <c r="C186" s="60" t="str">
        <f>'Maximax, Maximin &amp; Minimax Regr'!$G$10</f>
        <v>£</v>
      </c>
      <c r="D186" s="144">
        <v>283.04086428418839</v>
      </c>
      <c r="E186" s="137">
        <f t="shared" si="13"/>
        <v>42456.129642628257</v>
      </c>
      <c r="F186" s="137">
        <f t="shared" si="14"/>
        <v>0</v>
      </c>
      <c r="G186" s="137">
        <f t="shared" si="15"/>
        <v>8491.2259285256514</v>
      </c>
      <c r="H186" s="137">
        <f t="shared" si="16"/>
        <v>42456.129642628257</v>
      </c>
      <c r="I186" s="137">
        <f t="shared" si="17"/>
        <v>9152.0432142094141</v>
      </c>
    </row>
    <row r="187" spans="2:9" ht="15.5" x14ac:dyDescent="0.35">
      <c r="B187" s="138">
        <v>168</v>
      </c>
      <c r="C187" s="60" t="str">
        <f>'Maximax, Maximin &amp; Minimax Regr'!$G$10</f>
        <v>£</v>
      </c>
      <c r="D187" s="144">
        <v>345.90289010284738</v>
      </c>
      <c r="E187" s="137">
        <f t="shared" si="13"/>
        <v>51885.43351542711</v>
      </c>
      <c r="F187" s="137">
        <f t="shared" si="14"/>
        <v>0</v>
      </c>
      <c r="G187" s="137">
        <f t="shared" si="15"/>
        <v>10377.086703085428</v>
      </c>
      <c r="H187" s="137">
        <f t="shared" si="16"/>
        <v>51885.43351542711</v>
      </c>
      <c r="I187" s="137">
        <f t="shared" si="17"/>
        <v>12295.144505142373</v>
      </c>
    </row>
    <row r="188" spans="2:9" ht="15.5" x14ac:dyDescent="0.35">
      <c r="B188" s="138">
        <v>169</v>
      </c>
      <c r="C188" s="60" t="str">
        <f>'Maximax, Maximin &amp; Minimax Regr'!$G$10</f>
        <v>£</v>
      </c>
      <c r="D188" s="144">
        <v>792.49244666890468</v>
      </c>
      <c r="E188" s="137">
        <f t="shared" si="13"/>
        <v>75000</v>
      </c>
      <c r="F188" s="137">
        <f t="shared" si="14"/>
        <v>43873.867000335704</v>
      </c>
      <c r="G188" s="137">
        <f t="shared" si="15"/>
        <v>-63972.960600604274</v>
      </c>
      <c r="H188" s="137">
        <f t="shared" si="16"/>
        <v>118873.8670003357</v>
      </c>
      <c r="I188" s="137">
        <f t="shared" si="17"/>
        <v>34624.622333445222</v>
      </c>
    </row>
    <row r="189" spans="2:9" ht="15.5" x14ac:dyDescent="0.35">
      <c r="B189" s="138">
        <v>170</v>
      </c>
      <c r="C189" s="60" t="str">
        <f>'Maximax, Maximin &amp; Minimax Regr'!$G$10</f>
        <v>£</v>
      </c>
      <c r="D189" s="144">
        <v>265.71855830561236</v>
      </c>
      <c r="E189" s="137">
        <f t="shared" si="13"/>
        <v>39857.783745841851</v>
      </c>
      <c r="F189" s="137">
        <f t="shared" si="14"/>
        <v>0</v>
      </c>
      <c r="G189" s="137">
        <f t="shared" si="15"/>
        <v>7971.5567491683687</v>
      </c>
      <c r="H189" s="137">
        <f t="shared" si="16"/>
        <v>39857.783745841851</v>
      </c>
      <c r="I189" s="137">
        <f t="shared" si="17"/>
        <v>8285.9279152806157</v>
      </c>
    </row>
    <row r="190" spans="2:9" ht="15.5" x14ac:dyDescent="0.35">
      <c r="B190" s="138">
        <v>171</v>
      </c>
      <c r="C190" s="60" t="str">
        <f>'Maximax, Maximin &amp; Minimax Regr'!$G$10</f>
        <v>£</v>
      </c>
      <c r="D190" s="144">
        <v>551.70140690328685</v>
      </c>
      <c r="E190" s="137">
        <f t="shared" si="13"/>
        <v>75000</v>
      </c>
      <c r="F190" s="137">
        <f t="shared" si="14"/>
        <v>7755.2110354930282</v>
      </c>
      <c r="G190" s="137">
        <f t="shared" si="15"/>
        <v>1040.6201361125422</v>
      </c>
      <c r="H190" s="137">
        <f t="shared" si="16"/>
        <v>82755.211035493034</v>
      </c>
      <c r="I190" s="137">
        <f t="shared" si="17"/>
        <v>22585.070345164349</v>
      </c>
    </row>
    <row r="191" spans="2:9" ht="15.5" x14ac:dyDescent="0.35">
      <c r="B191" s="138">
        <v>172</v>
      </c>
      <c r="C191" s="60" t="str">
        <f>'Maximax, Maximin &amp; Minimax Regr'!$G$10</f>
        <v>£</v>
      </c>
      <c r="D191" s="144">
        <v>442.7869502853481</v>
      </c>
      <c r="E191" s="137">
        <f t="shared" si="13"/>
        <v>66418.042542802214</v>
      </c>
      <c r="F191" s="137">
        <f t="shared" si="14"/>
        <v>0</v>
      </c>
      <c r="G191" s="137">
        <f t="shared" si="15"/>
        <v>13283.608508560443</v>
      </c>
      <c r="H191" s="137">
        <f t="shared" si="16"/>
        <v>66418.042542802214</v>
      </c>
      <c r="I191" s="137">
        <f t="shared" si="17"/>
        <v>17139.347514267407</v>
      </c>
    </row>
    <row r="192" spans="2:9" ht="15.5" x14ac:dyDescent="0.35">
      <c r="B192" s="138">
        <v>173</v>
      </c>
      <c r="C192" s="60" t="str">
        <f>'Maximax, Maximin &amp; Minimax Regr'!$G$10</f>
        <v>£</v>
      </c>
      <c r="D192" s="144">
        <v>424.20117801446577</v>
      </c>
      <c r="E192" s="137">
        <f t="shared" si="13"/>
        <v>63630.176702169862</v>
      </c>
      <c r="F192" s="137">
        <f t="shared" si="14"/>
        <v>0</v>
      </c>
      <c r="G192" s="137">
        <f t="shared" si="15"/>
        <v>12726.035340433969</v>
      </c>
      <c r="H192" s="137">
        <f t="shared" si="16"/>
        <v>63630.176702169862</v>
      </c>
      <c r="I192" s="137">
        <f t="shared" si="17"/>
        <v>16210.058900723285</v>
      </c>
    </row>
    <row r="193" spans="2:9" ht="15.5" x14ac:dyDescent="0.35">
      <c r="B193" s="138">
        <v>174</v>
      </c>
      <c r="C193" s="60" t="str">
        <f>'Maximax, Maximin &amp; Minimax Regr'!$G$10</f>
        <v>£</v>
      </c>
      <c r="D193" s="144">
        <v>311.00192266609696</v>
      </c>
      <c r="E193" s="137">
        <f t="shared" si="13"/>
        <v>46650.288399914542</v>
      </c>
      <c r="F193" s="137">
        <f t="shared" si="14"/>
        <v>0</v>
      </c>
      <c r="G193" s="137">
        <f t="shared" si="15"/>
        <v>9330.0576799829068</v>
      </c>
      <c r="H193" s="137">
        <f t="shared" si="16"/>
        <v>46650.288399914542</v>
      </c>
      <c r="I193" s="137">
        <f t="shared" si="17"/>
        <v>10550.096133304847</v>
      </c>
    </row>
    <row r="194" spans="2:9" ht="15.5" x14ac:dyDescent="0.35">
      <c r="B194" s="138">
        <v>175</v>
      </c>
      <c r="C194" s="60" t="str">
        <f>'Maximax, Maximin &amp; Minimax Regr'!$G$10</f>
        <v>£</v>
      </c>
      <c r="D194" s="144">
        <v>272.27393414105654</v>
      </c>
      <c r="E194" s="137">
        <f t="shared" si="13"/>
        <v>40841.090121158479</v>
      </c>
      <c r="F194" s="137">
        <f t="shared" si="14"/>
        <v>0</v>
      </c>
      <c r="G194" s="137">
        <f t="shared" si="15"/>
        <v>8168.2180242316936</v>
      </c>
      <c r="H194" s="137">
        <f t="shared" si="16"/>
        <v>40841.090121158479</v>
      </c>
      <c r="I194" s="137">
        <f t="shared" si="17"/>
        <v>8613.6967070528262</v>
      </c>
    </row>
    <row r="195" spans="2:9" ht="15.5" x14ac:dyDescent="0.35">
      <c r="B195" s="138">
        <v>176</v>
      </c>
      <c r="C195" s="60" t="str">
        <f>'Maximax, Maximin &amp; Minimax Regr'!$G$10</f>
        <v>£</v>
      </c>
      <c r="D195" s="144">
        <v>278.62788781395915</v>
      </c>
      <c r="E195" s="137">
        <f t="shared" si="13"/>
        <v>41794.183172093872</v>
      </c>
      <c r="F195" s="137">
        <f t="shared" si="14"/>
        <v>0</v>
      </c>
      <c r="G195" s="137">
        <f t="shared" si="15"/>
        <v>8358.8366344187743</v>
      </c>
      <c r="H195" s="137">
        <f t="shared" si="16"/>
        <v>41794.183172093872</v>
      </c>
      <c r="I195" s="137">
        <f t="shared" si="17"/>
        <v>8931.3943906979621</v>
      </c>
    </row>
    <row r="196" spans="2:9" ht="15.5" x14ac:dyDescent="0.35">
      <c r="B196" s="138">
        <v>177</v>
      </c>
      <c r="C196" s="60" t="str">
        <f>'Maximax, Maximin &amp; Minimax Regr'!$G$10</f>
        <v>£</v>
      </c>
      <c r="D196" s="144">
        <v>423.65184484389783</v>
      </c>
      <c r="E196" s="137">
        <f t="shared" si="13"/>
        <v>63547.776726584678</v>
      </c>
      <c r="F196" s="137">
        <f t="shared" si="14"/>
        <v>0</v>
      </c>
      <c r="G196" s="137">
        <f t="shared" si="15"/>
        <v>12709.555345316941</v>
      </c>
      <c r="H196" s="137">
        <f t="shared" si="16"/>
        <v>63547.776726584678</v>
      </c>
      <c r="I196" s="137">
        <f t="shared" si="17"/>
        <v>16182.592242194893</v>
      </c>
    </row>
    <row r="197" spans="2:9" ht="15.5" x14ac:dyDescent="0.35">
      <c r="B197" s="138">
        <v>178</v>
      </c>
      <c r="C197" s="60" t="str">
        <f>'Maximax, Maximin &amp; Minimax Regr'!$G$10</f>
        <v>£</v>
      </c>
      <c r="D197" s="144">
        <v>292.85561693166903</v>
      </c>
      <c r="E197" s="137">
        <f t="shared" si="13"/>
        <v>43928.342539750352</v>
      </c>
      <c r="F197" s="137">
        <f t="shared" si="14"/>
        <v>0</v>
      </c>
      <c r="G197" s="137">
        <f t="shared" si="15"/>
        <v>8785.6685079500676</v>
      </c>
      <c r="H197" s="137">
        <f t="shared" si="16"/>
        <v>43928.342539750352</v>
      </c>
      <c r="I197" s="137">
        <f t="shared" si="17"/>
        <v>9642.780846583446</v>
      </c>
    </row>
    <row r="198" spans="2:9" ht="15.5" x14ac:dyDescent="0.35">
      <c r="B198" s="138">
        <v>179</v>
      </c>
      <c r="C198" s="60" t="str">
        <f>'Maximax, Maximin &amp; Minimax Regr'!$G$10</f>
        <v>£</v>
      </c>
      <c r="D198" s="144">
        <v>682.62581255531472</v>
      </c>
      <c r="E198" s="137">
        <f t="shared" si="13"/>
        <v>75000</v>
      </c>
      <c r="F198" s="137">
        <f t="shared" si="14"/>
        <v>27393.871883297208</v>
      </c>
      <c r="G198" s="137">
        <f t="shared" si="15"/>
        <v>-34308.96938993498</v>
      </c>
      <c r="H198" s="137">
        <f t="shared" si="16"/>
        <v>102393.87188329721</v>
      </c>
      <c r="I198" s="137">
        <f t="shared" si="17"/>
        <v>29131.290627765731</v>
      </c>
    </row>
    <row r="199" spans="2:9" ht="15.5" x14ac:dyDescent="0.35">
      <c r="B199" s="138">
        <v>180</v>
      </c>
      <c r="C199" s="60" t="str">
        <f>'Maximax, Maximin &amp; Minimax Regr'!$G$10</f>
        <v>£</v>
      </c>
      <c r="D199" s="144">
        <v>690.5178991058076</v>
      </c>
      <c r="E199" s="137">
        <f t="shared" si="13"/>
        <v>75000</v>
      </c>
      <c r="F199" s="137">
        <f t="shared" si="14"/>
        <v>28577.684865871139</v>
      </c>
      <c r="G199" s="137">
        <f t="shared" si="15"/>
        <v>-36439.832758568053</v>
      </c>
      <c r="H199" s="137">
        <f t="shared" si="16"/>
        <v>103577.68486587114</v>
      </c>
      <c r="I199" s="137">
        <f t="shared" si="17"/>
        <v>29525.89495529038</v>
      </c>
    </row>
    <row r="200" spans="2:9" ht="15.5" x14ac:dyDescent="0.35">
      <c r="B200" s="138">
        <v>181</v>
      </c>
      <c r="C200" s="60" t="str">
        <f>'Maximax, Maximin &amp; Minimax Regr'!$G$10</f>
        <v>£</v>
      </c>
      <c r="D200" s="144">
        <v>527.62230292672507</v>
      </c>
      <c r="E200" s="137">
        <f t="shared" si="13"/>
        <v>75000</v>
      </c>
      <c r="F200" s="137">
        <f t="shared" si="14"/>
        <v>4143.3454390087609</v>
      </c>
      <c r="G200" s="137">
        <f t="shared" si="15"/>
        <v>7541.9782097842253</v>
      </c>
      <c r="H200" s="137">
        <f t="shared" si="16"/>
        <v>79143.345439008757</v>
      </c>
      <c r="I200" s="137">
        <f t="shared" si="17"/>
        <v>21381.115146336248</v>
      </c>
    </row>
    <row r="201" spans="2:9" ht="15.5" x14ac:dyDescent="0.35">
      <c r="B201" s="138">
        <v>182</v>
      </c>
      <c r="C201" s="60" t="str">
        <f>'Maximax, Maximin &amp; Minimax Regr'!$G$10</f>
        <v>£</v>
      </c>
      <c r="D201" s="144">
        <v>557.10318308053832</v>
      </c>
      <c r="E201" s="137">
        <f t="shared" si="13"/>
        <v>75000</v>
      </c>
      <c r="F201" s="137">
        <f t="shared" si="14"/>
        <v>8565.4774620807475</v>
      </c>
      <c r="G201" s="137">
        <f t="shared" si="15"/>
        <v>-417.85943174533895</v>
      </c>
      <c r="H201" s="137">
        <f t="shared" si="16"/>
        <v>83565.477462080744</v>
      </c>
      <c r="I201" s="137">
        <f t="shared" si="17"/>
        <v>22855.159154026915</v>
      </c>
    </row>
    <row r="202" spans="2:9" ht="15.5" x14ac:dyDescent="0.35">
      <c r="B202" s="138">
        <v>183</v>
      </c>
      <c r="C202" s="60" t="str">
        <f>'Maximax, Maximin &amp; Minimax Regr'!$G$10</f>
        <v>£</v>
      </c>
      <c r="D202" s="144">
        <v>576.75099948118532</v>
      </c>
      <c r="E202" s="137">
        <f t="shared" si="13"/>
        <v>75000</v>
      </c>
      <c r="F202" s="137">
        <f t="shared" si="14"/>
        <v>11512.649922177798</v>
      </c>
      <c r="G202" s="137">
        <f t="shared" si="15"/>
        <v>-5722.7698599200376</v>
      </c>
      <c r="H202" s="137">
        <f t="shared" si="16"/>
        <v>86512.649922177792</v>
      </c>
      <c r="I202" s="137">
        <f t="shared" si="17"/>
        <v>23837.549974059264</v>
      </c>
    </row>
    <row r="203" spans="2:9" ht="15.5" x14ac:dyDescent="0.35">
      <c r="B203" s="138">
        <v>184</v>
      </c>
      <c r="C203" s="60" t="str">
        <f>'Maximax, Maximin &amp; Minimax Regr'!$G$10</f>
        <v>£</v>
      </c>
      <c r="D203" s="144">
        <v>701.7792291024507</v>
      </c>
      <c r="E203" s="137">
        <f t="shared" si="13"/>
        <v>75000</v>
      </c>
      <c r="F203" s="137">
        <f t="shared" si="14"/>
        <v>30266.884365367605</v>
      </c>
      <c r="G203" s="137">
        <f t="shared" si="15"/>
        <v>-39480.391857661685</v>
      </c>
      <c r="H203" s="137">
        <f t="shared" si="16"/>
        <v>105266.8843653676</v>
      </c>
      <c r="I203" s="137">
        <f t="shared" si="17"/>
        <v>30088.961455122524</v>
      </c>
    </row>
    <row r="204" spans="2:9" ht="15.5" x14ac:dyDescent="0.35">
      <c r="B204" s="138">
        <v>185</v>
      </c>
      <c r="C204" s="60" t="str">
        <f>'Maximax, Maximin &amp; Minimax Regr'!$G$10</f>
        <v>£</v>
      </c>
      <c r="D204" s="144">
        <v>349.91302224799341</v>
      </c>
      <c r="E204" s="137">
        <f t="shared" si="13"/>
        <v>52486.953337199011</v>
      </c>
      <c r="F204" s="137">
        <f t="shared" si="14"/>
        <v>0</v>
      </c>
      <c r="G204" s="137">
        <f t="shared" si="15"/>
        <v>10497.390667439802</v>
      </c>
      <c r="H204" s="137">
        <f t="shared" si="16"/>
        <v>52486.953337199011</v>
      </c>
      <c r="I204" s="137">
        <f t="shared" si="17"/>
        <v>12495.651112399668</v>
      </c>
    </row>
    <row r="205" spans="2:9" ht="15.5" x14ac:dyDescent="0.35">
      <c r="B205" s="138">
        <v>186</v>
      </c>
      <c r="C205" s="60" t="str">
        <f>'Maximax, Maximin &amp; Minimax Regr'!$G$10</f>
        <v>£</v>
      </c>
      <c r="D205" s="144">
        <v>510.59297463911867</v>
      </c>
      <c r="E205" s="137">
        <f t="shared" si="13"/>
        <v>75000</v>
      </c>
      <c r="F205" s="137">
        <f t="shared" si="14"/>
        <v>1588.9461958677998</v>
      </c>
      <c r="G205" s="137">
        <f t="shared" si="15"/>
        <v>12139.896847437958</v>
      </c>
      <c r="H205" s="137">
        <f t="shared" si="16"/>
        <v>76588.9461958678</v>
      </c>
      <c r="I205" s="137">
        <f t="shared" si="17"/>
        <v>20529.648731955931</v>
      </c>
    </row>
    <row r="206" spans="2:9" ht="15.5" x14ac:dyDescent="0.35">
      <c r="B206" s="138">
        <v>187</v>
      </c>
      <c r="C206" s="60" t="str">
        <f>'Maximax, Maximin &amp; Minimax Regr'!$G$10</f>
        <v>£</v>
      </c>
      <c r="D206" s="144">
        <v>689.18118839075896</v>
      </c>
      <c r="E206" s="137">
        <f t="shared" si="13"/>
        <v>75000</v>
      </c>
      <c r="F206" s="137">
        <f t="shared" si="14"/>
        <v>28377.178258613843</v>
      </c>
      <c r="G206" s="137">
        <f t="shared" si="15"/>
        <v>-36078.920865504915</v>
      </c>
      <c r="H206" s="137">
        <f t="shared" si="16"/>
        <v>103377.17825861384</v>
      </c>
      <c r="I206" s="137">
        <f t="shared" si="17"/>
        <v>29459.059419537953</v>
      </c>
    </row>
    <row r="207" spans="2:9" ht="15.5" x14ac:dyDescent="0.35">
      <c r="B207" s="138">
        <v>188</v>
      </c>
      <c r="C207" s="60" t="str">
        <f>'Maximax, Maximin &amp; Minimax Regr'!$G$10</f>
        <v>£</v>
      </c>
      <c r="D207" s="144">
        <v>344.01684621723075</v>
      </c>
      <c r="E207" s="137">
        <f t="shared" si="13"/>
        <v>51602.526932584609</v>
      </c>
      <c r="F207" s="137">
        <f t="shared" si="14"/>
        <v>0</v>
      </c>
      <c r="G207" s="137">
        <f t="shared" si="15"/>
        <v>10320.505386516917</v>
      </c>
      <c r="H207" s="137">
        <f t="shared" si="16"/>
        <v>51602.526932584609</v>
      </c>
      <c r="I207" s="137">
        <f t="shared" si="17"/>
        <v>12200.842310861532</v>
      </c>
    </row>
    <row r="208" spans="2:9" ht="15.5" x14ac:dyDescent="0.35">
      <c r="B208" s="138">
        <v>189</v>
      </c>
      <c r="C208" s="60" t="str">
        <f>'Maximax, Maximin &amp; Minimax Regr'!$G$10</f>
        <v>£</v>
      </c>
      <c r="D208" s="144">
        <v>590.6125064851833</v>
      </c>
      <c r="E208" s="137">
        <f t="shared" si="13"/>
        <v>75000</v>
      </c>
      <c r="F208" s="137">
        <f t="shared" si="14"/>
        <v>13591.875972777496</v>
      </c>
      <c r="G208" s="137">
        <f t="shared" si="15"/>
        <v>-9465.3767509994796</v>
      </c>
      <c r="H208" s="137">
        <f t="shared" si="16"/>
        <v>88591.875972777489</v>
      </c>
      <c r="I208" s="137">
        <f t="shared" si="17"/>
        <v>24530.625324259156</v>
      </c>
    </row>
    <row r="209" spans="2:9" ht="15.5" x14ac:dyDescent="0.35">
      <c r="B209" s="138">
        <v>190</v>
      </c>
      <c r="C209" s="60" t="str">
        <f>'Maximax, Maximin &amp; Minimax Regr'!$G$10</f>
        <v>£</v>
      </c>
      <c r="D209" s="144">
        <v>768.65138706625567</v>
      </c>
      <c r="E209" s="137">
        <f t="shared" si="13"/>
        <v>75000</v>
      </c>
      <c r="F209" s="137">
        <f t="shared" si="14"/>
        <v>40297.708059938348</v>
      </c>
      <c r="G209" s="137">
        <f t="shared" si="15"/>
        <v>-57535.874507889035</v>
      </c>
      <c r="H209" s="137">
        <f t="shared" si="16"/>
        <v>115297.70805993835</v>
      </c>
      <c r="I209" s="137">
        <f t="shared" si="17"/>
        <v>33432.569353312778</v>
      </c>
    </row>
    <row r="210" spans="2:9" ht="15.5" x14ac:dyDescent="0.35">
      <c r="B210" s="138">
        <v>191</v>
      </c>
      <c r="C210" s="60" t="str">
        <f>'Maximax, Maximin &amp; Minimax Regr'!$G$10</f>
        <v>£</v>
      </c>
      <c r="D210" s="144">
        <v>327.22556230353712</v>
      </c>
      <c r="E210" s="137">
        <f t="shared" si="13"/>
        <v>49083.834345530566</v>
      </c>
      <c r="F210" s="137">
        <f t="shared" si="14"/>
        <v>0</v>
      </c>
      <c r="G210" s="137">
        <f t="shared" si="15"/>
        <v>9816.7668691061117</v>
      </c>
      <c r="H210" s="137">
        <f t="shared" si="16"/>
        <v>49083.834345530566</v>
      </c>
      <c r="I210" s="137">
        <f t="shared" si="17"/>
        <v>11361.27811517685</v>
      </c>
    </row>
    <row r="211" spans="2:9" ht="15.5" x14ac:dyDescent="0.35">
      <c r="B211" s="138">
        <v>192</v>
      </c>
      <c r="C211" s="60" t="str">
        <f>'Maximax, Maximin &amp; Minimax Regr'!$G$10</f>
        <v>£</v>
      </c>
      <c r="D211" s="144">
        <v>334.86129337443163</v>
      </c>
      <c r="E211" s="137">
        <f t="shared" si="13"/>
        <v>50229.194006164747</v>
      </c>
      <c r="F211" s="137">
        <f t="shared" si="14"/>
        <v>0</v>
      </c>
      <c r="G211" s="137">
        <f t="shared" si="15"/>
        <v>10045.838801232952</v>
      </c>
      <c r="H211" s="137">
        <f t="shared" si="16"/>
        <v>50229.194006164747</v>
      </c>
      <c r="I211" s="137">
        <f t="shared" si="17"/>
        <v>11743.064668721585</v>
      </c>
    </row>
    <row r="212" spans="2:9" ht="15.5" x14ac:dyDescent="0.35">
      <c r="B212" s="138">
        <v>193</v>
      </c>
      <c r="C212" s="60" t="str">
        <f>'Maximax, Maximin &amp; Minimax Regr'!$G$10</f>
        <v>£</v>
      </c>
      <c r="D212" s="144">
        <v>477.57805108798487</v>
      </c>
      <c r="E212" s="137">
        <f t="shared" si="13"/>
        <v>71636.707663197725</v>
      </c>
      <c r="F212" s="137">
        <f t="shared" si="14"/>
        <v>0</v>
      </c>
      <c r="G212" s="137">
        <f t="shared" si="15"/>
        <v>14327.341532639541</v>
      </c>
      <c r="H212" s="137">
        <f t="shared" si="16"/>
        <v>71636.707663197725</v>
      </c>
      <c r="I212" s="137">
        <f t="shared" si="17"/>
        <v>18878.902554399239</v>
      </c>
    </row>
    <row r="213" spans="2:9" ht="15.5" x14ac:dyDescent="0.35">
      <c r="B213" s="138">
        <v>194</v>
      </c>
      <c r="C213" s="60" t="str">
        <f>'Maximax, Maximin &amp; Minimax Regr'!$G$10</f>
        <v>£</v>
      </c>
      <c r="D213" s="144">
        <v>405.43229468672746</v>
      </c>
      <c r="E213" s="137">
        <f t="shared" ref="E213:E276" si="18">IF(D213&lt;=500,D213*150,500*150)</f>
        <v>60814.844203009117</v>
      </c>
      <c r="F213" s="137">
        <f t="shared" ref="F213:F276" si="19">IF(D213&gt;500,(D213-500)*150,0)</f>
        <v>0</v>
      </c>
      <c r="G213" s="137">
        <f t="shared" ref="G213:G276" si="20">E213-($C$8+$C$15*D213+F213)</f>
        <v>12162.968840601825</v>
      </c>
      <c r="H213" s="137">
        <f t="shared" ref="H213:H276" si="21">150*D213</f>
        <v>60814.844203009117</v>
      </c>
      <c r="I213" s="137">
        <f t="shared" ref="I213:I276" si="22">H213-($D$8+$D$15*D213)</f>
        <v>15271.61473433637</v>
      </c>
    </row>
    <row r="214" spans="2:9" ht="15.5" x14ac:dyDescent="0.35">
      <c r="B214" s="138">
        <v>195</v>
      </c>
      <c r="C214" s="60" t="str">
        <f>'Maximax, Maximin &amp; Minimax Regr'!$G$10</f>
        <v>£</v>
      </c>
      <c r="D214" s="144">
        <v>295.38254951628164</v>
      </c>
      <c r="E214" s="137">
        <f t="shared" si="18"/>
        <v>44307.382427442244</v>
      </c>
      <c r="F214" s="137">
        <f t="shared" si="19"/>
        <v>0</v>
      </c>
      <c r="G214" s="137">
        <f t="shared" si="20"/>
        <v>8861.4764854884488</v>
      </c>
      <c r="H214" s="137">
        <f t="shared" si="21"/>
        <v>44307.382427442244</v>
      </c>
      <c r="I214" s="137">
        <f t="shared" si="22"/>
        <v>9769.1274758140789</v>
      </c>
    </row>
    <row r="215" spans="2:9" ht="15.5" x14ac:dyDescent="0.35">
      <c r="B215" s="138">
        <v>196</v>
      </c>
      <c r="C215" s="60" t="str">
        <f>'Maximax, Maximin &amp; Minimax Regr'!$G$10</f>
        <v>£</v>
      </c>
      <c r="D215" s="144">
        <v>280.40406506546219</v>
      </c>
      <c r="E215" s="137">
        <f t="shared" si="18"/>
        <v>42060.60975981933</v>
      </c>
      <c r="F215" s="137">
        <f t="shared" si="19"/>
        <v>0</v>
      </c>
      <c r="G215" s="137">
        <f t="shared" si="20"/>
        <v>8412.1219519638689</v>
      </c>
      <c r="H215" s="137">
        <f t="shared" si="21"/>
        <v>42060.60975981933</v>
      </c>
      <c r="I215" s="137">
        <f t="shared" si="22"/>
        <v>9020.20325327311</v>
      </c>
    </row>
    <row r="216" spans="2:9" ht="15.5" x14ac:dyDescent="0.35">
      <c r="B216" s="138">
        <v>197</v>
      </c>
      <c r="C216" s="60" t="str">
        <f>'Maximax, Maximin &amp; Minimax Regr'!$G$10</f>
        <v>£</v>
      </c>
      <c r="D216" s="144">
        <v>234.18683431501205</v>
      </c>
      <c r="E216" s="137">
        <f t="shared" si="18"/>
        <v>35128.025147251807</v>
      </c>
      <c r="F216" s="137">
        <f t="shared" si="19"/>
        <v>0</v>
      </c>
      <c r="G216" s="137">
        <f t="shared" si="20"/>
        <v>7025.6050294503621</v>
      </c>
      <c r="H216" s="137">
        <f t="shared" si="21"/>
        <v>35128.025147251807</v>
      </c>
      <c r="I216" s="137">
        <f t="shared" si="22"/>
        <v>6709.341715750601</v>
      </c>
    </row>
    <row r="217" spans="2:9" ht="15.5" x14ac:dyDescent="0.35">
      <c r="B217" s="138">
        <v>198</v>
      </c>
      <c r="C217" s="60" t="str">
        <f>'Maximax, Maximin &amp; Minimax Regr'!$G$10</f>
        <v>£</v>
      </c>
      <c r="D217" s="144">
        <v>725.6202887050996</v>
      </c>
      <c r="E217" s="137">
        <f t="shared" si="18"/>
        <v>75000</v>
      </c>
      <c r="F217" s="137">
        <f t="shared" si="19"/>
        <v>33843.043305764942</v>
      </c>
      <c r="G217" s="137">
        <f t="shared" si="20"/>
        <v>-45917.477950376895</v>
      </c>
      <c r="H217" s="137">
        <f t="shared" si="21"/>
        <v>108843.04330576494</v>
      </c>
      <c r="I217" s="137">
        <f t="shared" si="22"/>
        <v>31281.014435254969</v>
      </c>
    </row>
    <row r="218" spans="2:9" ht="15.5" x14ac:dyDescent="0.35">
      <c r="B218" s="138">
        <v>199</v>
      </c>
      <c r="C218" s="60" t="str">
        <f>'Maximax, Maximin &amp; Minimax Regr'!$G$10</f>
        <v>£</v>
      </c>
      <c r="D218" s="144">
        <v>654.90279854731898</v>
      </c>
      <c r="E218" s="137">
        <f t="shared" si="18"/>
        <v>75000</v>
      </c>
      <c r="F218" s="137">
        <f t="shared" si="19"/>
        <v>23235.419782097848</v>
      </c>
      <c r="G218" s="137">
        <f t="shared" si="20"/>
        <v>-26823.755607776126</v>
      </c>
      <c r="H218" s="137">
        <f t="shared" si="21"/>
        <v>98235.419782097844</v>
      </c>
      <c r="I218" s="137">
        <f t="shared" si="22"/>
        <v>27745.139927365948</v>
      </c>
    </row>
    <row r="219" spans="2:9" ht="15.5" x14ac:dyDescent="0.35">
      <c r="B219" s="138">
        <v>200</v>
      </c>
      <c r="C219" s="60" t="str">
        <f>'Maximax, Maximin &amp; Minimax Regr'!$G$10</f>
        <v>£</v>
      </c>
      <c r="D219" s="144">
        <v>371.0074159978027</v>
      </c>
      <c r="E219" s="137">
        <f t="shared" si="18"/>
        <v>55651.112399670405</v>
      </c>
      <c r="F219" s="137">
        <f t="shared" si="19"/>
        <v>0</v>
      </c>
      <c r="G219" s="137">
        <f t="shared" si="20"/>
        <v>11130.222479934084</v>
      </c>
      <c r="H219" s="137">
        <f t="shared" si="21"/>
        <v>55651.112399670405</v>
      </c>
      <c r="I219" s="137">
        <f t="shared" si="22"/>
        <v>13550.370799890137</v>
      </c>
    </row>
    <row r="220" spans="2:9" ht="15.5" x14ac:dyDescent="0.35">
      <c r="B220" s="138">
        <v>201</v>
      </c>
      <c r="C220" s="60" t="str">
        <f>'Maximax, Maximin &amp; Minimax Regr'!$G$10</f>
        <v>£</v>
      </c>
      <c r="D220" s="144">
        <v>267.11020233771785</v>
      </c>
      <c r="E220" s="137">
        <f t="shared" si="18"/>
        <v>40066.530350657675</v>
      </c>
      <c r="F220" s="137">
        <f t="shared" si="19"/>
        <v>0</v>
      </c>
      <c r="G220" s="137">
        <f t="shared" si="20"/>
        <v>8013.3060701315335</v>
      </c>
      <c r="H220" s="137">
        <f t="shared" si="21"/>
        <v>40066.530350657675</v>
      </c>
      <c r="I220" s="137">
        <f t="shared" si="22"/>
        <v>8355.5101168858891</v>
      </c>
    </row>
    <row r="221" spans="2:9" ht="15.5" x14ac:dyDescent="0.35">
      <c r="B221" s="138">
        <v>202</v>
      </c>
      <c r="C221" s="60" t="str">
        <f>'Maximax, Maximin &amp; Minimax Regr'!$G$10</f>
        <v>£</v>
      </c>
      <c r="D221" s="144">
        <v>276.39393292031616</v>
      </c>
      <c r="E221" s="137">
        <f t="shared" si="18"/>
        <v>41459.089938047422</v>
      </c>
      <c r="F221" s="137">
        <f t="shared" si="19"/>
        <v>0</v>
      </c>
      <c r="G221" s="137">
        <f t="shared" si="20"/>
        <v>8291.81798760948</v>
      </c>
      <c r="H221" s="137">
        <f t="shared" si="21"/>
        <v>41459.089938047422</v>
      </c>
      <c r="I221" s="137">
        <f t="shared" si="22"/>
        <v>8819.6966460158073</v>
      </c>
    </row>
    <row r="222" spans="2:9" ht="15.5" x14ac:dyDescent="0.35">
      <c r="B222" s="138">
        <v>203</v>
      </c>
      <c r="C222" s="60" t="str">
        <f>'Maximax, Maximin &amp; Minimax Regr'!$G$10</f>
        <v>£</v>
      </c>
      <c r="D222" s="144">
        <v>762.90169988097784</v>
      </c>
      <c r="E222" s="137">
        <f t="shared" si="18"/>
        <v>75000</v>
      </c>
      <c r="F222" s="137">
        <f t="shared" si="19"/>
        <v>39435.254982146675</v>
      </c>
      <c r="G222" s="137">
        <f t="shared" si="20"/>
        <v>-55983.458967864019</v>
      </c>
      <c r="H222" s="137">
        <f t="shared" si="21"/>
        <v>114435.25498214668</v>
      </c>
      <c r="I222" s="137">
        <f t="shared" si="22"/>
        <v>33145.084994048899</v>
      </c>
    </row>
    <row r="223" spans="2:9" ht="15.5" x14ac:dyDescent="0.35">
      <c r="B223" s="138">
        <v>204</v>
      </c>
      <c r="C223" s="60" t="str">
        <f>'Maximax, Maximin &amp; Minimax Regr'!$G$10</f>
        <v>£</v>
      </c>
      <c r="D223" s="144">
        <v>439.10641804254283</v>
      </c>
      <c r="E223" s="137">
        <f t="shared" si="18"/>
        <v>65865.962706381426</v>
      </c>
      <c r="F223" s="137">
        <f t="shared" si="19"/>
        <v>0</v>
      </c>
      <c r="G223" s="137">
        <f t="shared" si="20"/>
        <v>13173.192541276287</v>
      </c>
      <c r="H223" s="137">
        <f t="shared" si="21"/>
        <v>65865.962706381426</v>
      </c>
      <c r="I223" s="137">
        <f t="shared" si="22"/>
        <v>16955.320902127147</v>
      </c>
    </row>
    <row r="224" spans="2:9" ht="15.5" x14ac:dyDescent="0.35">
      <c r="B224" s="138">
        <v>205</v>
      </c>
      <c r="C224" s="60" t="str">
        <f>'Maximax, Maximin &amp; Minimax Regr'!$G$10</f>
        <v>£</v>
      </c>
      <c r="D224" s="144">
        <v>467.5252540665914</v>
      </c>
      <c r="E224" s="137">
        <f t="shared" si="18"/>
        <v>70128.788109988716</v>
      </c>
      <c r="F224" s="137">
        <f t="shared" si="19"/>
        <v>0</v>
      </c>
      <c r="G224" s="137">
        <f t="shared" si="20"/>
        <v>14025.757621997749</v>
      </c>
      <c r="H224" s="137">
        <f t="shared" si="21"/>
        <v>70128.788109988716</v>
      </c>
      <c r="I224" s="137">
        <f t="shared" si="22"/>
        <v>18376.262703329579</v>
      </c>
    </row>
    <row r="225" spans="2:9" ht="15.5" x14ac:dyDescent="0.35">
      <c r="B225" s="138">
        <v>206</v>
      </c>
      <c r="C225" s="60" t="str">
        <f>'Maximax, Maximin &amp; Minimax Regr'!$G$10</f>
        <v>£</v>
      </c>
      <c r="D225" s="144">
        <v>318.47285378582109</v>
      </c>
      <c r="E225" s="137">
        <f t="shared" si="18"/>
        <v>47770.928067873167</v>
      </c>
      <c r="F225" s="137">
        <f t="shared" si="19"/>
        <v>0</v>
      </c>
      <c r="G225" s="137">
        <f t="shared" si="20"/>
        <v>9554.1856135746348</v>
      </c>
      <c r="H225" s="137">
        <f t="shared" si="21"/>
        <v>47770.928067873167</v>
      </c>
      <c r="I225" s="137">
        <f t="shared" si="22"/>
        <v>10923.64268929106</v>
      </c>
    </row>
    <row r="226" spans="2:9" ht="15.5" x14ac:dyDescent="0.35">
      <c r="B226" s="138">
        <v>207</v>
      </c>
      <c r="C226" s="60" t="str">
        <f>'Maximax, Maximin &amp; Minimax Regr'!$G$10</f>
        <v>£</v>
      </c>
      <c r="D226" s="144">
        <v>334.38520462660603</v>
      </c>
      <c r="E226" s="137">
        <f t="shared" si="18"/>
        <v>50157.780693990906</v>
      </c>
      <c r="F226" s="137">
        <f t="shared" si="19"/>
        <v>0</v>
      </c>
      <c r="G226" s="137">
        <f t="shared" si="20"/>
        <v>10031.55613879818</v>
      </c>
      <c r="H226" s="137">
        <f t="shared" si="21"/>
        <v>50157.780693990906</v>
      </c>
      <c r="I226" s="137">
        <f t="shared" si="22"/>
        <v>11719.260231330307</v>
      </c>
    </row>
    <row r="227" spans="2:9" ht="15.5" x14ac:dyDescent="0.35">
      <c r="B227" s="138">
        <v>208</v>
      </c>
      <c r="C227" s="60" t="str">
        <f>'Maximax, Maximin &amp; Minimax Regr'!$G$10</f>
        <v>£</v>
      </c>
      <c r="D227" s="144">
        <v>748.05139316995758</v>
      </c>
      <c r="E227" s="137">
        <f t="shared" si="18"/>
        <v>75000</v>
      </c>
      <c r="F227" s="137">
        <f t="shared" si="19"/>
        <v>37207.708975493639</v>
      </c>
      <c r="G227" s="137">
        <f t="shared" si="20"/>
        <v>-51973.876155888545</v>
      </c>
      <c r="H227" s="137">
        <f t="shared" si="21"/>
        <v>112207.70897549363</v>
      </c>
      <c r="I227" s="137">
        <f t="shared" si="22"/>
        <v>32402.569658497872</v>
      </c>
    </row>
    <row r="228" spans="2:9" ht="15.5" x14ac:dyDescent="0.35">
      <c r="B228" s="138">
        <v>209</v>
      </c>
      <c r="C228" s="60" t="str">
        <f>'Maximax, Maximin &amp; Minimax Regr'!$G$10</f>
        <v>£</v>
      </c>
      <c r="D228" s="144">
        <v>319.93774224066897</v>
      </c>
      <c r="E228" s="137">
        <f t="shared" si="18"/>
        <v>47990.661336100347</v>
      </c>
      <c r="F228" s="137">
        <f t="shared" si="19"/>
        <v>0</v>
      </c>
      <c r="G228" s="137">
        <f t="shared" si="20"/>
        <v>9598.1322672200695</v>
      </c>
      <c r="H228" s="137">
        <f t="shared" si="21"/>
        <v>47990.661336100347</v>
      </c>
      <c r="I228" s="137">
        <f t="shared" si="22"/>
        <v>10996.887112033452</v>
      </c>
    </row>
    <row r="229" spans="2:9" ht="15.5" x14ac:dyDescent="0.35">
      <c r="B229" s="138">
        <v>210</v>
      </c>
      <c r="C229" s="60" t="str">
        <f>'Maximax, Maximin &amp; Minimax Regr'!$G$10</f>
        <v>£</v>
      </c>
      <c r="D229" s="144">
        <v>674.78865932187875</v>
      </c>
      <c r="E229" s="137">
        <f t="shared" si="18"/>
        <v>75000</v>
      </c>
      <c r="F229" s="137">
        <f t="shared" si="19"/>
        <v>26218.298898281813</v>
      </c>
      <c r="G229" s="137">
        <f t="shared" si="20"/>
        <v>-32192.938016907254</v>
      </c>
      <c r="H229" s="137">
        <f t="shared" si="21"/>
        <v>101218.29889828181</v>
      </c>
      <c r="I229" s="137">
        <f t="shared" si="22"/>
        <v>28739.432966093926</v>
      </c>
    </row>
    <row r="230" spans="2:9" ht="15.5" x14ac:dyDescent="0.35">
      <c r="B230" s="138">
        <v>211</v>
      </c>
      <c r="C230" s="60" t="str">
        <f>'Maximax, Maximin &amp; Minimax Regr'!$G$10</f>
        <v>£</v>
      </c>
      <c r="D230" s="144">
        <v>571.31260109256255</v>
      </c>
      <c r="E230" s="137">
        <f t="shared" si="18"/>
        <v>75000</v>
      </c>
      <c r="F230" s="137">
        <f t="shared" si="19"/>
        <v>10696.890163884382</v>
      </c>
      <c r="G230" s="137">
        <f t="shared" si="20"/>
        <v>-4254.4022949918872</v>
      </c>
      <c r="H230" s="137">
        <f t="shared" si="21"/>
        <v>85696.890163884382</v>
      </c>
      <c r="I230" s="137">
        <f t="shared" si="22"/>
        <v>23565.630054628127</v>
      </c>
    </row>
    <row r="231" spans="2:9" ht="15.5" x14ac:dyDescent="0.35">
      <c r="B231" s="138">
        <v>212</v>
      </c>
      <c r="C231" s="60" t="str">
        <f>'Maximax, Maximin &amp; Minimax Regr'!$G$10</f>
        <v>£</v>
      </c>
      <c r="D231" s="144">
        <v>780.3704947050386</v>
      </c>
      <c r="E231" s="137">
        <f t="shared" si="18"/>
        <v>75000</v>
      </c>
      <c r="F231" s="137">
        <f t="shared" si="19"/>
        <v>42055.574205755787</v>
      </c>
      <c r="G231" s="137">
        <f t="shared" si="20"/>
        <v>-60700.033570360421</v>
      </c>
      <c r="H231" s="137">
        <f t="shared" si="21"/>
        <v>117055.57420575579</v>
      </c>
      <c r="I231" s="137">
        <f t="shared" si="22"/>
        <v>34018.524735251936</v>
      </c>
    </row>
    <row r="232" spans="2:9" ht="15.5" x14ac:dyDescent="0.35">
      <c r="B232" s="138">
        <v>213</v>
      </c>
      <c r="C232" s="60" t="str">
        <f>'Maximax, Maximin &amp; Minimax Regr'!$G$10</f>
        <v>£</v>
      </c>
      <c r="D232" s="144">
        <v>212.14026306955168</v>
      </c>
      <c r="E232" s="137">
        <f t="shared" si="18"/>
        <v>31821.039460432752</v>
      </c>
      <c r="F232" s="137">
        <f t="shared" si="19"/>
        <v>0</v>
      </c>
      <c r="G232" s="137">
        <f t="shared" si="20"/>
        <v>6364.2078920865497</v>
      </c>
      <c r="H232" s="137">
        <f t="shared" si="21"/>
        <v>31821.039460432752</v>
      </c>
      <c r="I232" s="137">
        <f t="shared" si="22"/>
        <v>5607.0131534775828</v>
      </c>
    </row>
    <row r="233" spans="2:9" ht="15.5" x14ac:dyDescent="0.35">
      <c r="B233" s="138">
        <v>214</v>
      </c>
      <c r="C233" s="60" t="str">
        <f>'Maximax, Maximin &amp; Minimax Regr'!$G$10</f>
        <v>£</v>
      </c>
      <c r="D233" s="144">
        <v>375.60350352488786</v>
      </c>
      <c r="E233" s="137">
        <f t="shared" si="18"/>
        <v>56340.525528733182</v>
      </c>
      <c r="F233" s="137">
        <f t="shared" si="19"/>
        <v>0</v>
      </c>
      <c r="G233" s="137">
        <f t="shared" si="20"/>
        <v>11268.105105746639</v>
      </c>
      <c r="H233" s="137">
        <f t="shared" si="21"/>
        <v>56340.525528733182</v>
      </c>
      <c r="I233" s="137">
        <f t="shared" si="22"/>
        <v>13780.175176244396</v>
      </c>
    </row>
    <row r="234" spans="2:9" ht="15.5" x14ac:dyDescent="0.35">
      <c r="B234" s="138">
        <v>215</v>
      </c>
      <c r="C234" s="60" t="str">
        <f>'Maximax, Maximin &amp; Minimax Regr'!$G$10</f>
        <v>£</v>
      </c>
      <c r="D234" s="144">
        <v>501.74871059297465</v>
      </c>
      <c r="E234" s="137">
        <f t="shared" si="18"/>
        <v>75000</v>
      </c>
      <c r="F234" s="137">
        <f t="shared" si="19"/>
        <v>262.30658894619694</v>
      </c>
      <c r="G234" s="137">
        <f t="shared" si="20"/>
        <v>14527.848139896851</v>
      </c>
      <c r="H234" s="137">
        <f t="shared" si="21"/>
        <v>75262.306588946201</v>
      </c>
      <c r="I234" s="137">
        <f t="shared" si="22"/>
        <v>20087.435529648734</v>
      </c>
    </row>
    <row r="235" spans="2:9" ht="15.5" x14ac:dyDescent="0.35">
      <c r="B235" s="138">
        <v>216</v>
      </c>
      <c r="C235" s="60" t="str">
        <f>'Maximax, Maximin &amp; Minimax Regr'!$G$10</f>
        <v>£</v>
      </c>
      <c r="D235" s="144">
        <v>394.55549790948214</v>
      </c>
      <c r="E235" s="137">
        <f t="shared" si="18"/>
        <v>59183.324686422318</v>
      </c>
      <c r="F235" s="137">
        <f t="shared" si="19"/>
        <v>0</v>
      </c>
      <c r="G235" s="137">
        <f t="shared" si="20"/>
        <v>11836.664937284462</v>
      </c>
      <c r="H235" s="137">
        <f t="shared" si="21"/>
        <v>59183.324686422318</v>
      </c>
      <c r="I235" s="137">
        <f t="shared" si="22"/>
        <v>14727.774895474104</v>
      </c>
    </row>
    <row r="236" spans="2:9" ht="15.5" x14ac:dyDescent="0.35">
      <c r="B236" s="138">
        <v>217</v>
      </c>
      <c r="C236" s="60" t="str">
        <f>'Maximax, Maximin &amp; Minimax Regr'!$G$10</f>
        <v>£</v>
      </c>
      <c r="D236" s="144">
        <v>440.04028443250832</v>
      </c>
      <c r="E236" s="137">
        <f t="shared" si="18"/>
        <v>66006.042664876251</v>
      </c>
      <c r="F236" s="137">
        <f t="shared" si="19"/>
        <v>0</v>
      </c>
      <c r="G236" s="137">
        <f t="shared" si="20"/>
        <v>13201.208532975252</v>
      </c>
      <c r="H236" s="137">
        <f t="shared" si="21"/>
        <v>66006.042664876251</v>
      </c>
      <c r="I236" s="137">
        <f t="shared" si="22"/>
        <v>17002.014221625417</v>
      </c>
    </row>
    <row r="237" spans="2:9" ht="15.5" x14ac:dyDescent="0.35">
      <c r="B237" s="138">
        <v>218</v>
      </c>
      <c r="C237" s="60" t="str">
        <f>'Maximax, Maximin &amp; Minimax Regr'!$G$10</f>
        <v>£</v>
      </c>
      <c r="D237" s="144">
        <v>419.09237952818387</v>
      </c>
      <c r="E237" s="137">
        <f t="shared" si="18"/>
        <v>62863.856929227579</v>
      </c>
      <c r="F237" s="137">
        <f t="shared" si="19"/>
        <v>0</v>
      </c>
      <c r="G237" s="137">
        <f t="shared" si="20"/>
        <v>12572.771385845517</v>
      </c>
      <c r="H237" s="137">
        <f t="shared" si="21"/>
        <v>62863.856929227579</v>
      </c>
      <c r="I237" s="137">
        <f t="shared" si="22"/>
        <v>15954.618976409191</v>
      </c>
    </row>
    <row r="238" spans="2:9" ht="15.5" x14ac:dyDescent="0.35">
      <c r="B238" s="138">
        <v>219</v>
      </c>
      <c r="C238" s="60" t="str">
        <f>'Maximax, Maximin &amp; Minimax Regr'!$G$10</f>
        <v>£</v>
      </c>
      <c r="D238" s="144">
        <v>773.83342997528007</v>
      </c>
      <c r="E238" s="137">
        <f t="shared" si="18"/>
        <v>75000</v>
      </c>
      <c r="F238" s="137">
        <f t="shared" si="19"/>
        <v>41075.014496292009</v>
      </c>
      <c r="G238" s="137">
        <f t="shared" si="20"/>
        <v>-58935.026093325607</v>
      </c>
      <c r="H238" s="137">
        <f t="shared" si="21"/>
        <v>116075.01449629202</v>
      </c>
      <c r="I238" s="137">
        <f t="shared" si="22"/>
        <v>33691.671498764015</v>
      </c>
    </row>
    <row r="239" spans="2:9" ht="15.5" x14ac:dyDescent="0.35">
      <c r="B239" s="138">
        <v>220</v>
      </c>
      <c r="C239" s="60" t="str">
        <f>'Maximax, Maximin &amp; Minimax Regr'!$G$10</f>
        <v>£</v>
      </c>
      <c r="D239" s="144">
        <v>218.89706106753746</v>
      </c>
      <c r="E239" s="137">
        <f t="shared" si="18"/>
        <v>32834.559160130622</v>
      </c>
      <c r="F239" s="137">
        <f t="shared" si="19"/>
        <v>0</v>
      </c>
      <c r="G239" s="137">
        <f t="shared" si="20"/>
        <v>6566.9118320261259</v>
      </c>
      <c r="H239" s="137">
        <f t="shared" si="21"/>
        <v>32834.559160130622</v>
      </c>
      <c r="I239" s="137">
        <f t="shared" si="22"/>
        <v>5944.8530533768753</v>
      </c>
    </row>
    <row r="240" spans="2:9" ht="15.5" x14ac:dyDescent="0.35">
      <c r="B240" s="138">
        <v>221</v>
      </c>
      <c r="C240" s="60" t="str">
        <f>'Maximax, Maximin &amp; Minimax Regr'!$G$10</f>
        <v>£</v>
      </c>
      <c r="D240" s="144">
        <v>701.21158482619717</v>
      </c>
      <c r="E240" s="137">
        <f t="shared" si="18"/>
        <v>75000</v>
      </c>
      <c r="F240" s="137">
        <f t="shared" si="19"/>
        <v>30181.737723929575</v>
      </c>
      <c r="G240" s="137">
        <f t="shared" si="20"/>
        <v>-39327.12790307324</v>
      </c>
      <c r="H240" s="137">
        <f t="shared" si="21"/>
        <v>105181.73772392957</v>
      </c>
      <c r="I240" s="137">
        <f t="shared" si="22"/>
        <v>30060.579241309853</v>
      </c>
    </row>
    <row r="241" spans="2:9" ht="15.5" x14ac:dyDescent="0.35">
      <c r="B241" s="138">
        <v>222</v>
      </c>
      <c r="C241" s="60" t="str">
        <f>'Maximax, Maximin &amp; Minimax Regr'!$G$10</f>
        <v>£</v>
      </c>
      <c r="D241" s="144">
        <v>265.55375835444198</v>
      </c>
      <c r="E241" s="137">
        <f t="shared" si="18"/>
        <v>39833.063753166294</v>
      </c>
      <c r="F241" s="137">
        <f t="shared" si="19"/>
        <v>0</v>
      </c>
      <c r="G241" s="137">
        <f t="shared" si="20"/>
        <v>7966.6127506332559</v>
      </c>
      <c r="H241" s="137">
        <f t="shared" si="21"/>
        <v>39833.063753166294</v>
      </c>
      <c r="I241" s="137">
        <f t="shared" si="22"/>
        <v>8277.6879177220944</v>
      </c>
    </row>
    <row r="242" spans="2:9" ht="15.5" x14ac:dyDescent="0.35">
      <c r="B242" s="138">
        <v>223</v>
      </c>
      <c r="C242" s="60" t="str">
        <f>'Maximax, Maximin &amp; Minimax Regr'!$G$10</f>
        <v>£</v>
      </c>
      <c r="D242" s="144">
        <v>447.38303781243326</v>
      </c>
      <c r="E242" s="137">
        <f t="shared" si="18"/>
        <v>67107.455671864984</v>
      </c>
      <c r="F242" s="137">
        <f t="shared" si="19"/>
        <v>0</v>
      </c>
      <c r="G242" s="137">
        <f t="shared" si="20"/>
        <v>13421.491134372991</v>
      </c>
      <c r="H242" s="137">
        <f t="shared" si="21"/>
        <v>67107.455671864984</v>
      </c>
      <c r="I242" s="137">
        <f t="shared" si="22"/>
        <v>17369.151890621659</v>
      </c>
    </row>
    <row r="243" spans="2:9" ht="15.5" x14ac:dyDescent="0.35">
      <c r="B243" s="138">
        <v>224</v>
      </c>
      <c r="C243" s="60" t="str">
        <f>'Maximax, Maximin &amp; Minimax Regr'!$G$10</f>
        <v>£</v>
      </c>
      <c r="D243" s="144">
        <v>251.0696737571337</v>
      </c>
      <c r="E243" s="137">
        <f t="shared" si="18"/>
        <v>37660.451063570057</v>
      </c>
      <c r="F243" s="137">
        <f t="shared" si="19"/>
        <v>0</v>
      </c>
      <c r="G243" s="137">
        <f t="shared" si="20"/>
        <v>7532.0902127140143</v>
      </c>
      <c r="H243" s="137">
        <f t="shared" si="21"/>
        <v>37660.451063570057</v>
      </c>
      <c r="I243" s="137">
        <f t="shared" si="22"/>
        <v>7553.4836878566857</v>
      </c>
    </row>
    <row r="244" spans="2:9" ht="15.5" x14ac:dyDescent="0.35">
      <c r="B244" s="138">
        <v>225</v>
      </c>
      <c r="C244" s="60" t="str">
        <f>'Maximax, Maximin &amp; Minimax Regr'!$G$10</f>
        <v>£</v>
      </c>
      <c r="D244" s="144">
        <v>770.75716422009953</v>
      </c>
      <c r="E244" s="137">
        <f t="shared" si="18"/>
        <v>75000</v>
      </c>
      <c r="F244" s="137">
        <f t="shared" si="19"/>
        <v>40613.574633014927</v>
      </c>
      <c r="G244" s="137">
        <f t="shared" si="20"/>
        <v>-58104.434339426865</v>
      </c>
      <c r="H244" s="137">
        <f t="shared" si="21"/>
        <v>115613.57463301493</v>
      </c>
      <c r="I244" s="137">
        <f t="shared" si="22"/>
        <v>33537.858211004976</v>
      </c>
    </row>
    <row r="245" spans="2:9" ht="15.5" x14ac:dyDescent="0.35">
      <c r="B245" s="138">
        <v>226</v>
      </c>
      <c r="C245" s="60" t="str">
        <f>'Maximax, Maximin &amp; Minimax Regr'!$G$10</f>
        <v>£</v>
      </c>
      <c r="D245" s="144">
        <v>384.77736747337258</v>
      </c>
      <c r="E245" s="137">
        <f t="shared" si="18"/>
        <v>57716.605121005887</v>
      </c>
      <c r="F245" s="137">
        <f t="shared" si="19"/>
        <v>0</v>
      </c>
      <c r="G245" s="137">
        <f t="shared" si="20"/>
        <v>11543.321024201177</v>
      </c>
      <c r="H245" s="137">
        <f t="shared" si="21"/>
        <v>57716.605121005887</v>
      </c>
      <c r="I245" s="137">
        <f t="shared" si="22"/>
        <v>14238.868373668629</v>
      </c>
    </row>
    <row r="246" spans="2:9" ht="15.5" x14ac:dyDescent="0.35">
      <c r="B246" s="138">
        <v>227</v>
      </c>
      <c r="C246" s="60" t="str">
        <f>'Maximax, Maximin &amp; Minimax Regr'!$G$10</f>
        <v>£</v>
      </c>
      <c r="D246" s="144">
        <v>227.57652516251107</v>
      </c>
      <c r="E246" s="137">
        <f t="shared" si="18"/>
        <v>34136.478774376665</v>
      </c>
      <c r="F246" s="137">
        <f t="shared" si="19"/>
        <v>0</v>
      </c>
      <c r="G246" s="137">
        <f t="shared" si="20"/>
        <v>6827.2957548753366</v>
      </c>
      <c r="H246" s="137">
        <f t="shared" si="21"/>
        <v>34136.478774376665</v>
      </c>
      <c r="I246" s="137">
        <f t="shared" si="22"/>
        <v>6378.8262581255585</v>
      </c>
    </row>
    <row r="247" spans="2:9" ht="15.5" x14ac:dyDescent="0.35">
      <c r="B247" s="138">
        <v>228</v>
      </c>
      <c r="C247" s="60" t="str">
        <f>'Maximax, Maximin &amp; Minimax Regr'!$G$10</f>
        <v>£</v>
      </c>
      <c r="D247" s="144">
        <v>732.54188665425579</v>
      </c>
      <c r="E247" s="137">
        <f t="shared" si="18"/>
        <v>75000</v>
      </c>
      <c r="F247" s="137">
        <f t="shared" si="19"/>
        <v>34881.282998138369</v>
      </c>
      <c r="G247" s="137">
        <f t="shared" si="20"/>
        <v>-47786.309396649071</v>
      </c>
      <c r="H247" s="137">
        <f t="shared" si="21"/>
        <v>109881.28299813837</v>
      </c>
      <c r="I247" s="137">
        <f t="shared" si="22"/>
        <v>31627.09433271279</v>
      </c>
    </row>
    <row r="248" spans="2:9" ht="15.5" x14ac:dyDescent="0.35">
      <c r="B248" s="138">
        <v>229</v>
      </c>
      <c r="C248" s="60" t="str">
        <f>'Maximax, Maximin &amp; Minimax Regr'!$G$10</f>
        <v>£</v>
      </c>
      <c r="D248" s="144">
        <v>353.61186559648428</v>
      </c>
      <c r="E248" s="137">
        <f t="shared" si="18"/>
        <v>53041.779839472641</v>
      </c>
      <c r="F248" s="137">
        <f t="shared" si="19"/>
        <v>0</v>
      </c>
      <c r="G248" s="137">
        <f t="shared" si="20"/>
        <v>10608.355967894531</v>
      </c>
      <c r="H248" s="137">
        <f t="shared" si="21"/>
        <v>53041.779839472641</v>
      </c>
      <c r="I248" s="137">
        <f t="shared" si="22"/>
        <v>12680.593279824214</v>
      </c>
    </row>
    <row r="249" spans="2:9" ht="15.5" x14ac:dyDescent="0.35">
      <c r="B249" s="138">
        <v>230</v>
      </c>
      <c r="C249" s="60" t="str">
        <f>'Maximax, Maximin &amp; Minimax Regr'!$G$10</f>
        <v>£</v>
      </c>
      <c r="D249" s="144">
        <v>674.45905941953788</v>
      </c>
      <c r="E249" s="137">
        <f t="shared" si="18"/>
        <v>75000</v>
      </c>
      <c r="F249" s="137">
        <f t="shared" si="19"/>
        <v>26168.858912930682</v>
      </c>
      <c r="G249" s="137">
        <f t="shared" si="20"/>
        <v>-32103.946043275224</v>
      </c>
      <c r="H249" s="137">
        <f t="shared" si="21"/>
        <v>101168.85891293068</v>
      </c>
      <c r="I249" s="137">
        <f t="shared" si="22"/>
        <v>28722.952970976883</v>
      </c>
    </row>
    <row r="250" spans="2:9" ht="15.5" x14ac:dyDescent="0.35">
      <c r="B250" s="138">
        <v>231</v>
      </c>
      <c r="C250" s="60" t="str">
        <f>'Maximax, Maximin &amp; Minimax Regr'!$G$10</f>
        <v>£</v>
      </c>
      <c r="D250" s="144">
        <v>684.03576769310598</v>
      </c>
      <c r="E250" s="137">
        <f t="shared" si="18"/>
        <v>75000</v>
      </c>
      <c r="F250" s="137">
        <f t="shared" si="19"/>
        <v>27605.365153965897</v>
      </c>
      <c r="G250" s="137">
        <f t="shared" si="20"/>
        <v>-34689.657277138613</v>
      </c>
      <c r="H250" s="137">
        <f t="shared" si="21"/>
        <v>102605.3651539659</v>
      </c>
      <c r="I250" s="137">
        <f t="shared" si="22"/>
        <v>29201.788384655301</v>
      </c>
    </row>
    <row r="251" spans="2:9" ht="15.5" x14ac:dyDescent="0.35">
      <c r="B251" s="138">
        <v>232</v>
      </c>
      <c r="C251" s="60" t="str">
        <f>'Maximax, Maximin &amp; Minimax Regr'!$G$10</f>
        <v>£</v>
      </c>
      <c r="D251" s="144">
        <v>666.09088412121946</v>
      </c>
      <c r="E251" s="137">
        <f t="shared" si="18"/>
        <v>75000</v>
      </c>
      <c r="F251" s="137">
        <f t="shared" si="19"/>
        <v>24913.632618182921</v>
      </c>
      <c r="G251" s="137">
        <f t="shared" si="20"/>
        <v>-29844.538712729263</v>
      </c>
      <c r="H251" s="137">
        <f t="shared" si="21"/>
        <v>99913.632618182921</v>
      </c>
      <c r="I251" s="137">
        <f t="shared" si="22"/>
        <v>28304.544206060978</v>
      </c>
    </row>
    <row r="252" spans="2:9" ht="15.5" x14ac:dyDescent="0.35">
      <c r="B252" s="138">
        <v>233</v>
      </c>
      <c r="C252" s="60" t="str">
        <f>'Maximax, Maximin &amp; Minimax Regr'!$G$10</f>
        <v>£</v>
      </c>
      <c r="D252" s="144">
        <v>606.43330179754025</v>
      </c>
      <c r="E252" s="137">
        <f t="shared" si="18"/>
        <v>75000</v>
      </c>
      <c r="F252" s="137">
        <f t="shared" si="19"/>
        <v>15964.995269631037</v>
      </c>
      <c r="G252" s="137">
        <f t="shared" si="20"/>
        <v>-13736.991485335864</v>
      </c>
      <c r="H252" s="137">
        <f t="shared" si="21"/>
        <v>90964.995269631036</v>
      </c>
      <c r="I252" s="137">
        <f t="shared" si="22"/>
        <v>25321.665089877002</v>
      </c>
    </row>
    <row r="253" spans="2:9" ht="15.5" x14ac:dyDescent="0.35">
      <c r="B253" s="138">
        <v>234</v>
      </c>
      <c r="C253" s="60" t="str">
        <f>'Maximax, Maximin &amp; Minimax Regr'!$G$10</f>
        <v>£</v>
      </c>
      <c r="D253" s="144">
        <v>469.19156468398086</v>
      </c>
      <c r="E253" s="137">
        <f t="shared" si="18"/>
        <v>70378.734702597125</v>
      </c>
      <c r="F253" s="137">
        <f t="shared" si="19"/>
        <v>0</v>
      </c>
      <c r="G253" s="137">
        <f t="shared" si="20"/>
        <v>14075.746940519421</v>
      </c>
      <c r="H253" s="137">
        <f t="shared" si="21"/>
        <v>70378.734702597125</v>
      </c>
      <c r="I253" s="137">
        <f t="shared" si="22"/>
        <v>18459.578234199042</v>
      </c>
    </row>
    <row r="254" spans="2:9" ht="15.5" x14ac:dyDescent="0.35">
      <c r="B254" s="138">
        <v>235</v>
      </c>
      <c r="C254" s="60" t="str">
        <f>'Maximax, Maximin &amp; Minimax Regr'!$G$10</f>
        <v>£</v>
      </c>
      <c r="D254" s="144">
        <v>499.14853358561965</v>
      </c>
      <c r="E254" s="137">
        <f t="shared" si="18"/>
        <v>74872.280037842953</v>
      </c>
      <c r="F254" s="137">
        <f t="shared" si="19"/>
        <v>0</v>
      </c>
      <c r="G254" s="137">
        <f t="shared" si="20"/>
        <v>14974.456007568595</v>
      </c>
      <c r="H254" s="137">
        <f t="shared" si="21"/>
        <v>74872.280037842953</v>
      </c>
      <c r="I254" s="137">
        <f t="shared" si="22"/>
        <v>19957.426679280987</v>
      </c>
    </row>
    <row r="255" spans="2:9" ht="15.5" x14ac:dyDescent="0.35">
      <c r="B255" s="138">
        <v>236</v>
      </c>
      <c r="C255" s="60" t="str">
        <f>'Maximax, Maximin &amp; Minimax Regr'!$G$10</f>
        <v>£</v>
      </c>
      <c r="D255" s="144">
        <v>445.7167271950438</v>
      </c>
      <c r="E255" s="137">
        <f t="shared" si="18"/>
        <v>66857.509079256575</v>
      </c>
      <c r="F255" s="137">
        <f t="shared" si="19"/>
        <v>0</v>
      </c>
      <c r="G255" s="137">
        <f t="shared" si="20"/>
        <v>13371.501815851319</v>
      </c>
      <c r="H255" s="137">
        <f t="shared" si="21"/>
        <v>66857.509079256575</v>
      </c>
      <c r="I255" s="137">
        <f t="shared" si="22"/>
        <v>17285.836359752197</v>
      </c>
    </row>
    <row r="256" spans="2:9" ht="15.5" x14ac:dyDescent="0.35">
      <c r="B256" s="138">
        <v>237</v>
      </c>
      <c r="C256" s="60" t="str">
        <f>'Maximax, Maximin &amp; Minimax Regr'!$G$10</f>
        <v>£</v>
      </c>
      <c r="D256" s="144">
        <v>523.39243751335187</v>
      </c>
      <c r="E256" s="137">
        <f t="shared" si="18"/>
        <v>75000</v>
      </c>
      <c r="F256" s="137">
        <f t="shared" si="19"/>
        <v>3508.8656270027795</v>
      </c>
      <c r="G256" s="137">
        <f t="shared" si="20"/>
        <v>8684.0418713949912</v>
      </c>
      <c r="H256" s="137">
        <f t="shared" si="21"/>
        <v>78508.865627002786</v>
      </c>
      <c r="I256" s="137">
        <f t="shared" si="22"/>
        <v>21169.621875667603</v>
      </c>
    </row>
    <row r="257" spans="2:9" ht="15.5" x14ac:dyDescent="0.35">
      <c r="B257" s="138">
        <v>238</v>
      </c>
      <c r="C257" s="60" t="str">
        <f>'Maximax, Maximin &amp; Minimax Regr'!$G$10</f>
        <v>£</v>
      </c>
      <c r="D257" s="144">
        <v>758.30561235389257</v>
      </c>
      <c r="E257" s="137">
        <f t="shared" si="18"/>
        <v>75000</v>
      </c>
      <c r="F257" s="137">
        <f t="shared" si="19"/>
        <v>38745.841853083883</v>
      </c>
      <c r="G257" s="137">
        <f t="shared" si="20"/>
        <v>-54742.515335550997</v>
      </c>
      <c r="H257" s="137">
        <f t="shared" si="21"/>
        <v>113745.84185308388</v>
      </c>
      <c r="I257" s="137">
        <f t="shared" si="22"/>
        <v>32915.280617694632</v>
      </c>
    </row>
    <row r="258" spans="2:9" ht="15.5" x14ac:dyDescent="0.35">
      <c r="B258" s="138">
        <v>239</v>
      </c>
      <c r="C258" s="60" t="str">
        <f>'Maximax, Maximin &amp; Minimax Regr'!$G$10</f>
        <v>£</v>
      </c>
      <c r="D258" s="144">
        <v>689.7305215613269</v>
      </c>
      <c r="E258" s="137">
        <f t="shared" si="18"/>
        <v>75000</v>
      </c>
      <c r="F258" s="137">
        <f t="shared" si="19"/>
        <v>28459.578234199034</v>
      </c>
      <c r="G258" s="137">
        <f t="shared" si="20"/>
        <v>-36227.240821558255</v>
      </c>
      <c r="H258" s="137">
        <f t="shared" si="21"/>
        <v>103459.57823419903</v>
      </c>
      <c r="I258" s="137">
        <f t="shared" si="22"/>
        <v>29486.526078066338</v>
      </c>
    </row>
    <row r="259" spans="2:9" ht="15.5" x14ac:dyDescent="0.35">
      <c r="B259" s="138">
        <v>240</v>
      </c>
      <c r="C259" s="60" t="str">
        <f>'Maximax, Maximin &amp; Minimax Regr'!$G$10</f>
        <v>£</v>
      </c>
      <c r="D259" s="144">
        <v>367.14377269814145</v>
      </c>
      <c r="E259" s="137">
        <f t="shared" si="18"/>
        <v>55071.565904721218</v>
      </c>
      <c r="F259" s="137">
        <f t="shared" si="19"/>
        <v>0</v>
      </c>
      <c r="G259" s="137">
        <f t="shared" si="20"/>
        <v>11014.313180944242</v>
      </c>
      <c r="H259" s="137">
        <f t="shared" si="21"/>
        <v>55071.565904721218</v>
      </c>
      <c r="I259" s="137">
        <f t="shared" si="22"/>
        <v>13357.18863490707</v>
      </c>
    </row>
    <row r="260" spans="2:9" ht="15.5" x14ac:dyDescent="0.35">
      <c r="B260" s="138">
        <v>241</v>
      </c>
      <c r="C260" s="60" t="str">
        <f>'Maximax, Maximin &amp; Minimax Regr'!$G$10</f>
        <v>£</v>
      </c>
      <c r="D260" s="144">
        <v>279.23215430158393</v>
      </c>
      <c r="E260" s="137">
        <f t="shared" si="18"/>
        <v>41884.823145237591</v>
      </c>
      <c r="F260" s="137">
        <f t="shared" si="19"/>
        <v>0</v>
      </c>
      <c r="G260" s="137">
        <f t="shared" si="20"/>
        <v>8376.9646290475212</v>
      </c>
      <c r="H260" s="137">
        <f t="shared" si="21"/>
        <v>41884.823145237591</v>
      </c>
      <c r="I260" s="137">
        <f t="shared" si="22"/>
        <v>8961.6077150791971</v>
      </c>
    </row>
    <row r="261" spans="2:9" ht="15.5" x14ac:dyDescent="0.35">
      <c r="B261" s="138">
        <v>242</v>
      </c>
      <c r="C261" s="60" t="str">
        <f>'Maximax, Maximin &amp; Minimax Regr'!$G$10</f>
        <v>£</v>
      </c>
      <c r="D261" s="144">
        <v>531.37607959227262</v>
      </c>
      <c r="E261" s="137">
        <f t="shared" si="18"/>
        <v>75000</v>
      </c>
      <c r="F261" s="137">
        <f t="shared" si="19"/>
        <v>4706.4119388408926</v>
      </c>
      <c r="G261" s="137">
        <f t="shared" si="20"/>
        <v>6528.4585100863915</v>
      </c>
      <c r="H261" s="137">
        <f t="shared" si="21"/>
        <v>79706.411938840887</v>
      </c>
      <c r="I261" s="137">
        <f t="shared" si="22"/>
        <v>21568.803979613629</v>
      </c>
    </row>
    <row r="262" spans="2:9" ht="15.5" x14ac:dyDescent="0.35">
      <c r="B262" s="138">
        <v>243</v>
      </c>
      <c r="C262" s="60" t="str">
        <f>'Maximax, Maximin &amp; Minimax Regr'!$G$10</f>
        <v>£</v>
      </c>
      <c r="D262" s="144">
        <v>645.05142368846714</v>
      </c>
      <c r="E262" s="137">
        <f t="shared" si="18"/>
        <v>75000</v>
      </c>
      <c r="F262" s="137">
        <f t="shared" si="19"/>
        <v>21757.71355327007</v>
      </c>
      <c r="G262" s="137">
        <f t="shared" si="20"/>
        <v>-24163.884395886125</v>
      </c>
      <c r="H262" s="137">
        <f t="shared" si="21"/>
        <v>96757.713553270078</v>
      </c>
      <c r="I262" s="137">
        <f t="shared" si="22"/>
        <v>27252.571184423359</v>
      </c>
    </row>
    <row r="263" spans="2:9" ht="15.5" x14ac:dyDescent="0.35">
      <c r="B263" s="138">
        <v>244</v>
      </c>
      <c r="C263" s="60" t="str">
        <f>'Maximax, Maximin &amp; Minimax Regr'!$G$10</f>
        <v>£</v>
      </c>
      <c r="D263" s="144">
        <v>288.13135166478469</v>
      </c>
      <c r="E263" s="137">
        <f t="shared" si="18"/>
        <v>43219.702749717704</v>
      </c>
      <c r="F263" s="137">
        <f t="shared" si="19"/>
        <v>0</v>
      </c>
      <c r="G263" s="137">
        <f t="shared" si="20"/>
        <v>8643.9405499435379</v>
      </c>
      <c r="H263" s="137">
        <f t="shared" si="21"/>
        <v>43219.702749717704</v>
      </c>
      <c r="I263" s="137">
        <f t="shared" si="22"/>
        <v>9406.5675832392371</v>
      </c>
    </row>
    <row r="264" spans="2:9" ht="15.5" x14ac:dyDescent="0.35">
      <c r="B264" s="138">
        <v>245</v>
      </c>
      <c r="C264" s="60" t="str">
        <f>'Maximax, Maximin &amp; Minimax Regr'!$G$10</f>
        <v>£</v>
      </c>
      <c r="D264" s="144">
        <v>523.75865962706382</v>
      </c>
      <c r="E264" s="137">
        <f t="shared" si="18"/>
        <v>75000</v>
      </c>
      <c r="F264" s="137">
        <f t="shared" si="19"/>
        <v>3563.7989440595729</v>
      </c>
      <c r="G264" s="137">
        <f t="shared" si="20"/>
        <v>8585.1619006927649</v>
      </c>
      <c r="H264" s="137">
        <f t="shared" si="21"/>
        <v>78563.79894405957</v>
      </c>
      <c r="I264" s="137">
        <f t="shared" si="22"/>
        <v>21187.932981353188</v>
      </c>
    </row>
    <row r="265" spans="2:9" ht="15.5" x14ac:dyDescent="0.35">
      <c r="B265" s="138">
        <v>246</v>
      </c>
      <c r="C265" s="60" t="str">
        <f>'Maximax, Maximin &amp; Minimax Regr'!$G$10</f>
        <v>£</v>
      </c>
      <c r="D265" s="144">
        <v>470.34516434217352</v>
      </c>
      <c r="E265" s="137">
        <f t="shared" si="18"/>
        <v>70551.774651326021</v>
      </c>
      <c r="F265" s="137">
        <f t="shared" si="19"/>
        <v>0</v>
      </c>
      <c r="G265" s="137">
        <f t="shared" si="20"/>
        <v>14110.354930265195</v>
      </c>
      <c r="H265" s="137">
        <f t="shared" si="21"/>
        <v>70551.774651326021</v>
      </c>
      <c r="I265" s="137">
        <f t="shared" si="22"/>
        <v>18517.258217108669</v>
      </c>
    </row>
    <row r="266" spans="2:9" ht="15.5" x14ac:dyDescent="0.35">
      <c r="B266" s="138">
        <v>247</v>
      </c>
      <c r="C266" s="60" t="str">
        <f>'Maximax, Maximin &amp; Minimax Regr'!$G$10</f>
        <v>£</v>
      </c>
      <c r="D266" s="144">
        <v>325.79729606006043</v>
      </c>
      <c r="E266" s="137">
        <f t="shared" si="18"/>
        <v>48869.594409009063</v>
      </c>
      <c r="F266" s="137">
        <f t="shared" si="19"/>
        <v>0</v>
      </c>
      <c r="G266" s="137">
        <f t="shared" si="20"/>
        <v>9773.9188818018083</v>
      </c>
      <c r="H266" s="137">
        <f t="shared" si="21"/>
        <v>48869.594409009063</v>
      </c>
      <c r="I266" s="137">
        <f t="shared" si="22"/>
        <v>11289.864803003016</v>
      </c>
    </row>
    <row r="267" spans="2:9" ht="15.5" x14ac:dyDescent="0.35">
      <c r="B267" s="138">
        <v>248</v>
      </c>
      <c r="C267" s="60" t="str">
        <f>'Maximax, Maximin &amp; Minimax Regr'!$G$10</f>
        <v>£</v>
      </c>
      <c r="D267" s="144">
        <v>607.00094607379378</v>
      </c>
      <c r="E267" s="137">
        <f t="shared" si="18"/>
        <v>75000</v>
      </c>
      <c r="F267" s="137">
        <f t="shared" si="19"/>
        <v>16050.141911069068</v>
      </c>
      <c r="G267" s="137">
        <f t="shared" si="20"/>
        <v>-13890.255439924324</v>
      </c>
      <c r="H267" s="137">
        <f t="shared" si="21"/>
        <v>91050.141911069062</v>
      </c>
      <c r="I267" s="137">
        <f t="shared" si="22"/>
        <v>25350.047303689687</v>
      </c>
    </row>
    <row r="268" spans="2:9" ht="15.5" x14ac:dyDescent="0.35">
      <c r="B268" s="138">
        <v>249</v>
      </c>
      <c r="C268" s="60" t="str">
        <f>'Maximax, Maximin &amp; Minimax Regr'!$G$10</f>
        <v>£</v>
      </c>
      <c r="D268" s="144">
        <v>720.82277901547286</v>
      </c>
      <c r="E268" s="137">
        <f t="shared" si="18"/>
        <v>75000</v>
      </c>
      <c r="F268" s="137">
        <f t="shared" si="19"/>
        <v>33123.41685232093</v>
      </c>
      <c r="G268" s="137">
        <f t="shared" si="20"/>
        <v>-44622.150334177684</v>
      </c>
      <c r="H268" s="137">
        <f t="shared" si="21"/>
        <v>108123.41685232092</v>
      </c>
      <c r="I268" s="137">
        <f t="shared" si="22"/>
        <v>31041.138950773631</v>
      </c>
    </row>
    <row r="269" spans="2:9" ht="15.5" x14ac:dyDescent="0.35">
      <c r="B269" s="138">
        <v>250</v>
      </c>
      <c r="C269" s="60" t="str">
        <f>'Maximax, Maximin &amp; Minimax Regr'!$G$10</f>
        <v>£</v>
      </c>
      <c r="D269" s="144">
        <v>506.8575090792566</v>
      </c>
      <c r="E269" s="137">
        <f t="shared" si="18"/>
        <v>75000</v>
      </c>
      <c r="F269" s="137">
        <f t="shared" si="19"/>
        <v>1028.6263618884902</v>
      </c>
      <c r="G269" s="137">
        <f t="shared" si="20"/>
        <v>13148.472548600716</v>
      </c>
      <c r="H269" s="137">
        <f t="shared" si="21"/>
        <v>76028.626361888484</v>
      </c>
      <c r="I269" s="137">
        <f t="shared" si="22"/>
        <v>20342.875453962821</v>
      </c>
    </row>
    <row r="270" spans="2:9" ht="15.5" x14ac:dyDescent="0.35">
      <c r="B270" s="138">
        <v>251</v>
      </c>
      <c r="C270" s="60" t="str">
        <f>'Maximax, Maximin &amp; Minimax Regr'!$G$10</f>
        <v>£</v>
      </c>
      <c r="D270" s="144">
        <v>467.15903195287945</v>
      </c>
      <c r="E270" s="137">
        <f t="shared" si="18"/>
        <v>70073.854792931917</v>
      </c>
      <c r="F270" s="137">
        <f t="shared" si="19"/>
        <v>0</v>
      </c>
      <c r="G270" s="137">
        <f t="shared" si="20"/>
        <v>14014.770958586385</v>
      </c>
      <c r="H270" s="137">
        <f t="shared" si="21"/>
        <v>70073.854792931917</v>
      </c>
      <c r="I270" s="137">
        <f t="shared" si="22"/>
        <v>18357.951597643972</v>
      </c>
    </row>
    <row r="271" spans="2:9" ht="15.5" x14ac:dyDescent="0.35">
      <c r="B271" s="138">
        <v>252</v>
      </c>
      <c r="C271" s="60" t="str">
        <f>'Maximax, Maximin &amp; Minimax Regr'!$G$10</f>
        <v>£</v>
      </c>
      <c r="D271" s="144">
        <v>228.34559160130618</v>
      </c>
      <c r="E271" s="137">
        <f t="shared" si="18"/>
        <v>34251.838740195926</v>
      </c>
      <c r="F271" s="137">
        <f t="shared" si="19"/>
        <v>0</v>
      </c>
      <c r="G271" s="137">
        <f t="shared" si="20"/>
        <v>6850.3677480391852</v>
      </c>
      <c r="H271" s="137">
        <f t="shared" si="21"/>
        <v>34251.838740195926</v>
      </c>
      <c r="I271" s="137">
        <f t="shared" si="22"/>
        <v>6417.2795800653075</v>
      </c>
    </row>
    <row r="272" spans="2:9" ht="15.5" x14ac:dyDescent="0.35">
      <c r="B272" s="138">
        <v>253</v>
      </c>
      <c r="C272" s="60" t="str">
        <f>'Maximax, Maximin &amp; Minimax Regr'!$G$10</f>
        <v>£</v>
      </c>
      <c r="D272" s="144">
        <v>526.43208105716121</v>
      </c>
      <c r="E272" s="137">
        <f t="shared" si="18"/>
        <v>75000</v>
      </c>
      <c r="F272" s="137">
        <f t="shared" si="19"/>
        <v>3964.8121585741819</v>
      </c>
      <c r="G272" s="137">
        <f t="shared" si="20"/>
        <v>7863.3381145664753</v>
      </c>
      <c r="H272" s="137">
        <f t="shared" si="21"/>
        <v>78964.812158574176</v>
      </c>
      <c r="I272" s="137">
        <f t="shared" si="22"/>
        <v>21321.604052858056</v>
      </c>
    </row>
    <row r="273" spans="2:9" ht="15.5" x14ac:dyDescent="0.35">
      <c r="B273" s="138">
        <v>254</v>
      </c>
      <c r="C273" s="60" t="str">
        <f>'Maximax, Maximin &amp; Minimax Regr'!$G$10</f>
        <v>£</v>
      </c>
      <c r="D273" s="144">
        <v>263.44798120059818</v>
      </c>
      <c r="E273" s="137">
        <f t="shared" si="18"/>
        <v>39517.19718008973</v>
      </c>
      <c r="F273" s="137">
        <f t="shared" si="19"/>
        <v>0</v>
      </c>
      <c r="G273" s="137">
        <f t="shared" si="20"/>
        <v>7903.4394360179504</v>
      </c>
      <c r="H273" s="137">
        <f t="shared" si="21"/>
        <v>39517.19718008973</v>
      </c>
      <c r="I273" s="137">
        <f t="shared" si="22"/>
        <v>8172.3990600299112</v>
      </c>
    </row>
    <row r="274" spans="2:9" ht="15.5" x14ac:dyDescent="0.35">
      <c r="B274" s="138">
        <v>255</v>
      </c>
      <c r="C274" s="60" t="str">
        <f>'Maximax, Maximin &amp; Minimax Regr'!$G$10</f>
        <v>£</v>
      </c>
      <c r="D274" s="144">
        <v>729.8684652241584</v>
      </c>
      <c r="E274" s="137">
        <f t="shared" si="18"/>
        <v>75000</v>
      </c>
      <c r="F274" s="137">
        <f t="shared" si="19"/>
        <v>34480.269783623757</v>
      </c>
      <c r="G274" s="137">
        <f t="shared" si="20"/>
        <v>-47064.485610522766</v>
      </c>
      <c r="H274" s="137">
        <f t="shared" si="21"/>
        <v>109480.26978362376</v>
      </c>
      <c r="I274" s="137">
        <f t="shared" si="22"/>
        <v>31493.423261207921</v>
      </c>
    </row>
    <row r="275" spans="2:9" ht="15.5" x14ac:dyDescent="0.35">
      <c r="B275" s="138">
        <v>256</v>
      </c>
      <c r="C275" s="60" t="str">
        <f>'Maximax, Maximin &amp; Minimax Regr'!$G$10</f>
        <v>£</v>
      </c>
      <c r="D275" s="144">
        <v>684.65834528641631</v>
      </c>
      <c r="E275" s="137">
        <f t="shared" si="18"/>
        <v>75000</v>
      </c>
      <c r="F275" s="137">
        <f t="shared" si="19"/>
        <v>27698.751792962445</v>
      </c>
      <c r="G275" s="137">
        <f t="shared" si="20"/>
        <v>-34857.753227332403</v>
      </c>
      <c r="H275" s="137">
        <f t="shared" si="21"/>
        <v>102698.75179296244</v>
      </c>
      <c r="I275" s="137">
        <f t="shared" si="22"/>
        <v>29232.917264320815</v>
      </c>
    </row>
    <row r="276" spans="2:9" ht="15.5" x14ac:dyDescent="0.35">
      <c r="B276" s="138">
        <v>257</v>
      </c>
      <c r="C276" s="60" t="str">
        <f>'Maximax, Maximin &amp; Minimax Regr'!$G$10</f>
        <v>£</v>
      </c>
      <c r="D276" s="144">
        <v>698.99594103823972</v>
      </c>
      <c r="E276" s="137">
        <f t="shared" si="18"/>
        <v>75000</v>
      </c>
      <c r="F276" s="137">
        <f t="shared" si="19"/>
        <v>29849.391155735957</v>
      </c>
      <c r="G276" s="137">
        <f t="shared" si="20"/>
        <v>-38728.904080324719</v>
      </c>
      <c r="H276" s="137">
        <f t="shared" si="21"/>
        <v>104849.39115573595</v>
      </c>
      <c r="I276" s="137">
        <f t="shared" si="22"/>
        <v>29949.797051911984</v>
      </c>
    </row>
    <row r="277" spans="2:9" ht="15.5" x14ac:dyDescent="0.35">
      <c r="B277" s="138">
        <v>258</v>
      </c>
      <c r="C277" s="60" t="str">
        <f>'Maximax, Maximin &amp; Minimax Regr'!$G$10</f>
        <v>£</v>
      </c>
      <c r="D277" s="144">
        <v>297.61650440992463</v>
      </c>
      <c r="E277" s="137">
        <f t="shared" ref="E277:E340" si="23">IF(D277&lt;=500,D277*150,500*150)</f>
        <v>44642.475661488694</v>
      </c>
      <c r="F277" s="137">
        <f t="shared" ref="F277:F340" si="24">IF(D277&gt;500,(D277-500)*150,0)</f>
        <v>0</v>
      </c>
      <c r="G277" s="137">
        <f t="shared" ref="G277:G340" si="25">E277-($C$8+$C$15*D277+F277)</f>
        <v>8928.4951322977358</v>
      </c>
      <c r="H277" s="137">
        <f t="shared" ref="H277:H340" si="26">150*D277</f>
        <v>44642.475661488694</v>
      </c>
      <c r="I277" s="137">
        <f t="shared" ref="I277:I340" si="27">H277-($D$8+$D$15*D277)</f>
        <v>9880.8252204962264</v>
      </c>
    </row>
    <row r="278" spans="2:9" ht="15.5" x14ac:dyDescent="0.35">
      <c r="B278" s="138">
        <v>259</v>
      </c>
      <c r="C278" s="60" t="str">
        <f>'Maximax, Maximin &amp; Minimax Regr'!$G$10</f>
        <v>£</v>
      </c>
      <c r="D278" s="144">
        <v>243.21420941801202</v>
      </c>
      <c r="E278" s="137">
        <f t="shared" si="23"/>
        <v>36482.131412701805</v>
      </c>
      <c r="F278" s="137">
        <f t="shared" si="24"/>
        <v>0</v>
      </c>
      <c r="G278" s="137">
        <f t="shared" si="25"/>
        <v>7296.4262825403639</v>
      </c>
      <c r="H278" s="137">
        <f t="shared" si="26"/>
        <v>36482.131412701805</v>
      </c>
      <c r="I278" s="137">
        <f t="shared" si="27"/>
        <v>7160.7104709006016</v>
      </c>
    </row>
    <row r="279" spans="2:9" ht="15.5" x14ac:dyDescent="0.35">
      <c r="B279" s="138">
        <v>260</v>
      </c>
      <c r="C279" s="60" t="str">
        <f>'Maximax, Maximin &amp; Minimax Regr'!$G$10</f>
        <v>£</v>
      </c>
      <c r="D279" s="144">
        <v>682.35114597003076</v>
      </c>
      <c r="E279" s="137">
        <f t="shared" si="23"/>
        <v>75000</v>
      </c>
      <c r="F279" s="137">
        <f t="shared" si="24"/>
        <v>27352.671895504613</v>
      </c>
      <c r="G279" s="137">
        <f t="shared" si="25"/>
        <v>-34234.809411908296</v>
      </c>
      <c r="H279" s="137">
        <f t="shared" si="26"/>
        <v>102352.67189550461</v>
      </c>
      <c r="I279" s="137">
        <f t="shared" si="27"/>
        <v>29117.557298501531</v>
      </c>
    </row>
    <row r="280" spans="2:9" ht="15.5" x14ac:dyDescent="0.35">
      <c r="B280" s="138">
        <v>261</v>
      </c>
      <c r="C280" s="60" t="str">
        <f>'Maximax, Maximin &amp; Minimax Regr'!$G$10</f>
        <v>£</v>
      </c>
      <c r="D280" s="144">
        <v>335.79515976439711</v>
      </c>
      <c r="E280" s="137">
        <f t="shared" si="23"/>
        <v>50369.273964659566</v>
      </c>
      <c r="F280" s="137">
        <f t="shared" si="24"/>
        <v>0</v>
      </c>
      <c r="G280" s="137">
        <f t="shared" si="25"/>
        <v>10073.85479293191</v>
      </c>
      <c r="H280" s="137">
        <f t="shared" si="26"/>
        <v>50369.273964659566</v>
      </c>
      <c r="I280" s="137">
        <f t="shared" si="27"/>
        <v>11789.757988219855</v>
      </c>
    </row>
    <row r="281" spans="2:9" ht="15.5" x14ac:dyDescent="0.35">
      <c r="B281" s="138">
        <v>262</v>
      </c>
      <c r="C281" s="60" t="str">
        <f>'Maximax, Maximin &amp; Minimax Regr'!$G$10</f>
        <v>£</v>
      </c>
      <c r="D281" s="144">
        <v>567.37571337015902</v>
      </c>
      <c r="E281" s="137">
        <f t="shared" si="23"/>
        <v>75000</v>
      </c>
      <c r="F281" s="137">
        <f t="shared" si="24"/>
        <v>10106.357005523852</v>
      </c>
      <c r="G281" s="137">
        <f t="shared" si="25"/>
        <v>-3191.4426099429402</v>
      </c>
      <c r="H281" s="137">
        <f t="shared" si="26"/>
        <v>85106.357005523852</v>
      </c>
      <c r="I281" s="137">
        <f t="shared" si="27"/>
        <v>23368.785668507953</v>
      </c>
    </row>
    <row r="282" spans="2:9" ht="15.5" x14ac:dyDescent="0.35">
      <c r="B282" s="138">
        <v>263</v>
      </c>
      <c r="C282" s="60" t="str">
        <f>'Maximax, Maximin &amp; Minimax Regr'!$G$10</f>
        <v>£</v>
      </c>
      <c r="D282" s="144">
        <v>483.65733817560351</v>
      </c>
      <c r="E282" s="137">
        <f t="shared" si="23"/>
        <v>72548.600726340534</v>
      </c>
      <c r="F282" s="137">
        <f t="shared" si="24"/>
        <v>0</v>
      </c>
      <c r="G282" s="137">
        <f t="shared" si="25"/>
        <v>14509.720145268111</v>
      </c>
      <c r="H282" s="137">
        <f t="shared" si="26"/>
        <v>72548.600726340534</v>
      </c>
      <c r="I282" s="137">
        <f t="shared" si="27"/>
        <v>19182.866908780183</v>
      </c>
    </row>
    <row r="283" spans="2:9" ht="15.5" x14ac:dyDescent="0.35">
      <c r="B283" s="138">
        <v>264</v>
      </c>
      <c r="C283" s="60" t="str">
        <f>'Maximax, Maximin &amp; Minimax Regr'!$G$10</f>
        <v>£</v>
      </c>
      <c r="D283" s="144">
        <v>441.45023957029935</v>
      </c>
      <c r="E283" s="137">
        <f t="shared" si="23"/>
        <v>66217.535935544904</v>
      </c>
      <c r="F283" s="137">
        <f t="shared" si="24"/>
        <v>0</v>
      </c>
      <c r="G283" s="137">
        <f t="shared" si="25"/>
        <v>13243.507187108982</v>
      </c>
      <c r="H283" s="137">
        <f t="shared" si="26"/>
        <v>66217.535935544904</v>
      </c>
      <c r="I283" s="137">
        <f t="shared" si="27"/>
        <v>17072.511978514973</v>
      </c>
    </row>
    <row r="284" spans="2:9" ht="15.5" x14ac:dyDescent="0.35">
      <c r="B284" s="138">
        <v>265</v>
      </c>
      <c r="C284" s="60" t="str">
        <f>'Maximax, Maximin &amp; Minimax Regr'!$G$10</f>
        <v>£</v>
      </c>
      <c r="D284" s="144">
        <v>729.53886532181764</v>
      </c>
      <c r="E284" s="137">
        <f t="shared" si="23"/>
        <v>75000</v>
      </c>
      <c r="F284" s="137">
        <f t="shared" si="24"/>
        <v>34430.829798272644</v>
      </c>
      <c r="G284" s="137">
        <f t="shared" si="25"/>
        <v>-46975.493636890751</v>
      </c>
      <c r="H284" s="137">
        <f t="shared" si="26"/>
        <v>109430.82979827265</v>
      </c>
      <c r="I284" s="137">
        <f t="shared" si="27"/>
        <v>31476.943266090893</v>
      </c>
    </row>
    <row r="285" spans="2:9" ht="15.5" x14ac:dyDescent="0.35">
      <c r="B285" s="138">
        <v>266</v>
      </c>
      <c r="C285" s="60" t="str">
        <f>'Maximax, Maximin &amp; Minimax Regr'!$G$10</f>
        <v>£</v>
      </c>
      <c r="D285" s="144">
        <v>636.84804834131899</v>
      </c>
      <c r="E285" s="137">
        <f t="shared" si="23"/>
        <v>75000</v>
      </c>
      <c r="F285" s="137">
        <f t="shared" si="24"/>
        <v>20527.207251197848</v>
      </c>
      <c r="G285" s="137">
        <f t="shared" si="25"/>
        <v>-21948.973052156129</v>
      </c>
      <c r="H285" s="137">
        <f t="shared" si="26"/>
        <v>95527.207251197848</v>
      </c>
      <c r="I285" s="137">
        <f t="shared" si="27"/>
        <v>26842.40241706594</v>
      </c>
    </row>
    <row r="286" spans="2:9" ht="15.5" x14ac:dyDescent="0.35">
      <c r="B286" s="138">
        <v>267</v>
      </c>
      <c r="C286" s="60" t="str">
        <f>'Maximax, Maximin &amp; Minimax Regr'!$G$10</f>
        <v>£</v>
      </c>
      <c r="D286" s="144">
        <v>532.32825708792382</v>
      </c>
      <c r="E286" s="137">
        <f t="shared" si="23"/>
        <v>75000</v>
      </c>
      <c r="F286" s="137">
        <f t="shared" si="24"/>
        <v>4849.2385631885727</v>
      </c>
      <c r="G286" s="137">
        <f t="shared" si="25"/>
        <v>6271.3705862605711</v>
      </c>
      <c r="H286" s="137">
        <f t="shared" si="26"/>
        <v>79849.23856318857</v>
      </c>
      <c r="I286" s="137">
        <f t="shared" si="27"/>
        <v>21616.412854396185</v>
      </c>
    </row>
    <row r="287" spans="2:9" ht="15.5" x14ac:dyDescent="0.35">
      <c r="B287" s="138">
        <v>268</v>
      </c>
      <c r="C287" s="60" t="str">
        <f>'Maximax, Maximin &amp; Minimax Regr'!$G$10</f>
        <v>£</v>
      </c>
      <c r="D287" s="144">
        <v>697.12820825830863</v>
      </c>
      <c r="E287" s="137">
        <f t="shared" si="23"/>
        <v>75000</v>
      </c>
      <c r="F287" s="137">
        <f t="shared" si="24"/>
        <v>29569.231238746295</v>
      </c>
      <c r="G287" s="137">
        <f t="shared" si="25"/>
        <v>-38224.616229743318</v>
      </c>
      <c r="H287" s="137">
        <f t="shared" si="26"/>
        <v>104569.23123874629</v>
      </c>
      <c r="I287" s="137">
        <f t="shared" si="27"/>
        <v>29856.410412915429</v>
      </c>
    </row>
    <row r="288" spans="2:9" ht="15.5" x14ac:dyDescent="0.35">
      <c r="B288" s="138">
        <v>269</v>
      </c>
      <c r="C288" s="60" t="str">
        <f>'Maximax, Maximin &amp; Minimax Regr'!$G$10</f>
        <v>£</v>
      </c>
      <c r="D288" s="144">
        <v>638.20307016205334</v>
      </c>
      <c r="E288" s="137">
        <f t="shared" si="23"/>
        <v>75000</v>
      </c>
      <c r="F288" s="137">
        <f t="shared" si="24"/>
        <v>20730.460524308</v>
      </c>
      <c r="G288" s="137">
        <f t="shared" si="25"/>
        <v>-22314.828943754401</v>
      </c>
      <c r="H288" s="137">
        <f t="shared" si="26"/>
        <v>95730.460524308</v>
      </c>
      <c r="I288" s="137">
        <f t="shared" si="27"/>
        <v>26910.153508102667</v>
      </c>
    </row>
    <row r="289" spans="2:9" ht="15.5" x14ac:dyDescent="0.35">
      <c r="B289" s="138">
        <v>270</v>
      </c>
      <c r="C289" s="60" t="str">
        <f>'Maximax, Maximin &amp; Minimax Regr'!$G$10</f>
        <v>£</v>
      </c>
      <c r="D289" s="144">
        <v>441.15726187932978</v>
      </c>
      <c r="E289" s="137">
        <f t="shared" si="23"/>
        <v>66173.589281899462</v>
      </c>
      <c r="F289" s="137">
        <f t="shared" si="24"/>
        <v>0</v>
      </c>
      <c r="G289" s="137">
        <f t="shared" si="25"/>
        <v>13234.717856379888</v>
      </c>
      <c r="H289" s="137">
        <f t="shared" si="26"/>
        <v>66173.589281899462</v>
      </c>
      <c r="I289" s="137">
        <f t="shared" si="27"/>
        <v>17057.863093966487</v>
      </c>
    </row>
    <row r="290" spans="2:9" ht="15.5" x14ac:dyDescent="0.35">
      <c r="B290" s="138">
        <v>271</v>
      </c>
      <c r="C290" s="60" t="str">
        <f>'Maximax, Maximin &amp; Minimax Regr'!$G$10</f>
        <v>£</v>
      </c>
      <c r="D290" s="144">
        <v>256.16016113773003</v>
      </c>
      <c r="E290" s="137">
        <f t="shared" si="23"/>
        <v>38424.024170659504</v>
      </c>
      <c r="F290" s="137">
        <f t="shared" si="24"/>
        <v>0</v>
      </c>
      <c r="G290" s="137">
        <f t="shared" si="25"/>
        <v>7684.8048341319009</v>
      </c>
      <c r="H290" s="137">
        <f t="shared" si="26"/>
        <v>38424.024170659504</v>
      </c>
      <c r="I290" s="137">
        <f t="shared" si="27"/>
        <v>7808.0080568865014</v>
      </c>
    </row>
    <row r="291" spans="2:9" ht="15.5" x14ac:dyDescent="0.35">
      <c r="B291" s="138">
        <v>272</v>
      </c>
      <c r="C291" s="60" t="str">
        <f>'Maximax, Maximin &amp; Minimax Regr'!$G$10</f>
        <v>£</v>
      </c>
      <c r="D291" s="144">
        <v>732.21228675191503</v>
      </c>
      <c r="E291" s="137">
        <f t="shared" si="23"/>
        <v>75000</v>
      </c>
      <c r="F291" s="137">
        <f t="shared" si="24"/>
        <v>34831.843012787256</v>
      </c>
      <c r="G291" s="137">
        <f t="shared" si="25"/>
        <v>-47697.317423017055</v>
      </c>
      <c r="H291" s="137">
        <f t="shared" si="26"/>
        <v>109831.84301278726</v>
      </c>
      <c r="I291" s="137">
        <f t="shared" si="27"/>
        <v>31610.614337595747</v>
      </c>
    </row>
    <row r="292" spans="2:9" ht="15.5" x14ac:dyDescent="0.35">
      <c r="B292" s="138">
        <v>273</v>
      </c>
      <c r="C292" s="60" t="str">
        <f>'Maximax, Maximin &amp; Minimax Regr'!$G$10</f>
        <v>£</v>
      </c>
      <c r="D292" s="144">
        <v>462.8376110110782</v>
      </c>
      <c r="E292" s="137">
        <f t="shared" si="23"/>
        <v>69425.641651661732</v>
      </c>
      <c r="F292" s="137">
        <f t="shared" si="24"/>
        <v>0</v>
      </c>
      <c r="G292" s="137">
        <f t="shared" si="25"/>
        <v>13885.128330332351</v>
      </c>
      <c r="H292" s="137">
        <f t="shared" si="26"/>
        <v>69425.641651661732</v>
      </c>
      <c r="I292" s="137">
        <f t="shared" si="27"/>
        <v>18141.880550553913</v>
      </c>
    </row>
    <row r="293" spans="2:9" ht="15.5" x14ac:dyDescent="0.35">
      <c r="B293" s="138">
        <v>274</v>
      </c>
      <c r="C293" s="60" t="str">
        <f>'Maximax, Maximin &amp; Minimax Regr'!$G$10</f>
        <v>£</v>
      </c>
      <c r="D293" s="144">
        <v>728.76979888302253</v>
      </c>
      <c r="E293" s="137">
        <f t="shared" si="23"/>
        <v>75000</v>
      </c>
      <c r="F293" s="137">
        <f t="shared" si="24"/>
        <v>34315.469832453382</v>
      </c>
      <c r="G293" s="137">
        <f t="shared" si="25"/>
        <v>-46767.845698416088</v>
      </c>
      <c r="H293" s="137">
        <f t="shared" si="26"/>
        <v>109315.46983245338</v>
      </c>
      <c r="I293" s="137">
        <f t="shared" si="27"/>
        <v>31438.489944151122</v>
      </c>
    </row>
    <row r="294" spans="2:9" ht="15.5" x14ac:dyDescent="0.35">
      <c r="B294" s="138">
        <v>275</v>
      </c>
      <c r="C294" s="60" t="str">
        <f>'Maximax, Maximin &amp; Minimax Regr'!$G$10</f>
        <v>£</v>
      </c>
      <c r="D294" s="144">
        <v>255.3178502761925</v>
      </c>
      <c r="E294" s="137">
        <f t="shared" si="23"/>
        <v>38297.677541428879</v>
      </c>
      <c r="F294" s="137">
        <f t="shared" si="24"/>
        <v>0</v>
      </c>
      <c r="G294" s="137">
        <f t="shared" si="25"/>
        <v>7659.5355082857786</v>
      </c>
      <c r="H294" s="137">
        <f t="shared" si="26"/>
        <v>38297.677541428879</v>
      </c>
      <c r="I294" s="137">
        <f t="shared" si="27"/>
        <v>7765.8925138096274</v>
      </c>
    </row>
    <row r="295" spans="2:9" ht="15.5" x14ac:dyDescent="0.35">
      <c r="B295" s="138">
        <v>276</v>
      </c>
      <c r="C295" s="60" t="str">
        <f>'Maximax, Maximin &amp; Minimax Regr'!$G$10</f>
        <v>£</v>
      </c>
      <c r="D295" s="144">
        <v>709.3234046449171</v>
      </c>
      <c r="E295" s="137">
        <f t="shared" si="23"/>
        <v>75000</v>
      </c>
      <c r="F295" s="137">
        <f t="shared" si="24"/>
        <v>31398.510696737565</v>
      </c>
      <c r="G295" s="137">
        <f t="shared" si="25"/>
        <v>-41517.319254127608</v>
      </c>
      <c r="H295" s="137">
        <f t="shared" si="26"/>
        <v>106398.51069673756</v>
      </c>
      <c r="I295" s="137">
        <f t="shared" si="27"/>
        <v>30466.170232245844</v>
      </c>
    </row>
    <row r="296" spans="2:9" ht="15.5" x14ac:dyDescent="0.35">
      <c r="B296" s="138">
        <v>277</v>
      </c>
      <c r="C296" s="60" t="str">
        <f>'Maximax, Maximin &amp; Minimax Regr'!$G$10</f>
        <v>£</v>
      </c>
      <c r="D296" s="144">
        <v>726.04144413586835</v>
      </c>
      <c r="E296" s="137">
        <f t="shared" si="23"/>
        <v>75000</v>
      </c>
      <c r="F296" s="137">
        <f t="shared" si="24"/>
        <v>33906.216620380255</v>
      </c>
      <c r="G296" s="137">
        <f t="shared" si="25"/>
        <v>-46031.189916684467</v>
      </c>
      <c r="H296" s="137">
        <f t="shared" si="26"/>
        <v>108906.21662038025</v>
      </c>
      <c r="I296" s="137">
        <f t="shared" si="27"/>
        <v>31302.072206793411</v>
      </c>
    </row>
    <row r="297" spans="2:9" ht="15.5" x14ac:dyDescent="0.35">
      <c r="B297" s="138">
        <v>278</v>
      </c>
      <c r="C297" s="60" t="str">
        <f>'Maximax, Maximin &amp; Minimax Regr'!$G$10</f>
        <v>£</v>
      </c>
      <c r="D297" s="144">
        <v>200.43946653645435</v>
      </c>
      <c r="E297" s="137">
        <f t="shared" si="23"/>
        <v>30065.919980468152</v>
      </c>
      <c r="F297" s="137">
        <f t="shared" si="24"/>
        <v>0</v>
      </c>
      <c r="G297" s="137">
        <f t="shared" si="25"/>
        <v>6013.1839960936304</v>
      </c>
      <c r="H297" s="137">
        <f t="shared" si="26"/>
        <v>30065.919980468152</v>
      </c>
      <c r="I297" s="137">
        <f t="shared" si="27"/>
        <v>5021.9733268227174</v>
      </c>
    </row>
    <row r="298" spans="2:9" ht="15.5" x14ac:dyDescent="0.35">
      <c r="B298" s="138">
        <v>279</v>
      </c>
      <c r="C298" s="60" t="str">
        <f>'Maximax, Maximin &amp; Minimax Regr'!$G$10</f>
        <v>£</v>
      </c>
      <c r="D298" s="144">
        <v>321.51249732963043</v>
      </c>
      <c r="E298" s="137">
        <f t="shared" si="23"/>
        <v>48226.874599444564</v>
      </c>
      <c r="F298" s="137">
        <f t="shared" si="24"/>
        <v>0</v>
      </c>
      <c r="G298" s="137">
        <f t="shared" si="25"/>
        <v>9645.3749198889127</v>
      </c>
      <c r="H298" s="137">
        <f t="shared" si="26"/>
        <v>48226.874599444564</v>
      </c>
      <c r="I298" s="137">
        <f t="shared" si="27"/>
        <v>11075.624866481521</v>
      </c>
    </row>
    <row r="299" spans="2:9" ht="15.5" x14ac:dyDescent="0.35">
      <c r="B299" s="138">
        <v>280</v>
      </c>
      <c r="C299" s="60" t="str">
        <f>'Maximax, Maximin &amp; Minimax Regr'!$G$10</f>
        <v>£</v>
      </c>
      <c r="D299" s="144">
        <v>671.29123813592946</v>
      </c>
      <c r="E299" s="137">
        <f t="shared" si="23"/>
        <v>75000</v>
      </c>
      <c r="F299" s="137">
        <f t="shared" si="24"/>
        <v>25693.685720389418</v>
      </c>
      <c r="G299" s="137">
        <f t="shared" si="25"/>
        <v>-31248.634296700955</v>
      </c>
      <c r="H299" s="137">
        <f t="shared" si="26"/>
        <v>100693.68572038942</v>
      </c>
      <c r="I299" s="137">
        <f t="shared" si="27"/>
        <v>28564.561906796473</v>
      </c>
    </row>
    <row r="300" spans="2:9" ht="15.5" x14ac:dyDescent="0.35">
      <c r="B300" s="138">
        <v>281</v>
      </c>
      <c r="C300" s="60" t="str">
        <f>'Maximax, Maximin &amp; Minimax Regr'!$G$10</f>
        <v>£</v>
      </c>
      <c r="D300" s="144">
        <v>345.68315683462021</v>
      </c>
      <c r="E300" s="137">
        <f t="shared" si="23"/>
        <v>51852.473525193032</v>
      </c>
      <c r="F300" s="137">
        <f t="shared" si="24"/>
        <v>0</v>
      </c>
      <c r="G300" s="137">
        <f t="shared" si="25"/>
        <v>10370.494705038611</v>
      </c>
      <c r="H300" s="137">
        <f t="shared" si="26"/>
        <v>51852.473525193032</v>
      </c>
      <c r="I300" s="137">
        <f t="shared" si="27"/>
        <v>12284.157841731008</v>
      </c>
    </row>
    <row r="301" spans="2:9" ht="15.5" x14ac:dyDescent="0.35">
      <c r="B301" s="138">
        <v>282</v>
      </c>
      <c r="C301" s="60" t="str">
        <f>'Maximax, Maximin &amp; Minimax Regr'!$G$10</f>
        <v>£</v>
      </c>
      <c r="D301" s="144">
        <v>463.51512192144537</v>
      </c>
      <c r="E301" s="137">
        <f t="shared" si="23"/>
        <v>69527.268288216801</v>
      </c>
      <c r="F301" s="137">
        <f t="shared" si="24"/>
        <v>0</v>
      </c>
      <c r="G301" s="137">
        <f t="shared" si="25"/>
        <v>13905.45365764336</v>
      </c>
      <c r="H301" s="137">
        <f t="shared" si="26"/>
        <v>69527.268288216801</v>
      </c>
      <c r="I301" s="137">
        <f t="shared" si="27"/>
        <v>18175.756096072262</v>
      </c>
    </row>
    <row r="302" spans="2:9" ht="15.5" x14ac:dyDescent="0.35">
      <c r="B302" s="138">
        <v>283</v>
      </c>
      <c r="C302" s="60" t="str">
        <f>'Maximax, Maximin &amp; Minimax Regr'!$G$10</f>
        <v>£</v>
      </c>
      <c r="D302" s="144">
        <v>250.33722952970976</v>
      </c>
      <c r="E302" s="137">
        <f t="shared" si="23"/>
        <v>37550.584429456467</v>
      </c>
      <c r="F302" s="137">
        <f t="shared" si="24"/>
        <v>0</v>
      </c>
      <c r="G302" s="137">
        <f t="shared" si="25"/>
        <v>7510.116885891297</v>
      </c>
      <c r="H302" s="137">
        <f t="shared" si="26"/>
        <v>37550.584429456467</v>
      </c>
      <c r="I302" s="137">
        <f t="shared" si="27"/>
        <v>7516.8614764854901</v>
      </c>
    </row>
    <row r="303" spans="2:9" ht="15.5" x14ac:dyDescent="0.35">
      <c r="B303" s="138">
        <v>284</v>
      </c>
      <c r="C303" s="60" t="str">
        <f>'Maximax, Maximin &amp; Minimax Regr'!$G$10</f>
        <v>£</v>
      </c>
      <c r="D303" s="144">
        <v>278.77437665944393</v>
      </c>
      <c r="E303" s="137">
        <f t="shared" si="23"/>
        <v>41816.156498916593</v>
      </c>
      <c r="F303" s="137">
        <f t="shared" si="24"/>
        <v>0</v>
      </c>
      <c r="G303" s="137">
        <f t="shared" si="25"/>
        <v>8363.2312997833214</v>
      </c>
      <c r="H303" s="137">
        <f t="shared" si="26"/>
        <v>41816.156498916593</v>
      </c>
      <c r="I303" s="137">
        <f t="shared" si="27"/>
        <v>8938.7188329721976</v>
      </c>
    </row>
    <row r="304" spans="2:9" ht="15.5" x14ac:dyDescent="0.35">
      <c r="B304" s="138">
        <v>285</v>
      </c>
      <c r="C304" s="60" t="str">
        <f>'Maximax, Maximin &amp; Minimax Regr'!$G$10</f>
        <v>£</v>
      </c>
      <c r="D304" s="144">
        <v>497.11600085451829</v>
      </c>
      <c r="E304" s="137">
        <f t="shared" si="23"/>
        <v>74567.400128177746</v>
      </c>
      <c r="F304" s="137">
        <f t="shared" si="24"/>
        <v>0</v>
      </c>
      <c r="G304" s="137">
        <f t="shared" si="25"/>
        <v>14913.480025635552</v>
      </c>
      <c r="H304" s="137">
        <f t="shared" si="26"/>
        <v>74567.400128177746</v>
      </c>
      <c r="I304" s="137">
        <f t="shared" si="27"/>
        <v>19855.800042725918</v>
      </c>
    </row>
    <row r="305" spans="2:9" ht="15.5" x14ac:dyDescent="0.35">
      <c r="B305" s="138">
        <v>286</v>
      </c>
      <c r="C305" s="60" t="str">
        <f>'Maximax, Maximin &amp; Minimax Regr'!$G$10</f>
        <v>£</v>
      </c>
      <c r="D305" s="144">
        <v>219.86754966887418</v>
      </c>
      <c r="E305" s="137">
        <f t="shared" si="23"/>
        <v>32980.132450331126</v>
      </c>
      <c r="F305" s="137">
        <f t="shared" si="24"/>
        <v>0</v>
      </c>
      <c r="G305" s="137">
        <f t="shared" si="25"/>
        <v>6596.026490066226</v>
      </c>
      <c r="H305" s="137">
        <f t="shared" si="26"/>
        <v>32980.132450331126</v>
      </c>
      <c r="I305" s="137">
        <f t="shared" si="27"/>
        <v>5993.3774834437099</v>
      </c>
    </row>
    <row r="306" spans="2:9" ht="15.5" x14ac:dyDescent="0.35">
      <c r="B306" s="138">
        <v>287</v>
      </c>
      <c r="C306" s="60" t="str">
        <f>'Maximax, Maximin &amp; Minimax Regr'!$G$10</f>
        <v>£</v>
      </c>
      <c r="D306" s="144">
        <v>551.93945127719962</v>
      </c>
      <c r="E306" s="137">
        <f t="shared" si="23"/>
        <v>75000</v>
      </c>
      <c r="F306" s="137">
        <f t="shared" si="24"/>
        <v>7790.9176915799435</v>
      </c>
      <c r="G306" s="137">
        <f t="shared" si="25"/>
        <v>976.34815515609807</v>
      </c>
      <c r="H306" s="137">
        <f t="shared" si="26"/>
        <v>82790.917691579947</v>
      </c>
      <c r="I306" s="137">
        <f t="shared" si="27"/>
        <v>22596.972563859985</v>
      </c>
    </row>
    <row r="307" spans="2:9" ht="15.5" x14ac:dyDescent="0.35">
      <c r="B307" s="138">
        <v>288</v>
      </c>
      <c r="C307" s="60" t="str">
        <f>'Maximax, Maximin &amp; Minimax Regr'!$G$10</f>
        <v>£</v>
      </c>
      <c r="D307" s="144">
        <v>653.69426557206953</v>
      </c>
      <c r="E307" s="137">
        <f t="shared" si="23"/>
        <v>75000</v>
      </c>
      <c r="F307" s="137">
        <f t="shared" si="24"/>
        <v>23054.139835810427</v>
      </c>
      <c r="G307" s="137">
        <f t="shared" si="25"/>
        <v>-26497.45170445877</v>
      </c>
      <c r="H307" s="137">
        <f t="shared" si="26"/>
        <v>98054.139835810434</v>
      </c>
      <c r="I307" s="137">
        <f t="shared" si="27"/>
        <v>27684.713278603478</v>
      </c>
    </row>
    <row r="308" spans="2:9" ht="15.5" x14ac:dyDescent="0.35">
      <c r="B308" s="138">
        <v>289</v>
      </c>
      <c r="C308" s="60" t="str">
        <f>'Maximax, Maximin &amp; Minimax Regr'!$G$10</f>
        <v>£</v>
      </c>
      <c r="D308" s="144">
        <v>357.93328653828547</v>
      </c>
      <c r="E308" s="137">
        <f t="shared" si="23"/>
        <v>53689.99298074282</v>
      </c>
      <c r="F308" s="137">
        <f t="shared" si="24"/>
        <v>0</v>
      </c>
      <c r="G308" s="137">
        <f t="shared" si="25"/>
        <v>10737.998596148565</v>
      </c>
      <c r="H308" s="137">
        <f t="shared" si="26"/>
        <v>53689.99298074282</v>
      </c>
      <c r="I308" s="137">
        <f t="shared" si="27"/>
        <v>12896.664326914273</v>
      </c>
    </row>
    <row r="309" spans="2:9" ht="15.5" x14ac:dyDescent="0.35">
      <c r="B309" s="138">
        <v>290</v>
      </c>
      <c r="C309" s="60" t="str">
        <f>'Maximax, Maximin &amp; Minimax Regr'!$G$10</f>
        <v>£</v>
      </c>
      <c r="D309" s="144">
        <v>607.03756828516498</v>
      </c>
      <c r="E309" s="137">
        <f t="shared" si="23"/>
        <v>75000</v>
      </c>
      <c r="F309" s="137">
        <f t="shared" si="24"/>
        <v>16055.635242774748</v>
      </c>
      <c r="G309" s="137">
        <f t="shared" si="25"/>
        <v>-13900.143436994549</v>
      </c>
      <c r="H309" s="137">
        <f t="shared" si="26"/>
        <v>91055.635242774748</v>
      </c>
      <c r="I309" s="137">
        <f t="shared" si="27"/>
        <v>25351.878414258259</v>
      </c>
    </row>
    <row r="310" spans="2:9" ht="15.5" x14ac:dyDescent="0.35">
      <c r="B310" s="138">
        <v>291</v>
      </c>
      <c r="C310" s="60" t="str">
        <f>'Maximax, Maximin &amp; Minimax Regr'!$G$10</f>
        <v>£</v>
      </c>
      <c r="D310" s="144">
        <v>303.20139164403213</v>
      </c>
      <c r="E310" s="137">
        <f t="shared" si="23"/>
        <v>45480.208746604818</v>
      </c>
      <c r="F310" s="137">
        <f t="shared" si="24"/>
        <v>0</v>
      </c>
      <c r="G310" s="137">
        <f t="shared" si="25"/>
        <v>9096.0417493209607</v>
      </c>
      <c r="H310" s="137">
        <f t="shared" si="26"/>
        <v>45480.208746604818</v>
      </c>
      <c r="I310" s="137">
        <f t="shared" si="27"/>
        <v>10160.069582201606</v>
      </c>
    </row>
    <row r="311" spans="2:9" ht="15.5" x14ac:dyDescent="0.35">
      <c r="B311" s="138">
        <v>292</v>
      </c>
      <c r="C311" s="60" t="str">
        <f>'Maximax, Maximin &amp; Minimax Regr'!$G$10</f>
        <v>£</v>
      </c>
      <c r="D311" s="144">
        <v>397.17398602252263</v>
      </c>
      <c r="E311" s="137">
        <f t="shared" si="23"/>
        <v>59576.097903378395</v>
      </c>
      <c r="F311" s="137">
        <f t="shared" si="24"/>
        <v>0</v>
      </c>
      <c r="G311" s="137">
        <f t="shared" si="25"/>
        <v>11915.219580675679</v>
      </c>
      <c r="H311" s="137">
        <f t="shared" si="26"/>
        <v>59576.097903378395</v>
      </c>
      <c r="I311" s="137">
        <f t="shared" si="27"/>
        <v>14858.699301126129</v>
      </c>
    </row>
    <row r="312" spans="2:9" ht="15.5" x14ac:dyDescent="0.35">
      <c r="B312" s="138">
        <v>293</v>
      </c>
      <c r="C312" s="60" t="str">
        <f>'Maximax, Maximin &amp; Minimax Regr'!$G$10</f>
        <v>£</v>
      </c>
      <c r="D312" s="144">
        <v>728.78810998870813</v>
      </c>
      <c r="E312" s="137">
        <f t="shared" si="23"/>
        <v>75000</v>
      </c>
      <c r="F312" s="137">
        <f t="shared" si="24"/>
        <v>34318.216498306218</v>
      </c>
      <c r="G312" s="137">
        <f t="shared" si="25"/>
        <v>-46772.789696951193</v>
      </c>
      <c r="H312" s="137">
        <f t="shared" si="26"/>
        <v>109318.21649830622</v>
      </c>
      <c r="I312" s="137">
        <f t="shared" si="27"/>
        <v>31439.405499435408</v>
      </c>
    </row>
    <row r="313" spans="2:9" ht="15.5" x14ac:dyDescent="0.35">
      <c r="B313" s="138">
        <v>294</v>
      </c>
      <c r="C313" s="60" t="str">
        <f>'Maximax, Maximin &amp; Minimax Regr'!$G$10</f>
        <v>£</v>
      </c>
      <c r="D313" s="144">
        <v>710.38544877468189</v>
      </c>
      <c r="E313" s="137">
        <f t="shared" si="23"/>
        <v>75000</v>
      </c>
      <c r="F313" s="137">
        <f t="shared" si="24"/>
        <v>31557.817316202283</v>
      </c>
      <c r="G313" s="137">
        <f t="shared" si="25"/>
        <v>-41804.071169164119</v>
      </c>
      <c r="H313" s="137">
        <f t="shared" si="26"/>
        <v>106557.81731620229</v>
      </c>
      <c r="I313" s="137">
        <f t="shared" si="27"/>
        <v>30519.2724387341</v>
      </c>
    </row>
    <row r="314" spans="2:9" ht="15.5" x14ac:dyDescent="0.35">
      <c r="B314" s="138">
        <v>295</v>
      </c>
      <c r="C314" s="60" t="str">
        <f>'Maximax, Maximin &amp; Minimax Regr'!$G$10</f>
        <v>£</v>
      </c>
      <c r="D314" s="144">
        <v>485.76311532944732</v>
      </c>
      <c r="E314" s="137">
        <f t="shared" si="23"/>
        <v>72864.467299417098</v>
      </c>
      <c r="F314" s="137">
        <f t="shared" si="24"/>
        <v>0</v>
      </c>
      <c r="G314" s="137">
        <f t="shared" si="25"/>
        <v>14572.893459883417</v>
      </c>
      <c r="H314" s="137">
        <f t="shared" si="26"/>
        <v>72864.467299417098</v>
      </c>
      <c r="I314" s="137">
        <f t="shared" si="27"/>
        <v>19288.155766472366</v>
      </c>
    </row>
    <row r="315" spans="2:9" ht="15.5" x14ac:dyDescent="0.35">
      <c r="B315" s="138">
        <v>296</v>
      </c>
      <c r="C315" s="60" t="str">
        <f>'Maximax, Maximin &amp; Minimax Regr'!$G$10</f>
        <v>£</v>
      </c>
      <c r="D315" s="144">
        <v>351.12155522324292</v>
      </c>
      <c r="E315" s="137">
        <f t="shared" si="23"/>
        <v>52668.233283486436</v>
      </c>
      <c r="F315" s="137">
        <f t="shared" si="24"/>
        <v>0</v>
      </c>
      <c r="G315" s="137">
        <f t="shared" si="25"/>
        <v>10533.646656697281</v>
      </c>
      <c r="H315" s="137">
        <f t="shared" si="26"/>
        <v>52668.233283486436</v>
      </c>
      <c r="I315" s="137">
        <f t="shared" si="27"/>
        <v>12556.077761162145</v>
      </c>
    </row>
    <row r="316" spans="2:9" ht="15.5" x14ac:dyDescent="0.35">
      <c r="B316" s="138">
        <v>297</v>
      </c>
      <c r="C316" s="60" t="str">
        <f>'Maximax, Maximin &amp; Minimax Regr'!$G$10</f>
        <v>£</v>
      </c>
      <c r="D316" s="144">
        <v>624.23169652394176</v>
      </c>
      <c r="E316" s="137">
        <f t="shared" si="23"/>
        <v>75000</v>
      </c>
      <c r="F316" s="137">
        <f t="shared" si="24"/>
        <v>18634.754478591265</v>
      </c>
      <c r="G316" s="137">
        <f t="shared" si="25"/>
        <v>-18542.558061464268</v>
      </c>
      <c r="H316" s="137">
        <f t="shared" si="26"/>
        <v>93634.754478591261</v>
      </c>
      <c r="I316" s="137">
        <f t="shared" si="27"/>
        <v>26211.584826197082</v>
      </c>
    </row>
    <row r="317" spans="2:9" ht="15.5" x14ac:dyDescent="0.35">
      <c r="B317" s="138">
        <v>298</v>
      </c>
      <c r="C317" s="60" t="str">
        <f>'Maximax, Maximin &amp; Minimax Regr'!$G$10</f>
        <v>£</v>
      </c>
      <c r="D317" s="144">
        <v>365.82537308877835</v>
      </c>
      <c r="E317" s="137">
        <f t="shared" si="23"/>
        <v>54873.80596331675</v>
      </c>
      <c r="F317" s="137">
        <f t="shared" si="24"/>
        <v>0</v>
      </c>
      <c r="G317" s="137">
        <f t="shared" si="25"/>
        <v>10974.761192663347</v>
      </c>
      <c r="H317" s="137">
        <f t="shared" si="26"/>
        <v>54873.80596331675</v>
      </c>
      <c r="I317" s="137">
        <f t="shared" si="27"/>
        <v>13291.268654438914</v>
      </c>
    </row>
    <row r="318" spans="2:9" ht="15.5" x14ac:dyDescent="0.35">
      <c r="B318" s="138">
        <v>299</v>
      </c>
      <c r="C318" s="60" t="str">
        <f>'Maximax, Maximin &amp; Minimax Regr'!$G$10</f>
        <v>£</v>
      </c>
      <c r="D318" s="144">
        <v>453.0045472579119</v>
      </c>
      <c r="E318" s="137">
        <f t="shared" si="23"/>
        <v>67950.682088686779</v>
      </c>
      <c r="F318" s="137">
        <f t="shared" si="24"/>
        <v>0</v>
      </c>
      <c r="G318" s="137">
        <f t="shared" si="25"/>
        <v>13590.136417737354</v>
      </c>
      <c r="H318" s="137">
        <f t="shared" si="26"/>
        <v>67950.682088686779</v>
      </c>
      <c r="I318" s="137">
        <f t="shared" si="27"/>
        <v>17650.227362895588</v>
      </c>
    </row>
    <row r="319" spans="2:9" ht="15.5" x14ac:dyDescent="0.35">
      <c r="B319" s="138">
        <v>300</v>
      </c>
      <c r="C319" s="60" t="str">
        <f>'Maximax, Maximin &amp; Minimax Regr'!$G$10</f>
        <v>£</v>
      </c>
      <c r="D319" s="144">
        <v>771.59947508163702</v>
      </c>
      <c r="E319" s="137">
        <f t="shared" si="23"/>
        <v>75000</v>
      </c>
      <c r="F319" s="137">
        <f t="shared" si="24"/>
        <v>40739.921262245552</v>
      </c>
      <c r="G319" s="137">
        <f t="shared" si="25"/>
        <v>-58331.858272042009</v>
      </c>
      <c r="H319" s="137">
        <f t="shared" si="26"/>
        <v>115739.92126224555</v>
      </c>
      <c r="I319" s="137">
        <f t="shared" si="27"/>
        <v>33579.973754081846</v>
      </c>
    </row>
    <row r="320" spans="2:9" ht="15.5" x14ac:dyDescent="0.35">
      <c r="B320" s="138">
        <v>301</v>
      </c>
      <c r="C320" s="60" t="str">
        <f>'Maximax, Maximin &amp; Minimax Regr'!$G$10</f>
        <v>£</v>
      </c>
      <c r="D320" s="144">
        <v>427.14926602984713</v>
      </c>
      <c r="E320" s="137">
        <f t="shared" si="23"/>
        <v>64072.389904477066</v>
      </c>
      <c r="F320" s="137">
        <f t="shared" si="24"/>
        <v>0</v>
      </c>
      <c r="G320" s="137">
        <f t="shared" si="25"/>
        <v>12814.477980895412</v>
      </c>
      <c r="H320" s="137">
        <f t="shared" si="26"/>
        <v>64072.389904477066</v>
      </c>
      <c r="I320" s="137">
        <f t="shared" si="27"/>
        <v>16357.463301492353</v>
      </c>
    </row>
    <row r="321" spans="2:9" ht="15.5" x14ac:dyDescent="0.35">
      <c r="B321" s="138">
        <v>302</v>
      </c>
      <c r="C321" s="60" t="str">
        <f>'Maximax, Maximin &amp; Minimax Regr'!$G$10</f>
        <v>£</v>
      </c>
      <c r="D321" s="144">
        <v>671.49266029847104</v>
      </c>
      <c r="E321" s="137">
        <f t="shared" si="23"/>
        <v>75000</v>
      </c>
      <c r="F321" s="137">
        <f t="shared" si="24"/>
        <v>25723.899044770656</v>
      </c>
      <c r="G321" s="137">
        <f t="shared" si="25"/>
        <v>-31303.018280587188</v>
      </c>
      <c r="H321" s="137">
        <f t="shared" si="26"/>
        <v>100723.89904477066</v>
      </c>
      <c r="I321" s="137">
        <f t="shared" si="27"/>
        <v>28574.633014923558</v>
      </c>
    </row>
    <row r="322" spans="2:9" ht="15.5" x14ac:dyDescent="0.35">
      <c r="B322" s="138">
        <v>303</v>
      </c>
      <c r="C322" s="60" t="str">
        <f>'Maximax, Maximin &amp; Minimax Regr'!$G$10</f>
        <v>£</v>
      </c>
      <c r="D322" s="144">
        <v>670.39399395733517</v>
      </c>
      <c r="E322" s="137">
        <f t="shared" si="23"/>
        <v>75000</v>
      </c>
      <c r="F322" s="137">
        <f t="shared" si="24"/>
        <v>25559.099093600275</v>
      </c>
      <c r="G322" s="137">
        <f t="shared" si="25"/>
        <v>-31006.378368480495</v>
      </c>
      <c r="H322" s="137">
        <f t="shared" si="26"/>
        <v>100559.09909360028</v>
      </c>
      <c r="I322" s="137">
        <f t="shared" si="27"/>
        <v>28519.699697866759</v>
      </c>
    </row>
    <row r="323" spans="2:9" ht="15.5" x14ac:dyDescent="0.35">
      <c r="B323" s="138">
        <v>304</v>
      </c>
      <c r="C323" s="60" t="str">
        <f>'Maximax, Maximin &amp; Minimax Regr'!$G$10</f>
        <v>£</v>
      </c>
      <c r="D323" s="144">
        <v>683.19345683156826</v>
      </c>
      <c r="E323" s="137">
        <f t="shared" si="23"/>
        <v>75000</v>
      </c>
      <c r="F323" s="137">
        <f t="shared" si="24"/>
        <v>27479.018524735238</v>
      </c>
      <c r="G323" s="137">
        <f t="shared" si="25"/>
        <v>-34462.233344523425</v>
      </c>
      <c r="H323" s="137">
        <f t="shared" si="26"/>
        <v>102479.01852473523</v>
      </c>
      <c r="I323" s="137">
        <f t="shared" si="27"/>
        <v>29159.672841578402</v>
      </c>
    </row>
    <row r="324" spans="2:9" ht="15.5" x14ac:dyDescent="0.35">
      <c r="B324" s="138">
        <v>305</v>
      </c>
      <c r="C324" s="60" t="str">
        <f>'Maximax, Maximin &amp; Minimax Regr'!$G$10</f>
        <v>£</v>
      </c>
      <c r="D324" s="144">
        <v>300.72939237647631</v>
      </c>
      <c r="E324" s="137">
        <f t="shared" si="23"/>
        <v>45109.408856471448</v>
      </c>
      <c r="F324" s="137">
        <f t="shared" si="24"/>
        <v>0</v>
      </c>
      <c r="G324" s="137">
        <f t="shared" si="25"/>
        <v>9021.881771294291</v>
      </c>
      <c r="H324" s="137">
        <f t="shared" si="26"/>
        <v>45109.408856471448</v>
      </c>
      <c r="I324" s="137">
        <f t="shared" si="27"/>
        <v>10036.469618823816</v>
      </c>
    </row>
    <row r="325" spans="2:9" ht="15.5" x14ac:dyDescent="0.35">
      <c r="B325" s="138">
        <v>306</v>
      </c>
      <c r="C325" s="60" t="str">
        <f>'Maximax, Maximin &amp; Minimax Regr'!$G$10</f>
        <v>£</v>
      </c>
      <c r="D325" s="144">
        <v>726.88375499740596</v>
      </c>
      <c r="E325" s="137">
        <f t="shared" si="23"/>
        <v>75000</v>
      </c>
      <c r="F325" s="137">
        <f t="shared" si="24"/>
        <v>34032.563249610896</v>
      </c>
      <c r="G325" s="137">
        <f t="shared" si="25"/>
        <v>-46258.613849299611</v>
      </c>
      <c r="H325" s="137">
        <f t="shared" si="26"/>
        <v>109032.56324961089</v>
      </c>
      <c r="I325" s="137">
        <f t="shared" si="27"/>
        <v>31344.187749870296</v>
      </c>
    </row>
    <row r="326" spans="2:9" ht="15.5" x14ac:dyDescent="0.35">
      <c r="B326" s="138">
        <v>307</v>
      </c>
      <c r="C326" s="60" t="str">
        <f>'Maximax, Maximin &amp; Minimax Regr'!$G$10</f>
        <v>£</v>
      </c>
      <c r="D326" s="144">
        <v>572.42957853938412</v>
      </c>
      <c r="E326" s="137">
        <f t="shared" si="23"/>
        <v>75000</v>
      </c>
      <c r="F326" s="137">
        <f t="shared" si="24"/>
        <v>10864.436780907619</v>
      </c>
      <c r="G326" s="137">
        <f t="shared" si="25"/>
        <v>-4555.9862056337151</v>
      </c>
      <c r="H326" s="137">
        <f t="shared" si="26"/>
        <v>85864.436780907621</v>
      </c>
      <c r="I326" s="137">
        <f t="shared" si="27"/>
        <v>23621.478926969212</v>
      </c>
    </row>
    <row r="327" spans="2:9" ht="15.5" x14ac:dyDescent="0.35">
      <c r="B327" s="138">
        <v>308</v>
      </c>
      <c r="C327" s="60" t="str">
        <f>'Maximax, Maximin &amp; Minimax Regr'!$G$10</f>
        <v>£</v>
      </c>
      <c r="D327" s="144">
        <v>483.08969389934998</v>
      </c>
      <c r="E327" s="137">
        <f t="shared" si="23"/>
        <v>72463.454084902492</v>
      </c>
      <c r="F327" s="137">
        <f t="shared" si="24"/>
        <v>0</v>
      </c>
      <c r="G327" s="137">
        <f t="shared" si="25"/>
        <v>14492.690816980496</v>
      </c>
      <c r="H327" s="137">
        <f t="shared" si="26"/>
        <v>72463.454084902492</v>
      </c>
      <c r="I327" s="137">
        <f t="shared" si="27"/>
        <v>19154.484694967497</v>
      </c>
    </row>
    <row r="328" spans="2:9" ht="15.5" x14ac:dyDescent="0.35">
      <c r="B328" s="138">
        <v>309</v>
      </c>
      <c r="C328" s="60" t="str">
        <f>'Maximax, Maximin &amp; Minimax Regr'!$G$10</f>
        <v>£</v>
      </c>
      <c r="D328" s="144">
        <v>251.38096255378886</v>
      </c>
      <c r="E328" s="137">
        <f t="shared" si="23"/>
        <v>37707.144383068327</v>
      </c>
      <c r="F328" s="137">
        <f t="shared" si="24"/>
        <v>0</v>
      </c>
      <c r="G328" s="137">
        <f t="shared" si="25"/>
        <v>7541.4288766136633</v>
      </c>
      <c r="H328" s="137">
        <f t="shared" si="26"/>
        <v>37707.144383068327</v>
      </c>
      <c r="I328" s="137">
        <f t="shared" si="27"/>
        <v>7569.0481276894425</v>
      </c>
    </row>
    <row r="329" spans="2:9" ht="15.5" x14ac:dyDescent="0.35">
      <c r="B329" s="138">
        <v>310</v>
      </c>
      <c r="C329" s="60" t="str">
        <f>'Maximax, Maximin &amp; Minimax Regr'!$G$10</f>
        <v>£</v>
      </c>
      <c r="D329" s="144">
        <v>218.78719443342388</v>
      </c>
      <c r="E329" s="137">
        <f t="shared" si="23"/>
        <v>32818.07916501358</v>
      </c>
      <c r="F329" s="137">
        <f t="shared" si="24"/>
        <v>0</v>
      </c>
      <c r="G329" s="137">
        <f t="shared" si="25"/>
        <v>6563.6158330027138</v>
      </c>
      <c r="H329" s="137">
        <f t="shared" si="26"/>
        <v>32818.07916501358</v>
      </c>
      <c r="I329" s="137">
        <f t="shared" si="27"/>
        <v>5939.3597216711933</v>
      </c>
    </row>
    <row r="330" spans="2:9" ht="15.5" x14ac:dyDescent="0.35">
      <c r="B330" s="138">
        <v>311</v>
      </c>
      <c r="C330" s="60" t="str">
        <f>'Maximax, Maximin &amp; Minimax Regr'!$G$10</f>
        <v>£</v>
      </c>
      <c r="D330" s="144">
        <v>480.21485030671101</v>
      </c>
      <c r="E330" s="137">
        <f t="shared" si="23"/>
        <v>72032.227546006645</v>
      </c>
      <c r="F330" s="137">
        <f t="shared" si="24"/>
        <v>0</v>
      </c>
      <c r="G330" s="137">
        <f t="shared" si="25"/>
        <v>14406.445509201323</v>
      </c>
      <c r="H330" s="137">
        <f t="shared" si="26"/>
        <v>72032.227546006645</v>
      </c>
      <c r="I330" s="137">
        <f t="shared" si="27"/>
        <v>19010.742515335543</v>
      </c>
    </row>
    <row r="331" spans="2:9" ht="15.5" x14ac:dyDescent="0.35">
      <c r="B331" s="138">
        <v>312</v>
      </c>
      <c r="C331" s="60" t="str">
        <f>'Maximax, Maximin &amp; Minimax Regr'!$G$10</f>
        <v>£</v>
      </c>
      <c r="D331" s="144">
        <v>763.34116641743219</v>
      </c>
      <c r="E331" s="137">
        <f t="shared" si="23"/>
        <v>75000</v>
      </c>
      <c r="F331" s="137">
        <f t="shared" si="24"/>
        <v>39501.17496261483</v>
      </c>
      <c r="G331" s="137">
        <f t="shared" si="25"/>
        <v>-56102.114932706696</v>
      </c>
      <c r="H331" s="137">
        <f t="shared" si="26"/>
        <v>114501.17496261482</v>
      </c>
      <c r="I331" s="137">
        <f t="shared" si="27"/>
        <v>33167.058320871598</v>
      </c>
    </row>
    <row r="332" spans="2:9" ht="15.5" x14ac:dyDescent="0.35">
      <c r="B332" s="138">
        <v>313</v>
      </c>
      <c r="C332" s="60" t="str">
        <f>'Maximax, Maximin &amp; Minimax Regr'!$G$10</f>
        <v>£</v>
      </c>
      <c r="D332" s="144">
        <v>736.86330759605698</v>
      </c>
      <c r="E332" s="137">
        <f t="shared" si="23"/>
        <v>75000</v>
      </c>
      <c r="F332" s="137">
        <f t="shared" si="24"/>
        <v>35529.496139408548</v>
      </c>
      <c r="G332" s="137">
        <f t="shared" si="25"/>
        <v>-48953.093050935393</v>
      </c>
      <c r="H332" s="137">
        <f t="shared" si="26"/>
        <v>110529.49613940855</v>
      </c>
      <c r="I332" s="137">
        <f t="shared" si="27"/>
        <v>31843.165379802856</v>
      </c>
    </row>
    <row r="333" spans="2:9" ht="15.5" x14ac:dyDescent="0.35">
      <c r="B333" s="138">
        <v>314</v>
      </c>
      <c r="C333" s="60" t="str">
        <f>'Maximax, Maximin &amp; Minimax Regr'!$G$10</f>
        <v>£</v>
      </c>
      <c r="D333" s="144">
        <v>372.38074892422253</v>
      </c>
      <c r="E333" s="137">
        <f t="shared" si="23"/>
        <v>55857.112338633378</v>
      </c>
      <c r="F333" s="137">
        <f t="shared" si="24"/>
        <v>0</v>
      </c>
      <c r="G333" s="137">
        <f t="shared" si="25"/>
        <v>11171.422467726676</v>
      </c>
      <c r="H333" s="137">
        <f t="shared" si="26"/>
        <v>55857.112338633378</v>
      </c>
      <c r="I333" s="137">
        <f t="shared" si="27"/>
        <v>13619.037446211129</v>
      </c>
    </row>
    <row r="334" spans="2:9" ht="15.5" x14ac:dyDescent="0.35">
      <c r="B334" s="138">
        <v>315</v>
      </c>
      <c r="C334" s="60" t="str">
        <f>'Maximax, Maximin &amp; Minimax Regr'!$G$10</f>
        <v>£</v>
      </c>
      <c r="D334" s="144">
        <v>623.33445234534747</v>
      </c>
      <c r="E334" s="137">
        <f t="shared" si="23"/>
        <v>75000</v>
      </c>
      <c r="F334" s="137">
        <f t="shared" si="24"/>
        <v>18500.167851802122</v>
      </c>
      <c r="G334" s="137">
        <f t="shared" si="25"/>
        <v>-18300.302133243822</v>
      </c>
      <c r="H334" s="137">
        <f t="shared" si="26"/>
        <v>93500.167851802122</v>
      </c>
      <c r="I334" s="137">
        <f t="shared" si="27"/>
        <v>26166.722617267384</v>
      </c>
    </row>
    <row r="335" spans="2:9" ht="15.5" x14ac:dyDescent="0.35">
      <c r="B335" s="138">
        <v>316</v>
      </c>
      <c r="C335" s="60" t="str">
        <f>'Maximax, Maximin &amp; Minimax Regr'!$G$10</f>
        <v>£</v>
      </c>
      <c r="D335" s="144">
        <v>220.30701620532852</v>
      </c>
      <c r="E335" s="137">
        <f t="shared" si="23"/>
        <v>33046.052430799282</v>
      </c>
      <c r="F335" s="137">
        <f t="shared" si="24"/>
        <v>0</v>
      </c>
      <c r="G335" s="137">
        <f t="shared" si="25"/>
        <v>6609.21048615986</v>
      </c>
      <c r="H335" s="137">
        <f t="shared" si="26"/>
        <v>33046.052430799282</v>
      </c>
      <c r="I335" s="137">
        <f t="shared" si="27"/>
        <v>6015.3508102664309</v>
      </c>
    </row>
    <row r="336" spans="2:9" ht="15.5" x14ac:dyDescent="0.35">
      <c r="B336" s="138">
        <v>317</v>
      </c>
      <c r="C336" s="60" t="str">
        <f>'Maximax, Maximin &amp; Minimax Regr'!$G$10</f>
        <v>£</v>
      </c>
      <c r="D336" s="144">
        <v>612.84218878749959</v>
      </c>
      <c r="E336" s="137">
        <f t="shared" si="23"/>
        <v>75000</v>
      </c>
      <c r="F336" s="137">
        <f t="shared" si="24"/>
        <v>16926.328318124939</v>
      </c>
      <c r="G336" s="137">
        <f t="shared" si="25"/>
        <v>-15467.390972624897</v>
      </c>
      <c r="H336" s="137">
        <f t="shared" si="26"/>
        <v>91926.328318124943</v>
      </c>
      <c r="I336" s="137">
        <f t="shared" si="27"/>
        <v>25642.109439374981</v>
      </c>
    </row>
    <row r="337" spans="2:9" ht="15.5" x14ac:dyDescent="0.35">
      <c r="B337" s="138">
        <v>318</v>
      </c>
      <c r="C337" s="60" t="str">
        <f>'Maximax, Maximin &amp; Minimax Regr'!$G$10</f>
        <v>£</v>
      </c>
      <c r="D337" s="144">
        <v>286.17206335642567</v>
      </c>
      <c r="E337" s="137">
        <f t="shared" si="23"/>
        <v>42925.809503463854</v>
      </c>
      <c r="F337" s="137">
        <f t="shared" si="24"/>
        <v>0</v>
      </c>
      <c r="G337" s="137">
        <f t="shared" si="25"/>
        <v>8585.1619006927722</v>
      </c>
      <c r="H337" s="137">
        <f t="shared" si="26"/>
        <v>42925.809503463854</v>
      </c>
      <c r="I337" s="137">
        <f t="shared" si="27"/>
        <v>9308.6031678212894</v>
      </c>
    </row>
    <row r="338" spans="2:9" ht="15.5" x14ac:dyDescent="0.35">
      <c r="B338" s="138">
        <v>319</v>
      </c>
      <c r="C338" s="60" t="str">
        <f>'Maximax, Maximin &amp; Minimax Regr'!$G$10</f>
        <v>£</v>
      </c>
      <c r="D338" s="144">
        <v>209.66826380199592</v>
      </c>
      <c r="E338" s="137">
        <f t="shared" si="23"/>
        <v>31450.239570299389</v>
      </c>
      <c r="F338" s="137">
        <f t="shared" si="24"/>
        <v>0</v>
      </c>
      <c r="G338" s="137">
        <f t="shared" si="25"/>
        <v>6290.04791405988</v>
      </c>
      <c r="H338" s="137">
        <f t="shared" si="26"/>
        <v>31450.239570299389</v>
      </c>
      <c r="I338" s="137">
        <f t="shared" si="27"/>
        <v>5483.4131900997963</v>
      </c>
    </row>
    <row r="339" spans="2:9" ht="15.5" x14ac:dyDescent="0.35">
      <c r="B339" s="138">
        <v>320</v>
      </c>
      <c r="C339" s="60" t="str">
        <f>'Maximax, Maximin &amp; Minimax Regr'!$G$10</f>
        <v>£</v>
      </c>
      <c r="D339" s="144">
        <v>620.05676442762535</v>
      </c>
      <c r="E339" s="137">
        <f t="shared" si="23"/>
        <v>75000</v>
      </c>
      <c r="F339" s="137">
        <f t="shared" si="24"/>
        <v>18008.514664143804</v>
      </c>
      <c r="G339" s="137">
        <f t="shared" si="25"/>
        <v>-17415.326395458847</v>
      </c>
      <c r="H339" s="137">
        <f t="shared" si="26"/>
        <v>93008.514664143804</v>
      </c>
      <c r="I339" s="137">
        <f t="shared" si="27"/>
        <v>26002.838221381258</v>
      </c>
    </row>
    <row r="340" spans="2:9" ht="15.5" x14ac:dyDescent="0.35">
      <c r="B340" s="138">
        <v>321</v>
      </c>
      <c r="C340" s="60" t="str">
        <f>'Maximax, Maximin &amp; Minimax Regr'!$G$10</f>
        <v>£</v>
      </c>
      <c r="D340" s="144">
        <v>311.9724112674337</v>
      </c>
      <c r="E340" s="137">
        <f t="shared" si="23"/>
        <v>46795.861690115053</v>
      </c>
      <c r="F340" s="137">
        <f t="shared" si="24"/>
        <v>0</v>
      </c>
      <c r="G340" s="137">
        <f t="shared" si="25"/>
        <v>9359.1723380230105</v>
      </c>
      <c r="H340" s="137">
        <f t="shared" si="26"/>
        <v>46795.861690115053</v>
      </c>
      <c r="I340" s="137">
        <f t="shared" si="27"/>
        <v>10598.620563371682</v>
      </c>
    </row>
    <row r="341" spans="2:9" ht="15.5" x14ac:dyDescent="0.35">
      <c r="B341" s="138">
        <v>322</v>
      </c>
      <c r="C341" s="60" t="str">
        <f>'Maximax, Maximin &amp; Minimax Regr'!$G$10</f>
        <v>£</v>
      </c>
      <c r="D341" s="144">
        <v>369.76226081118199</v>
      </c>
      <c r="E341" s="137">
        <f t="shared" ref="E341:E404" si="28">IF(D341&lt;=500,D341*150,500*150)</f>
        <v>55464.339121677302</v>
      </c>
      <c r="F341" s="137">
        <f t="shared" ref="F341:F404" si="29">IF(D341&gt;500,(D341-500)*150,0)</f>
        <v>0</v>
      </c>
      <c r="G341" s="137">
        <f t="shared" ref="G341:G404" si="30">E341-($C$8+$C$15*D341+F341)</f>
        <v>11092.867824335466</v>
      </c>
      <c r="H341" s="137">
        <f t="shared" ref="H341:H404" si="31">150*D341</f>
        <v>55464.339121677302</v>
      </c>
      <c r="I341" s="137">
        <f t="shared" ref="I341:I404" si="32">H341-($D$8+$D$15*D341)</f>
        <v>13488.113040559103</v>
      </c>
    </row>
    <row r="342" spans="2:9" ht="15.5" x14ac:dyDescent="0.35">
      <c r="B342" s="138">
        <v>323</v>
      </c>
      <c r="C342" s="60" t="str">
        <f>'Maximax, Maximin &amp; Minimax Regr'!$G$10</f>
        <v>£</v>
      </c>
      <c r="D342" s="144">
        <v>387.176122318186</v>
      </c>
      <c r="E342" s="137">
        <f t="shared" si="28"/>
        <v>58076.4183477279</v>
      </c>
      <c r="F342" s="137">
        <f t="shared" si="29"/>
        <v>0</v>
      </c>
      <c r="G342" s="137">
        <f t="shared" si="30"/>
        <v>11615.283669545577</v>
      </c>
      <c r="H342" s="137">
        <f t="shared" si="31"/>
        <v>58076.4183477279</v>
      </c>
      <c r="I342" s="137">
        <f t="shared" si="32"/>
        <v>14358.806115909298</v>
      </c>
    </row>
    <row r="343" spans="2:9" ht="15.5" x14ac:dyDescent="0.35">
      <c r="B343" s="138">
        <v>324</v>
      </c>
      <c r="C343" s="60" t="str">
        <f>'Maximax, Maximin &amp; Minimax Regr'!$G$10</f>
        <v>£</v>
      </c>
      <c r="D343" s="144">
        <v>688.13745536667989</v>
      </c>
      <c r="E343" s="137">
        <f t="shared" si="28"/>
        <v>75000</v>
      </c>
      <c r="F343" s="137">
        <f t="shared" si="29"/>
        <v>28220.618305001983</v>
      </c>
      <c r="G343" s="137">
        <f t="shared" si="30"/>
        <v>-35797.112949003582</v>
      </c>
      <c r="H343" s="137">
        <f t="shared" si="31"/>
        <v>103220.61830500199</v>
      </c>
      <c r="I343" s="137">
        <f t="shared" si="32"/>
        <v>29406.872768333997</v>
      </c>
    </row>
    <row r="344" spans="2:9" ht="15.5" x14ac:dyDescent="0.35">
      <c r="B344" s="138">
        <v>325</v>
      </c>
      <c r="C344" s="60" t="str">
        <f>'Maximax, Maximin &amp; Minimax Regr'!$G$10</f>
        <v>£</v>
      </c>
      <c r="D344" s="144">
        <v>449.28739280373549</v>
      </c>
      <c r="E344" s="137">
        <f t="shared" si="28"/>
        <v>67393.10892056032</v>
      </c>
      <c r="F344" s="137">
        <f t="shared" si="29"/>
        <v>0</v>
      </c>
      <c r="G344" s="137">
        <f t="shared" si="30"/>
        <v>13478.62178411206</v>
      </c>
      <c r="H344" s="137">
        <f t="shared" si="31"/>
        <v>67393.10892056032</v>
      </c>
      <c r="I344" s="137">
        <f t="shared" si="32"/>
        <v>17464.369640186771</v>
      </c>
    </row>
    <row r="345" spans="2:9" ht="15.5" x14ac:dyDescent="0.35">
      <c r="B345" s="138">
        <v>326</v>
      </c>
      <c r="C345" s="60" t="str">
        <f>'Maximax, Maximin &amp; Minimax Regr'!$G$10</f>
        <v>£</v>
      </c>
      <c r="D345" s="144">
        <v>303.20139164403213</v>
      </c>
      <c r="E345" s="137">
        <f t="shared" si="28"/>
        <v>45480.208746604818</v>
      </c>
      <c r="F345" s="137">
        <f t="shared" si="29"/>
        <v>0</v>
      </c>
      <c r="G345" s="137">
        <f t="shared" si="30"/>
        <v>9096.0417493209607</v>
      </c>
      <c r="H345" s="137">
        <f t="shared" si="31"/>
        <v>45480.208746604818</v>
      </c>
      <c r="I345" s="137">
        <f t="shared" si="32"/>
        <v>10160.069582201606</v>
      </c>
    </row>
    <row r="346" spans="2:9" ht="15.5" x14ac:dyDescent="0.35">
      <c r="B346" s="138">
        <v>327</v>
      </c>
      <c r="C346" s="60" t="str">
        <f>'Maximax, Maximin &amp; Minimax Regr'!$G$10</f>
        <v>£</v>
      </c>
      <c r="D346" s="144">
        <v>241.09012115848262</v>
      </c>
      <c r="E346" s="137">
        <f t="shared" si="28"/>
        <v>36163.518173772391</v>
      </c>
      <c r="F346" s="137">
        <f t="shared" si="29"/>
        <v>0</v>
      </c>
      <c r="G346" s="137">
        <f t="shared" si="30"/>
        <v>7232.7036347544781</v>
      </c>
      <c r="H346" s="137">
        <f t="shared" si="31"/>
        <v>36163.518173772391</v>
      </c>
      <c r="I346" s="137">
        <f t="shared" si="32"/>
        <v>7054.506057924129</v>
      </c>
    </row>
    <row r="347" spans="2:9" ht="15.5" x14ac:dyDescent="0.35">
      <c r="B347" s="138">
        <v>328</v>
      </c>
      <c r="C347" s="60" t="str">
        <f>'Maximax, Maximin &amp; Minimax Regr'!$G$10</f>
        <v>£</v>
      </c>
      <c r="D347" s="144">
        <v>692.97158726767782</v>
      </c>
      <c r="E347" s="137">
        <f t="shared" si="28"/>
        <v>75000</v>
      </c>
      <c r="F347" s="137">
        <f t="shared" si="29"/>
        <v>28945.738090151674</v>
      </c>
      <c r="G347" s="137">
        <f t="shared" si="30"/>
        <v>-37102.328562273018</v>
      </c>
      <c r="H347" s="137">
        <f t="shared" si="31"/>
        <v>103945.73809015167</v>
      </c>
      <c r="I347" s="137">
        <f t="shared" si="32"/>
        <v>29648.579363383891</v>
      </c>
    </row>
    <row r="348" spans="2:9" ht="15.5" x14ac:dyDescent="0.35">
      <c r="B348" s="138">
        <v>329</v>
      </c>
      <c r="C348" s="60" t="str">
        <f>'Maximax, Maximin &amp; Minimax Regr'!$G$10</f>
        <v>£</v>
      </c>
      <c r="D348" s="144">
        <v>747.13583788567769</v>
      </c>
      <c r="E348" s="137">
        <f t="shared" si="28"/>
        <v>75000</v>
      </c>
      <c r="F348" s="137">
        <f t="shared" si="29"/>
        <v>37070.375682851656</v>
      </c>
      <c r="G348" s="137">
        <f t="shared" si="30"/>
        <v>-51726.67622913298</v>
      </c>
      <c r="H348" s="137">
        <f t="shared" si="31"/>
        <v>112070.37568285165</v>
      </c>
      <c r="I348" s="137">
        <f t="shared" si="32"/>
        <v>32356.791894283873</v>
      </c>
    </row>
    <row r="349" spans="2:9" ht="15.5" x14ac:dyDescent="0.35">
      <c r="B349" s="138">
        <v>330</v>
      </c>
      <c r="C349" s="60" t="str">
        <f>'Maximax, Maximin &amp; Minimax Regr'!$G$10</f>
        <v>£</v>
      </c>
      <c r="D349" s="144">
        <v>236.36585589159824</v>
      </c>
      <c r="E349" s="137">
        <f t="shared" si="28"/>
        <v>35454.878383739735</v>
      </c>
      <c r="F349" s="137">
        <f t="shared" si="29"/>
        <v>0</v>
      </c>
      <c r="G349" s="137">
        <f t="shared" si="30"/>
        <v>7090.9756767479448</v>
      </c>
      <c r="H349" s="137">
        <f t="shared" si="31"/>
        <v>35454.878383739735</v>
      </c>
      <c r="I349" s="137">
        <f t="shared" si="32"/>
        <v>6818.2927945799092</v>
      </c>
    </row>
    <row r="350" spans="2:9" ht="15.5" x14ac:dyDescent="0.35">
      <c r="B350" s="138">
        <v>331</v>
      </c>
      <c r="C350" s="60" t="str">
        <f>'Maximax, Maximin &amp; Minimax Regr'!$G$10</f>
        <v>£</v>
      </c>
      <c r="D350" s="144">
        <v>470.4916531876583</v>
      </c>
      <c r="E350" s="137">
        <f t="shared" si="28"/>
        <v>70573.747978148749</v>
      </c>
      <c r="F350" s="137">
        <f t="shared" si="29"/>
        <v>0</v>
      </c>
      <c r="G350" s="137">
        <f t="shared" si="30"/>
        <v>14114.74959562975</v>
      </c>
      <c r="H350" s="137">
        <f t="shared" si="31"/>
        <v>70573.747978148749</v>
      </c>
      <c r="I350" s="137">
        <f t="shared" si="32"/>
        <v>18524.582659382919</v>
      </c>
    </row>
    <row r="351" spans="2:9" ht="15.5" x14ac:dyDescent="0.35">
      <c r="B351" s="138">
        <v>332</v>
      </c>
      <c r="C351" s="60" t="str">
        <f>'Maximax, Maximin &amp; Minimax Regr'!$G$10</f>
        <v>£</v>
      </c>
      <c r="D351" s="144">
        <v>791.17404705954164</v>
      </c>
      <c r="E351" s="137">
        <f t="shared" si="28"/>
        <v>75000</v>
      </c>
      <c r="F351" s="137">
        <f t="shared" si="29"/>
        <v>43676.107058931244</v>
      </c>
      <c r="G351" s="137">
        <f t="shared" si="30"/>
        <v>-63616.992706076242</v>
      </c>
      <c r="H351" s="137">
        <f t="shared" si="31"/>
        <v>118676.10705893124</v>
      </c>
      <c r="I351" s="137">
        <f t="shared" si="32"/>
        <v>34558.702352977081</v>
      </c>
    </row>
    <row r="352" spans="2:9" ht="15.5" x14ac:dyDescent="0.35">
      <c r="B352" s="138">
        <v>333</v>
      </c>
      <c r="C352" s="60" t="str">
        <f>'Maximax, Maximin &amp; Minimax Regr'!$G$10</f>
        <v>£</v>
      </c>
      <c r="D352" s="144">
        <v>274.19660023804437</v>
      </c>
      <c r="E352" s="137">
        <f t="shared" si="28"/>
        <v>41129.490035706658</v>
      </c>
      <c r="F352" s="137">
        <f t="shared" si="29"/>
        <v>0</v>
      </c>
      <c r="G352" s="137">
        <f t="shared" si="30"/>
        <v>8225.8980071413316</v>
      </c>
      <c r="H352" s="137">
        <f t="shared" si="31"/>
        <v>41129.490035706658</v>
      </c>
      <c r="I352" s="137">
        <f t="shared" si="32"/>
        <v>8709.8300119022206</v>
      </c>
    </row>
    <row r="353" spans="2:9" ht="15.5" x14ac:dyDescent="0.35">
      <c r="B353" s="138">
        <v>334</v>
      </c>
      <c r="C353" s="60" t="str">
        <f>'Maximax, Maximin &amp; Minimax Regr'!$G$10</f>
        <v>£</v>
      </c>
      <c r="D353" s="144">
        <v>447.49290444654685</v>
      </c>
      <c r="E353" s="137">
        <f t="shared" si="28"/>
        <v>67123.935666982026</v>
      </c>
      <c r="F353" s="137">
        <f t="shared" si="29"/>
        <v>0</v>
      </c>
      <c r="G353" s="137">
        <f t="shared" si="30"/>
        <v>13424.787133396407</v>
      </c>
      <c r="H353" s="137">
        <f t="shared" si="31"/>
        <v>67123.935666982026</v>
      </c>
      <c r="I353" s="137">
        <f t="shared" si="32"/>
        <v>17374.645222327345</v>
      </c>
    </row>
    <row r="354" spans="2:9" ht="15.5" x14ac:dyDescent="0.35">
      <c r="B354" s="138">
        <v>335</v>
      </c>
      <c r="C354" s="60" t="str">
        <f>'Maximax, Maximin &amp; Minimax Regr'!$G$10</f>
        <v>£</v>
      </c>
      <c r="D354" s="144">
        <v>287.82006286812953</v>
      </c>
      <c r="E354" s="137">
        <f t="shared" si="28"/>
        <v>43173.009430219427</v>
      </c>
      <c r="F354" s="137">
        <f t="shared" si="29"/>
        <v>0</v>
      </c>
      <c r="G354" s="137">
        <f t="shared" si="30"/>
        <v>8634.6018860438853</v>
      </c>
      <c r="H354" s="137">
        <f t="shared" si="31"/>
        <v>43173.009430219427</v>
      </c>
      <c r="I354" s="137">
        <f t="shared" si="32"/>
        <v>9391.0031434064731</v>
      </c>
    </row>
    <row r="355" spans="2:9" ht="15.5" x14ac:dyDescent="0.35">
      <c r="B355" s="138">
        <v>336</v>
      </c>
      <c r="C355" s="60" t="str">
        <f>'Maximax, Maximin &amp; Minimax Regr'!$G$10</f>
        <v>£</v>
      </c>
      <c r="D355" s="144">
        <v>503.85448774681845</v>
      </c>
      <c r="E355" s="137">
        <f t="shared" si="28"/>
        <v>75000</v>
      </c>
      <c r="F355" s="137">
        <f t="shared" si="29"/>
        <v>578.17316202276743</v>
      </c>
      <c r="G355" s="137">
        <f t="shared" si="30"/>
        <v>13959.28830835902</v>
      </c>
      <c r="H355" s="137">
        <f t="shared" si="31"/>
        <v>75578.173162022766</v>
      </c>
      <c r="I355" s="137">
        <f t="shared" si="32"/>
        <v>20192.724387340917</v>
      </c>
    </row>
    <row r="356" spans="2:9" ht="15.5" x14ac:dyDescent="0.35">
      <c r="B356" s="138">
        <v>337</v>
      </c>
      <c r="C356" s="60" t="str">
        <f>'Maximax, Maximin &amp; Minimax Regr'!$G$10</f>
        <v>£</v>
      </c>
      <c r="D356" s="144">
        <v>291.72032837916197</v>
      </c>
      <c r="E356" s="137">
        <f t="shared" si="28"/>
        <v>43758.049256874292</v>
      </c>
      <c r="F356" s="137">
        <f t="shared" si="29"/>
        <v>0</v>
      </c>
      <c r="G356" s="137">
        <f t="shared" si="30"/>
        <v>8751.6098513748584</v>
      </c>
      <c r="H356" s="137">
        <f t="shared" si="31"/>
        <v>43758.049256874292</v>
      </c>
      <c r="I356" s="137">
        <f t="shared" si="32"/>
        <v>9586.0164189580973</v>
      </c>
    </row>
    <row r="357" spans="2:9" ht="15.5" x14ac:dyDescent="0.35">
      <c r="B357" s="138">
        <v>338</v>
      </c>
      <c r="C357" s="60" t="str">
        <f>'Maximax, Maximin &amp; Minimax Regr'!$G$10</f>
        <v>£</v>
      </c>
      <c r="D357" s="144">
        <v>379.35728019043552</v>
      </c>
      <c r="E357" s="137">
        <f t="shared" si="28"/>
        <v>56903.592028565326</v>
      </c>
      <c r="F357" s="137">
        <f t="shared" si="29"/>
        <v>0</v>
      </c>
      <c r="G357" s="137">
        <f t="shared" si="30"/>
        <v>11380.718405713065</v>
      </c>
      <c r="H357" s="137">
        <f t="shared" si="31"/>
        <v>56903.592028565326</v>
      </c>
      <c r="I357" s="137">
        <f t="shared" si="32"/>
        <v>13967.864009521778</v>
      </c>
    </row>
    <row r="358" spans="2:9" ht="15.5" x14ac:dyDescent="0.35">
      <c r="B358" s="138">
        <v>339</v>
      </c>
      <c r="C358" s="60" t="str">
        <f>'Maximax, Maximin &amp; Minimax Regr'!$G$10</f>
        <v>£</v>
      </c>
      <c r="D358" s="144">
        <v>385.34501174962611</v>
      </c>
      <c r="E358" s="137">
        <f t="shared" si="28"/>
        <v>57801.751762443913</v>
      </c>
      <c r="F358" s="137">
        <f t="shared" si="29"/>
        <v>0</v>
      </c>
      <c r="G358" s="137">
        <f t="shared" si="30"/>
        <v>11560.350352488778</v>
      </c>
      <c r="H358" s="137">
        <f t="shared" si="31"/>
        <v>57801.751762443913</v>
      </c>
      <c r="I358" s="137">
        <f t="shared" si="32"/>
        <v>14267.2505874813</v>
      </c>
    </row>
    <row r="359" spans="2:9" ht="15.5" x14ac:dyDescent="0.35">
      <c r="B359" s="138">
        <v>340</v>
      </c>
      <c r="C359" s="60" t="str">
        <f>'Maximax, Maximin &amp; Minimax Regr'!$G$10</f>
        <v>£</v>
      </c>
      <c r="D359" s="144">
        <v>392.41309854426709</v>
      </c>
      <c r="E359" s="137">
        <f t="shared" si="28"/>
        <v>58861.964781640061</v>
      </c>
      <c r="F359" s="137">
        <f t="shared" si="29"/>
        <v>0</v>
      </c>
      <c r="G359" s="137">
        <f t="shared" si="30"/>
        <v>11772.392956328011</v>
      </c>
      <c r="H359" s="137">
        <f t="shared" si="31"/>
        <v>58861.964781640061</v>
      </c>
      <c r="I359" s="137">
        <f t="shared" si="32"/>
        <v>14620.654927213349</v>
      </c>
    </row>
    <row r="360" spans="2:9" ht="15.5" x14ac:dyDescent="0.35">
      <c r="B360" s="138">
        <v>341</v>
      </c>
      <c r="C360" s="60" t="str">
        <f>'Maximax, Maximin &amp; Minimax Regr'!$G$10</f>
        <v>£</v>
      </c>
      <c r="D360" s="144">
        <v>500.92471083712269</v>
      </c>
      <c r="E360" s="137">
        <f t="shared" si="28"/>
        <v>75000</v>
      </c>
      <c r="F360" s="137">
        <f t="shared" si="29"/>
        <v>138.7066255684033</v>
      </c>
      <c r="G360" s="137">
        <f t="shared" si="30"/>
        <v>14750.328073976874</v>
      </c>
      <c r="H360" s="137">
        <f t="shared" si="31"/>
        <v>75138.706625568404</v>
      </c>
      <c r="I360" s="137">
        <f t="shared" si="32"/>
        <v>20046.235541856135</v>
      </c>
    </row>
    <row r="361" spans="2:9" ht="15.5" x14ac:dyDescent="0.35">
      <c r="B361" s="138">
        <v>342</v>
      </c>
      <c r="C361" s="60" t="str">
        <f>'Maximax, Maximin &amp; Minimax Regr'!$G$10</f>
        <v>£</v>
      </c>
      <c r="D361" s="144">
        <v>672.00537125766778</v>
      </c>
      <c r="E361" s="137">
        <f t="shared" si="28"/>
        <v>75000</v>
      </c>
      <c r="F361" s="137">
        <f t="shared" si="29"/>
        <v>25800.805688650165</v>
      </c>
      <c r="G361" s="137">
        <f t="shared" si="30"/>
        <v>-31441.450239570288</v>
      </c>
      <c r="H361" s="137">
        <f t="shared" si="31"/>
        <v>100800.80568865017</v>
      </c>
      <c r="I361" s="137">
        <f t="shared" si="32"/>
        <v>28600.268562883401</v>
      </c>
    </row>
    <row r="362" spans="2:9" ht="15.5" x14ac:dyDescent="0.35">
      <c r="B362" s="138">
        <v>343</v>
      </c>
      <c r="C362" s="60" t="str">
        <f>'Maximax, Maximin &amp; Minimax Regr'!$G$10</f>
        <v>£</v>
      </c>
      <c r="D362" s="144">
        <v>512.05786309396649</v>
      </c>
      <c r="E362" s="137">
        <f t="shared" si="28"/>
        <v>75000</v>
      </c>
      <c r="F362" s="137">
        <f t="shared" si="29"/>
        <v>1808.6794640949734</v>
      </c>
      <c r="G362" s="137">
        <f t="shared" si="30"/>
        <v>11744.376964629046</v>
      </c>
      <c r="H362" s="137">
        <f t="shared" si="31"/>
        <v>76808.679464094967</v>
      </c>
      <c r="I362" s="137">
        <f t="shared" si="32"/>
        <v>20602.893154698315</v>
      </c>
    </row>
    <row r="363" spans="2:9" ht="15.5" x14ac:dyDescent="0.35">
      <c r="B363" s="138">
        <v>344</v>
      </c>
      <c r="C363" s="60" t="str">
        <f>'Maximax, Maximin &amp; Minimax Regr'!$G$10</f>
        <v>£</v>
      </c>
      <c r="D363" s="144">
        <v>702.82296212652977</v>
      </c>
      <c r="E363" s="137">
        <f t="shared" si="28"/>
        <v>75000</v>
      </c>
      <c r="F363" s="137">
        <f t="shared" si="29"/>
        <v>30423.444318979466</v>
      </c>
      <c r="G363" s="137">
        <f t="shared" si="30"/>
        <v>-39762.199774163048</v>
      </c>
      <c r="H363" s="137">
        <f t="shared" si="31"/>
        <v>105423.44431897947</v>
      </c>
      <c r="I363" s="137">
        <f t="shared" si="32"/>
        <v>30141.148106326495</v>
      </c>
    </row>
    <row r="364" spans="2:9" ht="15.5" x14ac:dyDescent="0.35">
      <c r="B364" s="138">
        <v>345</v>
      </c>
      <c r="C364" s="60" t="str">
        <f>'Maximax, Maximin &amp; Minimax Regr'!$G$10</f>
        <v>£</v>
      </c>
      <c r="D364" s="144">
        <v>785.33280434583571</v>
      </c>
      <c r="E364" s="137">
        <f t="shared" si="28"/>
        <v>75000</v>
      </c>
      <c r="F364" s="137">
        <f t="shared" si="29"/>
        <v>42799.920651875356</v>
      </c>
      <c r="G364" s="137">
        <f t="shared" si="30"/>
        <v>-62039.85717337564</v>
      </c>
      <c r="H364" s="137">
        <f t="shared" si="31"/>
        <v>117799.92065187536</v>
      </c>
      <c r="I364" s="137">
        <f t="shared" si="32"/>
        <v>34266.640217291788</v>
      </c>
    </row>
    <row r="365" spans="2:9" ht="15.5" x14ac:dyDescent="0.35">
      <c r="B365" s="138">
        <v>346</v>
      </c>
      <c r="C365" s="60" t="str">
        <f>'Maximax, Maximin &amp; Minimax Regr'!$G$10</f>
        <v>£</v>
      </c>
      <c r="D365" s="144">
        <v>710.58687093722347</v>
      </c>
      <c r="E365" s="137">
        <f t="shared" si="28"/>
        <v>75000</v>
      </c>
      <c r="F365" s="137">
        <f t="shared" si="29"/>
        <v>31588.030640583522</v>
      </c>
      <c r="G365" s="137">
        <f t="shared" si="30"/>
        <v>-41858.455153050338</v>
      </c>
      <c r="H365" s="137">
        <f t="shared" si="31"/>
        <v>106588.03064058351</v>
      </c>
      <c r="I365" s="137">
        <f t="shared" si="32"/>
        <v>30529.343546861171</v>
      </c>
    </row>
    <row r="366" spans="2:9" ht="15.5" x14ac:dyDescent="0.35">
      <c r="B366" s="138">
        <v>347</v>
      </c>
      <c r="C366" s="60" t="str">
        <f>'Maximax, Maximin &amp; Minimax Regr'!$G$10</f>
        <v>£</v>
      </c>
      <c r="D366" s="144">
        <v>304.83108005005033</v>
      </c>
      <c r="E366" s="137">
        <f t="shared" si="28"/>
        <v>45724.662007507548</v>
      </c>
      <c r="F366" s="137">
        <f t="shared" si="29"/>
        <v>0</v>
      </c>
      <c r="G366" s="137">
        <f t="shared" si="30"/>
        <v>9144.9324015015081</v>
      </c>
      <c r="H366" s="137">
        <f t="shared" si="31"/>
        <v>45724.662007507548</v>
      </c>
      <c r="I366" s="137">
        <f t="shared" si="32"/>
        <v>10241.554002502511</v>
      </c>
    </row>
    <row r="367" spans="2:9" ht="15.5" x14ac:dyDescent="0.35">
      <c r="B367" s="138">
        <v>348</v>
      </c>
      <c r="C367" s="60" t="str">
        <f>'Maximax, Maximin &amp; Minimax Regr'!$G$10</f>
        <v>£</v>
      </c>
      <c r="D367" s="144">
        <v>446.85201574755092</v>
      </c>
      <c r="E367" s="137">
        <f t="shared" si="28"/>
        <v>67027.802362132643</v>
      </c>
      <c r="F367" s="137">
        <f t="shared" si="29"/>
        <v>0</v>
      </c>
      <c r="G367" s="137">
        <f t="shared" si="30"/>
        <v>13405.560472426529</v>
      </c>
      <c r="H367" s="137">
        <f t="shared" si="31"/>
        <v>67027.802362132643</v>
      </c>
      <c r="I367" s="137">
        <f t="shared" si="32"/>
        <v>17342.600787377552</v>
      </c>
    </row>
    <row r="368" spans="2:9" ht="15.5" x14ac:dyDescent="0.35">
      <c r="B368" s="138">
        <v>349</v>
      </c>
      <c r="C368" s="60" t="str">
        <f>'Maximax, Maximin &amp; Minimax Regr'!$G$10</f>
        <v>£</v>
      </c>
      <c r="D368" s="144">
        <v>441.87139500106809</v>
      </c>
      <c r="E368" s="137">
        <f t="shared" si="28"/>
        <v>66280.709250160216</v>
      </c>
      <c r="F368" s="137">
        <f t="shared" si="29"/>
        <v>0</v>
      </c>
      <c r="G368" s="137">
        <f t="shared" si="30"/>
        <v>13256.141850032043</v>
      </c>
      <c r="H368" s="137">
        <f t="shared" si="31"/>
        <v>66280.709250160216</v>
      </c>
      <c r="I368" s="137">
        <f t="shared" si="32"/>
        <v>17093.569750053408</v>
      </c>
    </row>
    <row r="369" spans="2:9" ht="15.5" x14ac:dyDescent="0.35">
      <c r="B369" s="138">
        <v>350</v>
      </c>
      <c r="C369" s="60" t="str">
        <f>'Maximax, Maximin &amp; Minimax Regr'!$G$10</f>
        <v>£</v>
      </c>
      <c r="D369" s="144">
        <v>707.40073854792922</v>
      </c>
      <c r="E369" s="137">
        <f t="shared" si="28"/>
        <v>75000</v>
      </c>
      <c r="F369" s="137">
        <f t="shared" si="29"/>
        <v>31110.110782189382</v>
      </c>
      <c r="G369" s="137">
        <f t="shared" si="30"/>
        <v>-40998.199407940891</v>
      </c>
      <c r="H369" s="137">
        <f t="shared" si="31"/>
        <v>106110.11078218938</v>
      </c>
      <c r="I369" s="137">
        <f t="shared" si="32"/>
        <v>30370.036927396461</v>
      </c>
    </row>
    <row r="370" spans="2:9" ht="15.5" x14ac:dyDescent="0.35">
      <c r="B370" s="138">
        <v>351</v>
      </c>
      <c r="C370" s="60" t="str">
        <f>'Maximax, Maximin &amp; Minimax Regr'!$G$10</f>
        <v>£</v>
      </c>
      <c r="D370" s="144">
        <v>317.85027619251076</v>
      </c>
      <c r="E370" s="137">
        <f t="shared" si="28"/>
        <v>47677.541428876611</v>
      </c>
      <c r="F370" s="137">
        <f t="shared" si="29"/>
        <v>0</v>
      </c>
      <c r="G370" s="137">
        <f t="shared" si="30"/>
        <v>9535.5082857753223</v>
      </c>
      <c r="H370" s="137">
        <f t="shared" si="31"/>
        <v>47677.541428876611</v>
      </c>
      <c r="I370" s="137">
        <f t="shared" si="32"/>
        <v>10892.513809625532</v>
      </c>
    </row>
    <row r="371" spans="2:9" ht="15.5" x14ac:dyDescent="0.35">
      <c r="B371" s="138">
        <v>352</v>
      </c>
      <c r="C371" s="60" t="str">
        <f>'Maximax, Maximin &amp; Minimax Regr'!$G$10</f>
        <v>£</v>
      </c>
      <c r="D371" s="144">
        <v>689.38261055330054</v>
      </c>
      <c r="E371" s="137">
        <f t="shared" si="28"/>
        <v>75000</v>
      </c>
      <c r="F371" s="137">
        <f t="shared" si="29"/>
        <v>28407.391582995082</v>
      </c>
      <c r="G371" s="137">
        <f t="shared" si="30"/>
        <v>-36133.304849391148</v>
      </c>
      <c r="H371" s="137">
        <f t="shared" si="31"/>
        <v>103407.39158299509</v>
      </c>
      <c r="I371" s="137">
        <f t="shared" si="32"/>
        <v>29469.130527665038</v>
      </c>
    </row>
    <row r="372" spans="2:9" ht="15.5" x14ac:dyDescent="0.35">
      <c r="B372" s="138">
        <v>353</v>
      </c>
      <c r="C372" s="60" t="str">
        <f>'Maximax, Maximin &amp; Minimax Regr'!$G$10</f>
        <v>£</v>
      </c>
      <c r="D372" s="144">
        <v>394.29914242988377</v>
      </c>
      <c r="E372" s="137">
        <f t="shared" si="28"/>
        <v>59144.871364482569</v>
      </c>
      <c r="F372" s="137">
        <f t="shared" si="29"/>
        <v>0</v>
      </c>
      <c r="G372" s="137">
        <f t="shared" si="30"/>
        <v>11828.974272896514</v>
      </c>
      <c r="H372" s="137">
        <f t="shared" si="31"/>
        <v>59144.871364482569</v>
      </c>
      <c r="I372" s="137">
        <f t="shared" si="32"/>
        <v>14714.95712149419</v>
      </c>
    </row>
    <row r="373" spans="2:9" ht="15.5" x14ac:dyDescent="0.35">
      <c r="B373" s="138">
        <v>354</v>
      </c>
      <c r="C373" s="60" t="str">
        <f>'Maximax, Maximin &amp; Minimax Regr'!$G$10</f>
        <v>£</v>
      </c>
      <c r="D373" s="144">
        <v>236.36585589159824</v>
      </c>
      <c r="E373" s="137">
        <f t="shared" si="28"/>
        <v>35454.878383739735</v>
      </c>
      <c r="F373" s="137">
        <f t="shared" si="29"/>
        <v>0</v>
      </c>
      <c r="G373" s="137">
        <f t="shared" si="30"/>
        <v>7090.9756767479448</v>
      </c>
      <c r="H373" s="137">
        <f t="shared" si="31"/>
        <v>35454.878383739735</v>
      </c>
      <c r="I373" s="137">
        <f t="shared" si="32"/>
        <v>6818.2927945799092</v>
      </c>
    </row>
    <row r="374" spans="2:9" ht="15.5" x14ac:dyDescent="0.35">
      <c r="B374" s="138">
        <v>355</v>
      </c>
      <c r="C374" s="60" t="str">
        <f>'Maximax, Maximin &amp; Minimax Regr'!$G$10</f>
        <v>£</v>
      </c>
      <c r="D374" s="144">
        <v>493.50871303445535</v>
      </c>
      <c r="E374" s="137">
        <f t="shared" si="28"/>
        <v>74026.3069551683</v>
      </c>
      <c r="F374" s="137">
        <f t="shared" si="29"/>
        <v>0</v>
      </c>
      <c r="G374" s="137">
        <f t="shared" si="30"/>
        <v>14805.261391033659</v>
      </c>
      <c r="H374" s="137">
        <f t="shared" si="31"/>
        <v>74026.3069551683</v>
      </c>
      <c r="I374" s="137">
        <f t="shared" si="32"/>
        <v>19675.435651722764</v>
      </c>
    </row>
    <row r="375" spans="2:9" ht="15.5" x14ac:dyDescent="0.35">
      <c r="B375" s="138">
        <v>356</v>
      </c>
      <c r="C375" s="60" t="str">
        <f>'Maximax, Maximin &amp; Minimax Regr'!$G$10</f>
        <v>£</v>
      </c>
      <c r="D375" s="144">
        <v>510.02533036286508</v>
      </c>
      <c r="E375" s="137">
        <f t="shared" si="28"/>
        <v>75000</v>
      </c>
      <c r="F375" s="137">
        <f t="shared" si="29"/>
        <v>1503.7995544297614</v>
      </c>
      <c r="G375" s="137">
        <f t="shared" si="30"/>
        <v>12293.160802026432</v>
      </c>
      <c r="H375" s="137">
        <f t="shared" si="31"/>
        <v>76503.799554429759</v>
      </c>
      <c r="I375" s="137">
        <f t="shared" si="32"/>
        <v>20501.266518143253</v>
      </c>
    </row>
    <row r="376" spans="2:9" ht="15.5" x14ac:dyDescent="0.35">
      <c r="B376" s="138">
        <v>357</v>
      </c>
      <c r="C376" s="60" t="str">
        <f>'Maximax, Maximin &amp; Minimax Regr'!$G$10</f>
        <v>£</v>
      </c>
      <c r="D376" s="144">
        <v>382.79976805932802</v>
      </c>
      <c r="E376" s="137">
        <f t="shared" si="28"/>
        <v>57419.965208899201</v>
      </c>
      <c r="F376" s="137">
        <f t="shared" si="29"/>
        <v>0</v>
      </c>
      <c r="G376" s="137">
        <f t="shared" si="30"/>
        <v>11483.993041779839</v>
      </c>
      <c r="H376" s="137">
        <f t="shared" si="31"/>
        <v>57419.965208899201</v>
      </c>
      <c r="I376" s="137">
        <f t="shared" si="32"/>
        <v>14139.988402966395</v>
      </c>
    </row>
    <row r="377" spans="2:9" ht="15.5" x14ac:dyDescent="0.35">
      <c r="B377" s="138">
        <v>358</v>
      </c>
      <c r="C377" s="60" t="str">
        <f>'Maximax, Maximin &amp; Minimax Regr'!$G$10</f>
        <v>£</v>
      </c>
      <c r="D377" s="144">
        <v>439.38108462782679</v>
      </c>
      <c r="E377" s="137">
        <f t="shared" si="28"/>
        <v>65907.162694174025</v>
      </c>
      <c r="F377" s="137">
        <f t="shared" si="29"/>
        <v>0</v>
      </c>
      <c r="G377" s="137">
        <f t="shared" si="30"/>
        <v>13181.432538834808</v>
      </c>
      <c r="H377" s="137">
        <f t="shared" si="31"/>
        <v>65907.162694174025</v>
      </c>
      <c r="I377" s="137">
        <f t="shared" si="32"/>
        <v>16969.054231391347</v>
      </c>
    </row>
    <row r="378" spans="2:9" ht="15.5" x14ac:dyDescent="0.35">
      <c r="B378" s="138">
        <v>359</v>
      </c>
      <c r="C378" s="60" t="str">
        <f>'Maximax, Maximin &amp; Minimax Regr'!$G$10</f>
        <v>£</v>
      </c>
      <c r="D378" s="144">
        <v>219.13510544145024</v>
      </c>
      <c r="E378" s="137">
        <f t="shared" si="28"/>
        <v>32870.265816217536</v>
      </c>
      <c r="F378" s="137">
        <f t="shared" si="29"/>
        <v>0</v>
      </c>
      <c r="G378" s="137">
        <f t="shared" si="30"/>
        <v>6574.0531632435086</v>
      </c>
      <c r="H378" s="137">
        <f t="shared" si="31"/>
        <v>32870.265816217536</v>
      </c>
      <c r="I378" s="137">
        <f t="shared" si="32"/>
        <v>5956.7552720725107</v>
      </c>
    </row>
    <row r="379" spans="2:9" ht="15.5" x14ac:dyDescent="0.35">
      <c r="B379" s="138">
        <v>360</v>
      </c>
      <c r="C379" s="60" t="str">
        <f>'Maximax, Maximin &amp; Minimax Regr'!$G$10</f>
        <v>£</v>
      </c>
      <c r="D379" s="144">
        <v>208.45973082674641</v>
      </c>
      <c r="E379" s="137">
        <f t="shared" si="28"/>
        <v>31268.959624011961</v>
      </c>
      <c r="F379" s="137">
        <f t="shared" si="29"/>
        <v>0</v>
      </c>
      <c r="G379" s="137">
        <f t="shared" si="30"/>
        <v>6253.7919248023936</v>
      </c>
      <c r="H379" s="137">
        <f t="shared" si="31"/>
        <v>31268.959624011961</v>
      </c>
      <c r="I379" s="137">
        <f t="shared" si="32"/>
        <v>5422.9865413373191</v>
      </c>
    </row>
    <row r="380" spans="2:9" ht="15.5" x14ac:dyDescent="0.35">
      <c r="B380" s="138">
        <v>361</v>
      </c>
      <c r="C380" s="60" t="str">
        <f>'Maximax, Maximin &amp; Minimax Regr'!$G$10</f>
        <v>£</v>
      </c>
      <c r="D380" s="144">
        <v>223.56639301736504</v>
      </c>
      <c r="E380" s="137">
        <f t="shared" si="28"/>
        <v>33534.958952604757</v>
      </c>
      <c r="F380" s="137">
        <f t="shared" si="29"/>
        <v>0</v>
      </c>
      <c r="G380" s="137">
        <f t="shared" si="30"/>
        <v>6706.9917905209513</v>
      </c>
      <c r="H380" s="137">
        <f t="shared" si="31"/>
        <v>33534.958952604757</v>
      </c>
      <c r="I380" s="137">
        <f t="shared" si="32"/>
        <v>6178.3196508682522</v>
      </c>
    </row>
    <row r="381" spans="2:9" ht="15.5" x14ac:dyDescent="0.35">
      <c r="B381" s="138">
        <v>362</v>
      </c>
      <c r="C381" s="60" t="str">
        <f>'Maximax, Maximin &amp; Minimax Regr'!$G$10</f>
        <v>£</v>
      </c>
      <c r="D381" s="144">
        <v>622.43720816675318</v>
      </c>
      <c r="E381" s="137">
        <f t="shared" si="28"/>
        <v>75000</v>
      </c>
      <c r="F381" s="137">
        <f t="shared" si="29"/>
        <v>18365.581225012978</v>
      </c>
      <c r="G381" s="137">
        <f t="shared" si="30"/>
        <v>-18058.046205023362</v>
      </c>
      <c r="H381" s="137">
        <f t="shared" si="31"/>
        <v>93365.581225012982</v>
      </c>
      <c r="I381" s="137">
        <f t="shared" si="32"/>
        <v>26121.86040833767</v>
      </c>
    </row>
    <row r="382" spans="2:9" ht="15.5" x14ac:dyDescent="0.35">
      <c r="B382" s="138">
        <v>363</v>
      </c>
      <c r="C382" s="60" t="str">
        <f>'Maximax, Maximin &amp; Minimax Regr'!$G$10</f>
        <v>£</v>
      </c>
      <c r="D382" s="144">
        <v>212.87270729697562</v>
      </c>
      <c r="E382" s="137">
        <f t="shared" si="28"/>
        <v>31930.906094546343</v>
      </c>
      <c r="F382" s="137">
        <f t="shared" si="29"/>
        <v>0</v>
      </c>
      <c r="G382" s="137">
        <f t="shared" si="30"/>
        <v>6386.181218909267</v>
      </c>
      <c r="H382" s="137">
        <f t="shared" si="31"/>
        <v>31930.906094546343</v>
      </c>
      <c r="I382" s="137">
        <f t="shared" si="32"/>
        <v>5643.635364848782</v>
      </c>
    </row>
    <row r="383" spans="2:9" ht="15.5" x14ac:dyDescent="0.35">
      <c r="B383" s="138">
        <v>364</v>
      </c>
      <c r="C383" s="60" t="str">
        <f>'Maximax, Maximin &amp; Minimax Regr'!$G$10</f>
        <v>£</v>
      </c>
      <c r="D383" s="144">
        <v>221.58879360332043</v>
      </c>
      <c r="E383" s="137">
        <f t="shared" si="28"/>
        <v>33238.319040498063</v>
      </c>
      <c r="F383" s="137">
        <f t="shared" si="29"/>
        <v>0</v>
      </c>
      <c r="G383" s="137">
        <f t="shared" si="30"/>
        <v>6647.6638080996127</v>
      </c>
      <c r="H383" s="137">
        <f t="shared" si="31"/>
        <v>33238.319040498063</v>
      </c>
      <c r="I383" s="137">
        <f t="shared" si="32"/>
        <v>6079.4396801660223</v>
      </c>
    </row>
    <row r="384" spans="2:9" ht="15.5" x14ac:dyDescent="0.35">
      <c r="B384" s="138">
        <v>365</v>
      </c>
      <c r="C384" s="60" t="str">
        <f>'Maximax, Maximin &amp; Minimax Regr'!$G$10</f>
        <v>£</v>
      </c>
      <c r="D384" s="144">
        <v>732.01086458937345</v>
      </c>
      <c r="E384" s="137">
        <f t="shared" si="28"/>
        <v>75000</v>
      </c>
      <c r="F384" s="137">
        <f t="shared" si="29"/>
        <v>34801.629688406021</v>
      </c>
      <c r="G384" s="137">
        <f t="shared" si="30"/>
        <v>-47642.933439130837</v>
      </c>
      <c r="H384" s="137">
        <f t="shared" si="31"/>
        <v>109801.62968840601</v>
      </c>
      <c r="I384" s="137">
        <f t="shared" si="32"/>
        <v>31600.543229468662</v>
      </c>
    </row>
    <row r="385" spans="2:9" ht="15.5" x14ac:dyDescent="0.35">
      <c r="B385" s="138">
        <v>366</v>
      </c>
      <c r="C385" s="60" t="str">
        <f>'Maximax, Maximin &amp; Minimax Regr'!$G$10</f>
        <v>£</v>
      </c>
      <c r="D385" s="144">
        <v>661.12857448042246</v>
      </c>
      <c r="E385" s="137">
        <f t="shared" si="28"/>
        <v>75000</v>
      </c>
      <c r="F385" s="137">
        <f t="shared" si="29"/>
        <v>24169.28617206337</v>
      </c>
      <c r="G385" s="137">
        <f t="shared" si="30"/>
        <v>-28504.71510971406</v>
      </c>
      <c r="H385" s="137">
        <f t="shared" si="31"/>
        <v>99169.286172063366</v>
      </c>
      <c r="I385" s="137">
        <f t="shared" si="32"/>
        <v>28056.428724021127</v>
      </c>
    </row>
    <row r="386" spans="2:9" ht="15.5" x14ac:dyDescent="0.35">
      <c r="B386" s="138">
        <v>367</v>
      </c>
      <c r="C386" s="60" t="str">
        <f>'Maximax, Maximin &amp; Minimax Regr'!$G$10</f>
        <v>£</v>
      </c>
      <c r="D386" s="144">
        <v>782.65938291573843</v>
      </c>
      <c r="E386" s="137">
        <f t="shared" si="28"/>
        <v>75000</v>
      </c>
      <c r="F386" s="137">
        <f t="shared" si="29"/>
        <v>42398.907437360765</v>
      </c>
      <c r="G386" s="137">
        <f t="shared" si="30"/>
        <v>-61318.033387249365</v>
      </c>
      <c r="H386" s="137">
        <f t="shared" si="31"/>
        <v>117398.90743736076</v>
      </c>
      <c r="I386" s="137">
        <f t="shared" si="32"/>
        <v>34132.969145786919</v>
      </c>
    </row>
    <row r="387" spans="2:9" ht="15.5" x14ac:dyDescent="0.35">
      <c r="B387" s="138">
        <v>368</v>
      </c>
      <c r="C387" s="60" t="str">
        <f>'Maximax, Maximin &amp; Minimax Regr'!$G$10</f>
        <v>£</v>
      </c>
      <c r="D387" s="144">
        <v>721.66508987701047</v>
      </c>
      <c r="E387" s="137">
        <f t="shared" si="28"/>
        <v>75000</v>
      </c>
      <c r="F387" s="137">
        <f t="shared" si="29"/>
        <v>33249.76348155157</v>
      </c>
      <c r="G387" s="137">
        <f t="shared" si="30"/>
        <v>-44849.574266792828</v>
      </c>
      <c r="H387" s="137">
        <f t="shared" si="31"/>
        <v>108249.76348155158</v>
      </c>
      <c r="I387" s="137">
        <f t="shared" si="32"/>
        <v>31083.254493850531</v>
      </c>
    </row>
    <row r="388" spans="2:9" ht="15.5" x14ac:dyDescent="0.35">
      <c r="B388" s="138">
        <v>369</v>
      </c>
      <c r="C388" s="60" t="str">
        <f>'Maximax, Maximin &amp; Minimax Regr'!$G$10</f>
        <v>£</v>
      </c>
      <c r="D388" s="144">
        <v>203.33262123477888</v>
      </c>
      <c r="E388" s="137">
        <f t="shared" si="28"/>
        <v>30499.893185216832</v>
      </c>
      <c r="F388" s="137">
        <f t="shared" si="29"/>
        <v>0</v>
      </c>
      <c r="G388" s="137">
        <f t="shared" si="30"/>
        <v>6099.9786370433649</v>
      </c>
      <c r="H388" s="137">
        <f t="shared" si="31"/>
        <v>30499.893185216832</v>
      </c>
      <c r="I388" s="137">
        <f t="shared" si="32"/>
        <v>5166.6310617389427</v>
      </c>
    </row>
    <row r="389" spans="2:9" ht="15.5" x14ac:dyDescent="0.35">
      <c r="B389" s="138">
        <v>370</v>
      </c>
      <c r="C389" s="60" t="str">
        <f>'Maximax, Maximin &amp; Minimax Regr'!$G$10</f>
        <v>£</v>
      </c>
      <c r="D389" s="144">
        <v>533.66496780297246</v>
      </c>
      <c r="E389" s="137">
        <f t="shared" si="28"/>
        <v>75000</v>
      </c>
      <c r="F389" s="137">
        <f t="shared" si="29"/>
        <v>5049.7451704458681</v>
      </c>
      <c r="G389" s="137">
        <f t="shared" si="30"/>
        <v>5910.4586931974336</v>
      </c>
      <c r="H389" s="137">
        <f t="shared" si="31"/>
        <v>80049.745170445865</v>
      </c>
      <c r="I389" s="137">
        <f t="shared" si="32"/>
        <v>21683.248390148619</v>
      </c>
    </row>
    <row r="390" spans="2:9" ht="15.5" x14ac:dyDescent="0.35">
      <c r="B390" s="138">
        <v>371</v>
      </c>
      <c r="C390" s="60" t="str">
        <f>'Maximax, Maximin &amp; Minimax Regr'!$G$10</f>
        <v>£</v>
      </c>
      <c r="D390" s="144">
        <v>301.86468092898343</v>
      </c>
      <c r="E390" s="137">
        <f t="shared" si="28"/>
        <v>45279.702139347515</v>
      </c>
      <c r="F390" s="137">
        <f t="shared" si="29"/>
        <v>0</v>
      </c>
      <c r="G390" s="137">
        <f t="shared" si="30"/>
        <v>9055.9404278695001</v>
      </c>
      <c r="H390" s="137">
        <f t="shared" si="31"/>
        <v>45279.702139347515</v>
      </c>
      <c r="I390" s="137">
        <f t="shared" si="32"/>
        <v>10093.234046449172</v>
      </c>
    </row>
    <row r="391" spans="2:9" ht="15.5" x14ac:dyDescent="0.35">
      <c r="B391" s="138">
        <v>372</v>
      </c>
      <c r="C391" s="60" t="str">
        <f>'Maximax, Maximin &amp; Minimax Regr'!$G$10</f>
        <v>£</v>
      </c>
      <c r="D391" s="144">
        <v>564.02478102969451</v>
      </c>
      <c r="E391" s="137">
        <f t="shared" si="28"/>
        <v>75000</v>
      </c>
      <c r="F391" s="137">
        <f t="shared" si="29"/>
        <v>9603.7171544541761</v>
      </c>
      <c r="G391" s="137">
        <f t="shared" si="30"/>
        <v>-2286.6908780175145</v>
      </c>
      <c r="H391" s="137">
        <f t="shared" si="31"/>
        <v>84603.717154454178</v>
      </c>
      <c r="I391" s="137">
        <f t="shared" si="32"/>
        <v>23201.239051484728</v>
      </c>
    </row>
    <row r="392" spans="2:9" ht="15.5" x14ac:dyDescent="0.35">
      <c r="B392" s="138">
        <v>373</v>
      </c>
      <c r="C392" s="60" t="str">
        <f>'Maximax, Maximin &amp; Minimax Regr'!$G$10</f>
        <v>£</v>
      </c>
      <c r="D392" s="144">
        <v>644.5204016235848</v>
      </c>
      <c r="E392" s="137">
        <f t="shared" si="28"/>
        <v>75000</v>
      </c>
      <c r="F392" s="137">
        <f t="shared" si="29"/>
        <v>21678.060243537722</v>
      </c>
      <c r="G392" s="137">
        <f t="shared" si="30"/>
        <v>-24020.508438367906</v>
      </c>
      <c r="H392" s="137">
        <f t="shared" si="31"/>
        <v>96678.060243537722</v>
      </c>
      <c r="I392" s="137">
        <f t="shared" si="32"/>
        <v>27226.020081179246</v>
      </c>
    </row>
    <row r="393" spans="2:9" ht="15.5" x14ac:dyDescent="0.35">
      <c r="B393" s="138">
        <v>374</v>
      </c>
      <c r="C393" s="60" t="str">
        <f>'Maximax, Maximin &amp; Minimax Regr'!$G$10</f>
        <v>£</v>
      </c>
      <c r="D393" s="144">
        <v>600.46388134403514</v>
      </c>
      <c r="E393" s="137">
        <f t="shared" si="28"/>
        <v>75000</v>
      </c>
      <c r="F393" s="137">
        <f t="shared" si="29"/>
        <v>15069.582201605272</v>
      </c>
      <c r="G393" s="137">
        <f t="shared" si="30"/>
        <v>-12125.24796288948</v>
      </c>
      <c r="H393" s="137">
        <f t="shared" si="31"/>
        <v>90069.58220160527</v>
      </c>
      <c r="I393" s="137">
        <f t="shared" si="32"/>
        <v>25023.194067201752</v>
      </c>
    </row>
    <row r="394" spans="2:9" ht="15.5" x14ac:dyDescent="0.35">
      <c r="B394" s="138">
        <v>375</v>
      </c>
      <c r="C394" s="60" t="str">
        <f>'Maximax, Maximin &amp; Minimax Regr'!$G$10</f>
        <v>£</v>
      </c>
      <c r="D394" s="144">
        <v>445.86321604052858</v>
      </c>
      <c r="E394" s="137">
        <f t="shared" si="28"/>
        <v>66879.482406079289</v>
      </c>
      <c r="F394" s="137">
        <f t="shared" si="29"/>
        <v>0</v>
      </c>
      <c r="G394" s="137">
        <f t="shared" si="30"/>
        <v>13375.896481215859</v>
      </c>
      <c r="H394" s="137">
        <f t="shared" si="31"/>
        <v>66879.482406079289</v>
      </c>
      <c r="I394" s="137">
        <f t="shared" si="32"/>
        <v>17293.160802026432</v>
      </c>
    </row>
    <row r="395" spans="2:9" ht="15.5" x14ac:dyDescent="0.35">
      <c r="B395" s="138">
        <v>376</v>
      </c>
      <c r="C395" s="60" t="str">
        <f>'Maximax, Maximin &amp; Minimax Regr'!$G$10</f>
        <v>£</v>
      </c>
      <c r="D395" s="144">
        <v>553.18460646382027</v>
      </c>
      <c r="E395" s="137">
        <f t="shared" si="28"/>
        <v>75000</v>
      </c>
      <c r="F395" s="137">
        <f t="shared" si="29"/>
        <v>7977.690969573041</v>
      </c>
      <c r="G395" s="137">
        <f t="shared" si="30"/>
        <v>640.1562547685171</v>
      </c>
      <c r="H395" s="137">
        <f t="shared" si="31"/>
        <v>82977.690969573043</v>
      </c>
      <c r="I395" s="137">
        <f t="shared" si="32"/>
        <v>22659.230323191019</v>
      </c>
    </row>
    <row r="396" spans="2:9" ht="15.5" x14ac:dyDescent="0.35">
      <c r="B396" s="138">
        <v>377</v>
      </c>
      <c r="C396" s="60" t="str">
        <f>'Maximax, Maximin &amp; Minimax Regr'!$G$10</f>
        <v>£</v>
      </c>
      <c r="D396" s="144">
        <v>450.78890346995456</v>
      </c>
      <c r="E396" s="137">
        <f t="shared" si="28"/>
        <v>67618.335520493187</v>
      </c>
      <c r="F396" s="137">
        <f t="shared" si="29"/>
        <v>0</v>
      </c>
      <c r="G396" s="137">
        <f t="shared" si="30"/>
        <v>13523.66710409864</v>
      </c>
      <c r="H396" s="137">
        <f t="shared" si="31"/>
        <v>67618.335520493187</v>
      </c>
      <c r="I396" s="137">
        <f t="shared" si="32"/>
        <v>17539.445173497734</v>
      </c>
    </row>
    <row r="397" spans="2:9" ht="15.5" x14ac:dyDescent="0.35">
      <c r="B397" s="138">
        <v>378</v>
      </c>
      <c r="C397" s="60" t="str">
        <f>'Maximax, Maximin &amp; Minimax Regr'!$G$10</f>
        <v>£</v>
      </c>
      <c r="D397" s="144">
        <v>548.95474105044718</v>
      </c>
      <c r="E397" s="137">
        <f t="shared" si="28"/>
        <v>75000</v>
      </c>
      <c r="F397" s="137">
        <f t="shared" si="29"/>
        <v>7343.211157567077</v>
      </c>
      <c r="G397" s="137">
        <f t="shared" si="30"/>
        <v>1782.2199163792684</v>
      </c>
      <c r="H397" s="137">
        <f t="shared" si="31"/>
        <v>82343.211157567071</v>
      </c>
      <c r="I397" s="137">
        <f t="shared" si="32"/>
        <v>22447.737052522352</v>
      </c>
    </row>
    <row r="398" spans="2:9" ht="15.5" x14ac:dyDescent="0.35">
      <c r="B398" s="138">
        <v>379</v>
      </c>
      <c r="C398" s="60" t="str">
        <f>'Maximax, Maximin &amp; Minimax Regr'!$G$10</f>
        <v>£</v>
      </c>
      <c r="D398" s="144">
        <v>432.31299783318582</v>
      </c>
      <c r="E398" s="137">
        <f t="shared" si="28"/>
        <v>64846.94967497787</v>
      </c>
      <c r="F398" s="137">
        <f t="shared" si="29"/>
        <v>0</v>
      </c>
      <c r="G398" s="137">
        <f t="shared" si="30"/>
        <v>12969.389934995568</v>
      </c>
      <c r="H398" s="137">
        <f t="shared" si="31"/>
        <v>64846.94967497787</v>
      </c>
      <c r="I398" s="137">
        <f t="shared" si="32"/>
        <v>16615.64989165929</v>
      </c>
    </row>
    <row r="399" spans="2:9" ht="15.5" x14ac:dyDescent="0.35">
      <c r="B399" s="138">
        <v>380</v>
      </c>
      <c r="C399" s="60" t="str">
        <f>'Maximax, Maximin &amp; Minimax Regr'!$G$10</f>
        <v>£</v>
      </c>
      <c r="D399" s="144">
        <v>696.06616412854396</v>
      </c>
      <c r="E399" s="137">
        <f t="shared" si="28"/>
        <v>75000</v>
      </c>
      <c r="F399" s="137">
        <f t="shared" si="29"/>
        <v>29409.924619281595</v>
      </c>
      <c r="G399" s="137">
        <f t="shared" si="30"/>
        <v>-37937.864314706865</v>
      </c>
      <c r="H399" s="137">
        <f t="shared" si="31"/>
        <v>104409.92461928159</v>
      </c>
      <c r="I399" s="137">
        <f t="shared" si="32"/>
        <v>29803.308206427202</v>
      </c>
    </row>
    <row r="400" spans="2:9" ht="15.5" x14ac:dyDescent="0.35">
      <c r="B400" s="138">
        <v>381</v>
      </c>
      <c r="C400" s="60" t="str">
        <f>'Maximax, Maximin &amp; Minimax Regr'!$G$10</f>
        <v>£</v>
      </c>
      <c r="D400" s="144">
        <v>321.31107516708886</v>
      </c>
      <c r="E400" s="137">
        <f t="shared" si="28"/>
        <v>48196.661275063329</v>
      </c>
      <c r="F400" s="137">
        <f t="shared" si="29"/>
        <v>0</v>
      </c>
      <c r="G400" s="137">
        <f t="shared" si="30"/>
        <v>9639.3322550126686</v>
      </c>
      <c r="H400" s="137">
        <f t="shared" si="31"/>
        <v>48196.661275063329</v>
      </c>
      <c r="I400" s="137">
        <f t="shared" si="32"/>
        <v>11065.553758354443</v>
      </c>
    </row>
    <row r="401" spans="2:9" ht="15.5" x14ac:dyDescent="0.35">
      <c r="B401" s="138">
        <v>382</v>
      </c>
      <c r="C401" s="60" t="str">
        <f>'Maximax, Maximin &amp; Minimax Regr'!$G$10</f>
        <v>£</v>
      </c>
      <c r="D401" s="144">
        <v>622.34565263832519</v>
      </c>
      <c r="E401" s="137">
        <f t="shared" si="28"/>
        <v>75000</v>
      </c>
      <c r="F401" s="137">
        <f t="shared" si="29"/>
        <v>18351.847895748779</v>
      </c>
      <c r="G401" s="137">
        <f t="shared" si="30"/>
        <v>-18033.326212347805</v>
      </c>
      <c r="H401" s="137">
        <f t="shared" si="31"/>
        <v>93351.847895748782</v>
      </c>
      <c r="I401" s="137">
        <f t="shared" si="32"/>
        <v>26117.28263191627</v>
      </c>
    </row>
    <row r="402" spans="2:9" ht="15.5" x14ac:dyDescent="0.35">
      <c r="B402" s="138">
        <v>383</v>
      </c>
      <c r="C402" s="60" t="str">
        <f>'Maximax, Maximin &amp; Minimax Regr'!$G$10</f>
        <v>£</v>
      </c>
      <c r="D402" s="144">
        <v>610.04058961760302</v>
      </c>
      <c r="E402" s="137">
        <f t="shared" si="28"/>
        <v>75000</v>
      </c>
      <c r="F402" s="137">
        <f t="shared" si="29"/>
        <v>16506.088442640452</v>
      </c>
      <c r="G402" s="137">
        <f t="shared" si="30"/>
        <v>-14710.95919675281</v>
      </c>
      <c r="H402" s="137">
        <f t="shared" si="31"/>
        <v>91506.088442640452</v>
      </c>
      <c r="I402" s="137">
        <f t="shared" si="32"/>
        <v>25502.029480880141</v>
      </c>
    </row>
    <row r="403" spans="2:9" ht="15.5" x14ac:dyDescent="0.35">
      <c r="B403" s="138">
        <v>384</v>
      </c>
      <c r="C403" s="60" t="str">
        <f>'Maximax, Maximin &amp; Minimax Regr'!$G$10</f>
        <v>£</v>
      </c>
      <c r="D403" s="144">
        <v>610.9927671132541</v>
      </c>
      <c r="E403" s="137">
        <f t="shared" si="28"/>
        <v>75000</v>
      </c>
      <c r="F403" s="137">
        <f t="shared" si="29"/>
        <v>16648.915066988116</v>
      </c>
      <c r="G403" s="137">
        <f t="shared" si="30"/>
        <v>-14968.047120578616</v>
      </c>
      <c r="H403" s="137">
        <f t="shared" si="31"/>
        <v>91648.91506698812</v>
      </c>
      <c r="I403" s="137">
        <f t="shared" si="32"/>
        <v>25549.638355662712</v>
      </c>
    </row>
    <row r="404" spans="2:9" ht="15.5" x14ac:dyDescent="0.35">
      <c r="B404" s="138">
        <v>385</v>
      </c>
      <c r="C404" s="60" t="str">
        <f>'Maximax, Maximin &amp; Minimax Regr'!$G$10</f>
        <v>£</v>
      </c>
      <c r="D404" s="144">
        <v>306.79036835840935</v>
      </c>
      <c r="E404" s="137">
        <f t="shared" si="28"/>
        <v>46018.555253761406</v>
      </c>
      <c r="F404" s="137">
        <f t="shared" si="29"/>
        <v>0</v>
      </c>
      <c r="G404" s="137">
        <f t="shared" si="30"/>
        <v>9203.7110507522812</v>
      </c>
      <c r="H404" s="137">
        <f t="shared" si="31"/>
        <v>46018.555253761406</v>
      </c>
      <c r="I404" s="137">
        <f t="shared" si="32"/>
        <v>10339.518417920473</v>
      </c>
    </row>
    <row r="405" spans="2:9" ht="15.5" x14ac:dyDescent="0.35">
      <c r="B405" s="138">
        <v>386</v>
      </c>
      <c r="C405" s="60" t="str">
        <f>'Maximax, Maximin &amp; Minimax Regr'!$G$10</f>
        <v>£</v>
      </c>
      <c r="D405" s="144">
        <v>651.1490218817712</v>
      </c>
      <c r="E405" s="137">
        <f t="shared" ref="E405:E468" si="33">IF(D405&lt;=500,D405*150,500*150)</f>
        <v>75000</v>
      </c>
      <c r="F405" s="137">
        <f t="shared" ref="F405:F468" si="34">IF(D405&gt;500,(D405-500)*150,0)</f>
        <v>22672.353282265682</v>
      </c>
      <c r="G405" s="137">
        <f t="shared" ref="G405:G468" si="35">E405-($C$8+$C$15*D405+F405)</f>
        <v>-25810.235908078233</v>
      </c>
      <c r="H405" s="137">
        <f t="shared" ref="H405:H468" si="36">150*D405</f>
        <v>97672.353282265685</v>
      </c>
      <c r="I405" s="137">
        <f t="shared" ref="I405:I468" si="37">H405-($D$8+$D$15*D405)</f>
        <v>27557.451094088567</v>
      </c>
    </row>
    <row r="406" spans="2:9" ht="15.5" x14ac:dyDescent="0.35">
      <c r="B406" s="138">
        <v>387</v>
      </c>
      <c r="C406" s="60" t="str">
        <f>'Maximax, Maximin &amp; Minimax Regr'!$G$10</f>
        <v>£</v>
      </c>
      <c r="D406" s="144">
        <v>639.356669820246</v>
      </c>
      <c r="E406" s="137">
        <f t="shared" si="33"/>
        <v>75000</v>
      </c>
      <c r="F406" s="137">
        <f t="shared" si="34"/>
        <v>20903.5004730369</v>
      </c>
      <c r="G406" s="137">
        <f t="shared" si="35"/>
        <v>-22626.300851466411</v>
      </c>
      <c r="H406" s="137">
        <f t="shared" si="36"/>
        <v>95903.500473036896</v>
      </c>
      <c r="I406" s="137">
        <f t="shared" si="37"/>
        <v>26967.833491012294</v>
      </c>
    </row>
    <row r="407" spans="2:9" ht="15.5" x14ac:dyDescent="0.35">
      <c r="B407" s="138">
        <v>388</v>
      </c>
      <c r="C407" s="60" t="str">
        <f>'Maximax, Maximin &amp; Minimax Regr'!$G$10</f>
        <v>£</v>
      </c>
      <c r="D407" s="144">
        <v>561.44291512802511</v>
      </c>
      <c r="E407" s="137">
        <f t="shared" si="33"/>
        <v>75000</v>
      </c>
      <c r="F407" s="137">
        <f t="shared" si="34"/>
        <v>9216.437269203765</v>
      </c>
      <c r="G407" s="137">
        <f t="shared" si="35"/>
        <v>-1589.5870845667669</v>
      </c>
      <c r="H407" s="137">
        <f t="shared" si="36"/>
        <v>84216.437269203772</v>
      </c>
      <c r="I407" s="137">
        <f t="shared" si="37"/>
        <v>23072.14575640126</v>
      </c>
    </row>
    <row r="408" spans="2:9" ht="15.5" x14ac:dyDescent="0.35">
      <c r="B408" s="138">
        <v>389</v>
      </c>
      <c r="C408" s="60" t="str">
        <f>'Maximax, Maximin &amp; Minimax Regr'!$G$10</f>
        <v>£</v>
      </c>
      <c r="D408" s="144">
        <v>383.60545670949432</v>
      </c>
      <c r="E408" s="137">
        <f t="shared" si="33"/>
        <v>57540.818506424148</v>
      </c>
      <c r="F408" s="137">
        <f t="shared" si="34"/>
        <v>0</v>
      </c>
      <c r="G408" s="137">
        <f t="shared" si="35"/>
        <v>11508.16370128483</v>
      </c>
      <c r="H408" s="137">
        <f t="shared" si="36"/>
        <v>57540.818506424148</v>
      </c>
      <c r="I408" s="137">
        <f t="shared" si="37"/>
        <v>14180.272835474716</v>
      </c>
    </row>
    <row r="409" spans="2:9" ht="15.5" x14ac:dyDescent="0.35">
      <c r="B409" s="138">
        <v>390</v>
      </c>
      <c r="C409" s="60" t="str">
        <f>'Maximax, Maximin &amp; Minimax Regr'!$G$10</f>
        <v>£</v>
      </c>
      <c r="D409" s="144">
        <v>506.16168706320389</v>
      </c>
      <c r="E409" s="137">
        <f t="shared" si="33"/>
        <v>75000</v>
      </c>
      <c r="F409" s="137">
        <f t="shared" si="34"/>
        <v>924.25305948058281</v>
      </c>
      <c r="G409" s="137">
        <f t="shared" si="35"/>
        <v>13336.344492934957</v>
      </c>
      <c r="H409" s="137">
        <f t="shared" si="36"/>
        <v>75924.253059480587</v>
      </c>
      <c r="I409" s="137">
        <f t="shared" si="37"/>
        <v>20308.0843531602</v>
      </c>
    </row>
    <row r="410" spans="2:9" ht="15.5" x14ac:dyDescent="0.35">
      <c r="B410" s="138">
        <v>391</v>
      </c>
      <c r="C410" s="60" t="str">
        <f>'Maximax, Maximin &amp; Minimax Regr'!$G$10</f>
        <v>£</v>
      </c>
      <c r="D410" s="144">
        <v>608.11792352061525</v>
      </c>
      <c r="E410" s="137">
        <f t="shared" si="33"/>
        <v>75000</v>
      </c>
      <c r="F410" s="137">
        <f t="shared" si="34"/>
        <v>16217.688528092287</v>
      </c>
      <c r="G410" s="137">
        <f t="shared" si="35"/>
        <v>-14191.839350566122</v>
      </c>
      <c r="H410" s="137">
        <f t="shared" si="36"/>
        <v>91217.688528092287</v>
      </c>
      <c r="I410" s="137">
        <f t="shared" si="37"/>
        <v>25405.896176030772</v>
      </c>
    </row>
    <row r="411" spans="2:9" ht="15.5" x14ac:dyDescent="0.35">
      <c r="B411" s="138">
        <v>392</v>
      </c>
      <c r="C411" s="60" t="str">
        <f>'Maximax, Maximin &amp; Minimax Regr'!$G$10</f>
        <v>£</v>
      </c>
      <c r="D411" s="144">
        <v>282.967619861446</v>
      </c>
      <c r="E411" s="137">
        <f t="shared" si="33"/>
        <v>42445.1429792169</v>
      </c>
      <c r="F411" s="137">
        <f t="shared" si="34"/>
        <v>0</v>
      </c>
      <c r="G411" s="137">
        <f t="shared" si="35"/>
        <v>8489.0285958433815</v>
      </c>
      <c r="H411" s="137">
        <f t="shared" si="36"/>
        <v>42445.1429792169</v>
      </c>
      <c r="I411" s="137">
        <f t="shared" si="37"/>
        <v>9148.3809930723</v>
      </c>
    </row>
    <row r="412" spans="2:9" ht="15.5" x14ac:dyDescent="0.35">
      <c r="B412" s="138">
        <v>393</v>
      </c>
      <c r="C412" s="60" t="str">
        <f>'Maximax, Maximin &amp; Minimax Regr'!$G$10</f>
        <v>£</v>
      </c>
      <c r="D412" s="144">
        <v>447.67601550340282</v>
      </c>
      <c r="E412" s="137">
        <f t="shared" si="33"/>
        <v>67151.402325510426</v>
      </c>
      <c r="F412" s="137">
        <f t="shared" si="34"/>
        <v>0</v>
      </c>
      <c r="G412" s="137">
        <f t="shared" si="35"/>
        <v>13430.280465102085</v>
      </c>
      <c r="H412" s="137">
        <f t="shared" si="36"/>
        <v>67151.402325510426</v>
      </c>
      <c r="I412" s="137">
        <f t="shared" si="37"/>
        <v>17383.800775170144</v>
      </c>
    </row>
    <row r="413" spans="2:9" ht="15.5" x14ac:dyDescent="0.35">
      <c r="B413" s="138">
        <v>394</v>
      </c>
      <c r="C413" s="60" t="str">
        <f>'Maximax, Maximin &amp; Minimax Regr'!$G$10</f>
        <v>£</v>
      </c>
      <c r="D413" s="144">
        <v>491.76915799432356</v>
      </c>
      <c r="E413" s="137">
        <f t="shared" si="33"/>
        <v>73765.373699148535</v>
      </c>
      <c r="F413" s="137">
        <f t="shared" si="34"/>
        <v>0</v>
      </c>
      <c r="G413" s="137">
        <f t="shared" si="35"/>
        <v>14753.07473982971</v>
      </c>
      <c r="H413" s="137">
        <f t="shared" si="36"/>
        <v>73765.373699148535</v>
      </c>
      <c r="I413" s="137">
        <f t="shared" si="37"/>
        <v>19588.457899716181</v>
      </c>
    </row>
    <row r="414" spans="2:9" ht="15.5" x14ac:dyDescent="0.35">
      <c r="B414" s="138">
        <v>395</v>
      </c>
      <c r="C414" s="60" t="str">
        <f>'Maximax, Maximin &amp; Minimax Regr'!$G$10</f>
        <v>£</v>
      </c>
      <c r="D414" s="144">
        <v>526.98141422772915</v>
      </c>
      <c r="E414" s="137">
        <f t="shared" si="33"/>
        <v>75000</v>
      </c>
      <c r="F414" s="137">
        <f t="shared" si="34"/>
        <v>4047.212134159372</v>
      </c>
      <c r="G414" s="137">
        <f t="shared" si="35"/>
        <v>7715.0181585131359</v>
      </c>
      <c r="H414" s="137">
        <f t="shared" si="36"/>
        <v>79047.212134159374</v>
      </c>
      <c r="I414" s="137">
        <f t="shared" si="37"/>
        <v>21349.070711386463</v>
      </c>
    </row>
    <row r="415" spans="2:9" ht="15.5" x14ac:dyDescent="0.35">
      <c r="B415" s="138">
        <v>396</v>
      </c>
      <c r="C415" s="60" t="str">
        <f>'Maximax, Maximin &amp; Minimax Regr'!$G$10</f>
        <v>£</v>
      </c>
      <c r="D415" s="144">
        <v>272.40211188085573</v>
      </c>
      <c r="E415" s="137">
        <f t="shared" si="33"/>
        <v>40860.316782128357</v>
      </c>
      <c r="F415" s="137">
        <f t="shared" si="34"/>
        <v>0</v>
      </c>
      <c r="G415" s="137">
        <f t="shared" si="35"/>
        <v>8172.0633564256714</v>
      </c>
      <c r="H415" s="137">
        <f t="shared" si="36"/>
        <v>40860.316782128357</v>
      </c>
      <c r="I415" s="137">
        <f t="shared" si="37"/>
        <v>8620.1055940427832</v>
      </c>
    </row>
    <row r="416" spans="2:9" ht="15.5" x14ac:dyDescent="0.35">
      <c r="B416" s="138">
        <v>397</v>
      </c>
      <c r="C416" s="60" t="str">
        <f>'Maximax, Maximin &amp; Minimax Regr'!$G$10</f>
        <v>£</v>
      </c>
      <c r="D416" s="144">
        <v>722.03131199072243</v>
      </c>
      <c r="E416" s="137">
        <f t="shared" si="33"/>
        <v>75000</v>
      </c>
      <c r="F416" s="137">
        <f t="shared" si="34"/>
        <v>33304.696798608362</v>
      </c>
      <c r="G416" s="137">
        <f t="shared" si="35"/>
        <v>-44948.454237495054</v>
      </c>
      <c r="H416" s="137">
        <f t="shared" si="36"/>
        <v>108304.69679860836</v>
      </c>
      <c r="I416" s="137">
        <f t="shared" si="37"/>
        <v>31101.565599536116</v>
      </c>
    </row>
    <row r="417" spans="2:9" ht="15.5" x14ac:dyDescent="0.35">
      <c r="B417" s="138">
        <v>398</v>
      </c>
      <c r="C417" s="60" t="str">
        <f>'Maximax, Maximin &amp; Minimax Regr'!$G$10</f>
        <v>£</v>
      </c>
      <c r="D417" s="144">
        <v>498.06817835016938</v>
      </c>
      <c r="E417" s="137">
        <f t="shared" si="33"/>
        <v>74710.226752525399</v>
      </c>
      <c r="F417" s="137">
        <f t="shared" si="34"/>
        <v>0</v>
      </c>
      <c r="G417" s="137">
        <f t="shared" si="35"/>
        <v>14942.045350505075</v>
      </c>
      <c r="H417" s="137">
        <f t="shared" si="36"/>
        <v>74710.226752525399</v>
      </c>
      <c r="I417" s="137">
        <f t="shared" si="37"/>
        <v>19903.408917508459</v>
      </c>
    </row>
    <row r="418" spans="2:9" ht="15.5" x14ac:dyDescent="0.35">
      <c r="B418" s="138">
        <v>399</v>
      </c>
      <c r="C418" s="60" t="str">
        <f>'Maximax, Maximin &amp; Minimax Regr'!$G$10</f>
        <v>£</v>
      </c>
      <c r="D418" s="144">
        <v>547.7645191808831</v>
      </c>
      <c r="E418" s="137">
        <f t="shared" si="33"/>
        <v>75000</v>
      </c>
      <c r="F418" s="137">
        <f t="shared" si="34"/>
        <v>7164.6778771324643</v>
      </c>
      <c r="G418" s="137">
        <f t="shared" si="35"/>
        <v>2103.579821161562</v>
      </c>
      <c r="H418" s="137">
        <f t="shared" si="36"/>
        <v>82164.677877132461</v>
      </c>
      <c r="I418" s="137">
        <f t="shared" si="37"/>
        <v>22388.225959044154</v>
      </c>
    </row>
    <row r="419" spans="2:9" ht="15.5" x14ac:dyDescent="0.35">
      <c r="B419" s="138">
        <v>400</v>
      </c>
      <c r="C419" s="60" t="str">
        <f>'Maximax, Maximin &amp; Minimax Regr'!$G$10</f>
        <v>£</v>
      </c>
      <c r="D419" s="144">
        <v>307.87072359385968</v>
      </c>
      <c r="E419" s="137">
        <f t="shared" si="33"/>
        <v>46180.608539078952</v>
      </c>
      <c r="F419" s="137">
        <f t="shared" si="34"/>
        <v>0</v>
      </c>
      <c r="G419" s="137">
        <f t="shared" si="35"/>
        <v>9236.1217078157933</v>
      </c>
      <c r="H419" s="137">
        <f t="shared" si="36"/>
        <v>46180.608539078952</v>
      </c>
      <c r="I419" s="137">
        <f t="shared" si="37"/>
        <v>10393.536179692979</v>
      </c>
    </row>
    <row r="420" spans="2:9" ht="15.5" x14ac:dyDescent="0.35">
      <c r="B420" s="138">
        <v>401</v>
      </c>
      <c r="C420" s="60" t="str">
        <f>'Maximax, Maximin &amp; Minimax Regr'!$G$10</f>
        <v>£</v>
      </c>
      <c r="D420" s="144">
        <v>271.87108981597339</v>
      </c>
      <c r="E420" s="137">
        <f t="shared" si="33"/>
        <v>40780.663472396009</v>
      </c>
      <c r="F420" s="137">
        <f t="shared" si="34"/>
        <v>0</v>
      </c>
      <c r="G420" s="137">
        <f t="shared" si="35"/>
        <v>8156.1326944792017</v>
      </c>
      <c r="H420" s="137">
        <f t="shared" si="36"/>
        <v>40780.663472396009</v>
      </c>
      <c r="I420" s="137">
        <f t="shared" si="37"/>
        <v>8593.5544907986696</v>
      </c>
    </row>
    <row r="421" spans="2:9" ht="15.5" x14ac:dyDescent="0.35">
      <c r="B421" s="138">
        <v>402</v>
      </c>
      <c r="C421" s="60" t="str">
        <f>'Maximax, Maximin &amp; Minimax Regr'!$G$10</f>
        <v>£</v>
      </c>
      <c r="D421" s="144">
        <v>630.91525009918519</v>
      </c>
      <c r="E421" s="137">
        <f t="shared" si="33"/>
        <v>75000</v>
      </c>
      <c r="F421" s="137">
        <f t="shared" si="34"/>
        <v>19637.287514877778</v>
      </c>
      <c r="G421" s="137">
        <f t="shared" si="35"/>
        <v>-20347.117526779999</v>
      </c>
      <c r="H421" s="137">
        <f t="shared" si="36"/>
        <v>94637.287514877782</v>
      </c>
      <c r="I421" s="137">
        <f t="shared" si="37"/>
        <v>26545.762504959261</v>
      </c>
    </row>
    <row r="422" spans="2:9" ht="15.5" x14ac:dyDescent="0.35">
      <c r="B422" s="138">
        <v>403</v>
      </c>
      <c r="C422" s="60" t="str">
        <f>'Maximax, Maximin &amp; Minimax Regr'!$G$10</f>
        <v>£</v>
      </c>
      <c r="D422" s="144">
        <v>348.50306711020232</v>
      </c>
      <c r="E422" s="137">
        <f t="shared" si="33"/>
        <v>52275.460066530351</v>
      </c>
      <c r="F422" s="137">
        <f t="shared" si="34"/>
        <v>0</v>
      </c>
      <c r="G422" s="137">
        <f t="shared" si="35"/>
        <v>10455.092013306072</v>
      </c>
      <c r="H422" s="137">
        <f t="shared" si="36"/>
        <v>52275.460066530351</v>
      </c>
      <c r="I422" s="137">
        <f t="shared" si="37"/>
        <v>12425.15335551012</v>
      </c>
    </row>
    <row r="423" spans="2:9" ht="15.5" x14ac:dyDescent="0.35">
      <c r="B423" s="138">
        <v>404</v>
      </c>
      <c r="C423" s="60" t="str">
        <f>'Maximax, Maximin &amp; Minimax Regr'!$G$10</f>
        <v>£</v>
      </c>
      <c r="D423" s="144">
        <v>468.3309427167577</v>
      </c>
      <c r="E423" s="137">
        <f t="shared" si="33"/>
        <v>70249.641407513656</v>
      </c>
      <c r="F423" s="137">
        <f t="shared" si="34"/>
        <v>0</v>
      </c>
      <c r="G423" s="137">
        <f t="shared" si="35"/>
        <v>14049.928281502733</v>
      </c>
      <c r="H423" s="137">
        <f t="shared" si="36"/>
        <v>70249.641407513656</v>
      </c>
      <c r="I423" s="137">
        <f t="shared" si="37"/>
        <v>18416.547135837885</v>
      </c>
    </row>
    <row r="424" spans="2:9" ht="15.5" x14ac:dyDescent="0.35">
      <c r="B424" s="138">
        <v>405</v>
      </c>
      <c r="C424" s="60" t="str">
        <f>'Maximax, Maximin &amp; Minimax Regr'!$G$10</f>
        <v>£</v>
      </c>
      <c r="D424" s="144">
        <v>620.77089754936378</v>
      </c>
      <c r="E424" s="137">
        <f t="shared" si="33"/>
        <v>75000</v>
      </c>
      <c r="F424" s="137">
        <f t="shared" si="34"/>
        <v>18115.634632404566</v>
      </c>
      <c r="G424" s="137">
        <f t="shared" si="35"/>
        <v>-17608.142338328209</v>
      </c>
      <c r="H424" s="137">
        <f t="shared" si="36"/>
        <v>93115.634632404573</v>
      </c>
      <c r="I424" s="137">
        <f t="shared" si="37"/>
        <v>26038.544877468201</v>
      </c>
    </row>
    <row r="425" spans="2:9" ht="15.5" x14ac:dyDescent="0.35">
      <c r="B425" s="138">
        <v>406</v>
      </c>
      <c r="C425" s="60" t="str">
        <f>'Maximax, Maximin &amp; Minimax Regr'!$G$10</f>
        <v>£</v>
      </c>
      <c r="D425" s="144">
        <v>338.30378124332407</v>
      </c>
      <c r="E425" s="137">
        <f t="shared" si="33"/>
        <v>50745.567186498607</v>
      </c>
      <c r="F425" s="137">
        <f t="shared" si="34"/>
        <v>0</v>
      </c>
      <c r="G425" s="137">
        <f t="shared" si="35"/>
        <v>10149.113437299718</v>
      </c>
      <c r="H425" s="137">
        <f t="shared" si="36"/>
        <v>50745.567186498607</v>
      </c>
      <c r="I425" s="137">
        <f t="shared" si="37"/>
        <v>11915.189062166202</v>
      </c>
    </row>
    <row r="426" spans="2:9" ht="15.5" x14ac:dyDescent="0.35">
      <c r="B426" s="138">
        <v>407</v>
      </c>
      <c r="C426" s="60" t="str">
        <f>'Maximax, Maximin &amp; Minimax Regr'!$G$10</f>
        <v>£</v>
      </c>
      <c r="D426" s="144">
        <v>629.24893948179567</v>
      </c>
      <c r="E426" s="137">
        <f t="shared" si="33"/>
        <v>75000</v>
      </c>
      <c r="F426" s="137">
        <f t="shared" si="34"/>
        <v>19387.340922269352</v>
      </c>
      <c r="G426" s="137">
        <f t="shared" si="35"/>
        <v>-19897.213660084846</v>
      </c>
      <c r="H426" s="137">
        <f t="shared" si="36"/>
        <v>94387.340922269344</v>
      </c>
      <c r="I426" s="137">
        <f t="shared" si="37"/>
        <v>26462.446974089777</v>
      </c>
    </row>
    <row r="427" spans="2:9" ht="15.5" x14ac:dyDescent="0.35">
      <c r="B427" s="138">
        <v>408</v>
      </c>
      <c r="C427" s="60" t="str">
        <f>'Maximax, Maximin &amp; Minimax Regr'!$G$10</f>
        <v>£</v>
      </c>
      <c r="D427" s="144">
        <v>621.59489730521568</v>
      </c>
      <c r="E427" s="137">
        <f t="shared" si="33"/>
        <v>75000</v>
      </c>
      <c r="F427" s="137">
        <f t="shared" si="34"/>
        <v>18239.234595782353</v>
      </c>
      <c r="G427" s="137">
        <f t="shared" si="35"/>
        <v>-17830.622272408233</v>
      </c>
      <c r="H427" s="137">
        <f t="shared" si="36"/>
        <v>93239.234595782356</v>
      </c>
      <c r="I427" s="137">
        <f t="shared" si="37"/>
        <v>26079.744865260785</v>
      </c>
    </row>
    <row r="428" spans="2:9" ht="15.5" x14ac:dyDescent="0.35">
      <c r="B428" s="138">
        <v>409</v>
      </c>
      <c r="C428" s="60" t="str">
        <f>'Maximax, Maximin &amp; Minimax Regr'!$G$10</f>
        <v>£</v>
      </c>
      <c r="D428" s="144">
        <v>761.72978911709959</v>
      </c>
      <c r="E428" s="137">
        <f t="shared" si="33"/>
        <v>75000</v>
      </c>
      <c r="F428" s="137">
        <f t="shared" si="34"/>
        <v>39259.468367564936</v>
      </c>
      <c r="G428" s="137">
        <f t="shared" si="35"/>
        <v>-55667.043061616889</v>
      </c>
      <c r="H428" s="137">
        <f t="shared" si="36"/>
        <v>114259.46836756494</v>
      </c>
      <c r="I428" s="137">
        <f t="shared" si="37"/>
        <v>33086.489455854986</v>
      </c>
    </row>
    <row r="429" spans="2:9" ht="15.5" x14ac:dyDescent="0.35">
      <c r="B429" s="138">
        <v>410</v>
      </c>
      <c r="C429" s="60" t="str">
        <f>'Maximax, Maximin &amp; Minimax Regr'!$G$10</f>
        <v>£</v>
      </c>
      <c r="D429" s="144">
        <v>552.10425122837</v>
      </c>
      <c r="E429" s="137">
        <f t="shared" si="33"/>
        <v>75000</v>
      </c>
      <c r="F429" s="137">
        <f t="shared" si="34"/>
        <v>7815.6376842555001</v>
      </c>
      <c r="G429" s="137">
        <f t="shared" si="35"/>
        <v>931.85216834009043</v>
      </c>
      <c r="H429" s="137">
        <f t="shared" si="36"/>
        <v>82815.637684255504</v>
      </c>
      <c r="I429" s="137">
        <f t="shared" si="37"/>
        <v>22605.212561418506</v>
      </c>
    </row>
    <row r="430" spans="2:9" ht="15.5" x14ac:dyDescent="0.35">
      <c r="B430" s="138">
        <v>411</v>
      </c>
      <c r="C430" s="60" t="str">
        <f>'Maximax, Maximin &amp; Minimax Regr'!$G$10</f>
        <v>£</v>
      </c>
      <c r="D430" s="144">
        <v>361.9434186834315</v>
      </c>
      <c r="E430" s="137">
        <f t="shared" si="33"/>
        <v>54291.512802514728</v>
      </c>
      <c r="F430" s="137">
        <f t="shared" si="34"/>
        <v>0</v>
      </c>
      <c r="G430" s="137">
        <f t="shared" si="35"/>
        <v>10858.302560502947</v>
      </c>
      <c r="H430" s="137">
        <f t="shared" si="36"/>
        <v>54291.512802514728</v>
      </c>
      <c r="I430" s="137">
        <f t="shared" si="37"/>
        <v>13097.170934171576</v>
      </c>
    </row>
    <row r="431" spans="2:9" ht="15.5" x14ac:dyDescent="0.35">
      <c r="B431" s="138">
        <v>412</v>
      </c>
      <c r="C431" s="60" t="str">
        <f>'Maximax, Maximin &amp; Minimax Regr'!$G$10</f>
        <v>£</v>
      </c>
      <c r="D431" s="144">
        <v>649.31791131321143</v>
      </c>
      <c r="E431" s="137">
        <f t="shared" si="33"/>
        <v>75000</v>
      </c>
      <c r="F431" s="137">
        <f t="shared" si="34"/>
        <v>22397.686696981713</v>
      </c>
      <c r="G431" s="137">
        <f t="shared" si="35"/>
        <v>-25315.836054567073</v>
      </c>
      <c r="H431" s="137">
        <f t="shared" si="36"/>
        <v>97397.68669698172</v>
      </c>
      <c r="I431" s="137">
        <f t="shared" si="37"/>
        <v>27465.895565660583</v>
      </c>
    </row>
    <row r="432" spans="2:9" ht="15.5" x14ac:dyDescent="0.35">
      <c r="B432" s="138">
        <v>413</v>
      </c>
      <c r="C432" s="60" t="str">
        <f>'Maximax, Maximin &amp; Minimax Regr'!$G$10</f>
        <v>£</v>
      </c>
      <c r="D432" s="144">
        <v>756.95059053315833</v>
      </c>
      <c r="E432" s="137">
        <f t="shared" si="33"/>
        <v>75000</v>
      </c>
      <c r="F432" s="137">
        <f t="shared" si="34"/>
        <v>38542.588579973752</v>
      </c>
      <c r="G432" s="137">
        <f t="shared" si="35"/>
        <v>-54376.659443952754</v>
      </c>
      <c r="H432" s="137">
        <f t="shared" si="36"/>
        <v>113542.58857997374</v>
      </c>
      <c r="I432" s="137">
        <f t="shared" si="37"/>
        <v>32847.529526657905</v>
      </c>
    </row>
    <row r="433" spans="2:9" ht="15.5" x14ac:dyDescent="0.35">
      <c r="B433" s="138">
        <v>414</v>
      </c>
      <c r="C433" s="60" t="str">
        <f>'Maximax, Maximin &amp; Minimax Regr'!$G$10</f>
        <v>£</v>
      </c>
      <c r="D433" s="144">
        <v>463.62498855555896</v>
      </c>
      <c r="E433" s="137">
        <f t="shared" si="33"/>
        <v>69543.748283333844</v>
      </c>
      <c r="F433" s="137">
        <f t="shared" si="34"/>
        <v>0</v>
      </c>
      <c r="G433" s="137">
        <f t="shared" si="35"/>
        <v>13908.749656666769</v>
      </c>
      <c r="H433" s="137">
        <f t="shared" si="36"/>
        <v>69543.748283333844</v>
      </c>
      <c r="I433" s="137">
        <f t="shared" si="37"/>
        <v>18181.249427777948</v>
      </c>
    </row>
    <row r="434" spans="2:9" ht="15.5" x14ac:dyDescent="0.35">
      <c r="B434" s="138">
        <v>415</v>
      </c>
      <c r="C434" s="60" t="str">
        <f>'Maximax, Maximin &amp; Minimax Regr'!$G$10</f>
        <v>£</v>
      </c>
      <c r="D434" s="144">
        <v>538.49909970397039</v>
      </c>
      <c r="E434" s="137">
        <f t="shared" si="33"/>
        <v>75000</v>
      </c>
      <c r="F434" s="137">
        <f t="shared" si="34"/>
        <v>5774.8649555955581</v>
      </c>
      <c r="G434" s="137">
        <f t="shared" si="35"/>
        <v>4605.2430799279973</v>
      </c>
      <c r="H434" s="137">
        <f t="shared" si="36"/>
        <v>80774.864955595564</v>
      </c>
      <c r="I434" s="137">
        <f t="shared" si="37"/>
        <v>21924.954985198521</v>
      </c>
    </row>
    <row r="435" spans="2:9" ht="15.5" x14ac:dyDescent="0.35">
      <c r="B435" s="138">
        <v>416</v>
      </c>
      <c r="C435" s="60" t="str">
        <f>'Maximax, Maximin &amp; Minimax Regr'!$G$10</f>
        <v>£</v>
      </c>
      <c r="D435" s="144">
        <v>378.05719168675802</v>
      </c>
      <c r="E435" s="137">
        <f t="shared" si="33"/>
        <v>56708.578753013702</v>
      </c>
      <c r="F435" s="137">
        <f t="shared" si="34"/>
        <v>0</v>
      </c>
      <c r="G435" s="137">
        <f t="shared" si="35"/>
        <v>11341.715750602743</v>
      </c>
      <c r="H435" s="137">
        <f t="shared" si="36"/>
        <v>56708.578753013702</v>
      </c>
      <c r="I435" s="137">
        <f t="shared" si="37"/>
        <v>13902.859584337901</v>
      </c>
    </row>
    <row r="436" spans="2:9" ht="15.5" x14ac:dyDescent="0.35">
      <c r="B436" s="138">
        <v>417</v>
      </c>
      <c r="C436" s="60" t="str">
        <f>'Maximax, Maximin &amp; Minimax Regr'!$G$10</f>
        <v>£</v>
      </c>
      <c r="D436" s="144">
        <v>220.10559404278695</v>
      </c>
      <c r="E436" s="137">
        <f t="shared" si="33"/>
        <v>33015.83910641804</v>
      </c>
      <c r="F436" s="137">
        <f t="shared" si="34"/>
        <v>0</v>
      </c>
      <c r="G436" s="137">
        <f t="shared" si="35"/>
        <v>6603.167821283605</v>
      </c>
      <c r="H436" s="137">
        <f t="shared" si="36"/>
        <v>33015.83910641804</v>
      </c>
      <c r="I436" s="137">
        <f t="shared" si="37"/>
        <v>6005.2797021393453</v>
      </c>
    </row>
    <row r="437" spans="2:9" ht="15.5" x14ac:dyDescent="0.35">
      <c r="B437" s="138">
        <v>418</v>
      </c>
      <c r="C437" s="60" t="str">
        <f>'Maximax, Maximin &amp; Minimax Regr'!$G$10</f>
        <v>£</v>
      </c>
      <c r="D437" s="144">
        <v>652.119510483108</v>
      </c>
      <c r="E437" s="137">
        <f t="shared" si="33"/>
        <v>75000</v>
      </c>
      <c r="F437" s="137">
        <f t="shared" si="34"/>
        <v>22817.9265724662</v>
      </c>
      <c r="G437" s="137">
        <f t="shared" si="35"/>
        <v>-26072.267830439159</v>
      </c>
      <c r="H437" s="137">
        <f t="shared" si="36"/>
        <v>97817.926572466196</v>
      </c>
      <c r="I437" s="137">
        <f t="shared" si="37"/>
        <v>27605.975524155394</v>
      </c>
    </row>
    <row r="438" spans="2:9" ht="15.5" x14ac:dyDescent="0.35">
      <c r="B438" s="138">
        <v>419</v>
      </c>
      <c r="C438" s="60" t="str">
        <f>'Maximax, Maximin &amp; Minimax Regr'!$G$10</f>
        <v>£</v>
      </c>
      <c r="D438" s="144">
        <v>260.57313760795921</v>
      </c>
      <c r="E438" s="137">
        <f t="shared" si="33"/>
        <v>39085.970641193882</v>
      </c>
      <c r="F438" s="137">
        <f t="shared" si="34"/>
        <v>0</v>
      </c>
      <c r="G438" s="137">
        <f t="shared" si="35"/>
        <v>7817.1941282387779</v>
      </c>
      <c r="H438" s="137">
        <f t="shared" si="36"/>
        <v>39085.970641193882</v>
      </c>
      <c r="I438" s="137">
        <f t="shared" si="37"/>
        <v>8028.6568803979608</v>
      </c>
    </row>
    <row r="439" spans="2:9" ht="15.5" x14ac:dyDescent="0.35">
      <c r="B439" s="138">
        <v>420</v>
      </c>
      <c r="C439" s="60" t="str">
        <f>'Maximax, Maximin &amp; Minimax Regr'!$G$10</f>
        <v>£</v>
      </c>
      <c r="D439" s="144">
        <v>284.72548600726338</v>
      </c>
      <c r="E439" s="137">
        <f t="shared" si="33"/>
        <v>42708.822901089508</v>
      </c>
      <c r="F439" s="137">
        <f t="shared" si="34"/>
        <v>0</v>
      </c>
      <c r="G439" s="137">
        <f t="shared" si="35"/>
        <v>8541.7645802179031</v>
      </c>
      <c r="H439" s="137">
        <f t="shared" si="36"/>
        <v>42708.822901089508</v>
      </c>
      <c r="I439" s="137">
        <f t="shared" si="37"/>
        <v>9236.2743003631695</v>
      </c>
    </row>
    <row r="440" spans="2:9" ht="15.5" x14ac:dyDescent="0.35">
      <c r="B440" s="138">
        <v>421</v>
      </c>
      <c r="C440" s="60" t="str">
        <f>'Maximax, Maximin &amp; Minimax Regr'!$G$10</f>
        <v>£</v>
      </c>
      <c r="D440" s="144">
        <v>474.68489638966031</v>
      </c>
      <c r="E440" s="137">
        <f t="shared" si="33"/>
        <v>71202.734458449049</v>
      </c>
      <c r="F440" s="137">
        <f t="shared" si="34"/>
        <v>0</v>
      </c>
      <c r="G440" s="137">
        <f t="shared" si="35"/>
        <v>14240.54689168981</v>
      </c>
      <c r="H440" s="137">
        <f t="shared" si="36"/>
        <v>71202.734458449049</v>
      </c>
      <c r="I440" s="137">
        <f t="shared" si="37"/>
        <v>18734.244819483021</v>
      </c>
    </row>
    <row r="441" spans="2:9" ht="15.5" x14ac:dyDescent="0.35">
      <c r="B441" s="138">
        <v>422</v>
      </c>
      <c r="C441" s="60" t="str">
        <f>'Maximax, Maximin &amp; Minimax Regr'!$G$10</f>
        <v>£</v>
      </c>
      <c r="D441" s="144">
        <v>584.55153050325021</v>
      </c>
      <c r="E441" s="137">
        <f t="shared" si="33"/>
        <v>75000</v>
      </c>
      <c r="F441" s="137">
        <f t="shared" si="34"/>
        <v>12682.72957548753</v>
      </c>
      <c r="G441" s="137">
        <f t="shared" si="35"/>
        <v>-7828.9132358775532</v>
      </c>
      <c r="H441" s="137">
        <f t="shared" si="36"/>
        <v>87682.729575487538</v>
      </c>
      <c r="I441" s="137">
        <f t="shared" si="37"/>
        <v>24227.57652516252</v>
      </c>
    </row>
    <row r="442" spans="2:9" ht="15.5" x14ac:dyDescent="0.35">
      <c r="B442" s="138">
        <v>423</v>
      </c>
      <c r="C442" s="60" t="str">
        <f>'Maximax, Maximin &amp; Minimax Regr'!$G$10</f>
        <v>£</v>
      </c>
      <c r="D442" s="144">
        <v>715.01815851313825</v>
      </c>
      <c r="E442" s="137">
        <f t="shared" si="33"/>
        <v>75000</v>
      </c>
      <c r="F442" s="137">
        <f t="shared" si="34"/>
        <v>32252.723776970735</v>
      </c>
      <c r="G442" s="137">
        <f t="shared" si="35"/>
        <v>-43054.902798547322</v>
      </c>
      <c r="H442" s="137">
        <f t="shared" si="36"/>
        <v>107252.72377697074</v>
      </c>
      <c r="I442" s="137">
        <f t="shared" si="37"/>
        <v>30750.907925656924</v>
      </c>
    </row>
    <row r="443" spans="2:9" ht="15.5" x14ac:dyDescent="0.35">
      <c r="B443" s="138">
        <v>424</v>
      </c>
      <c r="C443" s="60" t="str">
        <f>'Maximax, Maximin &amp; Minimax Regr'!$G$10</f>
        <v>£</v>
      </c>
      <c r="D443" s="144">
        <v>745.52446058534508</v>
      </c>
      <c r="E443" s="137">
        <f t="shared" si="33"/>
        <v>75000</v>
      </c>
      <c r="F443" s="137">
        <f t="shared" si="34"/>
        <v>36828.669087801762</v>
      </c>
      <c r="G443" s="137">
        <f t="shared" si="35"/>
        <v>-51291.604358043172</v>
      </c>
      <c r="H443" s="137">
        <f t="shared" si="36"/>
        <v>111828.66908780177</v>
      </c>
      <c r="I443" s="137">
        <f t="shared" si="37"/>
        <v>32276.223029267261</v>
      </c>
    </row>
    <row r="444" spans="2:9" ht="15.5" x14ac:dyDescent="0.35">
      <c r="B444" s="138">
        <v>425</v>
      </c>
      <c r="C444" s="60" t="str">
        <f>'Maximax, Maximin &amp; Minimax Regr'!$G$10</f>
        <v>£</v>
      </c>
      <c r="D444" s="144">
        <v>282.23517563402203</v>
      </c>
      <c r="E444" s="137">
        <f t="shared" si="33"/>
        <v>42335.276345103302</v>
      </c>
      <c r="F444" s="137">
        <f t="shared" si="34"/>
        <v>0</v>
      </c>
      <c r="G444" s="137">
        <f t="shared" si="35"/>
        <v>8467.0552690206605</v>
      </c>
      <c r="H444" s="137">
        <f t="shared" si="36"/>
        <v>42335.276345103302</v>
      </c>
      <c r="I444" s="137">
        <f t="shared" si="37"/>
        <v>9111.7587817011008</v>
      </c>
    </row>
    <row r="445" spans="2:9" ht="15.5" x14ac:dyDescent="0.35">
      <c r="B445" s="138">
        <v>426</v>
      </c>
      <c r="C445" s="60" t="str">
        <f>'Maximax, Maximin &amp; Minimax Regr'!$G$10</f>
        <v>£</v>
      </c>
      <c r="D445" s="144">
        <v>405.81682790612507</v>
      </c>
      <c r="E445" s="137">
        <f t="shared" si="33"/>
        <v>60872.524185918759</v>
      </c>
      <c r="F445" s="137">
        <f t="shared" si="34"/>
        <v>0</v>
      </c>
      <c r="G445" s="137">
        <f t="shared" si="35"/>
        <v>12174.504837183747</v>
      </c>
      <c r="H445" s="137">
        <f t="shared" si="36"/>
        <v>60872.524185918759</v>
      </c>
      <c r="I445" s="137">
        <f t="shared" si="37"/>
        <v>15290.841395306255</v>
      </c>
    </row>
    <row r="446" spans="2:9" ht="15.5" x14ac:dyDescent="0.35">
      <c r="B446" s="138">
        <v>427</v>
      </c>
      <c r="C446" s="60" t="str">
        <f>'Maximax, Maximin &amp; Minimax Regr'!$G$10</f>
        <v>£</v>
      </c>
      <c r="D446" s="144">
        <v>478.38373973815118</v>
      </c>
      <c r="E446" s="137">
        <f t="shared" si="33"/>
        <v>71757.56096072268</v>
      </c>
      <c r="F446" s="137">
        <f t="shared" si="34"/>
        <v>0</v>
      </c>
      <c r="G446" s="137">
        <f t="shared" si="35"/>
        <v>14351.512192144539</v>
      </c>
      <c r="H446" s="137">
        <f t="shared" si="36"/>
        <v>71757.56096072268</v>
      </c>
      <c r="I446" s="137">
        <f t="shared" si="37"/>
        <v>18919.18698690756</v>
      </c>
    </row>
    <row r="447" spans="2:9" ht="15.5" x14ac:dyDescent="0.35">
      <c r="B447" s="138">
        <v>428</v>
      </c>
      <c r="C447" s="60" t="str">
        <f>'Maximax, Maximin &amp; Minimax Regr'!$G$10</f>
        <v>£</v>
      </c>
      <c r="D447" s="144">
        <v>296.88406018250066</v>
      </c>
      <c r="E447" s="137">
        <f t="shared" si="33"/>
        <v>44532.609027375096</v>
      </c>
      <c r="F447" s="137">
        <f t="shared" si="34"/>
        <v>0</v>
      </c>
      <c r="G447" s="137">
        <f t="shared" si="35"/>
        <v>8906.5218054750148</v>
      </c>
      <c r="H447" s="137">
        <f t="shared" si="36"/>
        <v>44532.609027375096</v>
      </c>
      <c r="I447" s="137">
        <f t="shared" si="37"/>
        <v>9844.2030091250272</v>
      </c>
    </row>
    <row r="448" spans="2:9" ht="15.5" x14ac:dyDescent="0.35">
      <c r="B448" s="138">
        <v>429</v>
      </c>
      <c r="C448" s="60" t="str">
        <f>'Maximax, Maximin &amp; Minimax Regr'!$G$10</f>
        <v>£</v>
      </c>
      <c r="D448" s="144">
        <v>534.43403424176768</v>
      </c>
      <c r="E448" s="137">
        <f t="shared" si="33"/>
        <v>75000</v>
      </c>
      <c r="F448" s="137">
        <f t="shared" si="34"/>
        <v>5165.1051362651515</v>
      </c>
      <c r="G448" s="137">
        <f t="shared" si="35"/>
        <v>5702.8107547227264</v>
      </c>
      <c r="H448" s="137">
        <f t="shared" si="36"/>
        <v>80165.105136265149</v>
      </c>
      <c r="I448" s="137">
        <f t="shared" si="37"/>
        <v>21721.701712088383</v>
      </c>
    </row>
    <row r="449" spans="2:9" ht="15.5" x14ac:dyDescent="0.35">
      <c r="B449" s="138">
        <v>430</v>
      </c>
      <c r="C449" s="60" t="str">
        <f>'Maximax, Maximin &amp; Minimax Regr'!$G$10</f>
        <v>£</v>
      </c>
      <c r="D449" s="144">
        <v>437.75139622180853</v>
      </c>
      <c r="E449" s="137">
        <f t="shared" si="33"/>
        <v>65662.709433271273</v>
      </c>
      <c r="F449" s="137">
        <f t="shared" si="34"/>
        <v>0</v>
      </c>
      <c r="G449" s="137">
        <f t="shared" si="35"/>
        <v>13132.541886654246</v>
      </c>
      <c r="H449" s="137">
        <f t="shared" si="36"/>
        <v>65662.709433271273</v>
      </c>
      <c r="I449" s="137">
        <f t="shared" si="37"/>
        <v>16887.56981109042</v>
      </c>
    </row>
    <row r="450" spans="2:9" ht="15.5" x14ac:dyDescent="0.35">
      <c r="B450" s="138">
        <v>431</v>
      </c>
      <c r="C450" s="60" t="str">
        <f>'Maximax, Maximin &amp; Minimax Regr'!$G$10</f>
        <v>£</v>
      </c>
      <c r="D450" s="144">
        <v>694.85763115329451</v>
      </c>
      <c r="E450" s="137">
        <f t="shared" si="33"/>
        <v>75000</v>
      </c>
      <c r="F450" s="137">
        <f t="shared" si="34"/>
        <v>29228.644672994174</v>
      </c>
      <c r="G450" s="137">
        <f t="shared" si="35"/>
        <v>-37611.56041138951</v>
      </c>
      <c r="H450" s="137">
        <f t="shared" si="36"/>
        <v>104228.64467299418</v>
      </c>
      <c r="I450" s="137">
        <f t="shared" si="37"/>
        <v>29742.881557664732</v>
      </c>
    </row>
    <row r="451" spans="2:9" ht="15.5" x14ac:dyDescent="0.35">
      <c r="B451" s="138">
        <v>432</v>
      </c>
      <c r="C451" s="60" t="str">
        <f>'Maximax, Maximin &amp; Minimax Regr'!$G$10</f>
        <v>£</v>
      </c>
      <c r="D451" s="144">
        <v>277.49259926145209</v>
      </c>
      <c r="E451" s="137">
        <f t="shared" si="33"/>
        <v>41623.889889217811</v>
      </c>
      <c r="F451" s="137">
        <f t="shared" si="34"/>
        <v>0</v>
      </c>
      <c r="G451" s="137">
        <f t="shared" si="35"/>
        <v>8324.7779778435579</v>
      </c>
      <c r="H451" s="137">
        <f t="shared" si="36"/>
        <v>41623.889889217811</v>
      </c>
      <c r="I451" s="137">
        <f t="shared" si="37"/>
        <v>8874.6299630726025</v>
      </c>
    </row>
    <row r="452" spans="2:9" ht="15.5" x14ac:dyDescent="0.35">
      <c r="B452" s="138">
        <v>433</v>
      </c>
      <c r="C452" s="60" t="str">
        <f>'Maximax, Maximin &amp; Minimax Regr'!$G$10</f>
        <v>£</v>
      </c>
      <c r="D452" s="144">
        <v>602.33161412396623</v>
      </c>
      <c r="E452" s="137">
        <f t="shared" si="33"/>
        <v>75000</v>
      </c>
      <c r="F452" s="137">
        <f t="shared" si="34"/>
        <v>15349.742118594935</v>
      </c>
      <c r="G452" s="137">
        <f t="shared" si="35"/>
        <v>-12629.53581347088</v>
      </c>
      <c r="H452" s="137">
        <f t="shared" si="36"/>
        <v>90349.742118594935</v>
      </c>
      <c r="I452" s="137">
        <f t="shared" si="37"/>
        <v>25116.580706198314</v>
      </c>
    </row>
    <row r="453" spans="2:9" ht="15.5" x14ac:dyDescent="0.35">
      <c r="B453" s="138">
        <v>434</v>
      </c>
      <c r="C453" s="60" t="str">
        <f>'Maximax, Maximin &amp; Minimax Regr'!$G$10</f>
        <v>£</v>
      </c>
      <c r="D453" s="144">
        <v>506.0335093234047</v>
      </c>
      <c r="E453" s="137">
        <f t="shared" si="33"/>
        <v>75000</v>
      </c>
      <c r="F453" s="137">
        <f t="shared" si="34"/>
        <v>905.02639851070512</v>
      </c>
      <c r="G453" s="137">
        <f t="shared" si="35"/>
        <v>13370.952482680725</v>
      </c>
      <c r="H453" s="137">
        <f t="shared" si="36"/>
        <v>75905.026398510701</v>
      </c>
      <c r="I453" s="137">
        <f t="shared" si="37"/>
        <v>20301.675466170229</v>
      </c>
    </row>
    <row r="454" spans="2:9" ht="15.5" x14ac:dyDescent="0.35">
      <c r="B454" s="138">
        <v>435</v>
      </c>
      <c r="C454" s="60" t="str">
        <f>'Maximax, Maximin &amp; Minimax Regr'!$G$10</f>
        <v>£</v>
      </c>
      <c r="D454" s="144">
        <v>570.50691244239624</v>
      </c>
      <c r="E454" s="137">
        <f t="shared" si="33"/>
        <v>75000</v>
      </c>
      <c r="F454" s="137">
        <f t="shared" si="34"/>
        <v>10576.036866359436</v>
      </c>
      <c r="G454" s="137">
        <f t="shared" si="35"/>
        <v>-4036.8663594469836</v>
      </c>
      <c r="H454" s="137">
        <f t="shared" si="36"/>
        <v>85576.036866359442</v>
      </c>
      <c r="I454" s="137">
        <f t="shared" si="37"/>
        <v>23525.345622119814</v>
      </c>
    </row>
    <row r="455" spans="2:9" ht="15.5" x14ac:dyDescent="0.35">
      <c r="B455" s="138">
        <v>436</v>
      </c>
      <c r="C455" s="60" t="str">
        <f>'Maximax, Maximin &amp; Minimax Regr'!$G$10</f>
        <v>£</v>
      </c>
      <c r="D455" s="144">
        <v>719.61424604022341</v>
      </c>
      <c r="E455" s="137">
        <f t="shared" si="33"/>
        <v>75000</v>
      </c>
      <c r="F455" s="137">
        <f t="shared" si="34"/>
        <v>32942.136906033513</v>
      </c>
      <c r="G455" s="137">
        <f t="shared" si="35"/>
        <v>-44295.846430860329</v>
      </c>
      <c r="H455" s="137">
        <f t="shared" si="36"/>
        <v>107942.13690603351</v>
      </c>
      <c r="I455" s="137">
        <f t="shared" si="37"/>
        <v>30980.712302011176</v>
      </c>
    </row>
    <row r="456" spans="2:9" ht="15.5" x14ac:dyDescent="0.35">
      <c r="B456" s="138">
        <v>437</v>
      </c>
      <c r="C456" s="60" t="str">
        <f>'Maximax, Maximin &amp; Minimax Regr'!$G$10</f>
        <v>£</v>
      </c>
      <c r="D456" s="144">
        <v>537.08914456617936</v>
      </c>
      <c r="E456" s="137">
        <f t="shared" si="33"/>
        <v>75000</v>
      </c>
      <c r="F456" s="137">
        <f t="shared" si="34"/>
        <v>5563.371684926904</v>
      </c>
      <c r="G456" s="137">
        <f t="shared" si="35"/>
        <v>4985.9309671315714</v>
      </c>
      <c r="H456" s="137">
        <f t="shared" si="36"/>
        <v>80563.371684926897</v>
      </c>
      <c r="I456" s="137">
        <f t="shared" si="37"/>
        <v>21854.457228308958</v>
      </c>
    </row>
    <row r="457" spans="2:9" ht="15.5" x14ac:dyDescent="0.35">
      <c r="B457" s="138">
        <v>438</v>
      </c>
      <c r="C457" s="60" t="str">
        <f>'Maximax, Maximin &amp; Minimax Regr'!$G$10</f>
        <v>£</v>
      </c>
      <c r="D457" s="144">
        <v>313.41898861659598</v>
      </c>
      <c r="E457" s="137">
        <f t="shared" si="33"/>
        <v>47012.848292489398</v>
      </c>
      <c r="F457" s="137">
        <f t="shared" si="34"/>
        <v>0</v>
      </c>
      <c r="G457" s="137">
        <f t="shared" si="35"/>
        <v>9402.5696584978796</v>
      </c>
      <c r="H457" s="137">
        <f t="shared" si="36"/>
        <v>47012.848292489398</v>
      </c>
      <c r="I457" s="137">
        <f t="shared" si="37"/>
        <v>10670.949430829794</v>
      </c>
    </row>
    <row r="458" spans="2:9" ht="15.5" x14ac:dyDescent="0.35">
      <c r="B458" s="138">
        <v>439</v>
      </c>
      <c r="C458" s="60" t="str">
        <f>'Maximax, Maximin &amp; Minimax Regr'!$G$10</f>
        <v>£</v>
      </c>
      <c r="D458" s="144">
        <v>528.57448042237615</v>
      </c>
      <c r="E458" s="137">
        <f t="shared" si="33"/>
        <v>75000</v>
      </c>
      <c r="F458" s="137">
        <f t="shared" si="34"/>
        <v>4286.1720633564237</v>
      </c>
      <c r="G458" s="137">
        <f t="shared" si="35"/>
        <v>7284.8902859584341</v>
      </c>
      <c r="H458" s="137">
        <f t="shared" si="36"/>
        <v>79286.172063356425</v>
      </c>
      <c r="I458" s="137">
        <f t="shared" si="37"/>
        <v>21428.724021118811</v>
      </c>
    </row>
    <row r="459" spans="2:9" ht="15.5" x14ac:dyDescent="0.35">
      <c r="B459" s="138">
        <v>440</v>
      </c>
      <c r="C459" s="60" t="str">
        <f>'Maximax, Maximin &amp; Minimax Regr'!$G$10</f>
        <v>£</v>
      </c>
      <c r="D459" s="144">
        <v>258.96176030762661</v>
      </c>
      <c r="E459" s="137">
        <f t="shared" si="33"/>
        <v>38844.264046143988</v>
      </c>
      <c r="F459" s="137">
        <f t="shared" si="34"/>
        <v>0</v>
      </c>
      <c r="G459" s="137">
        <f t="shared" si="35"/>
        <v>7768.8528092287961</v>
      </c>
      <c r="H459" s="137">
        <f t="shared" si="36"/>
        <v>38844.264046143988</v>
      </c>
      <c r="I459" s="137">
        <f t="shared" si="37"/>
        <v>7948.0880153813268</v>
      </c>
    </row>
    <row r="460" spans="2:9" ht="15.5" x14ac:dyDescent="0.35">
      <c r="B460" s="138">
        <v>441</v>
      </c>
      <c r="C460" s="60" t="str">
        <f>'Maximax, Maximin &amp; Minimax Regr'!$G$10</f>
        <v>£</v>
      </c>
      <c r="D460" s="144">
        <v>215.32639545884578</v>
      </c>
      <c r="E460" s="137">
        <f t="shared" si="33"/>
        <v>32298.959318826866</v>
      </c>
      <c r="F460" s="137">
        <f t="shared" si="34"/>
        <v>0</v>
      </c>
      <c r="G460" s="137">
        <f t="shared" si="35"/>
        <v>6459.7918637653711</v>
      </c>
      <c r="H460" s="137">
        <f t="shared" si="36"/>
        <v>32298.959318826866</v>
      </c>
      <c r="I460" s="137">
        <f t="shared" si="37"/>
        <v>5766.31977294229</v>
      </c>
    </row>
    <row r="461" spans="2:9" ht="15.5" x14ac:dyDescent="0.35">
      <c r="B461" s="138">
        <v>442</v>
      </c>
      <c r="C461" s="60" t="str">
        <f>'Maximax, Maximin &amp; Minimax Regr'!$G$10</f>
        <v>£</v>
      </c>
      <c r="D461" s="144">
        <v>578.38068788720352</v>
      </c>
      <c r="E461" s="137">
        <f t="shared" si="33"/>
        <v>75000</v>
      </c>
      <c r="F461" s="137">
        <f t="shared" si="34"/>
        <v>11757.103183080528</v>
      </c>
      <c r="G461" s="137">
        <f t="shared" si="35"/>
        <v>-6162.7857295449503</v>
      </c>
      <c r="H461" s="137">
        <f t="shared" si="36"/>
        <v>86757.10318308053</v>
      </c>
      <c r="I461" s="137">
        <f t="shared" si="37"/>
        <v>23919.034394360177</v>
      </c>
    </row>
    <row r="462" spans="2:9" ht="15.5" x14ac:dyDescent="0.35">
      <c r="B462" s="138">
        <v>443</v>
      </c>
      <c r="C462" s="60" t="str">
        <f>'Maximax, Maximin &amp; Minimax Regr'!$G$10</f>
        <v>£</v>
      </c>
      <c r="D462" s="144">
        <v>668.70937223426006</v>
      </c>
      <c r="E462" s="137">
        <f t="shared" si="33"/>
        <v>75000</v>
      </c>
      <c r="F462" s="137">
        <f t="shared" si="34"/>
        <v>25306.405835139009</v>
      </c>
      <c r="G462" s="137">
        <f t="shared" si="35"/>
        <v>-30551.530503250222</v>
      </c>
      <c r="H462" s="137">
        <f t="shared" si="36"/>
        <v>100306.40583513901</v>
      </c>
      <c r="I462" s="137">
        <f t="shared" si="37"/>
        <v>28435.468611713004</v>
      </c>
    </row>
    <row r="463" spans="2:9" ht="15.5" x14ac:dyDescent="0.35">
      <c r="B463" s="138">
        <v>444</v>
      </c>
      <c r="C463" s="60" t="str">
        <f>'Maximax, Maximin &amp; Minimax Regr'!$G$10</f>
        <v>£</v>
      </c>
      <c r="D463" s="144">
        <v>531.76061281167028</v>
      </c>
      <c r="E463" s="137">
        <f t="shared" si="33"/>
        <v>75000</v>
      </c>
      <c r="F463" s="137">
        <f t="shared" si="34"/>
        <v>4764.0919217505425</v>
      </c>
      <c r="G463" s="137">
        <f t="shared" si="35"/>
        <v>6424.6345408490306</v>
      </c>
      <c r="H463" s="137">
        <f t="shared" si="36"/>
        <v>79764.091921750543</v>
      </c>
      <c r="I463" s="137">
        <f t="shared" si="37"/>
        <v>21588.030640583514</v>
      </c>
    </row>
    <row r="464" spans="2:9" ht="15.5" x14ac:dyDescent="0.35">
      <c r="B464" s="138">
        <v>445</v>
      </c>
      <c r="C464" s="60" t="str">
        <f>'Maximax, Maximin &amp; Minimax Regr'!$G$10</f>
        <v>£</v>
      </c>
      <c r="D464" s="144">
        <v>623.35276345103307</v>
      </c>
      <c r="E464" s="137">
        <f t="shared" si="33"/>
        <v>75000</v>
      </c>
      <c r="F464" s="137">
        <f t="shared" si="34"/>
        <v>18502.914517654961</v>
      </c>
      <c r="G464" s="137">
        <f t="shared" si="35"/>
        <v>-18305.246131778928</v>
      </c>
      <c r="H464" s="137">
        <f t="shared" si="36"/>
        <v>93502.914517654965</v>
      </c>
      <c r="I464" s="137">
        <f t="shared" si="37"/>
        <v>26167.638172551655</v>
      </c>
    </row>
    <row r="465" spans="2:9" ht="15.5" x14ac:dyDescent="0.35">
      <c r="B465" s="138">
        <v>446</v>
      </c>
      <c r="C465" s="60" t="str">
        <f>'Maximax, Maximin &amp; Minimax Regr'!$G$10</f>
        <v>£</v>
      </c>
      <c r="D465" s="144">
        <v>757.55485702078306</v>
      </c>
      <c r="E465" s="137">
        <f t="shared" si="33"/>
        <v>75000</v>
      </c>
      <c r="F465" s="137">
        <f t="shared" si="34"/>
        <v>38633.228553117457</v>
      </c>
      <c r="G465" s="137">
        <f t="shared" si="35"/>
        <v>-54539.811395611425</v>
      </c>
      <c r="H465" s="137">
        <f t="shared" si="36"/>
        <v>113633.22855311746</v>
      </c>
      <c r="I465" s="137">
        <f t="shared" si="37"/>
        <v>32877.742851039147</v>
      </c>
    </row>
    <row r="466" spans="2:9" ht="15.5" x14ac:dyDescent="0.35">
      <c r="B466" s="138">
        <v>447</v>
      </c>
      <c r="C466" s="60" t="str">
        <f>'Maximax, Maximin &amp; Minimax Regr'!$G$10</f>
        <v>£</v>
      </c>
      <c r="D466" s="144">
        <v>474.30036317026276</v>
      </c>
      <c r="E466" s="137">
        <f t="shared" si="33"/>
        <v>71145.054475539408</v>
      </c>
      <c r="F466" s="137">
        <f t="shared" si="34"/>
        <v>0</v>
      </c>
      <c r="G466" s="137">
        <f t="shared" si="35"/>
        <v>14229.01089510788</v>
      </c>
      <c r="H466" s="137">
        <f t="shared" si="36"/>
        <v>71145.054475539408</v>
      </c>
      <c r="I466" s="137">
        <f t="shared" si="37"/>
        <v>18715.018158513129</v>
      </c>
    </row>
    <row r="467" spans="2:9" ht="15.5" x14ac:dyDescent="0.35">
      <c r="B467" s="138">
        <v>448</v>
      </c>
      <c r="C467" s="60" t="str">
        <f>'Maximax, Maximin &amp; Minimax Regr'!$G$10</f>
        <v>£</v>
      </c>
      <c r="D467" s="144">
        <v>227.39341410565507</v>
      </c>
      <c r="E467" s="137">
        <f t="shared" si="33"/>
        <v>34109.012115848258</v>
      </c>
      <c r="F467" s="137">
        <f t="shared" si="34"/>
        <v>0</v>
      </c>
      <c r="G467" s="137">
        <f t="shared" si="35"/>
        <v>6821.8024231696509</v>
      </c>
      <c r="H467" s="137">
        <f t="shared" si="36"/>
        <v>34109.012115848258</v>
      </c>
      <c r="I467" s="137">
        <f t="shared" si="37"/>
        <v>6369.6707052827514</v>
      </c>
    </row>
    <row r="468" spans="2:9" ht="15.5" x14ac:dyDescent="0.35">
      <c r="B468" s="138">
        <v>449</v>
      </c>
      <c r="C468" s="60" t="str">
        <f>'Maximax, Maximin &amp; Minimax Regr'!$G$10</f>
        <v>£</v>
      </c>
      <c r="D468" s="144">
        <v>773.66863002410969</v>
      </c>
      <c r="E468" s="137">
        <f t="shared" si="33"/>
        <v>75000</v>
      </c>
      <c r="F468" s="137">
        <f t="shared" si="34"/>
        <v>41050.294503616453</v>
      </c>
      <c r="G468" s="137">
        <f t="shared" si="35"/>
        <v>-58890.530106509628</v>
      </c>
      <c r="H468" s="137">
        <f t="shared" si="36"/>
        <v>116050.29450361646</v>
      </c>
      <c r="I468" s="137">
        <f t="shared" si="37"/>
        <v>33683.431501205487</v>
      </c>
    </row>
    <row r="469" spans="2:9" ht="15.5" x14ac:dyDescent="0.35">
      <c r="B469" s="138">
        <v>450</v>
      </c>
      <c r="C469" s="60" t="str">
        <f>'Maximax, Maximin &amp; Minimax Regr'!$G$10</f>
        <v>£</v>
      </c>
      <c r="D469" s="144">
        <v>271.06540116580709</v>
      </c>
      <c r="E469" s="137">
        <f t="shared" ref="E469:E532" si="38">IF(D469&lt;=500,D469*150,500*150)</f>
        <v>40659.810174871061</v>
      </c>
      <c r="F469" s="137">
        <f t="shared" ref="F469:F532" si="39">IF(D469&gt;500,(D469-500)*150,0)</f>
        <v>0</v>
      </c>
      <c r="G469" s="137">
        <f t="shared" ref="G469:G532" si="40">E469-($C$8+$C$15*D469+F469)</f>
        <v>8131.9620349742108</v>
      </c>
      <c r="H469" s="137">
        <f t="shared" ref="H469:H532" si="41">150*D469</f>
        <v>40659.810174871061</v>
      </c>
      <c r="I469" s="137">
        <f t="shared" ref="I469:I532" si="42">H469-($D$8+$D$15*D469)</f>
        <v>8553.2700582903526</v>
      </c>
    </row>
    <row r="470" spans="2:9" ht="15.5" x14ac:dyDescent="0.35">
      <c r="B470" s="138">
        <v>451</v>
      </c>
      <c r="C470" s="60" t="str">
        <f>'Maximax, Maximin &amp; Minimax Regr'!$G$10</f>
        <v>£</v>
      </c>
      <c r="D470" s="144">
        <v>611.85338908047731</v>
      </c>
      <c r="E470" s="137">
        <f t="shared" si="38"/>
        <v>75000</v>
      </c>
      <c r="F470" s="137">
        <f t="shared" si="39"/>
        <v>16778.008362071596</v>
      </c>
      <c r="G470" s="137">
        <f t="shared" si="40"/>
        <v>-15200.415051728865</v>
      </c>
      <c r="H470" s="137">
        <f t="shared" si="41"/>
        <v>91778.008362071603</v>
      </c>
      <c r="I470" s="137">
        <f t="shared" si="42"/>
        <v>25592.669454023868</v>
      </c>
    </row>
    <row r="471" spans="2:9" ht="15.5" x14ac:dyDescent="0.35">
      <c r="B471" s="138">
        <v>452</v>
      </c>
      <c r="C471" s="60" t="str">
        <f>'Maximax, Maximin &amp; Minimax Regr'!$G$10</f>
        <v>£</v>
      </c>
      <c r="D471" s="144">
        <v>265.93829157383954</v>
      </c>
      <c r="E471" s="137">
        <f t="shared" si="38"/>
        <v>39890.743736075929</v>
      </c>
      <c r="F471" s="137">
        <f t="shared" si="39"/>
        <v>0</v>
      </c>
      <c r="G471" s="137">
        <f t="shared" si="40"/>
        <v>7978.1487472151857</v>
      </c>
      <c r="H471" s="137">
        <f t="shared" si="41"/>
        <v>39890.743736075929</v>
      </c>
      <c r="I471" s="137">
        <f t="shared" si="42"/>
        <v>8296.9145786919762</v>
      </c>
    </row>
    <row r="472" spans="2:9" ht="15.5" x14ac:dyDescent="0.35">
      <c r="B472" s="138">
        <v>453</v>
      </c>
      <c r="C472" s="60" t="str">
        <f>'Maximax, Maximin &amp; Minimax Regr'!$G$10</f>
        <v>£</v>
      </c>
      <c r="D472" s="144">
        <v>247.77367473372601</v>
      </c>
      <c r="E472" s="137">
        <f t="shared" si="38"/>
        <v>37166.051210058904</v>
      </c>
      <c r="F472" s="137">
        <f t="shared" si="39"/>
        <v>0</v>
      </c>
      <c r="G472" s="137">
        <f t="shared" si="40"/>
        <v>7433.2102420117808</v>
      </c>
      <c r="H472" s="137">
        <f t="shared" si="41"/>
        <v>37166.051210058904</v>
      </c>
      <c r="I472" s="137">
        <f t="shared" si="42"/>
        <v>7388.6837366863037</v>
      </c>
    </row>
    <row r="473" spans="2:9" ht="15.5" x14ac:dyDescent="0.35">
      <c r="B473" s="138">
        <v>454</v>
      </c>
      <c r="C473" s="60" t="str">
        <f>'Maximax, Maximin &amp; Minimax Regr'!$G$10</f>
        <v>£</v>
      </c>
      <c r="D473" s="144">
        <v>249.29349650563066</v>
      </c>
      <c r="E473" s="137">
        <f t="shared" si="38"/>
        <v>37394.024475844599</v>
      </c>
      <c r="F473" s="137">
        <f t="shared" si="39"/>
        <v>0</v>
      </c>
      <c r="G473" s="137">
        <f t="shared" si="40"/>
        <v>7478.8048951689198</v>
      </c>
      <c r="H473" s="137">
        <f t="shared" si="41"/>
        <v>37394.024475844599</v>
      </c>
      <c r="I473" s="137">
        <f t="shared" si="42"/>
        <v>7464.6748252815341</v>
      </c>
    </row>
    <row r="474" spans="2:9" ht="15.5" x14ac:dyDescent="0.35">
      <c r="B474" s="138">
        <v>455</v>
      </c>
      <c r="C474" s="60" t="str">
        <f>'Maximax, Maximin &amp; Minimax Regr'!$G$10</f>
        <v>£</v>
      </c>
      <c r="D474" s="144">
        <v>765.55681020538952</v>
      </c>
      <c r="E474" s="137">
        <f t="shared" si="38"/>
        <v>75000</v>
      </c>
      <c r="F474" s="137">
        <f t="shared" si="39"/>
        <v>39833.52153080843</v>
      </c>
      <c r="G474" s="137">
        <f t="shared" si="40"/>
        <v>-56700.338755455159</v>
      </c>
      <c r="H474" s="137">
        <f t="shared" si="41"/>
        <v>114833.52153080843</v>
      </c>
      <c r="I474" s="137">
        <f t="shared" si="42"/>
        <v>33277.840510269481</v>
      </c>
    </row>
    <row r="475" spans="2:9" ht="15.5" x14ac:dyDescent="0.35">
      <c r="B475" s="138">
        <v>456</v>
      </c>
      <c r="C475" s="60" t="str">
        <f>'Maximax, Maximin &amp; Minimax Regr'!$G$10</f>
        <v>£</v>
      </c>
      <c r="D475" s="144">
        <v>468.89858699301124</v>
      </c>
      <c r="E475" s="137">
        <f t="shared" si="38"/>
        <v>70334.788048951683</v>
      </c>
      <c r="F475" s="137">
        <f t="shared" si="39"/>
        <v>0</v>
      </c>
      <c r="G475" s="137">
        <f t="shared" si="40"/>
        <v>14066.957609790334</v>
      </c>
      <c r="H475" s="137">
        <f t="shared" si="41"/>
        <v>70334.788048951683</v>
      </c>
      <c r="I475" s="137">
        <f t="shared" si="42"/>
        <v>18444.929349650556</v>
      </c>
    </row>
    <row r="476" spans="2:9" ht="15.5" x14ac:dyDescent="0.35">
      <c r="B476" s="138">
        <v>457</v>
      </c>
      <c r="C476" s="60" t="str">
        <f>'Maximax, Maximin &amp; Minimax Regr'!$G$10</f>
        <v>£</v>
      </c>
      <c r="D476" s="144">
        <v>258.88851588488421</v>
      </c>
      <c r="E476" s="137">
        <f t="shared" si="38"/>
        <v>38833.277382732631</v>
      </c>
      <c r="F476" s="137">
        <f t="shared" si="39"/>
        <v>0</v>
      </c>
      <c r="G476" s="137">
        <f t="shared" si="40"/>
        <v>7766.6554765465262</v>
      </c>
      <c r="H476" s="137">
        <f t="shared" si="41"/>
        <v>38833.277382732631</v>
      </c>
      <c r="I476" s="137">
        <f t="shared" si="42"/>
        <v>7944.4257942442091</v>
      </c>
    </row>
    <row r="477" spans="2:9" ht="15.5" x14ac:dyDescent="0.35">
      <c r="B477" s="138">
        <v>458</v>
      </c>
      <c r="C477" s="60" t="str">
        <f>'Maximax, Maximin &amp; Minimax Regr'!$G$10</f>
        <v>£</v>
      </c>
      <c r="D477" s="144">
        <v>719.83397930845058</v>
      </c>
      <c r="E477" s="137">
        <f t="shared" si="38"/>
        <v>75000</v>
      </c>
      <c r="F477" s="137">
        <f t="shared" si="39"/>
        <v>32975.096896267583</v>
      </c>
      <c r="G477" s="137">
        <f t="shared" si="40"/>
        <v>-44355.174413281653</v>
      </c>
      <c r="H477" s="137">
        <f t="shared" si="41"/>
        <v>107975.09689626758</v>
      </c>
      <c r="I477" s="137">
        <f t="shared" si="42"/>
        <v>30991.698965422518</v>
      </c>
    </row>
    <row r="478" spans="2:9" ht="15.5" x14ac:dyDescent="0.35">
      <c r="B478" s="138">
        <v>459</v>
      </c>
      <c r="C478" s="60" t="str">
        <f>'Maximax, Maximin &amp; Minimax Regr'!$G$10</f>
        <v>£</v>
      </c>
      <c r="D478" s="144">
        <v>351.41453291421249</v>
      </c>
      <c r="E478" s="137">
        <f t="shared" si="38"/>
        <v>52712.17993713187</v>
      </c>
      <c r="F478" s="137">
        <f t="shared" si="39"/>
        <v>0</v>
      </c>
      <c r="G478" s="137">
        <f t="shared" si="40"/>
        <v>10542.435987426368</v>
      </c>
      <c r="H478" s="137">
        <f t="shared" si="41"/>
        <v>52712.17993713187</v>
      </c>
      <c r="I478" s="137">
        <f t="shared" si="42"/>
        <v>12570.726645710623</v>
      </c>
    </row>
    <row r="479" spans="2:9" ht="15.5" x14ac:dyDescent="0.35">
      <c r="B479" s="138">
        <v>460</v>
      </c>
      <c r="C479" s="60" t="str">
        <f>'Maximax, Maximin &amp; Minimax Regr'!$G$10</f>
        <v>£</v>
      </c>
      <c r="D479" s="144">
        <v>792.05298013245033</v>
      </c>
      <c r="E479" s="137">
        <f t="shared" si="38"/>
        <v>75000</v>
      </c>
      <c r="F479" s="137">
        <f t="shared" si="39"/>
        <v>43807.947019867548</v>
      </c>
      <c r="G479" s="137">
        <f t="shared" si="40"/>
        <v>-63854.304635761597</v>
      </c>
      <c r="H479" s="137">
        <f t="shared" si="41"/>
        <v>118807.94701986756</v>
      </c>
      <c r="I479" s="137">
        <f t="shared" si="42"/>
        <v>34602.649006622523</v>
      </c>
    </row>
    <row r="480" spans="2:9" ht="15.5" x14ac:dyDescent="0.35">
      <c r="B480" s="138">
        <v>461</v>
      </c>
      <c r="C480" s="60" t="str">
        <f>'Maximax, Maximin &amp; Minimax Regr'!$G$10</f>
        <v>£</v>
      </c>
      <c r="D480" s="144">
        <v>628.15027314065981</v>
      </c>
      <c r="E480" s="137">
        <f t="shared" si="38"/>
        <v>75000</v>
      </c>
      <c r="F480" s="137">
        <f t="shared" si="39"/>
        <v>19222.54097109897</v>
      </c>
      <c r="G480" s="137">
        <f t="shared" si="40"/>
        <v>-19600.573747978138</v>
      </c>
      <c r="H480" s="137">
        <f t="shared" si="41"/>
        <v>94222.540971098977</v>
      </c>
      <c r="I480" s="137">
        <f t="shared" si="42"/>
        <v>26407.513657032992</v>
      </c>
    </row>
    <row r="481" spans="2:9" ht="15.5" x14ac:dyDescent="0.35">
      <c r="B481" s="138">
        <v>462</v>
      </c>
      <c r="C481" s="60" t="str">
        <f>'Maximax, Maximin &amp; Minimax Regr'!$G$10</f>
        <v>£</v>
      </c>
      <c r="D481" s="144">
        <v>453.40739158299505</v>
      </c>
      <c r="E481" s="137">
        <f t="shared" si="38"/>
        <v>68011.108737449264</v>
      </c>
      <c r="F481" s="137">
        <f t="shared" si="39"/>
        <v>0</v>
      </c>
      <c r="G481" s="137">
        <f t="shared" si="40"/>
        <v>13602.221747489857</v>
      </c>
      <c r="H481" s="137">
        <f t="shared" si="41"/>
        <v>68011.108737449264</v>
      </c>
      <c r="I481" s="137">
        <f t="shared" si="42"/>
        <v>17670.369579149759</v>
      </c>
    </row>
    <row r="482" spans="2:9" ht="15.5" x14ac:dyDescent="0.35">
      <c r="B482" s="138">
        <v>463</v>
      </c>
      <c r="C482" s="60" t="str">
        <f>'Maximax, Maximin &amp; Minimax Regr'!$G$10</f>
        <v>£</v>
      </c>
      <c r="D482" s="144">
        <v>254.31073946348459</v>
      </c>
      <c r="E482" s="137">
        <f t="shared" si="38"/>
        <v>38146.610919522689</v>
      </c>
      <c r="F482" s="137">
        <f t="shared" si="39"/>
        <v>0</v>
      </c>
      <c r="G482" s="137">
        <f t="shared" si="40"/>
        <v>7629.3221839045364</v>
      </c>
      <c r="H482" s="137">
        <f t="shared" si="41"/>
        <v>38146.610919522689</v>
      </c>
      <c r="I482" s="137">
        <f t="shared" si="42"/>
        <v>7715.5369731742285</v>
      </c>
    </row>
    <row r="483" spans="2:9" ht="15.5" x14ac:dyDescent="0.35">
      <c r="B483" s="138">
        <v>464</v>
      </c>
      <c r="C483" s="60" t="str">
        <f>'Maximax, Maximin &amp; Minimax Regr'!$G$10</f>
        <v>£</v>
      </c>
      <c r="D483" s="144">
        <v>689.23612170781576</v>
      </c>
      <c r="E483" s="137">
        <f t="shared" si="38"/>
        <v>75000</v>
      </c>
      <c r="F483" s="137">
        <f t="shared" si="39"/>
        <v>28385.418256172365</v>
      </c>
      <c r="G483" s="137">
        <f t="shared" si="40"/>
        <v>-36093.752861110261</v>
      </c>
      <c r="H483" s="137">
        <f t="shared" si="41"/>
        <v>103385.41825617236</v>
      </c>
      <c r="I483" s="137">
        <f t="shared" si="42"/>
        <v>29461.806085390781</v>
      </c>
    </row>
    <row r="484" spans="2:9" ht="15.5" x14ac:dyDescent="0.35">
      <c r="B484" s="138">
        <v>465</v>
      </c>
      <c r="C484" s="60" t="str">
        <f>'Maximax, Maximin &amp; Minimax Regr'!$G$10</f>
        <v>£</v>
      </c>
      <c r="D484" s="144">
        <v>568.51100192266608</v>
      </c>
      <c r="E484" s="137">
        <f t="shared" si="38"/>
        <v>75000</v>
      </c>
      <c r="F484" s="137">
        <f t="shared" si="39"/>
        <v>10276.650288399913</v>
      </c>
      <c r="G484" s="137">
        <f t="shared" si="40"/>
        <v>-3497.9705191198445</v>
      </c>
      <c r="H484" s="137">
        <f t="shared" si="41"/>
        <v>85276.650288399906</v>
      </c>
      <c r="I484" s="137">
        <f t="shared" si="42"/>
        <v>23425.550096133295</v>
      </c>
    </row>
    <row r="485" spans="2:9" ht="15.5" x14ac:dyDescent="0.35">
      <c r="B485" s="138">
        <v>466</v>
      </c>
      <c r="C485" s="60" t="str">
        <f>'Maximax, Maximin &amp; Minimax Regr'!$G$10</f>
        <v>£</v>
      </c>
      <c r="D485" s="144">
        <v>387.68883327738274</v>
      </c>
      <c r="E485" s="137">
        <f t="shared" si="38"/>
        <v>58153.324991607413</v>
      </c>
      <c r="F485" s="137">
        <f t="shared" si="39"/>
        <v>0</v>
      </c>
      <c r="G485" s="137">
        <f t="shared" si="40"/>
        <v>11630.664998321481</v>
      </c>
      <c r="H485" s="137">
        <f t="shared" si="41"/>
        <v>58153.324991607413</v>
      </c>
      <c r="I485" s="137">
        <f t="shared" si="42"/>
        <v>14384.44166386914</v>
      </c>
    </row>
    <row r="486" spans="2:9" ht="15.5" x14ac:dyDescent="0.35">
      <c r="B486" s="138">
        <v>467</v>
      </c>
      <c r="C486" s="60" t="str">
        <f>'Maximax, Maximin &amp; Minimax Regr'!$G$10</f>
        <v>£</v>
      </c>
      <c r="D486" s="144">
        <v>431.89184240241707</v>
      </c>
      <c r="E486" s="137">
        <f t="shared" si="38"/>
        <v>64783.776360362557</v>
      </c>
      <c r="F486" s="137">
        <f t="shared" si="39"/>
        <v>0</v>
      </c>
      <c r="G486" s="137">
        <f t="shared" si="40"/>
        <v>12956.755272072507</v>
      </c>
      <c r="H486" s="137">
        <f t="shared" si="41"/>
        <v>64783.776360362557</v>
      </c>
      <c r="I486" s="137">
        <f t="shared" si="42"/>
        <v>16594.592120120848</v>
      </c>
    </row>
    <row r="487" spans="2:9" ht="15.5" x14ac:dyDescent="0.35">
      <c r="B487" s="138">
        <v>468</v>
      </c>
      <c r="C487" s="60" t="str">
        <f>'Maximax, Maximin &amp; Minimax Regr'!$G$10</f>
        <v>£</v>
      </c>
      <c r="D487" s="144">
        <v>675.75914792321544</v>
      </c>
      <c r="E487" s="137">
        <f t="shared" si="38"/>
        <v>75000</v>
      </c>
      <c r="F487" s="137">
        <f t="shared" si="39"/>
        <v>26363.872188482317</v>
      </c>
      <c r="G487" s="137">
        <f t="shared" si="40"/>
        <v>-32454.969939268165</v>
      </c>
      <c r="H487" s="137">
        <f t="shared" si="41"/>
        <v>101363.87218848232</v>
      </c>
      <c r="I487" s="137">
        <f t="shared" si="42"/>
        <v>28787.957396160768</v>
      </c>
    </row>
    <row r="488" spans="2:9" ht="15.5" x14ac:dyDescent="0.35">
      <c r="B488" s="138">
        <v>469</v>
      </c>
      <c r="C488" s="60" t="str">
        <f>'Maximax, Maximin &amp; Minimax Regr'!$G$10</f>
        <v>£</v>
      </c>
      <c r="D488" s="144">
        <v>669.58830530716875</v>
      </c>
      <c r="E488" s="137">
        <f t="shared" si="38"/>
        <v>75000</v>
      </c>
      <c r="F488" s="137">
        <f t="shared" si="39"/>
        <v>25438.245796075313</v>
      </c>
      <c r="G488" s="137">
        <f t="shared" si="40"/>
        <v>-30788.842432935562</v>
      </c>
      <c r="H488" s="137">
        <f t="shared" si="41"/>
        <v>100438.24579607531</v>
      </c>
      <c r="I488" s="137">
        <f t="shared" si="42"/>
        <v>28479.415265358431</v>
      </c>
    </row>
    <row r="489" spans="2:9" ht="15.5" x14ac:dyDescent="0.35">
      <c r="B489" s="138">
        <v>470</v>
      </c>
      <c r="C489" s="60" t="str">
        <f>'Maximax, Maximin &amp; Minimax Regr'!$G$10</f>
        <v>£</v>
      </c>
      <c r="D489" s="144">
        <v>447.43797112949005</v>
      </c>
      <c r="E489" s="137">
        <f t="shared" si="38"/>
        <v>67115.695669423512</v>
      </c>
      <c r="F489" s="137">
        <f t="shared" si="39"/>
        <v>0</v>
      </c>
      <c r="G489" s="137">
        <f t="shared" si="40"/>
        <v>13423.139133884702</v>
      </c>
      <c r="H489" s="137">
        <f t="shared" si="41"/>
        <v>67115.695669423512</v>
      </c>
      <c r="I489" s="137">
        <f t="shared" si="42"/>
        <v>17371.898556474509</v>
      </c>
    </row>
    <row r="490" spans="2:9" ht="15.5" x14ac:dyDescent="0.35">
      <c r="B490" s="138">
        <v>471</v>
      </c>
      <c r="C490" s="60" t="str">
        <f>'Maximax, Maximin &amp; Minimax Regr'!$G$10</f>
        <v>£</v>
      </c>
      <c r="D490" s="144">
        <v>528.95901364177371</v>
      </c>
      <c r="E490" s="137">
        <f t="shared" si="38"/>
        <v>75000</v>
      </c>
      <c r="F490" s="137">
        <f t="shared" si="39"/>
        <v>4343.8520462660563</v>
      </c>
      <c r="G490" s="137">
        <f t="shared" si="40"/>
        <v>7181.0663167211023</v>
      </c>
      <c r="H490" s="137">
        <f t="shared" si="41"/>
        <v>79343.852046266053</v>
      </c>
      <c r="I490" s="137">
        <f t="shared" si="42"/>
        <v>21447.950682088682</v>
      </c>
    </row>
    <row r="491" spans="2:9" ht="15.5" x14ac:dyDescent="0.35">
      <c r="B491" s="138">
        <v>472</v>
      </c>
      <c r="C491" s="60" t="str">
        <f>'Maximax, Maximin &amp; Minimax Regr'!$G$10</f>
        <v>£</v>
      </c>
      <c r="D491" s="144">
        <v>259.98718222602008</v>
      </c>
      <c r="E491" s="137">
        <f t="shared" si="38"/>
        <v>38998.077333903013</v>
      </c>
      <c r="F491" s="137">
        <f t="shared" si="39"/>
        <v>0</v>
      </c>
      <c r="G491" s="137">
        <f t="shared" si="40"/>
        <v>7799.615466780604</v>
      </c>
      <c r="H491" s="137">
        <f t="shared" si="41"/>
        <v>38998.077333903013</v>
      </c>
      <c r="I491" s="137">
        <f t="shared" si="42"/>
        <v>7999.3591113010043</v>
      </c>
    </row>
    <row r="492" spans="2:9" ht="15.5" x14ac:dyDescent="0.35">
      <c r="B492" s="138">
        <v>473</v>
      </c>
      <c r="C492" s="60" t="str">
        <f>'Maximax, Maximin &amp; Minimax Regr'!$G$10</f>
        <v>£</v>
      </c>
      <c r="D492" s="144">
        <v>777.60551774651321</v>
      </c>
      <c r="E492" s="137">
        <f t="shared" si="38"/>
        <v>75000</v>
      </c>
      <c r="F492" s="137">
        <f t="shared" si="39"/>
        <v>41640.827661976982</v>
      </c>
      <c r="G492" s="137">
        <f t="shared" si="40"/>
        <v>-59953.489791558561</v>
      </c>
      <c r="H492" s="137">
        <f t="shared" si="41"/>
        <v>116640.82766197697</v>
      </c>
      <c r="I492" s="137">
        <f t="shared" si="42"/>
        <v>33880.275887325653</v>
      </c>
    </row>
    <row r="493" spans="2:9" ht="15.5" x14ac:dyDescent="0.35">
      <c r="B493" s="138">
        <v>474</v>
      </c>
      <c r="C493" s="60" t="str">
        <f>'Maximax, Maximin &amp; Minimax Regr'!$G$10</f>
        <v>£</v>
      </c>
      <c r="D493" s="144">
        <v>279.85473189489426</v>
      </c>
      <c r="E493" s="137">
        <f t="shared" si="38"/>
        <v>41978.209784234139</v>
      </c>
      <c r="F493" s="137">
        <f t="shared" si="39"/>
        <v>0</v>
      </c>
      <c r="G493" s="137">
        <f t="shared" si="40"/>
        <v>8395.6419568468264</v>
      </c>
      <c r="H493" s="137">
        <f t="shared" si="41"/>
        <v>41978.209784234139</v>
      </c>
      <c r="I493" s="137">
        <f t="shared" si="42"/>
        <v>8992.7365947447179</v>
      </c>
    </row>
    <row r="494" spans="2:9" ht="15.5" x14ac:dyDescent="0.35">
      <c r="B494" s="138">
        <v>475</v>
      </c>
      <c r="C494" s="60" t="str">
        <f>'Maximax, Maximin &amp; Minimax Regr'!$G$10</f>
        <v>£</v>
      </c>
      <c r="D494" s="144">
        <v>746.27521591845459</v>
      </c>
      <c r="E494" s="137">
        <f t="shared" si="38"/>
        <v>75000</v>
      </c>
      <c r="F494" s="137">
        <f t="shared" si="39"/>
        <v>36941.282387768188</v>
      </c>
      <c r="G494" s="137">
        <f t="shared" si="40"/>
        <v>-51494.30829798273</v>
      </c>
      <c r="H494" s="137">
        <f t="shared" si="41"/>
        <v>111941.28238776819</v>
      </c>
      <c r="I494" s="137">
        <f t="shared" si="42"/>
        <v>32313.760795922732</v>
      </c>
    </row>
    <row r="495" spans="2:9" ht="15.5" x14ac:dyDescent="0.35">
      <c r="B495" s="138">
        <v>476</v>
      </c>
      <c r="C495" s="60" t="str">
        <f>'Maximax, Maximin &amp; Minimax Regr'!$G$10</f>
        <v>£</v>
      </c>
      <c r="D495" s="144">
        <v>512.31421857356486</v>
      </c>
      <c r="E495" s="137">
        <f t="shared" si="38"/>
        <v>75000</v>
      </c>
      <c r="F495" s="137">
        <f t="shared" si="39"/>
        <v>1847.1327860347287</v>
      </c>
      <c r="G495" s="137">
        <f t="shared" si="40"/>
        <v>11675.160985137489</v>
      </c>
      <c r="H495" s="137">
        <f t="shared" si="41"/>
        <v>76847.132786034723</v>
      </c>
      <c r="I495" s="137">
        <f t="shared" si="42"/>
        <v>20615.710928678236</v>
      </c>
    </row>
    <row r="496" spans="2:9" ht="15.5" x14ac:dyDescent="0.35">
      <c r="B496" s="138">
        <v>477</v>
      </c>
      <c r="C496" s="60" t="str">
        <f>'Maximax, Maximin &amp; Minimax Regr'!$G$10</f>
        <v>£</v>
      </c>
      <c r="D496" s="144">
        <v>763.83556627094333</v>
      </c>
      <c r="E496" s="137">
        <f t="shared" si="38"/>
        <v>75000</v>
      </c>
      <c r="F496" s="137">
        <f t="shared" si="39"/>
        <v>39575.3349406415</v>
      </c>
      <c r="G496" s="137">
        <f t="shared" si="40"/>
        <v>-56235.60289315469</v>
      </c>
      <c r="H496" s="137">
        <f t="shared" si="41"/>
        <v>114575.33494064149</v>
      </c>
      <c r="I496" s="137">
        <f t="shared" si="42"/>
        <v>33191.778313547155</v>
      </c>
    </row>
    <row r="497" spans="2:9" ht="15.5" x14ac:dyDescent="0.35">
      <c r="B497" s="138">
        <v>478</v>
      </c>
      <c r="C497" s="60" t="str">
        <f>'Maximax, Maximin &amp; Minimax Regr'!$G$10</f>
        <v>£</v>
      </c>
      <c r="D497" s="144">
        <v>324.14929654835657</v>
      </c>
      <c r="E497" s="137">
        <f t="shared" si="38"/>
        <v>48622.394482253483</v>
      </c>
      <c r="F497" s="137">
        <f t="shared" si="39"/>
        <v>0</v>
      </c>
      <c r="G497" s="137">
        <f t="shared" si="40"/>
        <v>9724.4788964506952</v>
      </c>
      <c r="H497" s="137">
        <f t="shared" si="41"/>
        <v>48622.394482253483</v>
      </c>
      <c r="I497" s="137">
        <f t="shared" si="42"/>
        <v>11207.464827417825</v>
      </c>
    </row>
    <row r="498" spans="2:9" ht="15.5" x14ac:dyDescent="0.35">
      <c r="B498" s="138">
        <v>479</v>
      </c>
      <c r="C498" s="60" t="str">
        <f>'Maximax, Maximin &amp; Minimax Regr'!$G$10</f>
        <v>£</v>
      </c>
      <c r="D498" s="144">
        <v>507.24204229865416</v>
      </c>
      <c r="E498" s="137">
        <f t="shared" si="38"/>
        <v>75000</v>
      </c>
      <c r="F498" s="137">
        <f t="shared" si="39"/>
        <v>1086.3063447981233</v>
      </c>
      <c r="G498" s="137">
        <f t="shared" si="40"/>
        <v>13044.648579363376</v>
      </c>
      <c r="H498" s="137">
        <f t="shared" si="41"/>
        <v>76086.306344798126</v>
      </c>
      <c r="I498" s="137">
        <f t="shared" si="42"/>
        <v>20362.102114932713</v>
      </c>
    </row>
    <row r="499" spans="2:9" ht="15.5" x14ac:dyDescent="0.35">
      <c r="B499" s="138">
        <v>480</v>
      </c>
      <c r="C499" s="60" t="str">
        <f>'Maximax, Maximin &amp; Minimax Regr'!$G$10</f>
        <v>£</v>
      </c>
      <c r="D499" s="144">
        <v>639.66795861690116</v>
      </c>
      <c r="E499" s="137">
        <f t="shared" si="38"/>
        <v>75000</v>
      </c>
      <c r="F499" s="137">
        <f t="shared" si="39"/>
        <v>20950.193792535174</v>
      </c>
      <c r="G499" s="137">
        <f t="shared" si="40"/>
        <v>-22710.348826563306</v>
      </c>
      <c r="H499" s="137">
        <f t="shared" si="41"/>
        <v>95950.193792535167</v>
      </c>
      <c r="I499" s="137">
        <f t="shared" si="42"/>
        <v>26983.397930845051</v>
      </c>
    </row>
    <row r="500" spans="2:9" ht="15.5" x14ac:dyDescent="0.35">
      <c r="B500" s="138">
        <v>481</v>
      </c>
      <c r="C500" s="60" t="str">
        <f>'Maximax, Maximin &amp; Minimax Regr'!$G$10</f>
        <v>£</v>
      </c>
      <c r="D500" s="144">
        <v>675.59434797204506</v>
      </c>
      <c r="E500" s="137">
        <f t="shared" si="38"/>
        <v>75000</v>
      </c>
      <c r="F500" s="137">
        <f t="shared" si="39"/>
        <v>26339.152195806757</v>
      </c>
      <c r="G500" s="137">
        <f t="shared" si="40"/>
        <v>-32410.473952452172</v>
      </c>
      <c r="H500" s="137">
        <f t="shared" si="41"/>
        <v>101339.15219580676</v>
      </c>
      <c r="I500" s="137">
        <f t="shared" si="42"/>
        <v>28779.717398602254</v>
      </c>
    </row>
    <row r="501" spans="2:9" ht="15.5" x14ac:dyDescent="0.35">
      <c r="B501" s="138">
        <v>482</v>
      </c>
      <c r="C501" s="60" t="str">
        <f>'Maximax, Maximin &amp; Minimax Regr'!$G$10</f>
        <v>£</v>
      </c>
      <c r="D501" s="144">
        <v>533.53679006317327</v>
      </c>
      <c r="E501" s="137">
        <f t="shared" si="38"/>
        <v>75000</v>
      </c>
      <c r="F501" s="137">
        <f t="shared" si="39"/>
        <v>5030.5185094759909</v>
      </c>
      <c r="G501" s="137">
        <f t="shared" si="40"/>
        <v>5945.0666829432157</v>
      </c>
      <c r="H501" s="137">
        <f t="shared" si="41"/>
        <v>80030.518509475995</v>
      </c>
      <c r="I501" s="137">
        <f t="shared" si="42"/>
        <v>21676.83950315867</v>
      </c>
    </row>
    <row r="502" spans="2:9" ht="15.5" x14ac:dyDescent="0.35">
      <c r="B502" s="138">
        <v>483</v>
      </c>
      <c r="C502" s="60" t="str">
        <f>'Maximax, Maximin &amp; Minimax Regr'!$G$10</f>
        <v>£</v>
      </c>
      <c r="D502" s="144">
        <v>566.55171361430712</v>
      </c>
      <c r="E502" s="137">
        <f t="shared" si="38"/>
        <v>75000</v>
      </c>
      <c r="F502" s="137">
        <f t="shared" si="39"/>
        <v>9982.7570421460678</v>
      </c>
      <c r="G502" s="137">
        <f t="shared" si="40"/>
        <v>-2968.9626758629311</v>
      </c>
      <c r="H502" s="137">
        <f t="shared" si="41"/>
        <v>84982.75704214607</v>
      </c>
      <c r="I502" s="137">
        <f t="shared" si="42"/>
        <v>23327.585680715361</v>
      </c>
    </row>
    <row r="503" spans="2:9" ht="15.5" x14ac:dyDescent="0.35">
      <c r="B503" s="138">
        <v>484</v>
      </c>
      <c r="C503" s="60" t="str">
        <f>'Maximax, Maximin &amp; Minimax Regr'!$G$10</f>
        <v>£</v>
      </c>
      <c r="D503" s="144">
        <v>434.96810815759761</v>
      </c>
      <c r="E503" s="137">
        <f t="shared" si="38"/>
        <v>65245.21622363964</v>
      </c>
      <c r="F503" s="137">
        <f t="shared" si="39"/>
        <v>0</v>
      </c>
      <c r="G503" s="137">
        <f t="shared" si="40"/>
        <v>13049.043244727924</v>
      </c>
      <c r="H503" s="137">
        <f t="shared" si="41"/>
        <v>65245.21622363964</v>
      </c>
      <c r="I503" s="137">
        <f t="shared" si="42"/>
        <v>16748.40540787988</v>
      </c>
    </row>
    <row r="504" spans="2:9" ht="15.5" x14ac:dyDescent="0.35">
      <c r="B504" s="138">
        <v>485</v>
      </c>
      <c r="C504" s="60" t="str">
        <f>'Maximax, Maximin &amp; Minimax Regr'!$G$10</f>
        <v>£</v>
      </c>
      <c r="D504" s="144">
        <v>663.39915158543658</v>
      </c>
      <c r="E504" s="137">
        <f t="shared" si="38"/>
        <v>75000</v>
      </c>
      <c r="F504" s="137">
        <f t="shared" si="39"/>
        <v>24509.872737815487</v>
      </c>
      <c r="G504" s="137">
        <f t="shared" si="40"/>
        <v>-29117.770928067883</v>
      </c>
      <c r="H504" s="137">
        <f t="shared" si="41"/>
        <v>99509.872737815487</v>
      </c>
      <c r="I504" s="137">
        <f t="shared" si="42"/>
        <v>28169.957579271824</v>
      </c>
    </row>
    <row r="505" spans="2:9" ht="15.5" x14ac:dyDescent="0.35">
      <c r="B505" s="138">
        <v>486</v>
      </c>
      <c r="C505" s="60" t="str">
        <f>'Maximax, Maximin &amp; Minimax Regr'!$G$10</f>
        <v>£</v>
      </c>
      <c r="D505" s="144">
        <v>368.90163884395884</v>
      </c>
      <c r="E505" s="137">
        <f t="shared" si="38"/>
        <v>55335.245826593826</v>
      </c>
      <c r="F505" s="137">
        <f t="shared" si="39"/>
        <v>0</v>
      </c>
      <c r="G505" s="137">
        <f t="shared" si="40"/>
        <v>11067.049165318764</v>
      </c>
      <c r="H505" s="137">
        <f t="shared" si="41"/>
        <v>55335.245826593826</v>
      </c>
      <c r="I505" s="137">
        <f t="shared" si="42"/>
        <v>13445.081942197939</v>
      </c>
    </row>
    <row r="506" spans="2:9" ht="15.5" x14ac:dyDescent="0.35">
      <c r="B506" s="138">
        <v>487</v>
      </c>
      <c r="C506" s="60" t="str">
        <f>'Maximax, Maximin &amp; Minimax Regr'!$G$10</f>
        <v>£</v>
      </c>
      <c r="D506" s="144">
        <v>704.2329172643208</v>
      </c>
      <c r="E506" s="137">
        <f t="shared" si="38"/>
        <v>75000</v>
      </c>
      <c r="F506" s="137">
        <f t="shared" si="39"/>
        <v>30634.937589648122</v>
      </c>
      <c r="G506" s="137">
        <f t="shared" si="40"/>
        <v>-40142.887661366622</v>
      </c>
      <c r="H506" s="137">
        <f t="shared" si="41"/>
        <v>105634.93758964812</v>
      </c>
      <c r="I506" s="137">
        <f t="shared" si="42"/>
        <v>30211.645863216036</v>
      </c>
    </row>
    <row r="507" spans="2:9" ht="15.5" x14ac:dyDescent="0.35">
      <c r="B507" s="138">
        <v>488</v>
      </c>
      <c r="C507" s="60" t="str">
        <f>'Maximax, Maximin &amp; Minimax Regr'!$G$10</f>
        <v>£</v>
      </c>
      <c r="D507" s="144">
        <v>369.6890163884396</v>
      </c>
      <c r="E507" s="137">
        <f t="shared" si="38"/>
        <v>55453.352458265937</v>
      </c>
      <c r="F507" s="137">
        <f t="shared" si="39"/>
        <v>0</v>
      </c>
      <c r="G507" s="137">
        <f t="shared" si="40"/>
        <v>11090.670491653189</v>
      </c>
      <c r="H507" s="137">
        <f t="shared" si="41"/>
        <v>55453.352458265937</v>
      </c>
      <c r="I507" s="137">
        <f t="shared" si="42"/>
        <v>13484.450819421974</v>
      </c>
    </row>
    <row r="508" spans="2:9" ht="15.5" x14ac:dyDescent="0.35">
      <c r="B508" s="138">
        <v>489</v>
      </c>
      <c r="C508" s="60" t="str">
        <f>'Maximax, Maximin &amp; Minimax Regr'!$G$10</f>
        <v>£</v>
      </c>
      <c r="D508" s="144">
        <v>777.95342875453969</v>
      </c>
      <c r="E508" s="137">
        <f t="shared" si="38"/>
        <v>75000</v>
      </c>
      <c r="F508" s="137">
        <f t="shared" si="39"/>
        <v>41693.014313180953</v>
      </c>
      <c r="G508" s="137">
        <f t="shared" si="40"/>
        <v>-60047.425763725711</v>
      </c>
      <c r="H508" s="137">
        <f t="shared" si="41"/>
        <v>116693.01431318096</v>
      </c>
      <c r="I508" s="137">
        <f t="shared" si="42"/>
        <v>33897.671437726996</v>
      </c>
    </row>
    <row r="509" spans="2:9" ht="15.5" x14ac:dyDescent="0.35">
      <c r="B509" s="138">
        <v>490</v>
      </c>
      <c r="C509" s="60" t="str">
        <f>'Maximax, Maximin &amp; Minimax Regr'!$G$10</f>
        <v>£</v>
      </c>
      <c r="D509" s="144">
        <v>382.76314584795682</v>
      </c>
      <c r="E509" s="137">
        <f t="shared" si="38"/>
        <v>57414.471877193522</v>
      </c>
      <c r="F509" s="137">
        <f t="shared" si="39"/>
        <v>0</v>
      </c>
      <c r="G509" s="137">
        <f t="shared" si="40"/>
        <v>11482.894375438707</v>
      </c>
      <c r="H509" s="137">
        <f t="shared" si="41"/>
        <v>57414.471877193522</v>
      </c>
      <c r="I509" s="137">
        <f t="shared" si="42"/>
        <v>14138.157292397838</v>
      </c>
    </row>
    <row r="510" spans="2:9" ht="15.5" x14ac:dyDescent="0.35">
      <c r="B510" s="138">
        <v>491</v>
      </c>
      <c r="C510" s="60" t="str">
        <f>'Maximax, Maximin &amp; Minimax Regr'!$G$10</f>
        <v>£</v>
      </c>
      <c r="D510" s="144">
        <v>449.1409039582507</v>
      </c>
      <c r="E510" s="137">
        <f t="shared" si="38"/>
        <v>67371.135593737607</v>
      </c>
      <c r="F510" s="137">
        <f t="shared" si="39"/>
        <v>0</v>
      </c>
      <c r="G510" s="137">
        <f t="shared" si="40"/>
        <v>13474.22711874752</v>
      </c>
      <c r="H510" s="137">
        <f t="shared" si="41"/>
        <v>67371.135593737607</v>
      </c>
      <c r="I510" s="137">
        <f t="shared" si="42"/>
        <v>17457.045197912536</v>
      </c>
    </row>
    <row r="511" spans="2:9" ht="15.5" x14ac:dyDescent="0.35">
      <c r="B511" s="138">
        <v>492</v>
      </c>
      <c r="C511" s="60" t="str">
        <f>'Maximax, Maximin &amp; Minimax Regr'!$G$10</f>
        <v>£</v>
      </c>
      <c r="D511" s="144">
        <v>398.63887447737056</v>
      </c>
      <c r="E511" s="137">
        <f t="shared" si="38"/>
        <v>59795.831171605583</v>
      </c>
      <c r="F511" s="137">
        <f t="shared" si="39"/>
        <v>0</v>
      </c>
      <c r="G511" s="137">
        <f t="shared" si="40"/>
        <v>11959.166234321114</v>
      </c>
      <c r="H511" s="137">
        <f t="shared" si="41"/>
        <v>59795.831171605583</v>
      </c>
      <c r="I511" s="137">
        <f t="shared" si="42"/>
        <v>14931.943723868528</v>
      </c>
    </row>
    <row r="512" spans="2:9" ht="15.5" x14ac:dyDescent="0.35">
      <c r="B512" s="138">
        <v>493</v>
      </c>
      <c r="C512" s="60" t="str">
        <f>'Maximax, Maximin &amp; Minimax Regr'!$G$10</f>
        <v>£</v>
      </c>
      <c r="D512" s="144">
        <v>430.88473158970919</v>
      </c>
      <c r="E512" s="137">
        <f t="shared" si="38"/>
        <v>64632.709738456382</v>
      </c>
      <c r="F512" s="137">
        <f t="shared" si="39"/>
        <v>0</v>
      </c>
      <c r="G512" s="137">
        <f t="shared" si="40"/>
        <v>12926.541947691279</v>
      </c>
      <c r="H512" s="137">
        <f t="shared" si="41"/>
        <v>64632.709738456382</v>
      </c>
      <c r="I512" s="137">
        <f t="shared" si="42"/>
        <v>16544.236579485463</v>
      </c>
    </row>
    <row r="513" spans="2:9" ht="15.5" x14ac:dyDescent="0.35">
      <c r="B513" s="138">
        <v>494</v>
      </c>
      <c r="C513" s="60" t="str">
        <f>'Maximax, Maximin &amp; Minimax Regr'!$G$10</f>
        <v>£</v>
      </c>
      <c r="D513" s="144">
        <v>611.9449446089053</v>
      </c>
      <c r="E513" s="137">
        <f t="shared" si="38"/>
        <v>75000</v>
      </c>
      <c r="F513" s="137">
        <f t="shared" si="39"/>
        <v>16791.741691335796</v>
      </c>
      <c r="G513" s="137">
        <f t="shared" si="40"/>
        <v>-15225.135044404422</v>
      </c>
      <c r="H513" s="137">
        <f t="shared" si="41"/>
        <v>91791.741691335788</v>
      </c>
      <c r="I513" s="137">
        <f t="shared" si="42"/>
        <v>25597.247230445253</v>
      </c>
    </row>
    <row r="514" spans="2:9" ht="15.5" x14ac:dyDescent="0.35">
      <c r="B514" s="138">
        <v>495</v>
      </c>
      <c r="C514" s="60" t="str">
        <f>'Maximax, Maximin &amp; Minimax Regr'!$G$10</f>
        <v>£</v>
      </c>
      <c r="D514" s="144">
        <v>375.34714804528949</v>
      </c>
      <c r="E514" s="137">
        <f t="shared" si="38"/>
        <v>56302.072206793426</v>
      </c>
      <c r="F514" s="137">
        <f t="shared" si="39"/>
        <v>0</v>
      </c>
      <c r="G514" s="137">
        <f t="shared" si="40"/>
        <v>11260.414441358691</v>
      </c>
      <c r="H514" s="137">
        <f t="shared" si="41"/>
        <v>56302.072206793426</v>
      </c>
      <c r="I514" s="137">
        <f t="shared" si="42"/>
        <v>13767.357402264475</v>
      </c>
    </row>
    <row r="515" spans="2:9" ht="15.5" x14ac:dyDescent="0.35">
      <c r="B515" s="138">
        <v>496</v>
      </c>
      <c r="C515" s="60" t="str">
        <f>'Maximax, Maximin &amp; Minimax Regr'!$G$10</f>
        <v>£</v>
      </c>
      <c r="D515" s="144">
        <v>645.60075685903507</v>
      </c>
      <c r="E515" s="137">
        <f t="shared" si="38"/>
        <v>75000</v>
      </c>
      <c r="F515" s="137">
        <f t="shared" si="39"/>
        <v>21840.113528855261</v>
      </c>
      <c r="G515" s="137">
        <f t="shared" si="40"/>
        <v>-24312.204351939465</v>
      </c>
      <c r="H515" s="137">
        <f t="shared" si="41"/>
        <v>96840.113528855261</v>
      </c>
      <c r="I515" s="137">
        <f t="shared" si="42"/>
        <v>27280.037842951744</v>
      </c>
    </row>
    <row r="516" spans="2:9" ht="15.5" x14ac:dyDescent="0.35">
      <c r="B516" s="138">
        <v>497</v>
      </c>
      <c r="C516" s="60" t="str">
        <f>'Maximax, Maximin &amp; Minimax Regr'!$G$10</f>
        <v>£</v>
      </c>
      <c r="D516" s="144">
        <v>612.91543321024199</v>
      </c>
      <c r="E516" s="137">
        <f t="shared" si="38"/>
        <v>75000</v>
      </c>
      <c r="F516" s="137">
        <f t="shared" si="39"/>
        <v>16937.314981536299</v>
      </c>
      <c r="G516" s="137">
        <f t="shared" si="40"/>
        <v>-15487.166966765333</v>
      </c>
      <c r="H516" s="137">
        <f t="shared" si="41"/>
        <v>91937.314981536299</v>
      </c>
      <c r="I516" s="137">
        <f t="shared" si="42"/>
        <v>25645.77166051211</v>
      </c>
    </row>
    <row r="517" spans="2:9" ht="15.5" x14ac:dyDescent="0.35">
      <c r="B517" s="138">
        <v>498</v>
      </c>
      <c r="C517" s="60" t="str">
        <f>'Maximax, Maximin &amp; Minimax Regr'!$G$10</f>
        <v>£</v>
      </c>
      <c r="D517" s="144">
        <v>298.29401532029175</v>
      </c>
      <c r="E517" s="137">
        <f t="shared" si="38"/>
        <v>44744.102298043763</v>
      </c>
      <c r="F517" s="137">
        <f t="shared" si="39"/>
        <v>0</v>
      </c>
      <c r="G517" s="137">
        <f t="shared" si="40"/>
        <v>8948.8204596087526</v>
      </c>
      <c r="H517" s="137">
        <f t="shared" si="41"/>
        <v>44744.102298043763</v>
      </c>
      <c r="I517" s="137">
        <f t="shared" si="42"/>
        <v>9914.7007660145828</v>
      </c>
    </row>
    <row r="518" spans="2:9" ht="15.5" x14ac:dyDescent="0.35">
      <c r="B518" s="138">
        <v>499</v>
      </c>
      <c r="C518" s="60" t="str">
        <f>'Maximax, Maximin &amp; Minimax Regr'!$G$10</f>
        <v>£</v>
      </c>
      <c r="D518" s="144">
        <v>615.424054689169</v>
      </c>
      <c r="E518" s="137">
        <f t="shared" si="38"/>
        <v>75000</v>
      </c>
      <c r="F518" s="137">
        <f t="shared" si="39"/>
        <v>17313.608203375348</v>
      </c>
      <c r="G518" s="137">
        <f t="shared" si="40"/>
        <v>-16164.49476607563</v>
      </c>
      <c r="H518" s="137">
        <f t="shared" si="41"/>
        <v>92313.608203375348</v>
      </c>
      <c r="I518" s="137">
        <f t="shared" si="42"/>
        <v>25771.202734458449</v>
      </c>
    </row>
    <row r="519" spans="2:9" ht="15.5" x14ac:dyDescent="0.35">
      <c r="B519" s="138">
        <v>500</v>
      </c>
      <c r="C519" s="60" t="str">
        <f>'Maximax, Maximin &amp; Minimax Regr'!$G$10</f>
        <v>£</v>
      </c>
      <c r="D519" s="144">
        <v>238.50825525681324</v>
      </c>
      <c r="E519" s="137">
        <f t="shared" si="38"/>
        <v>35776.238288521985</v>
      </c>
      <c r="F519" s="137">
        <f t="shared" si="39"/>
        <v>0</v>
      </c>
      <c r="G519" s="137">
        <f t="shared" si="40"/>
        <v>7155.2476577043963</v>
      </c>
      <c r="H519" s="137">
        <f t="shared" si="41"/>
        <v>35776.238288521985</v>
      </c>
      <c r="I519" s="137">
        <f t="shared" si="42"/>
        <v>6925.4127628406604</v>
      </c>
    </row>
    <row r="520" spans="2:9" ht="15.5" x14ac:dyDescent="0.35">
      <c r="B520" s="138">
        <v>501</v>
      </c>
      <c r="C520" s="60" t="str">
        <f>'Maximax, Maximin &amp; Minimax Regr'!$G$10</f>
        <v>£</v>
      </c>
      <c r="D520" s="144">
        <v>263.11838129825742</v>
      </c>
      <c r="E520" s="137">
        <f t="shared" si="38"/>
        <v>39467.75719473861</v>
      </c>
      <c r="F520" s="137">
        <f t="shared" si="39"/>
        <v>0</v>
      </c>
      <c r="G520" s="137">
        <f t="shared" si="40"/>
        <v>7893.5514389477175</v>
      </c>
      <c r="H520" s="137">
        <f t="shared" si="41"/>
        <v>39467.75719473861</v>
      </c>
      <c r="I520" s="137">
        <f t="shared" si="42"/>
        <v>8155.9190649128686</v>
      </c>
    </row>
    <row r="521" spans="2:9" ht="15.5" x14ac:dyDescent="0.35">
      <c r="B521" s="138">
        <v>502</v>
      </c>
      <c r="C521" s="60" t="str">
        <f>'Maximax, Maximin &amp; Minimax Regr'!$G$10</f>
        <v>£</v>
      </c>
      <c r="D521" s="144">
        <v>755.72374645222328</v>
      </c>
      <c r="E521" s="137">
        <f t="shared" si="38"/>
        <v>75000</v>
      </c>
      <c r="F521" s="137">
        <f t="shared" si="39"/>
        <v>38358.561967833492</v>
      </c>
      <c r="G521" s="137">
        <f t="shared" si="40"/>
        <v>-54045.411542100279</v>
      </c>
      <c r="H521" s="137">
        <f t="shared" si="41"/>
        <v>113358.56196783349</v>
      </c>
      <c r="I521" s="137">
        <f t="shared" si="42"/>
        <v>32786.187322611164</v>
      </c>
    </row>
    <row r="522" spans="2:9" ht="15.5" x14ac:dyDescent="0.35">
      <c r="B522" s="138">
        <v>503</v>
      </c>
      <c r="C522" s="60" t="str">
        <f>'Maximax, Maximin &amp; Minimax Regr'!$G$10</f>
        <v>£</v>
      </c>
      <c r="D522" s="144">
        <v>734.2448194830165</v>
      </c>
      <c r="E522" s="137">
        <f t="shared" si="38"/>
        <v>75000</v>
      </c>
      <c r="F522" s="137">
        <f t="shared" si="39"/>
        <v>35136.722922452478</v>
      </c>
      <c r="G522" s="137">
        <f t="shared" si="40"/>
        <v>-48246.101260414463</v>
      </c>
      <c r="H522" s="137">
        <f t="shared" si="41"/>
        <v>110136.72292245248</v>
      </c>
      <c r="I522" s="137">
        <f t="shared" si="42"/>
        <v>31712.240974150831</v>
      </c>
    </row>
    <row r="523" spans="2:9" ht="15.5" x14ac:dyDescent="0.35">
      <c r="B523" s="138">
        <v>504</v>
      </c>
      <c r="C523" s="60" t="str">
        <f>'Maximax, Maximin &amp; Minimax Regr'!$G$10</f>
        <v>£</v>
      </c>
      <c r="D523" s="144">
        <v>463.11227759636222</v>
      </c>
      <c r="E523" s="137">
        <f t="shared" si="38"/>
        <v>69466.841639454331</v>
      </c>
      <c r="F523" s="137">
        <f t="shared" si="39"/>
        <v>0</v>
      </c>
      <c r="G523" s="137">
        <f t="shared" si="40"/>
        <v>13893.368327890865</v>
      </c>
      <c r="H523" s="137">
        <f t="shared" si="41"/>
        <v>69466.841639454331</v>
      </c>
      <c r="I523" s="137">
        <f t="shared" si="42"/>
        <v>18155.613879818105</v>
      </c>
    </row>
    <row r="524" spans="2:9" ht="15.5" x14ac:dyDescent="0.35">
      <c r="B524" s="138">
        <v>505</v>
      </c>
      <c r="C524" s="60" t="str">
        <f>'Maximax, Maximin &amp; Minimax Regr'!$G$10</f>
        <v>£</v>
      </c>
      <c r="D524" s="144">
        <v>683.23007904293945</v>
      </c>
      <c r="E524" s="137">
        <f t="shared" si="38"/>
        <v>75000</v>
      </c>
      <c r="F524" s="137">
        <f t="shared" si="39"/>
        <v>27484.511856440917</v>
      </c>
      <c r="G524" s="137">
        <f t="shared" si="40"/>
        <v>-34472.121341593651</v>
      </c>
      <c r="H524" s="137">
        <f t="shared" si="41"/>
        <v>102484.51185644092</v>
      </c>
      <c r="I524" s="137">
        <f t="shared" si="42"/>
        <v>29161.503952146973</v>
      </c>
    </row>
    <row r="525" spans="2:9" ht="15.5" x14ac:dyDescent="0.35">
      <c r="B525" s="138">
        <v>506</v>
      </c>
      <c r="C525" s="60" t="str">
        <f>'Maximax, Maximin &amp; Minimax Regr'!$G$10</f>
        <v>£</v>
      </c>
      <c r="D525" s="144">
        <v>302.41401409955137</v>
      </c>
      <c r="E525" s="137">
        <f t="shared" si="38"/>
        <v>45362.102114932706</v>
      </c>
      <c r="F525" s="137">
        <f t="shared" si="39"/>
        <v>0</v>
      </c>
      <c r="G525" s="137">
        <f t="shared" si="40"/>
        <v>9072.4204229865427</v>
      </c>
      <c r="H525" s="137">
        <f t="shared" si="41"/>
        <v>45362.102114932706</v>
      </c>
      <c r="I525" s="137">
        <f t="shared" si="42"/>
        <v>10120.700704977571</v>
      </c>
    </row>
    <row r="526" spans="2:9" ht="15.5" x14ac:dyDescent="0.35">
      <c r="B526" s="138">
        <v>507</v>
      </c>
      <c r="C526" s="60" t="str">
        <f>'Maximax, Maximin &amp; Minimax Regr'!$G$10</f>
        <v>£</v>
      </c>
      <c r="D526" s="144">
        <v>607.11081270790737</v>
      </c>
      <c r="E526" s="137">
        <f t="shared" si="38"/>
        <v>75000</v>
      </c>
      <c r="F526" s="137">
        <f t="shared" si="39"/>
        <v>16066.621906186105</v>
      </c>
      <c r="G526" s="137">
        <f t="shared" si="40"/>
        <v>-13919.919431134986</v>
      </c>
      <c r="H526" s="137">
        <f t="shared" si="41"/>
        <v>91066.621906186105</v>
      </c>
      <c r="I526" s="137">
        <f t="shared" si="42"/>
        <v>25355.540635395359</v>
      </c>
    </row>
    <row r="527" spans="2:9" ht="15.5" x14ac:dyDescent="0.35">
      <c r="B527" s="138">
        <v>508</v>
      </c>
      <c r="C527" s="60" t="str">
        <f>'Maximax, Maximin &amp; Minimax Regr'!$G$10</f>
        <v>£</v>
      </c>
      <c r="D527" s="144">
        <v>703.61033967101048</v>
      </c>
      <c r="E527" s="137">
        <f t="shared" si="38"/>
        <v>75000</v>
      </c>
      <c r="F527" s="137">
        <f t="shared" si="39"/>
        <v>30541.550950651574</v>
      </c>
      <c r="G527" s="137">
        <f t="shared" si="40"/>
        <v>-39974.791711172846</v>
      </c>
      <c r="H527" s="137">
        <f t="shared" si="41"/>
        <v>105541.55095065157</v>
      </c>
      <c r="I527" s="137">
        <f t="shared" si="42"/>
        <v>30180.516983550522</v>
      </c>
    </row>
    <row r="528" spans="2:9" ht="15.5" x14ac:dyDescent="0.35">
      <c r="B528" s="138">
        <v>509</v>
      </c>
      <c r="C528" s="60" t="str">
        <f>'Maximax, Maximin &amp; Minimax Regr'!$G$10</f>
        <v>£</v>
      </c>
      <c r="D528" s="144">
        <v>390.41718802453687</v>
      </c>
      <c r="E528" s="137">
        <f t="shared" si="38"/>
        <v>58562.578203680532</v>
      </c>
      <c r="F528" s="137">
        <f t="shared" si="39"/>
        <v>0</v>
      </c>
      <c r="G528" s="137">
        <f t="shared" si="40"/>
        <v>11712.515640736106</v>
      </c>
      <c r="H528" s="137">
        <f t="shared" si="41"/>
        <v>58562.578203680532</v>
      </c>
      <c r="I528" s="137">
        <f t="shared" si="42"/>
        <v>14520.859401226844</v>
      </c>
    </row>
    <row r="529" spans="2:9" ht="15.5" x14ac:dyDescent="0.35">
      <c r="B529" s="138">
        <v>510</v>
      </c>
      <c r="C529" s="60" t="str">
        <f>'Maximax, Maximin &amp; Minimax Regr'!$G$10</f>
        <v>£</v>
      </c>
      <c r="D529" s="144">
        <v>477.28507339701531</v>
      </c>
      <c r="E529" s="137">
        <f t="shared" si="38"/>
        <v>71592.761009552298</v>
      </c>
      <c r="F529" s="137">
        <f t="shared" si="39"/>
        <v>0</v>
      </c>
      <c r="G529" s="137">
        <f t="shared" si="40"/>
        <v>14318.552201910461</v>
      </c>
      <c r="H529" s="137">
        <f t="shared" si="41"/>
        <v>71592.761009552298</v>
      </c>
      <c r="I529" s="137">
        <f t="shared" si="42"/>
        <v>18864.253669850768</v>
      </c>
    </row>
    <row r="530" spans="2:9" ht="15.5" x14ac:dyDescent="0.35">
      <c r="B530" s="138">
        <v>511</v>
      </c>
      <c r="C530" s="60" t="str">
        <f>'Maximax, Maximin &amp; Minimax Regr'!$G$10</f>
        <v>£</v>
      </c>
      <c r="D530" s="144">
        <v>445.84490493484299</v>
      </c>
      <c r="E530" s="137">
        <f t="shared" si="38"/>
        <v>66876.735740226446</v>
      </c>
      <c r="F530" s="137">
        <f t="shared" si="39"/>
        <v>0</v>
      </c>
      <c r="G530" s="137">
        <f t="shared" si="40"/>
        <v>13375.347148045286</v>
      </c>
      <c r="H530" s="137">
        <f t="shared" si="41"/>
        <v>66876.735740226446</v>
      </c>
      <c r="I530" s="137">
        <f t="shared" si="42"/>
        <v>17292.245246742146</v>
      </c>
    </row>
    <row r="531" spans="2:9" ht="15.5" x14ac:dyDescent="0.35">
      <c r="B531" s="138">
        <v>512</v>
      </c>
      <c r="C531" s="60" t="str">
        <f>'Maximax, Maximin &amp; Minimax Regr'!$G$10</f>
        <v>£</v>
      </c>
      <c r="D531" s="144">
        <v>539.19492172002322</v>
      </c>
      <c r="E531" s="137">
        <f t="shared" si="38"/>
        <v>75000</v>
      </c>
      <c r="F531" s="137">
        <f t="shared" si="39"/>
        <v>5879.2382580034828</v>
      </c>
      <c r="G531" s="137">
        <f t="shared" si="40"/>
        <v>4417.3711355937412</v>
      </c>
      <c r="H531" s="137">
        <f t="shared" si="41"/>
        <v>80879.238258003475</v>
      </c>
      <c r="I531" s="137">
        <f t="shared" si="42"/>
        <v>21959.746086001156</v>
      </c>
    </row>
    <row r="532" spans="2:9" ht="15.5" x14ac:dyDescent="0.35">
      <c r="B532" s="138">
        <v>513</v>
      </c>
      <c r="C532" s="60" t="str">
        <f>'Maximax, Maximin &amp; Minimax Regr'!$G$10</f>
        <v>£</v>
      </c>
      <c r="D532" s="144">
        <v>302.79854731894892</v>
      </c>
      <c r="E532" s="137">
        <f t="shared" si="38"/>
        <v>45419.782097842341</v>
      </c>
      <c r="F532" s="137">
        <f t="shared" si="39"/>
        <v>0</v>
      </c>
      <c r="G532" s="137">
        <f t="shared" si="40"/>
        <v>9083.9564195684725</v>
      </c>
      <c r="H532" s="137">
        <f t="shared" si="41"/>
        <v>45419.782097842341</v>
      </c>
      <c r="I532" s="137">
        <f t="shared" si="42"/>
        <v>10139.927365947449</v>
      </c>
    </row>
    <row r="533" spans="2:9" ht="15.5" x14ac:dyDescent="0.35">
      <c r="B533" s="138">
        <v>514</v>
      </c>
      <c r="C533" s="60" t="str">
        <f>'Maximax, Maximin &amp; Minimax Regr'!$G$10</f>
        <v>£</v>
      </c>
      <c r="D533" s="144">
        <v>458.80916776024657</v>
      </c>
      <c r="E533" s="137">
        <f t="shared" ref="E533:E596" si="43">IF(D533&lt;=500,D533*150,500*150)</f>
        <v>68821.375164036988</v>
      </c>
      <c r="F533" s="137">
        <f t="shared" ref="F533:F596" si="44">IF(D533&gt;500,(D533-500)*150,0)</f>
        <v>0</v>
      </c>
      <c r="G533" s="137">
        <f t="shared" ref="G533:G596" si="45">E533-($C$8+$C$15*D533+F533)</f>
        <v>13764.275032807403</v>
      </c>
      <c r="H533" s="137">
        <f t="shared" ref="H533:H596" si="46">150*D533</f>
        <v>68821.375164036988</v>
      </c>
      <c r="I533" s="137">
        <f t="shared" ref="I533:I596" si="47">H533-($D$8+$D$15*D533)</f>
        <v>17940.458388012332</v>
      </c>
    </row>
    <row r="534" spans="2:9" ht="15.5" x14ac:dyDescent="0.35">
      <c r="B534" s="138">
        <v>515</v>
      </c>
      <c r="C534" s="60" t="str">
        <f>'Maximax, Maximin &amp; Minimax Regr'!$G$10</f>
        <v>£</v>
      </c>
      <c r="D534" s="144">
        <v>216.79128391369366</v>
      </c>
      <c r="E534" s="137">
        <f t="shared" si="43"/>
        <v>32518.692587054051</v>
      </c>
      <c r="F534" s="137">
        <f t="shared" si="44"/>
        <v>0</v>
      </c>
      <c r="G534" s="137">
        <f t="shared" si="45"/>
        <v>6503.7385174108131</v>
      </c>
      <c r="H534" s="137">
        <f t="shared" si="46"/>
        <v>32518.692587054051</v>
      </c>
      <c r="I534" s="137">
        <f t="shared" si="47"/>
        <v>5839.5641956846848</v>
      </c>
    </row>
    <row r="535" spans="2:9" ht="15.5" x14ac:dyDescent="0.35">
      <c r="B535" s="138">
        <v>516</v>
      </c>
      <c r="C535" s="60" t="str">
        <f>'Maximax, Maximin &amp; Minimax Regr'!$G$10</f>
        <v>£</v>
      </c>
      <c r="D535" s="144">
        <v>665.34012878810995</v>
      </c>
      <c r="E535" s="137">
        <f t="shared" si="43"/>
        <v>75000</v>
      </c>
      <c r="F535" s="137">
        <f t="shared" si="44"/>
        <v>24801.019318216491</v>
      </c>
      <c r="G535" s="137">
        <f t="shared" si="45"/>
        <v>-29641.834772789691</v>
      </c>
      <c r="H535" s="137">
        <f t="shared" si="46"/>
        <v>99801.019318216495</v>
      </c>
      <c r="I535" s="137">
        <f t="shared" si="47"/>
        <v>28267.006439405493</v>
      </c>
    </row>
    <row r="536" spans="2:9" ht="15.5" x14ac:dyDescent="0.35">
      <c r="B536" s="138">
        <v>517</v>
      </c>
      <c r="C536" s="60" t="str">
        <f>'Maximax, Maximin &amp; Minimax Regr'!$G$10</f>
        <v>£</v>
      </c>
      <c r="D536" s="144">
        <v>450.77059236426896</v>
      </c>
      <c r="E536" s="137">
        <f t="shared" si="43"/>
        <v>67615.588854640344</v>
      </c>
      <c r="F536" s="137">
        <f t="shared" si="44"/>
        <v>0</v>
      </c>
      <c r="G536" s="137">
        <f t="shared" si="45"/>
        <v>13523.117770928067</v>
      </c>
      <c r="H536" s="137">
        <f t="shared" si="46"/>
        <v>67615.588854640344</v>
      </c>
      <c r="I536" s="137">
        <f t="shared" si="47"/>
        <v>17538.529618213448</v>
      </c>
    </row>
    <row r="537" spans="2:9" ht="15.5" x14ac:dyDescent="0.35">
      <c r="B537" s="138">
        <v>518</v>
      </c>
      <c r="C537" s="60" t="str">
        <f>'Maximax, Maximin &amp; Minimax Regr'!$G$10</f>
        <v>£</v>
      </c>
      <c r="D537" s="144">
        <v>705.66118350779743</v>
      </c>
      <c r="E537" s="137">
        <f t="shared" si="43"/>
        <v>75000</v>
      </c>
      <c r="F537" s="137">
        <f t="shared" si="44"/>
        <v>30849.177526169617</v>
      </c>
      <c r="G537" s="137">
        <f t="shared" si="45"/>
        <v>-40528.519547105316</v>
      </c>
      <c r="H537" s="137">
        <f t="shared" si="46"/>
        <v>105849.17752616962</v>
      </c>
      <c r="I537" s="137">
        <f t="shared" si="47"/>
        <v>30283.059175389877</v>
      </c>
    </row>
    <row r="538" spans="2:9" ht="15.5" x14ac:dyDescent="0.35">
      <c r="B538" s="138">
        <v>519</v>
      </c>
      <c r="C538" s="60" t="str">
        <f>'Maximax, Maximin &amp; Minimax Regr'!$G$10</f>
        <v>£</v>
      </c>
      <c r="D538" s="144">
        <v>794.28693502609337</v>
      </c>
      <c r="E538" s="137">
        <f t="shared" si="43"/>
        <v>75000</v>
      </c>
      <c r="F538" s="137">
        <f t="shared" si="44"/>
        <v>44143.040253914005</v>
      </c>
      <c r="G538" s="137">
        <f t="shared" si="45"/>
        <v>-64457.472457045224</v>
      </c>
      <c r="H538" s="137">
        <f t="shared" si="46"/>
        <v>119143.04025391401</v>
      </c>
      <c r="I538" s="137">
        <f t="shared" si="47"/>
        <v>34714.346751304663</v>
      </c>
    </row>
    <row r="539" spans="2:9" ht="15.5" x14ac:dyDescent="0.35">
      <c r="B539" s="138">
        <v>520</v>
      </c>
      <c r="C539" s="60" t="str">
        <f>'Maximax, Maximin &amp; Minimax Regr'!$G$10</f>
        <v>£</v>
      </c>
      <c r="D539" s="144">
        <v>408.17896053956724</v>
      </c>
      <c r="E539" s="137">
        <f t="shared" si="43"/>
        <v>61226.844080935087</v>
      </c>
      <c r="F539" s="137">
        <f t="shared" si="44"/>
        <v>0</v>
      </c>
      <c r="G539" s="137">
        <f t="shared" si="45"/>
        <v>12245.368816187016</v>
      </c>
      <c r="H539" s="137">
        <f t="shared" si="46"/>
        <v>61226.844080935087</v>
      </c>
      <c r="I539" s="137">
        <f t="shared" si="47"/>
        <v>15408.94802697836</v>
      </c>
    </row>
    <row r="540" spans="2:9" ht="15.5" x14ac:dyDescent="0.35">
      <c r="B540" s="138">
        <v>521</v>
      </c>
      <c r="C540" s="60" t="str">
        <f>'Maximax, Maximin &amp; Minimax Regr'!$G$10</f>
        <v>£</v>
      </c>
      <c r="D540" s="144">
        <v>308.5116122928556</v>
      </c>
      <c r="E540" s="137">
        <f t="shared" si="43"/>
        <v>46276.741843928343</v>
      </c>
      <c r="F540" s="137">
        <f t="shared" si="44"/>
        <v>0</v>
      </c>
      <c r="G540" s="137">
        <f t="shared" si="45"/>
        <v>9255.3483687856715</v>
      </c>
      <c r="H540" s="137">
        <f t="shared" si="46"/>
        <v>46276.741843928343</v>
      </c>
      <c r="I540" s="137">
        <f t="shared" si="47"/>
        <v>10425.580614642786</v>
      </c>
    </row>
    <row r="541" spans="2:9" ht="15.5" x14ac:dyDescent="0.35">
      <c r="B541" s="138">
        <v>522</v>
      </c>
      <c r="C541" s="60" t="str">
        <f>'Maximax, Maximin &amp; Minimax Regr'!$G$10</f>
        <v>£</v>
      </c>
      <c r="D541" s="144">
        <v>537.34550004577773</v>
      </c>
      <c r="E541" s="137">
        <f t="shared" si="43"/>
        <v>75000</v>
      </c>
      <c r="F541" s="137">
        <f t="shared" si="44"/>
        <v>5601.8250068666584</v>
      </c>
      <c r="G541" s="137">
        <f t="shared" si="45"/>
        <v>4916.7149876400217</v>
      </c>
      <c r="H541" s="137">
        <f t="shared" si="46"/>
        <v>80601.825006866653</v>
      </c>
      <c r="I541" s="137">
        <f t="shared" si="47"/>
        <v>21867.275002288879</v>
      </c>
    </row>
    <row r="542" spans="2:9" ht="15.5" x14ac:dyDescent="0.35">
      <c r="B542" s="138">
        <v>523</v>
      </c>
      <c r="C542" s="60" t="str">
        <f>'Maximax, Maximin &amp; Minimax Regr'!$G$10</f>
        <v>£</v>
      </c>
      <c r="D542" s="144">
        <v>493.39884640034177</v>
      </c>
      <c r="E542" s="137">
        <f t="shared" si="43"/>
        <v>74009.826960051272</v>
      </c>
      <c r="F542" s="137">
        <f t="shared" si="44"/>
        <v>0</v>
      </c>
      <c r="G542" s="137">
        <f t="shared" si="45"/>
        <v>14801.965392010257</v>
      </c>
      <c r="H542" s="137">
        <f t="shared" si="46"/>
        <v>74009.826960051272</v>
      </c>
      <c r="I542" s="137">
        <f t="shared" si="47"/>
        <v>19669.942320017093</v>
      </c>
    </row>
    <row r="543" spans="2:9" ht="15.5" x14ac:dyDescent="0.35">
      <c r="B543" s="138">
        <v>524</v>
      </c>
      <c r="C543" s="60" t="str">
        <f>'Maximax, Maximin &amp; Minimax Regr'!$G$10</f>
        <v>£</v>
      </c>
      <c r="D543" s="144">
        <v>701.22989593188277</v>
      </c>
      <c r="E543" s="137">
        <f t="shared" si="43"/>
        <v>75000</v>
      </c>
      <c r="F543" s="137">
        <f t="shared" si="44"/>
        <v>30184.484389782414</v>
      </c>
      <c r="G543" s="137">
        <f t="shared" si="45"/>
        <v>-39332.071901608346</v>
      </c>
      <c r="H543" s="137">
        <f t="shared" si="46"/>
        <v>105184.48438978242</v>
      </c>
      <c r="I543" s="137">
        <f t="shared" si="47"/>
        <v>30061.494796594139</v>
      </c>
    </row>
    <row r="544" spans="2:9" ht="15.5" x14ac:dyDescent="0.35">
      <c r="B544" s="138">
        <v>525</v>
      </c>
      <c r="C544" s="60" t="str">
        <f>'Maximax, Maximin &amp; Minimax Regr'!$G$10</f>
        <v>£</v>
      </c>
      <c r="D544" s="144">
        <v>739.07895138401443</v>
      </c>
      <c r="E544" s="137">
        <f t="shared" si="43"/>
        <v>75000</v>
      </c>
      <c r="F544" s="137">
        <f t="shared" si="44"/>
        <v>35861.842707602162</v>
      </c>
      <c r="G544" s="137">
        <f t="shared" si="45"/>
        <v>-49551.3168736839</v>
      </c>
      <c r="H544" s="137">
        <f t="shared" si="46"/>
        <v>110861.84270760216</v>
      </c>
      <c r="I544" s="137">
        <f t="shared" si="47"/>
        <v>31953.947569200725</v>
      </c>
    </row>
    <row r="545" spans="2:9" ht="15.5" x14ac:dyDescent="0.35">
      <c r="B545" s="138">
        <v>526</v>
      </c>
      <c r="C545" s="60" t="str">
        <f>'Maximax, Maximin &amp; Minimax Regr'!$G$10</f>
        <v>£</v>
      </c>
      <c r="D545" s="144">
        <v>474.06231879634998</v>
      </c>
      <c r="E545" s="137">
        <f t="shared" si="43"/>
        <v>71109.347819452494</v>
      </c>
      <c r="F545" s="137">
        <f t="shared" si="44"/>
        <v>0</v>
      </c>
      <c r="G545" s="137">
        <f t="shared" si="45"/>
        <v>14221.869563890497</v>
      </c>
      <c r="H545" s="137">
        <f t="shared" si="46"/>
        <v>71109.347819452494</v>
      </c>
      <c r="I545" s="137">
        <f t="shared" si="47"/>
        <v>18703.115939817493</v>
      </c>
    </row>
    <row r="546" spans="2:9" ht="15.5" x14ac:dyDescent="0.35">
      <c r="B546" s="138">
        <v>527</v>
      </c>
      <c r="C546" s="60" t="str">
        <f>'Maximax, Maximin &amp; Minimax Regr'!$G$10</f>
        <v>£</v>
      </c>
      <c r="D546" s="144">
        <v>725.85833307901237</v>
      </c>
      <c r="E546" s="137">
        <f t="shared" si="43"/>
        <v>75000</v>
      </c>
      <c r="F546" s="137">
        <f t="shared" si="44"/>
        <v>33878.749961851856</v>
      </c>
      <c r="G546" s="137">
        <f t="shared" si="45"/>
        <v>-45981.749931333354</v>
      </c>
      <c r="H546" s="137">
        <f t="shared" si="46"/>
        <v>108878.74996185185</v>
      </c>
      <c r="I546" s="137">
        <f t="shared" si="47"/>
        <v>31292.916653950611</v>
      </c>
    </row>
    <row r="547" spans="2:9" ht="15.5" x14ac:dyDescent="0.35">
      <c r="B547" s="138">
        <v>528</v>
      </c>
      <c r="C547" s="60" t="str">
        <f>'Maximax, Maximin &amp; Minimax Regr'!$G$10</f>
        <v>£</v>
      </c>
      <c r="D547" s="144">
        <v>692.84340952787863</v>
      </c>
      <c r="E547" s="137">
        <f t="shared" si="43"/>
        <v>75000</v>
      </c>
      <c r="F547" s="137">
        <f t="shared" si="44"/>
        <v>28926.511429181795</v>
      </c>
      <c r="G547" s="137">
        <f t="shared" si="45"/>
        <v>-37067.720572527236</v>
      </c>
      <c r="H547" s="137">
        <f t="shared" si="46"/>
        <v>103926.51142918179</v>
      </c>
      <c r="I547" s="137">
        <f t="shared" si="47"/>
        <v>29642.17047639392</v>
      </c>
    </row>
    <row r="548" spans="2:9" ht="15.5" x14ac:dyDescent="0.35">
      <c r="B548" s="138">
        <v>529</v>
      </c>
      <c r="C548" s="60" t="str">
        <f>'Maximax, Maximin &amp; Minimax Regr'!$G$10</f>
        <v>£</v>
      </c>
      <c r="D548" s="144">
        <v>446.85201574755092</v>
      </c>
      <c r="E548" s="137">
        <f t="shared" si="43"/>
        <v>67027.802362132643</v>
      </c>
      <c r="F548" s="137">
        <f t="shared" si="44"/>
        <v>0</v>
      </c>
      <c r="G548" s="137">
        <f t="shared" si="45"/>
        <v>13405.560472426529</v>
      </c>
      <c r="H548" s="137">
        <f t="shared" si="46"/>
        <v>67027.802362132643</v>
      </c>
      <c r="I548" s="137">
        <f t="shared" si="47"/>
        <v>17342.600787377552</v>
      </c>
    </row>
    <row r="549" spans="2:9" ht="15.5" x14ac:dyDescent="0.35">
      <c r="B549" s="138">
        <v>530</v>
      </c>
      <c r="C549" s="60" t="str">
        <f>'Maximax, Maximin &amp; Minimax Regr'!$G$10</f>
        <v>£</v>
      </c>
      <c r="D549" s="144">
        <v>654.00555436872469</v>
      </c>
      <c r="E549" s="137">
        <f t="shared" si="43"/>
        <v>75000</v>
      </c>
      <c r="F549" s="137">
        <f t="shared" si="44"/>
        <v>23100.833155308705</v>
      </c>
      <c r="G549" s="137">
        <f t="shared" si="45"/>
        <v>-26581.499679555665</v>
      </c>
      <c r="H549" s="137">
        <f t="shared" si="46"/>
        <v>98100.833155308705</v>
      </c>
      <c r="I549" s="137">
        <f t="shared" si="47"/>
        <v>27700.277718436235</v>
      </c>
    </row>
    <row r="550" spans="2:9" ht="15.5" x14ac:dyDescent="0.35">
      <c r="B550" s="138">
        <v>531</v>
      </c>
      <c r="C550" s="60" t="str">
        <f>'Maximax, Maximin &amp; Minimax Regr'!$G$10</f>
        <v>£</v>
      </c>
      <c r="D550" s="144">
        <v>622.62031922360916</v>
      </c>
      <c r="E550" s="137">
        <f t="shared" si="43"/>
        <v>75000</v>
      </c>
      <c r="F550" s="137">
        <f t="shared" si="44"/>
        <v>18393.047883541374</v>
      </c>
      <c r="G550" s="137">
        <f t="shared" si="45"/>
        <v>-18107.486190374475</v>
      </c>
      <c r="H550" s="137">
        <f t="shared" si="46"/>
        <v>93393.047883541367</v>
      </c>
      <c r="I550" s="137">
        <f t="shared" si="47"/>
        <v>26131.015961180456</v>
      </c>
    </row>
    <row r="551" spans="2:9" ht="15.5" x14ac:dyDescent="0.35">
      <c r="B551" s="138">
        <v>532</v>
      </c>
      <c r="C551" s="60" t="str">
        <f>'Maximax, Maximin &amp; Minimax Regr'!$G$10</f>
        <v>£</v>
      </c>
      <c r="D551" s="144">
        <v>453.33414716025266</v>
      </c>
      <c r="E551" s="137">
        <f t="shared" si="43"/>
        <v>68000.122074037892</v>
      </c>
      <c r="F551" s="137">
        <f t="shared" si="44"/>
        <v>0</v>
      </c>
      <c r="G551" s="137">
        <f t="shared" si="45"/>
        <v>13600.024414807573</v>
      </c>
      <c r="H551" s="137">
        <f t="shared" si="46"/>
        <v>68000.122074037892</v>
      </c>
      <c r="I551" s="137">
        <f t="shared" si="47"/>
        <v>17666.707358012623</v>
      </c>
    </row>
    <row r="552" spans="2:9" ht="15.5" x14ac:dyDescent="0.35">
      <c r="B552" s="138">
        <v>533</v>
      </c>
      <c r="C552" s="60" t="str">
        <f>'Maximax, Maximin &amp; Minimax Regr'!$G$10</f>
        <v>£</v>
      </c>
      <c r="D552" s="144">
        <v>531.33945738090142</v>
      </c>
      <c r="E552" s="137">
        <f t="shared" si="43"/>
        <v>75000</v>
      </c>
      <c r="F552" s="137">
        <f t="shared" si="44"/>
        <v>4700.9186071352133</v>
      </c>
      <c r="G552" s="137">
        <f t="shared" si="45"/>
        <v>6538.346507156617</v>
      </c>
      <c r="H552" s="137">
        <f t="shared" si="46"/>
        <v>79700.918607135216</v>
      </c>
      <c r="I552" s="137">
        <f t="shared" si="47"/>
        <v>21566.972869045072</v>
      </c>
    </row>
    <row r="553" spans="2:9" ht="15.5" x14ac:dyDescent="0.35">
      <c r="B553" s="138">
        <v>534</v>
      </c>
      <c r="C553" s="60" t="str">
        <f>'Maximax, Maximin &amp; Minimax Regr'!$G$10</f>
        <v>£</v>
      </c>
      <c r="D553" s="144">
        <v>747.41050447096165</v>
      </c>
      <c r="E553" s="137">
        <f t="shared" si="43"/>
        <v>75000</v>
      </c>
      <c r="F553" s="137">
        <f t="shared" si="44"/>
        <v>37111.575670644248</v>
      </c>
      <c r="G553" s="137">
        <f t="shared" si="45"/>
        <v>-51800.836207159649</v>
      </c>
      <c r="H553" s="137">
        <f t="shared" si="46"/>
        <v>112111.57567064425</v>
      </c>
      <c r="I553" s="137">
        <f t="shared" si="47"/>
        <v>32370.525223548088</v>
      </c>
    </row>
    <row r="554" spans="2:9" ht="15.5" x14ac:dyDescent="0.35">
      <c r="B554" s="138">
        <v>535</v>
      </c>
      <c r="C554" s="60" t="str">
        <f>'Maximax, Maximin &amp; Minimax Regr'!$G$10</f>
        <v>£</v>
      </c>
      <c r="D554" s="144">
        <v>367.03390606402786</v>
      </c>
      <c r="E554" s="137">
        <f t="shared" si="43"/>
        <v>55055.085909604182</v>
      </c>
      <c r="F554" s="137">
        <f t="shared" si="44"/>
        <v>0</v>
      </c>
      <c r="G554" s="137">
        <f t="shared" si="45"/>
        <v>11011.017181920841</v>
      </c>
      <c r="H554" s="137">
        <f t="shared" si="46"/>
        <v>55055.085909604182</v>
      </c>
      <c r="I554" s="137">
        <f t="shared" si="47"/>
        <v>13351.695303201399</v>
      </c>
    </row>
    <row r="555" spans="2:9" ht="15.5" x14ac:dyDescent="0.35">
      <c r="B555" s="138">
        <v>536</v>
      </c>
      <c r="C555" s="60" t="str">
        <f>'Maximax, Maximin &amp; Minimax Regr'!$G$10</f>
        <v>£</v>
      </c>
      <c r="D555" s="144">
        <v>350.48066652424694</v>
      </c>
      <c r="E555" s="137">
        <f t="shared" si="43"/>
        <v>52572.099978637045</v>
      </c>
      <c r="F555" s="137">
        <f t="shared" si="44"/>
        <v>0</v>
      </c>
      <c r="G555" s="137">
        <f t="shared" si="45"/>
        <v>10514.41999572741</v>
      </c>
      <c r="H555" s="137">
        <f t="shared" si="46"/>
        <v>52572.099978637045</v>
      </c>
      <c r="I555" s="137">
        <f t="shared" si="47"/>
        <v>12524.033326212353</v>
      </c>
    </row>
    <row r="556" spans="2:9" ht="15.5" x14ac:dyDescent="0.35">
      <c r="B556" s="138">
        <v>537</v>
      </c>
      <c r="C556" s="60" t="str">
        <f>'Maximax, Maximin &amp; Minimax Regr'!$G$10</f>
        <v>£</v>
      </c>
      <c r="D556" s="144">
        <v>435.68224127933593</v>
      </c>
      <c r="E556" s="137">
        <f t="shared" si="43"/>
        <v>65352.336191900387</v>
      </c>
      <c r="F556" s="137">
        <f t="shared" si="44"/>
        <v>0</v>
      </c>
      <c r="G556" s="137">
        <f t="shared" si="45"/>
        <v>13070.467238380079</v>
      </c>
      <c r="H556" s="137">
        <f t="shared" si="46"/>
        <v>65352.336191900387</v>
      </c>
      <c r="I556" s="137">
        <f t="shared" si="47"/>
        <v>16784.112063966793</v>
      </c>
    </row>
    <row r="557" spans="2:9" ht="15.5" x14ac:dyDescent="0.35">
      <c r="B557" s="138">
        <v>538</v>
      </c>
      <c r="C557" s="60" t="str">
        <f>'Maximax, Maximin &amp; Minimax Regr'!$G$10</f>
        <v>£</v>
      </c>
      <c r="D557" s="144">
        <v>485.65324869533373</v>
      </c>
      <c r="E557" s="137">
        <f t="shared" si="43"/>
        <v>72847.987304300055</v>
      </c>
      <c r="F557" s="137">
        <f t="shared" si="44"/>
        <v>0</v>
      </c>
      <c r="G557" s="137">
        <f t="shared" si="45"/>
        <v>14569.597460860008</v>
      </c>
      <c r="H557" s="137">
        <f t="shared" si="46"/>
        <v>72847.987304300055</v>
      </c>
      <c r="I557" s="137">
        <f t="shared" si="47"/>
        <v>19282.66243476668</v>
      </c>
    </row>
    <row r="558" spans="2:9" ht="15.5" x14ac:dyDescent="0.35">
      <c r="B558" s="138">
        <v>539</v>
      </c>
      <c r="C558" s="60" t="str">
        <f>'Maximax, Maximin &amp; Minimax Regr'!$G$10</f>
        <v>£</v>
      </c>
      <c r="D558" s="144">
        <v>282.39997558519241</v>
      </c>
      <c r="E558" s="137">
        <f t="shared" si="43"/>
        <v>42359.996337778859</v>
      </c>
      <c r="F558" s="137">
        <f t="shared" si="44"/>
        <v>0</v>
      </c>
      <c r="G558" s="137">
        <f t="shared" si="45"/>
        <v>8471.9992675557733</v>
      </c>
      <c r="H558" s="137">
        <f t="shared" si="46"/>
        <v>42359.996337778859</v>
      </c>
      <c r="I558" s="137">
        <f t="shared" si="47"/>
        <v>9119.9987792596148</v>
      </c>
    </row>
    <row r="559" spans="2:9" ht="15.5" x14ac:dyDescent="0.35">
      <c r="B559" s="138">
        <v>540</v>
      </c>
      <c r="C559" s="60" t="str">
        <f>'Maximax, Maximin &amp; Minimax Regr'!$G$10</f>
        <v>£</v>
      </c>
      <c r="D559" s="144">
        <v>562.02887050996424</v>
      </c>
      <c r="E559" s="137">
        <f t="shared" si="43"/>
        <v>75000</v>
      </c>
      <c r="F559" s="137">
        <f t="shared" si="44"/>
        <v>9304.3305764946344</v>
      </c>
      <c r="G559" s="137">
        <f t="shared" si="45"/>
        <v>-1747.7950376903464</v>
      </c>
      <c r="H559" s="137">
        <f t="shared" si="46"/>
        <v>84304.330576494642</v>
      </c>
      <c r="I559" s="137">
        <f t="shared" si="47"/>
        <v>23101.443525498216</v>
      </c>
    </row>
    <row r="560" spans="2:9" ht="15.5" x14ac:dyDescent="0.35">
      <c r="B560" s="138">
        <v>541</v>
      </c>
      <c r="C560" s="60" t="str">
        <f>'Maximax, Maximin &amp; Minimax Regr'!$G$10</f>
        <v>£</v>
      </c>
      <c r="D560" s="144">
        <v>683.98083437604896</v>
      </c>
      <c r="E560" s="137">
        <f t="shared" si="43"/>
        <v>75000</v>
      </c>
      <c r="F560" s="137">
        <f t="shared" si="44"/>
        <v>27597.125156407343</v>
      </c>
      <c r="G560" s="137">
        <f t="shared" si="45"/>
        <v>-34674.825281533223</v>
      </c>
      <c r="H560" s="137">
        <f t="shared" si="46"/>
        <v>102597.12515640735</v>
      </c>
      <c r="I560" s="137">
        <f t="shared" si="47"/>
        <v>29199.041718802444</v>
      </c>
    </row>
    <row r="561" spans="2:9" ht="15.5" x14ac:dyDescent="0.35">
      <c r="B561" s="138">
        <v>542</v>
      </c>
      <c r="C561" s="60" t="str">
        <f>'Maximax, Maximin &amp; Minimax Regr'!$G$10</f>
        <v>£</v>
      </c>
      <c r="D561" s="144">
        <v>224.50025940733053</v>
      </c>
      <c r="E561" s="137">
        <f t="shared" si="43"/>
        <v>33675.038911099582</v>
      </c>
      <c r="F561" s="137">
        <f t="shared" si="44"/>
        <v>0</v>
      </c>
      <c r="G561" s="137">
        <f t="shared" si="45"/>
        <v>6735.0077822199164</v>
      </c>
      <c r="H561" s="137">
        <f t="shared" si="46"/>
        <v>33675.038911099582</v>
      </c>
      <c r="I561" s="137">
        <f t="shared" si="47"/>
        <v>6225.0129703665298</v>
      </c>
    </row>
    <row r="562" spans="2:9" ht="15.5" x14ac:dyDescent="0.35">
      <c r="B562" s="138">
        <v>543</v>
      </c>
      <c r="C562" s="60" t="str">
        <f>'Maximax, Maximin &amp; Minimax Regr'!$G$10</f>
        <v>£</v>
      </c>
      <c r="D562" s="144">
        <v>417.42606891079441</v>
      </c>
      <c r="E562" s="137">
        <f t="shared" si="43"/>
        <v>62613.910336619163</v>
      </c>
      <c r="F562" s="137">
        <f t="shared" si="44"/>
        <v>0</v>
      </c>
      <c r="G562" s="137">
        <f t="shared" si="45"/>
        <v>12522.782067323831</v>
      </c>
      <c r="H562" s="137">
        <f t="shared" si="46"/>
        <v>62613.910336619163</v>
      </c>
      <c r="I562" s="137">
        <f t="shared" si="47"/>
        <v>15871.303445539721</v>
      </c>
    </row>
    <row r="563" spans="2:9" ht="15.5" x14ac:dyDescent="0.35">
      <c r="B563" s="138">
        <v>544</v>
      </c>
      <c r="C563" s="60" t="str">
        <f>'Maximax, Maximin &amp; Minimax Regr'!$G$10</f>
        <v>£</v>
      </c>
      <c r="D563" s="144">
        <v>294.11908322397534</v>
      </c>
      <c r="E563" s="137">
        <f t="shared" si="43"/>
        <v>44117.862483596298</v>
      </c>
      <c r="F563" s="137">
        <f t="shared" si="44"/>
        <v>0</v>
      </c>
      <c r="G563" s="137">
        <f t="shared" si="45"/>
        <v>8823.5724967192582</v>
      </c>
      <c r="H563" s="137">
        <f t="shared" si="46"/>
        <v>44117.862483596298</v>
      </c>
      <c r="I563" s="137">
        <f t="shared" si="47"/>
        <v>9705.9541611987661</v>
      </c>
    </row>
    <row r="564" spans="2:9" ht="15.5" x14ac:dyDescent="0.35">
      <c r="B564" s="138">
        <v>545</v>
      </c>
      <c r="C564" s="60" t="str">
        <f>'Maximax, Maximin &amp; Minimax Regr'!$G$10</f>
        <v>£</v>
      </c>
      <c r="D564" s="144">
        <v>500.96133304849388</v>
      </c>
      <c r="E564" s="137">
        <f t="shared" si="43"/>
        <v>75000</v>
      </c>
      <c r="F564" s="137">
        <f t="shared" si="44"/>
        <v>144.19995727408264</v>
      </c>
      <c r="G564" s="137">
        <f t="shared" si="45"/>
        <v>14740.440076906649</v>
      </c>
      <c r="H564" s="137">
        <f t="shared" si="46"/>
        <v>75144.19995727409</v>
      </c>
      <c r="I564" s="137">
        <f t="shared" si="47"/>
        <v>20048.066652424699</v>
      </c>
    </row>
    <row r="565" spans="2:9" ht="15.5" x14ac:dyDescent="0.35">
      <c r="B565" s="138">
        <v>546</v>
      </c>
      <c r="C565" s="60" t="str">
        <f>'Maximax, Maximin &amp; Minimax Regr'!$G$10</f>
        <v>£</v>
      </c>
      <c r="D565" s="144">
        <v>659.93835261085849</v>
      </c>
      <c r="E565" s="137">
        <f t="shared" si="43"/>
        <v>75000</v>
      </c>
      <c r="F565" s="137">
        <f t="shared" si="44"/>
        <v>23990.752891628774</v>
      </c>
      <c r="G565" s="137">
        <f t="shared" si="45"/>
        <v>-28183.355204931795</v>
      </c>
      <c r="H565" s="137">
        <f t="shared" si="46"/>
        <v>98990.75289162877</v>
      </c>
      <c r="I565" s="137">
        <f t="shared" si="47"/>
        <v>27996.917630542928</v>
      </c>
    </row>
    <row r="566" spans="2:9" ht="15.5" x14ac:dyDescent="0.35">
      <c r="B566" s="138">
        <v>547</v>
      </c>
      <c r="C566" s="60" t="str">
        <f>'Maximax, Maximin &amp; Minimax Regr'!$G$10</f>
        <v>£</v>
      </c>
      <c r="D566" s="144">
        <v>273.48246711630605</v>
      </c>
      <c r="E566" s="137">
        <f t="shared" si="43"/>
        <v>41022.370067445911</v>
      </c>
      <c r="F566" s="137">
        <f t="shared" si="44"/>
        <v>0</v>
      </c>
      <c r="G566" s="137">
        <f t="shared" si="45"/>
        <v>8204.4740134891836</v>
      </c>
      <c r="H566" s="137">
        <f t="shared" si="46"/>
        <v>41022.370067445911</v>
      </c>
      <c r="I566" s="137">
        <f t="shared" si="47"/>
        <v>8674.1233558153035</v>
      </c>
    </row>
    <row r="567" spans="2:9" ht="15.5" x14ac:dyDescent="0.35">
      <c r="B567" s="138">
        <v>548</v>
      </c>
      <c r="C567" s="60" t="str">
        <f>'Maximax, Maximin &amp; Minimax Regr'!$G$10</f>
        <v>£</v>
      </c>
      <c r="D567" s="144">
        <v>774.4193853572192</v>
      </c>
      <c r="E567" s="137">
        <f t="shared" si="43"/>
        <v>75000</v>
      </c>
      <c r="F567" s="137">
        <f t="shared" si="44"/>
        <v>41162.907803582879</v>
      </c>
      <c r="G567" s="137">
        <f t="shared" si="45"/>
        <v>-59093.234046449186</v>
      </c>
      <c r="H567" s="137">
        <f t="shared" si="46"/>
        <v>116162.90780358289</v>
      </c>
      <c r="I567" s="137">
        <f t="shared" si="47"/>
        <v>33720.969267860972</v>
      </c>
    </row>
    <row r="568" spans="2:9" ht="15.5" x14ac:dyDescent="0.35">
      <c r="B568" s="138">
        <v>549</v>
      </c>
      <c r="C568" s="60" t="str">
        <f>'Maximax, Maximin &amp; Minimax Regr'!$G$10</f>
        <v>£</v>
      </c>
      <c r="D568" s="144">
        <v>307.90734580523088</v>
      </c>
      <c r="E568" s="137">
        <f t="shared" si="43"/>
        <v>46186.101870784631</v>
      </c>
      <c r="F568" s="137">
        <f t="shared" si="44"/>
        <v>0</v>
      </c>
      <c r="G568" s="137">
        <f t="shared" si="45"/>
        <v>9237.2203741569247</v>
      </c>
      <c r="H568" s="137">
        <f t="shared" si="46"/>
        <v>46186.101870784631</v>
      </c>
      <c r="I568" s="137">
        <f t="shared" si="47"/>
        <v>10395.367290261544</v>
      </c>
    </row>
    <row r="569" spans="2:9" ht="15.5" x14ac:dyDescent="0.35">
      <c r="B569" s="138">
        <v>550</v>
      </c>
      <c r="C569" s="60" t="str">
        <f>'Maximax, Maximin &amp; Minimax Regr'!$G$10</f>
        <v>£</v>
      </c>
      <c r="D569" s="144">
        <v>515.51866206854459</v>
      </c>
      <c r="E569" s="137">
        <f t="shared" si="43"/>
        <v>75000</v>
      </c>
      <c r="F569" s="137">
        <f t="shared" si="44"/>
        <v>2327.7993102816881</v>
      </c>
      <c r="G569" s="137">
        <f t="shared" si="45"/>
        <v>10809.961241492958</v>
      </c>
      <c r="H569" s="137">
        <f t="shared" si="46"/>
        <v>77327.799310281684</v>
      </c>
      <c r="I569" s="137">
        <f t="shared" si="47"/>
        <v>20775.933103427225</v>
      </c>
    </row>
    <row r="570" spans="2:9" ht="15.5" x14ac:dyDescent="0.35">
      <c r="B570" s="138">
        <v>551</v>
      </c>
      <c r="C570" s="60" t="str">
        <f>'Maximax, Maximin &amp; Minimax Regr'!$G$10</f>
        <v>£</v>
      </c>
      <c r="D570" s="144">
        <v>417.66411328470718</v>
      </c>
      <c r="E570" s="137">
        <f t="shared" si="43"/>
        <v>62649.616992706076</v>
      </c>
      <c r="F570" s="137">
        <f t="shared" si="44"/>
        <v>0</v>
      </c>
      <c r="G570" s="137">
        <f t="shared" si="45"/>
        <v>12529.923398541214</v>
      </c>
      <c r="H570" s="137">
        <f t="shared" si="46"/>
        <v>62649.616992706076</v>
      </c>
      <c r="I570" s="137">
        <f t="shared" si="47"/>
        <v>15883.205664235356</v>
      </c>
    </row>
    <row r="571" spans="2:9" ht="15.5" x14ac:dyDescent="0.35">
      <c r="B571" s="138">
        <v>552</v>
      </c>
      <c r="C571" s="60" t="str">
        <f>'Maximax, Maximin &amp; Minimax Regr'!$G$10</f>
        <v>£</v>
      </c>
      <c r="D571" s="144">
        <v>788.42738120670185</v>
      </c>
      <c r="E571" s="137">
        <f t="shared" si="43"/>
        <v>75000</v>
      </c>
      <c r="F571" s="137">
        <f t="shared" si="44"/>
        <v>43264.107181005274</v>
      </c>
      <c r="G571" s="137">
        <f t="shared" si="45"/>
        <v>-62875.392925809487</v>
      </c>
      <c r="H571" s="137">
        <f t="shared" si="46"/>
        <v>118264.10718100528</v>
      </c>
      <c r="I571" s="137">
        <f t="shared" si="47"/>
        <v>34421.369060335099</v>
      </c>
    </row>
    <row r="572" spans="2:9" ht="15.5" x14ac:dyDescent="0.35">
      <c r="B572" s="138">
        <v>553</v>
      </c>
      <c r="C572" s="60" t="str">
        <f>'Maximax, Maximin &amp; Minimax Regr'!$G$10</f>
        <v>£</v>
      </c>
      <c r="D572" s="144">
        <v>788.42738120670185</v>
      </c>
      <c r="E572" s="137">
        <f t="shared" si="43"/>
        <v>75000</v>
      </c>
      <c r="F572" s="137">
        <f t="shared" si="44"/>
        <v>43264.107181005274</v>
      </c>
      <c r="G572" s="137">
        <f t="shared" si="45"/>
        <v>-62875.392925809487</v>
      </c>
      <c r="H572" s="137">
        <f t="shared" si="46"/>
        <v>118264.10718100528</v>
      </c>
      <c r="I572" s="137">
        <f t="shared" si="47"/>
        <v>34421.369060335099</v>
      </c>
    </row>
    <row r="573" spans="2:9" ht="15.5" x14ac:dyDescent="0.35">
      <c r="B573" s="138">
        <v>554</v>
      </c>
      <c r="C573" s="60" t="str">
        <f>'Maximax, Maximin &amp; Minimax Regr'!$G$10</f>
        <v>£</v>
      </c>
      <c r="D573" s="144">
        <v>320.06591998046815</v>
      </c>
      <c r="E573" s="137">
        <f t="shared" si="43"/>
        <v>48009.887997070226</v>
      </c>
      <c r="F573" s="137">
        <f t="shared" si="44"/>
        <v>0</v>
      </c>
      <c r="G573" s="137">
        <f t="shared" si="45"/>
        <v>9601.9775994140509</v>
      </c>
      <c r="H573" s="137">
        <f t="shared" si="46"/>
        <v>48009.887997070226</v>
      </c>
      <c r="I573" s="137">
        <f t="shared" si="47"/>
        <v>11003.295999023409</v>
      </c>
    </row>
    <row r="574" spans="2:9" ht="15.5" x14ac:dyDescent="0.35">
      <c r="B574" s="138">
        <v>555</v>
      </c>
      <c r="C574" s="60" t="str">
        <f>'Maximax, Maximin &amp; Minimax Regr'!$G$10</f>
        <v>£</v>
      </c>
      <c r="D574" s="144">
        <v>224.73830378124333</v>
      </c>
      <c r="E574" s="137">
        <f t="shared" si="43"/>
        <v>33710.745567186503</v>
      </c>
      <c r="F574" s="137">
        <f t="shared" si="44"/>
        <v>0</v>
      </c>
      <c r="G574" s="137">
        <f t="shared" si="45"/>
        <v>6742.1491134373027</v>
      </c>
      <c r="H574" s="137">
        <f t="shared" si="46"/>
        <v>33710.745567186503</v>
      </c>
      <c r="I574" s="137">
        <f t="shared" si="47"/>
        <v>6236.9151890621688</v>
      </c>
    </row>
    <row r="575" spans="2:9" ht="15.5" x14ac:dyDescent="0.35">
      <c r="B575" s="138">
        <v>556</v>
      </c>
      <c r="C575" s="60" t="str">
        <f>'Maximax, Maximin &amp; Minimax Regr'!$G$10</f>
        <v>£</v>
      </c>
      <c r="D575" s="144">
        <v>228.01599169896542</v>
      </c>
      <c r="E575" s="137">
        <f t="shared" si="43"/>
        <v>34202.398754844813</v>
      </c>
      <c r="F575" s="137">
        <f t="shared" si="44"/>
        <v>0</v>
      </c>
      <c r="G575" s="137">
        <f t="shared" si="45"/>
        <v>6840.4797509689633</v>
      </c>
      <c r="H575" s="137">
        <f t="shared" si="46"/>
        <v>34202.398754844813</v>
      </c>
      <c r="I575" s="137">
        <f t="shared" si="47"/>
        <v>6400.7995849482722</v>
      </c>
    </row>
    <row r="576" spans="2:9" ht="15.5" x14ac:dyDescent="0.35">
      <c r="B576" s="138">
        <v>557</v>
      </c>
      <c r="C576" s="60" t="str">
        <f>'Maximax, Maximin &amp; Minimax Regr'!$G$10</f>
        <v>£</v>
      </c>
      <c r="D576" s="144">
        <v>717.8930021057771</v>
      </c>
      <c r="E576" s="137">
        <f t="shared" si="43"/>
        <v>75000</v>
      </c>
      <c r="F576" s="137">
        <f t="shared" si="44"/>
        <v>32683.950315866565</v>
      </c>
      <c r="G576" s="137">
        <f t="shared" si="45"/>
        <v>-43831.110568559816</v>
      </c>
      <c r="H576" s="137">
        <f t="shared" si="46"/>
        <v>107683.95031586656</v>
      </c>
      <c r="I576" s="137">
        <f t="shared" si="47"/>
        <v>30894.650105288849</v>
      </c>
    </row>
    <row r="577" spans="2:9" ht="15.5" x14ac:dyDescent="0.35">
      <c r="B577" s="138">
        <v>558</v>
      </c>
      <c r="C577" s="60" t="str">
        <f>'Maximax, Maximin &amp; Minimax Regr'!$G$10</f>
        <v>£</v>
      </c>
      <c r="D577" s="144">
        <v>294.21063875240333</v>
      </c>
      <c r="E577" s="137">
        <f t="shared" si="43"/>
        <v>44131.595812860498</v>
      </c>
      <c r="F577" s="137">
        <f t="shared" si="44"/>
        <v>0</v>
      </c>
      <c r="G577" s="137">
        <f t="shared" si="45"/>
        <v>8826.319162572101</v>
      </c>
      <c r="H577" s="137">
        <f t="shared" si="46"/>
        <v>44131.595812860498</v>
      </c>
      <c r="I577" s="137">
        <f t="shared" si="47"/>
        <v>9710.531937620166</v>
      </c>
    </row>
    <row r="578" spans="2:9" ht="15.5" x14ac:dyDescent="0.35">
      <c r="B578" s="138">
        <v>559</v>
      </c>
      <c r="C578" s="60" t="str">
        <f>'Maximax, Maximin &amp; Minimax Regr'!$G$10</f>
        <v>£</v>
      </c>
      <c r="D578" s="144">
        <v>692.51380962553787</v>
      </c>
      <c r="E578" s="137">
        <f t="shared" si="43"/>
        <v>75000</v>
      </c>
      <c r="F578" s="137">
        <f t="shared" si="44"/>
        <v>28877.071443830682</v>
      </c>
      <c r="G578" s="137">
        <f t="shared" si="45"/>
        <v>-36978.728598895221</v>
      </c>
      <c r="H578" s="137">
        <f t="shared" si="46"/>
        <v>103877.07144383067</v>
      </c>
      <c r="I578" s="137">
        <f t="shared" si="47"/>
        <v>29625.690481276892</v>
      </c>
    </row>
    <row r="579" spans="2:9" ht="15.5" x14ac:dyDescent="0.35">
      <c r="B579" s="138">
        <v>560</v>
      </c>
      <c r="C579" s="60" t="str">
        <f>'Maximax, Maximin &amp; Minimax Regr'!$G$10</f>
        <v>£</v>
      </c>
      <c r="D579" s="144">
        <v>420.90517899105805</v>
      </c>
      <c r="E579" s="137">
        <f t="shared" si="43"/>
        <v>63135.776848658708</v>
      </c>
      <c r="F579" s="137">
        <f t="shared" si="44"/>
        <v>0</v>
      </c>
      <c r="G579" s="137">
        <f t="shared" si="45"/>
        <v>12627.155369731743</v>
      </c>
      <c r="H579" s="137">
        <f t="shared" si="46"/>
        <v>63135.776848658708</v>
      </c>
      <c r="I579" s="137">
        <f t="shared" si="47"/>
        <v>16045.258949552903</v>
      </c>
    </row>
    <row r="580" spans="2:9" ht="15.5" x14ac:dyDescent="0.35">
      <c r="B580" s="138">
        <v>561</v>
      </c>
      <c r="C580" s="60" t="str">
        <f>'Maximax, Maximin &amp; Minimax Regr'!$G$10</f>
        <v>£</v>
      </c>
      <c r="D580" s="144">
        <v>250.33722952970976</v>
      </c>
      <c r="E580" s="137">
        <f t="shared" si="43"/>
        <v>37550.584429456467</v>
      </c>
      <c r="F580" s="137">
        <f t="shared" si="44"/>
        <v>0</v>
      </c>
      <c r="G580" s="137">
        <f t="shared" si="45"/>
        <v>7510.116885891297</v>
      </c>
      <c r="H580" s="137">
        <f t="shared" si="46"/>
        <v>37550.584429456467</v>
      </c>
      <c r="I580" s="137">
        <f t="shared" si="47"/>
        <v>7516.8614764854901</v>
      </c>
    </row>
    <row r="581" spans="2:9" ht="15.5" x14ac:dyDescent="0.35">
      <c r="B581" s="138">
        <v>562</v>
      </c>
      <c r="C581" s="60" t="str">
        <f>'Maximax, Maximin &amp; Minimax Regr'!$G$10</f>
        <v>£</v>
      </c>
      <c r="D581" s="144">
        <v>464.74196600238042</v>
      </c>
      <c r="E581" s="137">
        <f t="shared" si="43"/>
        <v>69711.294900357068</v>
      </c>
      <c r="F581" s="137">
        <f t="shared" si="44"/>
        <v>0</v>
      </c>
      <c r="G581" s="137">
        <f t="shared" si="45"/>
        <v>13942.25898007142</v>
      </c>
      <c r="H581" s="137">
        <f t="shared" si="46"/>
        <v>69711.294900357068</v>
      </c>
      <c r="I581" s="137">
        <f t="shared" si="47"/>
        <v>18237.098300119025</v>
      </c>
    </row>
    <row r="582" spans="2:9" ht="15.5" x14ac:dyDescent="0.35">
      <c r="B582" s="138">
        <v>563</v>
      </c>
      <c r="C582" s="60" t="str">
        <f>'Maximax, Maximin &amp; Minimax Regr'!$G$10</f>
        <v>£</v>
      </c>
      <c r="D582" s="144">
        <v>573.72966704306157</v>
      </c>
      <c r="E582" s="137">
        <f t="shared" si="43"/>
        <v>75000</v>
      </c>
      <c r="F582" s="137">
        <f t="shared" si="44"/>
        <v>11059.450056459234</v>
      </c>
      <c r="G582" s="137">
        <f t="shared" si="45"/>
        <v>-4907.0101016266126</v>
      </c>
      <c r="H582" s="137">
        <f t="shared" si="46"/>
        <v>86059.450056459231</v>
      </c>
      <c r="I582" s="137">
        <f t="shared" si="47"/>
        <v>23686.483352153075</v>
      </c>
    </row>
    <row r="583" spans="2:9" ht="15.5" x14ac:dyDescent="0.35">
      <c r="B583" s="138">
        <v>564</v>
      </c>
      <c r="C583" s="60" t="str">
        <f>'Maximax, Maximin &amp; Minimax Regr'!$G$10</f>
        <v>£</v>
      </c>
      <c r="D583" s="144">
        <v>509.43937498092595</v>
      </c>
      <c r="E583" s="137">
        <f t="shared" si="43"/>
        <v>75000</v>
      </c>
      <c r="F583" s="137">
        <f t="shared" si="44"/>
        <v>1415.906247138892</v>
      </c>
      <c r="G583" s="137">
        <f t="shared" si="45"/>
        <v>12451.368755149997</v>
      </c>
      <c r="H583" s="137">
        <f t="shared" si="46"/>
        <v>76415.90624713889</v>
      </c>
      <c r="I583" s="137">
        <f t="shared" si="47"/>
        <v>20471.968749046297</v>
      </c>
    </row>
    <row r="584" spans="2:9" ht="15.5" x14ac:dyDescent="0.35">
      <c r="B584" s="138">
        <v>565</v>
      </c>
      <c r="C584" s="60" t="str">
        <f>'Maximax, Maximin &amp; Minimax Regr'!$G$10</f>
        <v>£</v>
      </c>
      <c r="D584" s="144">
        <v>456.61183507797477</v>
      </c>
      <c r="E584" s="137">
        <f t="shared" si="43"/>
        <v>68491.77526169621</v>
      </c>
      <c r="F584" s="137">
        <f t="shared" si="44"/>
        <v>0</v>
      </c>
      <c r="G584" s="137">
        <f t="shared" si="45"/>
        <v>13698.355052339233</v>
      </c>
      <c r="H584" s="137">
        <f t="shared" si="46"/>
        <v>68491.77526169621</v>
      </c>
      <c r="I584" s="137">
        <f t="shared" si="47"/>
        <v>17830.591753898734</v>
      </c>
    </row>
    <row r="585" spans="2:9" ht="15.5" x14ac:dyDescent="0.35">
      <c r="B585" s="138">
        <v>566</v>
      </c>
      <c r="C585" s="60" t="str">
        <f>'Maximax, Maximin &amp; Minimax Regr'!$G$10</f>
        <v>£</v>
      </c>
      <c r="D585" s="144">
        <v>625.38529618213443</v>
      </c>
      <c r="E585" s="137">
        <f t="shared" si="43"/>
        <v>75000</v>
      </c>
      <c r="F585" s="137">
        <f t="shared" si="44"/>
        <v>18807.794427320165</v>
      </c>
      <c r="G585" s="137">
        <f t="shared" si="45"/>
        <v>-18854.029969176307</v>
      </c>
      <c r="H585" s="137">
        <f t="shared" si="46"/>
        <v>93807.794427320157</v>
      </c>
      <c r="I585" s="137">
        <f t="shared" si="47"/>
        <v>26269.264809106709</v>
      </c>
    </row>
    <row r="586" spans="2:9" ht="15.5" x14ac:dyDescent="0.35">
      <c r="B586" s="138">
        <v>567</v>
      </c>
      <c r="C586" s="60" t="str">
        <f>'Maximax, Maximin &amp; Minimax Regr'!$G$10</f>
        <v>£</v>
      </c>
      <c r="D586" s="144">
        <v>768.70632038331246</v>
      </c>
      <c r="E586" s="137">
        <f t="shared" si="43"/>
        <v>75000</v>
      </c>
      <c r="F586" s="137">
        <f t="shared" si="44"/>
        <v>40305.948057496869</v>
      </c>
      <c r="G586" s="137">
        <f t="shared" si="45"/>
        <v>-57550.706503494352</v>
      </c>
      <c r="H586" s="137">
        <f t="shared" si="46"/>
        <v>115305.94805749686</v>
      </c>
      <c r="I586" s="137">
        <f t="shared" si="47"/>
        <v>33435.316019165621</v>
      </c>
    </row>
    <row r="587" spans="2:9" ht="15.5" x14ac:dyDescent="0.35">
      <c r="B587" s="138">
        <v>568</v>
      </c>
      <c r="C587" s="60" t="str">
        <f>'Maximax, Maximin &amp; Minimax Regr'!$G$10</f>
        <v>£</v>
      </c>
      <c r="D587" s="144">
        <v>248.04834131900998</v>
      </c>
      <c r="E587" s="137">
        <f t="shared" si="43"/>
        <v>37207.251197851496</v>
      </c>
      <c r="F587" s="137">
        <f t="shared" si="44"/>
        <v>0</v>
      </c>
      <c r="G587" s="137">
        <f t="shared" si="45"/>
        <v>7441.4502395702984</v>
      </c>
      <c r="H587" s="137">
        <f t="shared" si="46"/>
        <v>37207.251197851496</v>
      </c>
      <c r="I587" s="137">
        <f t="shared" si="47"/>
        <v>7402.4170659504962</v>
      </c>
    </row>
    <row r="588" spans="2:9" ht="15.5" x14ac:dyDescent="0.35">
      <c r="B588" s="138">
        <v>569</v>
      </c>
      <c r="C588" s="60" t="str">
        <f>'Maximax, Maximin &amp; Minimax Regr'!$G$10</f>
        <v>£</v>
      </c>
      <c r="D588" s="144">
        <v>407.19016083254496</v>
      </c>
      <c r="E588" s="137">
        <f t="shared" si="43"/>
        <v>61078.524124881747</v>
      </c>
      <c r="F588" s="137">
        <f t="shared" si="44"/>
        <v>0</v>
      </c>
      <c r="G588" s="137">
        <f t="shared" si="45"/>
        <v>12215.704824976354</v>
      </c>
      <c r="H588" s="137">
        <f t="shared" si="46"/>
        <v>61078.524124881747</v>
      </c>
      <c r="I588" s="137">
        <f t="shared" si="47"/>
        <v>15359.508041627254</v>
      </c>
    </row>
    <row r="589" spans="2:9" ht="15.5" x14ac:dyDescent="0.35">
      <c r="B589" s="138">
        <v>570</v>
      </c>
      <c r="C589" s="60" t="str">
        <f>'Maximax, Maximin &amp; Minimax Regr'!$G$10</f>
        <v>£</v>
      </c>
      <c r="D589" s="144">
        <v>462.91085543382059</v>
      </c>
      <c r="E589" s="137">
        <f t="shared" si="43"/>
        <v>69436.628315073089</v>
      </c>
      <c r="F589" s="137">
        <f t="shared" si="44"/>
        <v>0</v>
      </c>
      <c r="G589" s="137">
        <f t="shared" si="45"/>
        <v>13887.325663014621</v>
      </c>
      <c r="H589" s="137">
        <f t="shared" si="46"/>
        <v>69436.628315073089</v>
      </c>
      <c r="I589" s="137">
        <f t="shared" si="47"/>
        <v>18145.542771691027</v>
      </c>
    </row>
    <row r="590" spans="2:9" ht="15.5" x14ac:dyDescent="0.35">
      <c r="B590" s="138">
        <v>571</v>
      </c>
      <c r="C590" s="60" t="str">
        <f>'Maximax, Maximin &amp; Minimax Regr'!$G$10</f>
        <v>£</v>
      </c>
      <c r="D590" s="144">
        <v>422.13202307199322</v>
      </c>
      <c r="E590" s="137">
        <f t="shared" si="43"/>
        <v>63319.803460798983</v>
      </c>
      <c r="F590" s="137">
        <f t="shared" si="44"/>
        <v>0</v>
      </c>
      <c r="G590" s="137">
        <f t="shared" si="45"/>
        <v>12663.960692159795</v>
      </c>
      <c r="H590" s="137">
        <f t="shared" si="46"/>
        <v>63319.803460798983</v>
      </c>
      <c r="I590" s="137">
        <f t="shared" si="47"/>
        <v>16106.601153599659</v>
      </c>
    </row>
    <row r="591" spans="2:9" ht="15.5" x14ac:dyDescent="0.35">
      <c r="B591" s="138">
        <v>572</v>
      </c>
      <c r="C591" s="60" t="str">
        <f>'Maximax, Maximin &amp; Minimax Regr'!$G$10</f>
        <v>£</v>
      </c>
      <c r="D591" s="144">
        <v>687.73461104159674</v>
      </c>
      <c r="E591" s="137">
        <f t="shared" si="43"/>
        <v>75000</v>
      </c>
      <c r="F591" s="137">
        <f t="shared" si="44"/>
        <v>28160.191656239509</v>
      </c>
      <c r="G591" s="137">
        <f t="shared" si="45"/>
        <v>-35688.344981231116</v>
      </c>
      <c r="H591" s="137">
        <f t="shared" si="46"/>
        <v>103160.19165623951</v>
      </c>
      <c r="I591" s="137">
        <f t="shared" si="47"/>
        <v>29386.730552079825</v>
      </c>
    </row>
    <row r="592" spans="2:9" ht="15.5" x14ac:dyDescent="0.35">
      <c r="B592" s="138">
        <v>573</v>
      </c>
      <c r="C592" s="60" t="str">
        <f>'Maximax, Maximin &amp; Minimax Regr'!$G$10</f>
        <v>£</v>
      </c>
      <c r="D592" s="144">
        <v>594.03668324839009</v>
      </c>
      <c r="E592" s="137">
        <f t="shared" si="43"/>
        <v>75000</v>
      </c>
      <c r="F592" s="137">
        <f t="shared" si="44"/>
        <v>14105.502487258513</v>
      </c>
      <c r="G592" s="137">
        <f t="shared" si="45"/>
        <v>-10389.904477065313</v>
      </c>
      <c r="H592" s="137">
        <f t="shared" si="46"/>
        <v>89105.50248725852</v>
      </c>
      <c r="I592" s="137">
        <f t="shared" si="47"/>
        <v>24701.834162419509</v>
      </c>
    </row>
    <row r="593" spans="2:9" ht="15.5" x14ac:dyDescent="0.35">
      <c r="B593" s="138">
        <v>574</v>
      </c>
      <c r="C593" s="60" t="str">
        <f>'Maximax, Maximin &amp; Minimax Regr'!$G$10</f>
        <v>£</v>
      </c>
      <c r="D593" s="144">
        <v>467.14072084719385</v>
      </c>
      <c r="E593" s="137">
        <f t="shared" si="43"/>
        <v>70071.108127079075</v>
      </c>
      <c r="F593" s="137">
        <f t="shared" si="44"/>
        <v>0</v>
      </c>
      <c r="G593" s="137">
        <f t="shared" si="45"/>
        <v>14014.221625415812</v>
      </c>
      <c r="H593" s="137">
        <f t="shared" si="46"/>
        <v>70071.108127079075</v>
      </c>
      <c r="I593" s="137">
        <f t="shared" si="47"/>
        <v>18357.036042359687</v>
      </c>
    </row>
    <row r="594" spans="2:9" ht="15.5" x14ac:dyDescent="0.35">
      <c r="B594" s="138">
        <v>575</v>
      </c>
      <c r="C594" s="60" t="str">
        <f>'Maximax, Maximin &amp; Minimax Regr'!$G$10</f>
        <v>£</v>
      </c>
      <c r="D594" s="144">
        <v>268.00744651631214</v>
      </c>
      <c r="E594" s="137">
        <f t="shared" si="43"/>
        <v>40201.116977446822</v>
      </c>
      <c r="F594" s="137">
        <f t="shared" si="44"/>
        <v>0</v>
      </c>
      <c r="G594" s="137">
        <f t="shared" si="45"/>
        <v>8040.2233954893636</v>
      </c>
      <c r="H594" s="137">
        <f t="shared" si="46"/>
        <v>40201.116977446822</v>
      </c>
      <c r="I594" s="137">
        <f t="shared" si="47"/>
        <v>8400.372325815606</v>
      </c>
    </row>
    <row r="595" spans="2:9" ht="15.5" x14ac:dyDescent="0.35">
      <c r="B595" s="138">
        <v>576</v>
      </c>
      <c r="C595" s="60" t="str">
        <f>'Maximax, Maximin &amp; Minimax Regr'!$G$10</f>
        <v>£</v>
      </c>
      <c r="D595" s="144">
        <v>516.28772850733969</v>
      </c>
      <c r="E595" s="137">
        <f t="shared" si="43"/>
        <v>75000</v>
      </c>
      <c r="F595" s="137">
        <f t="shared" si="44"/>
        <v>2443.1592761009542</v>
      </c>
      <c r="G595" s="137">
        <f t="shared" si="45"/>
        <v>10602.313303018287</v>
      </c>
      <c r="H595" s="137">
        <f t="shared" si="46"/>
        <v>77443.159276100952</v>
      </c>
      <c r="I595" s="137">
        <f t="shared" si="47"/>
        <v>20814.386425366982</v>
      </c>
    </row>
    <row r="596" spans="2:9" ht="15.5" x14ac:dyDescent="0.35">
      <c r="B596" s="138">
        <v>577</v>
      </c>
      <c r="C596" s="60" t="str">
        <f>'Maximax, Maximin &amp; Minimax Regr'!$G$10</f>
        <v>£</v>
      </c>
      <c r="D596" s="144">
        <v>784.47218237861262</v>
      </c>
      <c r="E596" s="137">
        <f t="shared" si="43"/>
        <v>75000</v>
      </c>
      <c r="F596" s="137">
        <f t="shared" si="44"/>
        <v>42670.827356791895</v>
      </c>
      <c r="G596" s="137">
        <f t="shared" si="45"/>
        <v>-61807.48924222542</v>
      </c>
      <c r="H596" s="137">
        <f t="shared" si="46"/>
        <v>117670.82735679189</v>
      </c>
      <c r="I596" s="137">
        <f t="shared" si="47"/>
        <v>34223.609118930632</v>
      </c>
    </row>
    <row r="597" spans="2:9" ht="15.5" x14ac:dyDescent="0.35">
      <c r="B597" s="138">
        <v>578</v>
      </c>
      <c r="C597" s="60" t="str">
        <f>'Maximax, Maximin &amp; Minimax Regr'!$G$10</f>
        <v>£</v>
      </c>
      <c r="D597" s="144">
        <v>343.68724631488999</v>
      </c>
      <c r="E597" s="137">
        <f t="shared" ref="E597:E660" si="48">IF(D597&lt;=500,D597*150,500*150)</f>
        <v>51553.086947233496</v>
      </c>
      <c r="F597" s="137">
        <f t="shared" ref="F597:F660" si="49">IF(D597&gt;500,(D597-500)*150,0)</f>
        <v>0</v>
      </c>
      <c r="G597" s="137">
        <f t="shared" ref="G597:G660" si="50">E597-($C$8+$C$15*D597+F597)</f>
        <v>10310.617389446699</v>
      </c>
      <c r="H597" s="137">
        <f t="shared" ref="H597:H660" si="51">150*D597</f>
        <v>51553.086947233496</v>
      </c>
      <c r="I597" s="137">
        <f t="shared" ref="I597:I660" si="52">H597-($D$8+$D$15*D597)</f>
        <v>12184.362315744496</v>
      </c>
    </row>
    <row r="598" spans="2:9" ht="15.5" x14ac:dyDescent="0.35">
      <c r="B598" s="138">
        <v>579</v>
      </c>
      <c r="C598" s="60" t="str">
        <f>'Maximax, Maximin &amp; Minimax Regr'!$G$10</f>
        <v>£</v>
      </c>
      <c r="D598" s="144">
        <v>266.2678914761803</v>
      </c>
      <c r="E598" s="137">
        <f t="shared" si="48"/>
        <v>39940.183721427042</v>
      </c>
      <c r="F598" s="137">
        <f t="shared" si="49"/>
        <v>0</v>
      </c>
      <c r="G598" s="137">
        <f t="shared" si="50"/>
        <v>7988.0367442854076</v>
      </c>
      <c r="H598" s="137">
        <f t="shared" si="51"/>
        <v>39940.183721427042</v>
      </c>
      <c r="I598" s="137">
        <f t="shared" si="52"/>
        <v>8313.3945738090115</v>
      </c>
    </row>
    <row r="599" spans="2:9" ht="15.5" x14ac:dyDescent="0.35">
      <c r="B599" s="138">
        <v>580</v>
      </c>
      <c r="C599" s="60" t="str">
        <f>'Maximax, Maximin &amp; Minimax Regr'!$G$10</f>
        <v>£</v>
      </c>
      <c r="D599" s="144">
        <v>523.26425977355268</v>
      </c>
      <c r="E599" s="137">
        <f t="shared" si="48"/>
        <v>75000</v>
      </c>
      <c r="F599" s="137">
        <f t="shared" si="49"/>
        <v>3489.6389660329023</v>
      </c>
      <c r="G599" s="137">
        <f t="shared" si="50"/>
        <v>8718.6498611407733</v>
      </c>
      <c r="H599" s="137">
        <f t="shared" si="51"/>
        <v>78489.6389660329</v>
      </c>
      <c r="I599" s="137">
        <f t="shared" si="52"/>
        <v>21163.212988677631</v>
      </c>
    </row>
    <row r="600" spans="2:9" ht="15.5" x14ac:dyDescent="0.35">
      <c r="B600" s="138">
        <v>581</v>
      </c>
      <c r="C600" s="60" t="str">
        <f>'Maximax, Maximin &amp; Minimax Regr'!$G$10</f>
        <v>£</v>
      </c>
      <c r="D600" s="144">
        <v>501.56559953611867</v>
      </c>
      <c r="E600" s="137">
        <f t="shared" si="48"/>
        <v>75000</v>
      </c>
      <c r="F600" s="137">
        <f t="shared" si="49"/>
        <v>234.83993041780025</v>
      </c>
      <c r="G600" s="137">
        <f t="shared" si="50"/>
        <v>14577.288125247956</v>
      </c>
      <c r="H600" s="137">
        <f t="shared" si="51"/>
        <v>75234.839930417802</v>
      </c>
      <c r="I600" s="137">
        <f t="shared" si="52"/>
        <v>20078.279976805934</v>
      </c>
    </row>
    <row r="601" spans="2:9" ht="15.5" x14ac:dyDescent="0.35">
      <c r="B601" s="138">
        <v>582</v>
      </c>
      <c r="C601" s="60" t="str">
        <f>'Maximax, Maximin &amp; Minimax Regr'!$G$10</f>
        <v>£</v>
      </c>
      <c r="D601" s="144">
        <v>348.26502273628955</v>
      </c>
      <c r="E601" s="137">
        <f t="shared" si="48"/>
        <v>52239.753410443431</v>
      </c>
      <c r="F601" s="137">
        <f t="shared" si="49"/>
        <v>0</v>
      </c>
      <c r="G601" s="137">
        <f t="shared" si="50"/>
        <v>10447.950682088682</v>
      </c>
      <c r="H601" s="137">
        <f t="shared" si="51"/>
        <v>52239.753410443431</v>
      </c>
      <c r="I601" s="137">
        <f t="shared" si="52"/>
        <v>12413.251136814477</v>
      </c>
    </row>
    <row r="602" spans="2:9" ht="15.5" x14ac:dyDescent="0.35">
      <c r="B602" s="138">
        <v>583</v>
      </c>
      <c r="C602" s="60" t="str">
        <f>'Maximax, Maximin &amp; Minimax Regr'!$G$10</f>
        <v>£</v>
      </c>
      <c r="D602" s="144">
        <v>475.14267403180031</v>
      </c>
      <c r="E602" s="137">
        <f t="shared" si="48"/>
        <v>71271.401104770048</v>
      </c>
      <c r="F602" s="137">
        <f t="shared" si="49"/>
        <v>0</v>
      </c>
      <c r="G602" s="137">
        <f t="shared" si="50"/>
        <v>14254.28022095401</v>
      </c>
      <c r="H602" s="137">
        <f t="shared" si="51"/>
        <v>71271.401104770048</v>
      </c>
      <c r="I602" s="137">
        <f t="shared" si="52"/>
        <v>18757.133701590014</v>
      </c>
    </row>
    <row r="603" spans="2:9" ht="15.5" x14ac:dyDescent="0.35">
      <c r="B603" s="138">
        <v>584</v>
      </c>
      <c r="C603" s="60" t="str">
        <f>'Maximax, Maximin &amp; Minimax Regr'!$G$10</f>
        <v>£</v>
      </c>
      <c r="D603" s="144">
        <v>758.21405682546458</v>
      </c>
      <c r="E603" s="137">
        <f t="shared" si="48"/>
        <v>75000</v>
      </c>
      <c r="F603" s="137">
        <f t="shared" si="49"/>
        <v>38732.10852381969</v>
      </c>
      <c r="G603" s="137">
        <f t="shared" si="50"/>
        <v>-54717.795342875441</v>
      </c>
      <c r="H603" s="137">
        <f t="shared" si="51"/>
        <v>113732.10852381968</v>
      </c>
      <c r="I603" s="137">
        <f t="shared" si="52"/>
        <v>32910.702841273218</v>
      </c>
    </row>
    <row r="604" spans="2:9" ht="15.5" x14ac:dyDescent="0.35">
      <c r="B604" s="138">
        <v>585</v>
      </c>
      <c r="C604" s="60" t="str">
        <f>'Maximax, Maximin &amp; Minimax Regr'!$G$10</f>
        <v>£</v>
      </c>
      <c r="D604" s="144">
        <v>424.27442243720816</v>
      </c>
      <c r="E604" s="137">
        <f t="shared" si="48"/>
        <v>63641.163365581226</v>
      </c>
      <c r="F604" s="137">
        <f t="shared" si="49"/>
        <v>0</v>
      </c>
      <c r="G604" s="137">
        <f t="shared" si="50"/>
        <v>12728.232673116247</v>
      </c>
      <c r="H604" s="137">
        <f t="shared" si="51"/>
        <v>63641.163365581226</v>
      </c>
      <c r="I604" s="137">
        <f t="shared" si="52"/>
        <v>16213.721121860413</v>
      </c>
    </row>
    <row r="605" spans="2:9" ht="15.5" x14ac:dyDescent="0.35">
      <c r="B605" s="138">
        <v>586</v>
      </c>
      <c r="C605" s="60" t="str">
        <f>'Maximax, Maximin &amp; Minimax Regr'!$G$10</f>
        <v>£</v>
      </c>
      <c r="D605" s="144">
        <v>461.1346781823176</v>
      </c>
      <c r="E605" s="137">
        <f t="shared" si="48"/>
        <v>69170.201727347638</v>
      </c>
      <c r="F605" s="137">
        <f t="shared" si="49"/>
        <v>0</v>
      </c>
      <c r="G605" s="137">
        <f t="shared" si="50"/>
        <v>13834.040345469526</v>
      </c>
      <c r="H605" s="137">
        <f t="shared" si="51"/>
        <v>69170.201727347638</v>
      </c>
      <c r="I605" s="137">
        <f t="shared" si="52"/>
        <v>18056.733909115879</v>
      </c>
    </row>
    <row r="606" spans="2:9" ht="15.5" x14ac:dyDescent="0.35">
      <c r="B606" s="138">
        <v>587</v>
      </c>
      <c r="C606" s="60" t="str">
        <f>'Maximax, Maximin &amp; Minimax Regr'!$G$10</f>
        <v>£</v>
      </c>
      <c r="D606" s="144">
        <v>602.53303628650781</v>
      </c>
      <c r="E606" s="137">
        <f t="shared" si="48"/>
        <v>75000</v>
      </c>
      <c r="F606" s="137">
        <f t="shared" si="49"/>
        <v>15379.955442976172</v>
      </c>
      <c r="G606" s="137">
        <f t="shared" si="50"/>
        <v>-12683.919797357114</v>
      </c>
      <c r="H606" s="137">
        <f t="shared" si="51"/>
        <v>90379.955442976177</v>
      </c>
      <c r="I606" s="137">
        <f t="shared" si="52"/>
        <v>25126.6518143254</v>
      </c>
    </row>
    <row r="607" spans="2:9" ht="15.5" x14ac:dyDescent="0.35">
      <c r="B607" s="138">
        <v>588</v>
      </c>
      <c r="C607" s="60" t="str">
        <f>'Maximax, Maximin &amp; Minimax Regr'!$G$10</f>
        <v>£</v>
      </c>
      <c r="D607" s="144">
        <v>451.11850337229532</v>
      </c>
      <c r="E607" s="137">
        <f t="shared" si="48"/>
        <v>67667.7755058443</v>
      </c>
      <c r="F607" s="137">
        <f t="shared" si="49"/>
        <v>0</v>
      </c>
      <c r="G607" s="137">
        <f t="shared" si="50"/>
        <v>13533.555101168859</v>
      </c>
      <c r="H607" s="137">
        <f t="shared" si="51"/>
        <v>67667.7755058443</v>
      </c>
      <c r="I607" s="137">
        <f t="shared" si="52"/>
        <v>17555.925168614769</v>
      </c>
    </row>
    <row r="608" spans="2:9" ht="15.5" x14ac:dyDescent="0.35">
      <c r="B608" s="138">
        <v>589</v>
      </c>
      <c r="C608" s="60" t="str">
        <f>'Maximax, Maximin &amp; Minimax Regr'!$G$10</f>
        <v>£</v>
      </c>
      <c r="D608" s="144">
        <v>301.26041444135871</v>
      </c>
      <c r="E608" s="137">
        <f t="shared" si="48"/>
        <v>45189.062166203803</v>
      </c>
      <c r="F608" s="137">
        <f t="shared" si="49"/>
        <v>0</v>
      </c>
      <c r="G608" s="137">
        <f t="shared" si="50"/>
        <v>9037.8124332407606</v>
      </c>
      <c r="H608" s="137">
        <f t="shared" si="51"/>
        <v>45189.062166203803</v>
      </c>
      <c r="I608" s="137">
        <f t="shared" si="52"/>
        <v>10063.020722067929</v>
      </c>
    </row>
    <row r="609" spans="2:9" ht="15.5" x14ac:dyDescent="0.35">
      <c r="B609" s="138">
        <v>590</v>
      </c>
      <c r="C609" s="60" t="str">
        <f>'Maximax, Maximin &amp; Minimax Regr'!$G$10</f>
        <v>£</v>
      </c>
      <c r="D609" s="144">
        <v>420.59389019440289</v>
      </c>
      <c r="E609" s="137">
        <f t="shared" si="48"/>
        <v>63089.083529160431</v>
      </c>
      <c r="F609" s="137">
        <f t="shared" si="49"/>
        <v>0</v>
      </c>
      <c r="G609" s="137">
        <f t="shared" si="50"/>
        <v>12617.816705832083</v>
      </c>
      <c r="H609" s="137">
        <f t="shared" si="51"/>
        <v>63089.083529160431</v>
      </c>
      <c r="I609" s="137">
        <f t="shared" si="52"/>
        <v>16029.694509720139</v>
      </c>
    </row>
    <row r="610" spans="2:9" ht="15.5" x14ac:dyDescent="0.35">
      <c r="B610" s="138">
        <v>591</v>
      </c>
      <c r="C610" s="60" t="str">
        <f>'Maximax, Maximin &amp; Minimax Regr'!$G$10</f>
        <v>£</v>
      </c>
      <c r="D610" s="144">
        <v>580.74282052064575</v>
      </c>
      <c r="E610" s="137">
        <f t="shared" si="48"/>
        <v>75000</v>
      </c>
      <c r="F610" s="137">
        <f t="shared" si="49"/>
        <v>12111.423078096863</v>
      </c>
      <c r="G610" s="137">
        <f t="shared" si="50"/>
        <v>-6800.5615405743592</v>
      </c>
      <c r="H610" s="137">
        <f t="shared" si="51"/>
        <v>87111.423078096865</v>
      </c>
      <c r="I610" s="137">
        <f t="shared" si="52"/>
        <v>24037.141026032288</v>
      </c>
    </row>
    <row r="611" spans="2:9" ht="15.5" x14ac:dyDescent="0.35">
      <c r="B611" s="138">
        <v>592</v>
      </c>
      <c r="C611" s="60" t="str">
        <f>'Maximax, Maximin &amp; Minimax Regr'!$G$10</f>
        <v>£</v>
      </c>
      <c r="D611" s="144">
        <v>263.57615894039736</v>
      </c>
      <c r="E611" s="137">
        <f t="shared" si="48"/>
        <v>39536.423841059601</v>
      </c>
      <c r="F611" s="137">
        <f t="shared" si="49"/>
        <v>0</v>
      </c>
      <c r="G611" s="137">
        <f t="shared" si="50"/>
        <v>7907.2847682119173</v>
      </c>
      <c r="H611" s="137">
        <f t="shared" si="51"/>
        <v>39536.423841059601</v>
      </c>
      <c r="I611" s="137">
        <f t="shared" si="52"/>
        <v>8178.8079470198645</v>
      </c>
    </row>
    <row r="612" spans="2:9" ht="15.5" x14ac:dyDescent="0.35">
      <c r="B612" s="138">
        <v>593</v>
      </c>
      <c r="C612" s="60" t="str">
        <f>'Maximax, Maximin &amp; Minimax Regr'!$G$10</f>
        <v>£</v>
      </c>
      <c r="D612" s="144">
        <v>672.15186010315256</v>
      </c>
      <c r="E612" s="137">
        <f t="shared" si="48"/>
        <v>75000</v>
      </c>
      <c r="F612" s="137">
        <f t="shared" si="49"/>
        <v>25822.779015472883</v>
      </c>
      <c r="G612" s="137">
        <f t="shared" si="50"/>
        <v>-31481.00222785119</v>
      </c>
      <c r="H612" s="137">
        <f t="shared" si="51"/>
        <v>100822.77901547289</v>
      </c>
      <c r="I612" s="137">
        <f t="shared" si="52"/>
        <v>28607.593005157629</v>
      </c>
    </row>
    <row r="613" spans="2:9" ht="15.5" x14ac:dyDescent="0.35">
      <c r="B613" s="138">
        <v>594</v>
      </c>
      <c r="C613" s="60" t="str">
        <f>'Maximax, Maximin &amp; Minimax Regr'!$G$10</f>
        <v>£</v>
      </c>
      <c r="D613" s="144">
        <v>334.14716025269325</v>
      </c>
      <c r="E613" s="137">
        <f t="shared" si="48"/>
        <v>50122.074037903985</v>
      </c>
      <c r="F613" s="137">
        <f t="shared" si="49"/>
        <v>0</v>
      </c>
      <c r="G613" s="137">
        <f t="shared" si="50"/>
        <v>10024.414807580797</v>
      </c>
      <c r="H613" s="137">
        <f t="shared" si="51"/>
        <v>50122.074037903985</v>
      </c>
      <c r="I613" s="137">
        <f t="shared" si="52"/>
        <v>11707.358012634657</v>
      </c>
    </row>
    <row r="614" spans="2:9" ht="15.5" x14ac:dyDescent="0.35">
      <c r="B614" s="138">
        <v>595</v>
      </c>
      <c r="C614" s="60" t="str">
        <f>'Maximax, Maximin &amp; Minimax Regr'!$G$10</f>
        <v>£</v>
      </c>
      <c r="D614" s="144">
        <v>607.78832361827449</v>
      </c>
      <c r="E614" s="137">
        <f t="shared" si="48"/>
        <v>75000</v>
      </c>
      <c r="F614" s="137">
        <f t="shared" si="49"/>
        <v>16168.248542741174</v>
      </c>
      <c r="G614" s="137">
        <f t="shared" si="50"/>
        <v>-14102.847376934107</v>
      </c>
      <c r="H614" s="137">
        <f t="shared" si="51"/>
        <v>91168.248542741174</v>
      </c>
      <c r="I614" s="137">
        <f t="shared" si="52"/>
        <v>25389.416180913715</v>
      </c>
    </row>
    <row r="615" spans="2:9" ht="15.5" x14ac:dyDescent="0.35">
      <c r="B615" s="138">
        <v>596</v>
      </c>
      <c r="C615" s="60" t="str">
        <f>'Maximax, Maximin &amp; Minimax Regr'!$G$10</f>
        <v>£</v>
      </c>
      <c r="D615" s="144">
        <v>739.75646229438155</v>
      </c>
      <c r="E615" s="137">
        <f t="shared" si="48"/>
        <v>75000</v>
      </c>
      <c r="F615" s="137">
        <f t="shared" si="49"/>
        <v>35963.469344157231</v>
      </c>
      <c r="G615" s="137">
        <f t="shared" si="50"/>
        <v>-49734.244819483021</v>
      </c>
      <c r="H615" s="137">
        <f t="shared" si="51"/>
        <v>110963.46934415723</v>
      </c>
      <c r="I615" s="137">
        <f t="shared" si="52"/>
        <v>31987.823114719082</v>
      </c>
    </row>
    <row r="616" spans="2:9" ht="15.5" x14ac:dyDescent="0.35">
      <c r="B616" s="138">
        <v>597</v>
      </c>
      <c r="C616" s="60" t="str">
        <f>'Maximax, Maximin &amp; Minimax Regr'!$G$10</f>
        <v>£</v>
      </c>
      <c r="D616" s="144">
        <v>390.03265480513932</v>
      </c>
      <c r="E616" s="137">
        <f t="shared" si="48"/>
        <v>58504.898220770898</v>
      </c>
      <c r="F616" s="137">
        <f t="shared" si="49"/>
        <v>0</v>
      </c>
      <c r="G616" s="137">
        <f t="shared" si="50"/>
        <v>11700.979644154177</v>
      </c>
      <c r="H616" s="137">
        <f t="shared" si="51"/>
        <v>58504.898220770898</v>
      </c>
      <c r="I616" s="137">
        <f t="shared" si="52"/>
        <v>14501.632740256966</v>
      </c>
    </row>
    <row r="617" spans="2:9" ht="15.5" x14ac:dyDescent="0.35">
      <c r="B617" s="138">
        <v>598</v>
      </c>
      <c r="C617" s="60" t="str">
        <f>'Maximax, Maximin &amp; Minimax Regr'!$G$10</f>
        <v>£</v>
      </c>
      <c r="D617" s="144">
        <v>686.28803369243451</v>
      </c>
      <c r="E617" s="137">
        <f t="shared" si="48"/>
        <v>75000</v>
      </c>
      <c r="F617" s="137">
        <f t="shared" si="49"/>
        <v>27943.205053865175</v>
      </c>
      <c r="G617" s="137">
        <f t="shared" si="50"/>
        <v>-35297.769096957316</v>
      </c>
      <c r="H617" s="137">
        <f t="shared" si="51"/>
        <v>102943.20505386518</v>
      </c>
      <c r="I617" s="137">
        <f t="shared" si="52"/>
        <v>29314.401684621727</v>
      </c>
    </row>
    <row r="618" spans="2:9" ht="15.5" x14ac:dyDescent="0.35">
      <c r="B618" s="138">
        <v>599</v>
      </c>
      <c r="C618" s="60" t="str">
        <f>'Maximax, Maximin &amp; Minimax Regr'!$G$10</f>
        <v>£</v>
      </c>
      <c r="D618" s="144">
        <v>599.34690389721368</v>
      </c>
      <c r="E618" s="137">
        <f t="shared" si="48"/>
        <v>75000</v>
      </c>
      <c r="F618" s="137">
        <f t="shared" si="49"/>
        <v>14902.035584582052</v>
      </c>
      <c r="G618" s="137">
        <f t="shared" si="50"/>
        <v>-11823.664052247681</v>
      </c>
      <c r="H618" s="137">
        <f t="shared" si="51"/>
        <v>89902.035584582045</v>
      </c>
      <c r="I618" s="137">
        <f t="shared" si="52"/>
        <v>24967.345194860674</v>
      </c>
    </row>
    <row r="619" spans="2:9" ht="15.5" x14ac:dyDescent="0.35">
      <c r="B619" s="138">
        <v>600</v>
      </c>
      <c r="C619" s="60" t="str">
        <f>'Maximax, Maximin &amp; Minimax Regr'!$G$10</f>
        <v>£</v>
      </c>
      <c r="D619" s="144">
        <v>725.47379985961481</v>
      </c>
      <c r="E619" s="137">
        <f t="shared" si="48"/>
        <v>75000</v>
      </c>
      <c r="F619" s="137">
        <f t="shared" si="49"/>
        <v>33821.069978942221</v>
      </c>
      <c r="G619" s="137">
        <f t="shared" si="50"/>
        <v>-45877.925962095993</v>
      </c>
      <c r="H619" s="137">
        <f t="shared" si="51"/>
        <v>108821.06997894222</v>
      </c>
      <c r="I619" s="137">
        <f t="shared" si="52"/>
        <v>31273.68999298074</v>
      </c>
    </row>
    <row r="620" spans="2:9" ht="15.5" x14ac:dyDescent="0.35">
      <c r="B620" s="138">
        <v>601</v>
      </c>
      <c r="C620" s="60" t="str">
        <f>'Maximax, Maximin &amp; Minimax Regr'!$G$10</f>
        <v>£</v>
      </c>
      <c r="D620" s="144">
        <v>238.72798852504044</v>
      </c>
      <c r="E620" s="137">
        <f t="shared" si="48"/>
        <v>35809.19827875607</v>
      </c>
      <c r="F620" s="137">
        <f t="shared" si="49"/>
        <v>0</v>
      </c>
      <c r="G620" s="137">
        <f t="shared" si="50"/>
        <v>7161.8396557512169</v>
      </c>
      <c r="H620" s="137">
        <f t="shared" si="51"/>
        <v>35809.19827875607</v>
      </c>
      <c r="I620" s="137">
        <f t="shared" si="52"/>
        <v>6936.3994262520246</v>
      </c>
    </row>
    <row r="621" spans="2:9" ht="15.5" x14ac:dyDescent="0.35">
      <c r="B621" s="138">
        <v>602</v>
      </c>
      <c r="C621" s="60" t="str">
        <f>'Maximax, Maximin &amp; Minimax Regr'!$G$10</f>
        <v>£</v>
      </c>
      <c r="D621" s="144">
        <v>261.28727072969758</v>
      </c>
      <c r="E621" s="137">
        <f t="shared" si="48"/>
        <v>39193.090609454637</v>
      </c>
      <c r="F621" s="137">
        <f t="shared" si="49"/>
        <v>0</v>
      </c>
      <c r="G621" s="137">
        <f t="shared" si="50"/>
        <v>7838.618121890926</v>
      </c>
      <c r="H621" s="137">
        <f t="shared" si="51"/>
        <v>39193.090609454637</v>
      </c>
      <c r="I621" s="137">
        <f t="shared" si="52"/>
        <v>8064.3635364848778</v>
      </c>
    </row>
    <row r="622" spans="2:9" ht="15.5" x14ac:dyDescent="0.35">
      <c r="B622" s="138">
        <v>603</v>
      </c>
      <c r="C622" s="60" t="str">
        <f>'Maximax, Maximin &amp; Minimax Regr'!$G$10</f>
        <v>£</v>
      </c>
      <c r="D622" s="144">
        <v>494.99191259498889</v>
      </c>
      <c r="E622" s="137">
        <f t="shared" si="48"/>
        <v>74248.786889248338</v>
      </c>
      <c r="F622" s="137">
        <f t="shared" si="49"/>
        <v>0</v>
      </c>
      <c r="G622" s="137">
        <f t="shared" si="50"/>
        <v>14849.757377849674</v>
      </c>
      <c r="H622" s="137">
        <f t="shared" si="51"/>
        <v>74248.786889248338</v>
      </c>
      <c r="I622" s="137">
        <f t="shared" si="52"/>
        <v>19749.595629749449</v>
      </c>
    </row>
    <row r="623" spans="2:9" ht="15.5" x14ac:dyDescent="0.35">
      <c r="B623" s="138">
        <v>604</v>
      </c>
      <c r="C623" s="60" t="str">
        <f>'Maximax, Maximin &amp; Minimax Regr'!$G$10</f>
        <v>£</v>
      </c>
      <c r="D623" s="144">
        <v>424.62233344523452</v>
      </c>
      <c r="E623" s="137">
        <f t="shared" si="48"/>
        <v>63693.350016785174</v>
      </c>
      <c r="F623" s="137">
        <f t="shared" si="49"/>
        <v>0</v>
      </c>
      <c r="G623" s="137">
        <f t="shared" si="50"/>
        <v>12738.670003357031</v>
      </c>
      <c r="H623" s="137">
        <f t="shared" si="51"/>
        <v>63693.350016785174</v>
      </c>
      <c r="I623" s="137">
        <f t="shared" si="52"/>
        <v>16231.11667226172</v>
      </c>
    </row>
    <row r="624" spans="2:9" ht="15.5" x14ac:dyDescent="0.35">
      <c r="B624" s="138">
        <v>605</v>
      </c>
      <c r="C624" s="60" t="str">
        <f>'Maximax, Maximin &amp; Minimax Regr'!$G$10</f>
        <v>£</v>
      </c>
      <c r="D624" s="144">
        <v>438.90499588000125</v>
      </c>
      <c r="E624" s="137">
        <f t="shared" si="48"/>
        <v>65835.749382000184</v>
      </c>
      <c r="F624" s="137">
        <f t="shared" si="49"/>
        <v>0</v>
      </c>
      <c r="G624" s="137">
        <f t="shared" si="50"/>
        <v>13167.149876400035</v>
      </c>
      <c r="H624" s="137">
        <f t="shared" si="51"/>
        <v>65835.749382000184</v>
      </c>
      <c r="I624" s="137">
        <f t="shared" si="52"/>
        <v>16945.249794000061</v>
      </c>
    </row>
    <row r="625" spans="2:9" ht="15.5" x14ac:dyDescent="0.35">
      <c r="B625" s="138">
        <v>606</v>
      </c>
      <c r="C625" s="60" t="str">
        <f>'Maximax, Maximin &amp; Minimax Regr'!$G$10</f>
        <v>£</v>
      </c>
      <c r="D625" s="144">
        <v>400.23194067201757</v>
      </c>
      <c r="E625" s="137">
        <f t="shared" si="48"/>
        <v>60034.791100802635</v>
      </c>
      <c r="F625" s="137">
        <f t="shared" si="49"/>
        <v>0</v>
      </c>
      <c r="G625" s="137">
        <f t="shared" si="50"/>
        <v>12006.95822016053</v>
      </c>
      <c r="H625" s="137">
        <f t="shared" si="51"/>
        <v>60034.791100802635</v>
      </c>
      <c r="I625" s="137">
        <f t="shared" si="52"/>
        <v>15011.597033600876</v>
      </c>
    </row>
    <row r="626" spans="2:9" ht="15.5" x14ac:dyDescent="0.35">
      <c r="B626" s="138">
        <v>607</v>
      </c>
      <c r="C626" s="60" t="str">
        <f>'Maximax, Maximin &amp; Minimax Regr'!$G$10</f>
        <v>£</v>
      </c>
      <c r="D626" s="144">
        <v>762.4256111331523</v>
      </c>
      <c r="E626" s="137">
        <f t="shared" si="48"/>
        <v>75000</v>
      </c>
      <c r="F626" s="137">
        <f t="shared" si="49"/>
        <v>39363.841669972848</v>
      </c>
      <c r="G626" s="137">
        <f t="shared" si="50"/>
        <v>-55854.91500595113</v>
      </c>
      <c r="H626" s="137">
        <f t="shared" si="51"/>
        <v>114363.84166997284</v>
      </c>
      <c r="I626" s="137">
        <f t="shared" si="52"/>
        <v>33121.280556657613</v>
      </c>
    </row>
    <row r="627" spans="2:9" ht="15.5" x14ac:dyDescent="0.35">
      <c r="B627" s="138">
        <v>608</v>
      </c>
      <c r="C627" s="60" t="str">
        <f>'Maximax, Maximin &amp; Minimax Regr'!$G$10</f>
        <v>£</v>
      </c>
      <c r="D627" s="144">
        <v>261.32389294106878</v>
      </c>
      <c r="E627" s="137">
        <f t="shared" si="48"/>
        <v>39198.583941160316</v>
      </c>
      <c r="F627" s="137">
        <f t="shared" si="49"/>
        <v>0</v>
      </c>
      <c r="G627" s="137">
        <f t="shared" si="50"/>
        <v>7839.7167882320609</v>
      </c>
      <c r="H627" s="137">
        <f t="shared" si="51"/>
        <v>39198.583941160316</v>
      </c>
      <c r="I627" s="137">
        <f t="shared" si="52"/>
        <v>8066.1946470534385</v>
      </c>
    </row>
    <row r="628" spans="2:9" ht="15.5" x14ac:dyDescent="0.35">
      <c r="B628" s="138">
        <v>609</v>
      </c>
      <c r="C628" s="60" t="str">
        <f>'Maximax, Maximin &amp; Minimax Regr'!$G$10</f>
        <v>£</v>
      </c>
      <c r="D628" s="144">
        <v>536.48487807855463</v>
      </c>
      <c r="E628" s="137">
        <f t="shared" si="48"/>
        <v>75000</v>
      </c>
      <c r="F628" s="137">
        <f t="shared" si="49"/>
        <v>5472.7317117831944</v>
      </c>
      <c r="G628" s="137">
        <f t="shared" si="50"/>
        <v>5149.0829187902418</v>
      </c>
      <c r="H628" s="137">
        <f t="shared" si="51"/>
        <v>80472.731711783199</v>
      </c>
      <c r="I628" s="137">
        <f t="shared" si="52"/>
        <v>21824.243903927738</v>
      </c>
    </row>
    <row r="629" spans="2:9" ht="15.5" x14ac:dyDescent="0.35">
      <c r="B629" s="138">
        <v>610</v>
      </c>
      <c r="C629" s="60" t="str">
        <f>'Maximax, Maximin &amp; Minimax Regr'!$G$10</f>
        <v>£</v>
      </c>
      <c r="D629" s="144">
        <v>310.59907834101381</v>
      </c>
      <c r="E629" s="137">
        <f t="shared" si="48"/>
        <v>46589.861751152072</v>
      </c>
      <c r="F629" s="137">
        <f t="shared" si="49"/>
        <v>0</v>
      </c>
      <c r="G629" s="137">
        <f t="shared" si="50"/>
        <v>9317.9723502304114</v>
      </c>
      <c r="H629" s="137">
        <f t="shared" si="51"/>
        <v>46589.861751152072</v>
      </c>
      <c r="I629" s="137">
        <f t="shared" si="52"/>
        <v>10529.953917050691</v>
      </c>
    </row>
    <row r="630" spans="2:9" ht="15.5" x14ac:dyDescent="0.35">
      <c r="B630" s="138">
        <v>611</v>
      </c>
      <c r="C630" s="60" t="str">
        <f>'Maximax, Maximin &amp; Minimax Regr'!$G$10</f>
        <v>£</v>
      </c>
      <c r="D630" s="144">
        <v>343.54075746940521</v>
      </c>
      <c r="E630" s="137">
        <f t="shared" si="48"/>
        <v>51531.113620410782</v>
      </c>
      <c r="F630" s="137">
        <f t="shared" si="49"/>
        <v>0</v>
      </c>
      <c r="G630" s="137">
        <f t="shared" si="50"/>
        <v>10306.222724082159</v>
      </c>
      <c r="H630" s="137">
        <f t="shared" si="51"/>
        <v>51531.113620410782</v>
      </c>
      <c r="I630" s="137">
        <f t="shared" si="52"/>
        <v>12177.037873470261</v>
      </c>
    </row>
    <row r="631" spans="2:9" ht="15.5" x14ac:dyDescent="0.35">
      <c r="B631" s="138">
        <v>612</v>
      </c>
      <c r="C631" s="60" t="str">
        <f>'Maximax, Maximin &amp; Minimax Regr'!$G$10</f>
        <v>£</v>
      </c>
      <c r="D631" s="144">
        <v>216.71803949095127</v>
      </c>
      <c r="E631" s="137">
        <f t="shared" si="48"/>
        <v>32507.70592364269</v>
      </c>
      <c r="F631" s="137">
        <f t="shared" si="49"/>
        <v>0</v>
      </c>
      <c r="G631" s="137">
        <f t="shared" si="50"/>
        <v>6501.5411847285395</v>
      </c>
      <c r="H631" s="137">
        <f t="shared" si="51"/>
        <v>32507.70592364269</v>
      </c>
      <c r="I631" s="137">
        <f t="shared" si="52"/>
        <v>5835.9019745475634</v>
      </c>
    </row>
    <row r="632" spans="2:9" ht="15.5" x14ac:dyDescent="0.35">
      <c r="B632" s="138">
        <v>613</v>
      </c>
      <c r="C632" s="60" t="str">
        <f>'Maximax, Maximin &amp; Minimax Regr'!$G$10</f>
        <v>£</v>
      </c>
      <c r="D632" s="144">
        <v>267.23838007751704</v>
      </c>
      <c r="E632" s="137">
        <f t="shared" si="48"/>
        <v>40085.757011627553</v>
      </c>
      <c r="F632" s="137">
        <f t="shared" si="49"/>
        <v>0</v>
      </c>
      <c r="G632" s="137">
        <f t="shared" si="50"/>
        <v>8017.1514023255077</v>
      </c>
      <c r="H632" s="137">
        <f t="shared" si="51"/>
        <v>40085.757011627553</v>
      </c>
      <c r="I632" s="137">
        <f t="shared" si="52"/>
        <v>8361.9190038758497</v>
      </c>
    </row>
    <row r="633" spans="2:9" ht="15.5" x14ac:dyDescent="0.35">
      <c r="B633" s="138">
        <v>614</v>
      </c>
      <c r="C633" s="60" t="str">
        <f>'Maximax, Maximin &amp; Minimax Regr'!$G$10</f>
        <v>£</v>
      </c>
      <c r="D633" s="144">
        <v>247.40745262001406</v>
      </c>
      <c r="E633" s="137">
        <f t="shared" si="48"/>
        <v>37111.117893002105</v>
      </c>
      <c r="F633" s="137">
        <f t="shared" si="49"/>
        <v>0</v>
      </c>
      <c r="G633" s="137">
        <f t="shared" si="50"/>
        <v>7422.2235786004167</v>
      </c>
      <c r="H633" s="137">
        <f t="shared" si="51"/>
        <v>37111.117893002105</v>
      </c>
      <c r="I633" s="137">
        <f t="shared" si="52"/>
        <v>7370.3726310007005</v>
      </c>
    </row>
    <row r="634" spans="2:9" ht="15.5" x14ac:dyDescent="0.35">
      <c r="B634" s="138">
        <v>615</v>
      </c>
      <c r="C634" s="60" t="str">
        <f>'Maximax, Maximin &amp; Minimax Regr'!$G$10</f>
        <v>£</v>
      </c>
      <c r="D634" s="144">
        <v>386.16901150547807</v>
      </c>
      <c r="E634" s="137">
        <f t="shared" si="48"/>
        <v>57925.351725821711</v>
      </c>
      <c r="F634" s="137">
        <f t="shared" si="49"/>
        <v>0</v>
      </c>
      <c r="G634" s="137">
        <f t="shared" si="50"/>
        <v>11585.070345164342</v>
      </c>
      <c r="H634" s="137">
        <f t="shared" si="51"/>
        <v>57925.351725821711</v>
      </c>
      <c r="I634" s="137">
        <f t="shared" si="52"/>
        <v>14308.450575273906</v>
      </c>
    </row>
    <row r="635" spans="2:9" ht="15.5" x14ac:dyDescent="0.35">
      <c r="B635" s="138">
        <v>616</v>
      </c>
      <c r="C635" s="60" t="str">
        <f>'Maximax, Maximin &amp; Minimax Regr'!$G$10</f>
        <v>£</v>
      </c>
      <c r="D635" s="144">
        <v>409.11282692953273</v>
      </c>
      <c r="E635" s="137">
        <f t="shared" si="48"/>
        <v>61366.924039429912</v>
      </c>
      <c r="F635" s="137">
        <f t="shared" si="49"/>
        <v>0</v>
      </c>
      <c r="G635" s="137">
        <f t="shared" si="50"/>
        <v>12273.384807885988</v>
      </c>
      <c r="H635" s="137">
        <f t="shared" si="51"/>
        <v>61366.924039429912</v>
      </c>
      <c r="I635" s="137">
        <f t="shared" si="52"/>
        <v>15455.641346476637</v>
      </c>
    </row>
    <row r="636" spans="2:9" ht="15.5" x14ac:dyDescent="0.35">
      <c r="B636" s="138">
        <v>617</v>
      </c>
      <c r="C636" s="60" t="str">
        <f>'Maximax, Maximin &amp; Minimax Regr'!$G$10</f>
        <v>£</v>
      </c>
      <c r="D636" s="144">
        <v>291.40903958250681</v>
      </c>
      <c r="E636" s="137">
        <f t="shared" si="48"/>
        <v>43711.355937376022</v>
      </c>
      <c r="F636" s="137">
        <f t="shared" si="49"/>
        <v>0</v>
      </c>
      <c r="G636" s="137">
        <f t="shared" si="50"/>
        <v>8742.2711874752058</v>
      </c>
      <c r="H636" s="137">
        <f t="shared" si="51"/>
        <v>43711.355937376022</v>
      </c>
      <c r="I636" s="137">
        <f t="shared" si="52"/>
        <v>9570.4519791253406</v>
      </c>
    </row>
    <row r="637" spans="2:9" ht="15.5" x14ac:dyDescent="0.35">
      <c r="B637" s="138">
        <v>618</v>
      </c>
      <c r="C637" s="60" t="str">
        <f>'Maximax, Maximin &amp; Minimax Regr'!$G$10</f>
        <v>£</v>
      </c>
      <c r="D637" s="144">
        <v>284.52406384472181</v>
      </c>
      <c r="E637" s="137">
        <f t="shared" si="48"/>
        <v>42678.609576708273</v>
      </c>
      <c r="F637" s="137">
        <f t="shared" si="49"/>
        <v>0</v>
      </c>
      <c r="G637" s="137">
        <f t="shared" si="50"/>
        <v>8535.721915341659</v>
      </c>
      <c r="H637" s="137">
        <f t="shared" si="51"/>
        <v>42678.609576708273</v>
      </c>
      <c r="I637" s="137">
        <f t="shared" si="52"/>
        <v>9226.2031922360911</v>
      </c>
    </row>
    <row r="638" spans="2:9" ht="15.5" x14ac:dyDescent="0.35">
      <c r="B638" s="138">
        <v>619</v>
      </c>
      <c r="C638" s="60" t="str">
        <f>'Maximax, Maximin &amp; Minimax Regr'!$G$10</f>
        <v>£</v>
      </c>
      <c r="D638" s="144">
        <v>204.79750968962676</v>
      </c>
      <c r="E638" s="137">
        <f t="shared" si="48"/>
        <v>30719.626453444016</v>
      </c>
      <c r="F638" s="137">
        <f t="shared" si="49"/>
        <v>0</v>
      </c>
      <c r="G638" s="137">
        <f t="shared" si="50"/>
        <v>6143.9252906888032</v>
      </c>
      <c r="H638" s="137">
        <f t="shared" si="51"/>
        <v>30719.626453444016</v>
      </c>
      <c r="I638" s="137">
        <f t="shared" si="52"/>
        <v>5239.8754844813411</v>
      </c>
    </row>
    <row r="639" spans="2:9" ht="15.5" x14ac:dyDescent="0.35">
      <c r="B639" s="138">
        <v>620</v>
      </c>
      <c r="C639" s="60" t="str">
        <f>'Maximax, Maximin &amp; Minimax Regr'!$G$10</f>
        <v>£</v>
      </c>
      <c r="D639" s="144">
        <v>386.22394482253486</v>
      </c>
      <c r="E639" s="137">
        <f t="shared" si="48"/>
        <v>57933.591723380232</v>
      </c>
      <c r="F639" s="137">
        <f t="shared" si="49"/>
        <v>0</v>
      </c>
      <c r="G639" s="137">
        <f t="shared" si="50"/>
        <v>11586.718344676046</v>
      </c>
      <c r="H639" s="137">
        <f t="shared" si="51"/>
        <v>57933.591723380232</v>
      </c>
      <c r="I639" s="137">
        <f t="shared" si="52"/>
        <v>14311.197241126749</v>
      </c>
    </row>
    <row r="640" spans="2:9" ht="15.5" x14ac:dyDescent="0.35">
      <c r="B640" s="138">
        <v>621</v>
      </c>
      <c r="C640" s="60" t="str">
        <f>'Maximax, Maximin &amp; Minimax Regr'!$G$10</f>
        <v>£</v>
      </c>
      <c r="D640" s="144">
        <v>791.90649128696555</v>
      </c>
      <c r="E640" s="137">
        <f t="shared" si="48"/>
        <v>75000</v>
      </c>
      <c r="F640" s="137">
        <f t="shared" si="49"/>
        <v>43785.973693044834</v>
      </c>
      <c r="G640" s="137">
        <f t="shared" si="50"/>
        <v>-63814.752647480695</v>
      </c>
      <c r="H640" s="137">
        <f t="shared" si="51"/>
        <v>118785.97369304483</v>
      </c>
      <c r="I640" s="137">
        <f t="shared" si="52"/>
        <v>34595.324564348266</v>
      </c>
    </row>
    <row r="641" spans="2:9" ht="15.5" x14ac:dyDescent="0.35">
      <c r="B641" s="138">
        <v>622</v>
      </c>
      <c r="C641" s="60" t="str">
        <f>'Maximax, Maximin &amp; Minimax Regr'!$G$10</f>
        <v>£</v>
      </c>
      <c r="D641" s="144">
        <v>695.13229773857847</v>
      </c>
      <c r="E641" s="137">
        <f t="shared" si="48"/>
        <v>75000</v>
      </c>
      <c r="F641" s="137">
        <f t="shared" si="49"/>
        <v>29269.84466078677</v>
      </c>
      <c r="G641" s="137">
        <f t="shared" si="50"/>
        <v>-37685.720389416179</v>
      </c>
      <c r="H641" s="137">
        <f t="shared" si="51"/>
        <v>104269.84466078677</v>
      </c>
      <c r="I641" s="137">
        <f t="shared" si="52"/>
        <v>29756.614886928917</v>
      </c>
    </row>
    <row r="642" spans="2:9" ht="15.5" x14ac:dyDescent="0.35">
      <c r="B642" s="138">
        <v>623</v>
      </c>
      <c r="C642" s="60" t="str">
        <f>'Maximax, Maximin &amp; Minimax Regr'!$G$10</f>
        <v>£</v>
      </c>
      <c r="D642" s="144">
        <v>414.69771416364023</v>
      </c>
      <c r="E642" s="137">
        <f t="shared" si="48"/>
        <v>62204.657124546036</v>
      </c>
      <c r="F642" s="137">
        <f t="shared" si="49"/>
        <v>0</v>
      </c>
      <c r="G642" s="137">
        <f t="shared" si="50"/>
        <v>12440.931424909206</v>
      </c>
      <c r="H642" s="137">
        <f t="shared" si="51"/>
        <v>62204.657124546036</v>
      </c>
      <c r="I642" s="137">
        <f t="shared" si="52"/>
        <v>15734.885708182017</v>
      </c>
    </row>
    <row r="643" spans="2:9" ht="15.5" x14ac:dyDescent="0.35">
      <c r="B643" s="138">
        <v>624</v>
      </c>
      <c r="C643" s="60" t="str">
        <f>'Maximax, Maximin &amp; Minimax Regr'!$G$10</f>
        <v>£</v>
      </c>
      <c r="D643" s="144">
        <v>298.33063753166294</v>
      </c>
      <c r="E643" s="137">
        <f t="shared" si="48"/>
        <v>44749.595629749441</v>
      </c>
      <c r="F643" s="137">
        <f t="shared" si="49"/>
        <v>0</v>
      </c>
      <c r="G643" s="137">
        <f t="shared" si="50"/>
        <v>8949.9191259498912</v>
      </c>
      <c r="H643" s="137">
        <f t="shared" si="51"/>
        <v>44749.595629749441</v>
      </c>
      <c r="I643" s="137">
        <f t="shared" si="52"/>
        <v>9916.5318765831471</v>
      </c>
    </row>
    <row r="644" spans="2:9" ht="15.5" x14ac:dyDescent="0.35">
      <c r="B644" s="138">
        <v>625</v>
      </c>
      <c r="C644" s="60" t="str">
        <f>'Maximax, Maximin &amp; Minimax Regr'!$G$10</f>
        <v>£</v>
      </c>
      <c r="D644" s="144">
        <v>429.82268745994446</v>
      </c>
      <c r="E644" s="137">
        <f t="shared" si="48"/>
        <v>64473.403118991671</v>
      </c>
      <c r="F644" s="137">
        <f t="shared" si="49"/>
        <v>0</v>
      </c>
      <c r="G644" s="137">
        <f t="shared" si="50"/>
        <v>12894.680623798333</v>
      </c>
      <c r="H644" s="137">
        <f t="shared" si="51"/>
        <v>64473.403118991671</v>
      </c>
      <c r="I644" s="137">
        <f t="shared" si="52"/>
        <v>16491.134372997229</v>
      </c>
    </row>
    <row r="645" spans="2:9" ht="15.5" x14ac:dyDescent="0.35">
      <c r="B645" s="138">
        <v>626</v>
      </c>
      <c r="C645" s="60" t="str">
        <f>'Maximax, Maximin &amp; Minimax Regr'!$G$10</f>
        <v>£</v>
      </c>
      <c r="D645" s="144">
        <v>659.66368602557452</v>
      </c>
      <c r="E645" s="137">
        <f t="shared" si="48"/>
        <v>75000</v>
      </c>
      <c r="F645" s="137">
        <f t="shared" si="49"/>
        <v>23949.552903836178</v>
      </c>
      <c r="G645" s="137">
        <f t="shared" si="50"/>
        <v>-28109.195226905111</v>
      </c>
      <c r="H645" s="137">
        <f t="shared" si="51"/>
        <v>98949.552903836171</v>
      </c>
      <c r="I645" s="137">
        <f t="shared" si="52"/>
        <v>27983.184301278714</v>
      </c>
    </row>
    <row r="646" spans="2:9" ht="15.5" x14ac:dyDescent="0.35">
      <c r="B646" s="138">
        <v>627</v>
      </c>
      <c r="C646" s="60" t="str">
        <f>'Maximax, Maximin &amp; Minimax Regr'!$G$10</f>
        <v>£</v>
      </c>
      <c r="D646" s="144">
        <v>282.52815332499159</v>
      </c>
      <c r="E646" s="137">
        <f t="shared" si="48"/>
        <v>42379.222998748737</v>
      </c>
      <c r="F646" s="137">
        <f t="shared" si="49"/>
        <v>0</v>
      </c>
      <c r="G646" s="137">
        <f t="shared" si="50"/>
        <v>8475.8445997497474</v>
      </c>
      <c r="H646" s="137">
        <f t="shared" si="51"/>
        <v>42379.222998748737</v>
      </c>
      <c r="I646" s="137">
        <f t="shared" si="52"/>
        <v>9126.4076662495791</v>
      </c>
    </row>
    <row r="647" spans="2:9" ht="15.5" x14ac:dyDescent="0.35">
      <c r="B647" s="138">
        <v>628</v>
      </c>
      <c r="C647" s="60" t="str">
        <f>'Maximax, Maximin &amp; Minimax Regr'!$G$10</f>
        <v>£</v>
      </c>
      <c r="D647" s="144">
        <v>221.00283822138127</v>
      </c>
      <c r="E647" s="137">
        <f t="shared" si="48"/>
        <v>33150.425733207187</v>
      </c>
      <c r="F647" s="137">
        <f t="shared" si="49"/>
        <v>0</v>
      </c>
      <c r="G647" s="137">
        <f t="shared" si="50"/>
        <v>6630.0851466414351</v>
      </c>
      <c r="H647" s="137">
        <f t="shared" si="51"/>
        <v>33150.425733207187</v>
      </c>
      <c r="I647" s="137">
        <f t="shared" si="52"/>
        <v>6050.1419110690586</v>
      </c>
    </row>
    <row r="648" spans="2:9" ht="15.5" x14ac:dyDescent="0.35">
      <c r="B648" s="138">
        <v>629</v>
      </c>
      <c r="C648" s="60" t="str">
        <f>'Maximax, Maximin &amp; Minimax Regr'!$G$10</f>
        <v>£</v>
      </c>
      <c r="D648" s="144">
        <v>251.49082918790248</v>
      </c>
      <c r="E648" s="137">
        <f t="shared" si="48"/>
        <v>37723.62437818537</v>
      </c>
      <c r="F648" s="137">
        <f t="shared" si="49"/>
        <v>0</v>
      </c>
      <c r="G648" s="137">
        <f t="shared" si="50"/>
        <v>7544.7248756370718</v>
      </c>
      <c r="H648" s="137">
        <f t="shared" si="51"/>
        <v>37723.62437818537</v>
      </c>
      <c r="I648" s="137">
        <f t="shared" si="52"/>
        <v>7574.5414593951209</v>
      </c>
    </row>
    <row r="649" spans="2:9" ht="15.5" x14ac:dyDescent="0.35">
      <c r="B649" s="138">
        <v>630</v>
      </c>
      <c r="C649" s="60" t="str">
        <f>'Maximax, Maximin &amp; Minimax Regr'!$G$10</f>
        <v>£</v>
      </c>
      <c r="D649" s="144">
        <v>720.4931791131321</v>
      </c>
      <c r="E649" s="137">
        <f t="shared" si="48"/>
        <v>75000</v>
      </c>
      <c r="F649" s="137">
        <f t="shared" si="49"/>
        <v>33073.976866969817</v>
      </c>
      <c r="G649" s="137">
        <f t="shared" si="50"/>
        <v>-44533.158360545669</v>
      </c>
      <c r="H649" s="137">
        <f t="shared" si="51"/>
        <v>108073.97686696981</v>
      </c>
      <c r="I649" s="137">
        <f t="shared" si="52"/>
        <v>31024.658955656603</v>
      </c>
    </row>
    <row r="650" spans="2:9" ht="15.5" x14ac:dyDescent="0.35">
      <c r="B650" s="138">
        <v>631</v>
      </c>
      <c r="C650" s="60" t="str">
        <f>'Maximax, Maximin &amp; Minimax Regr'!$G$10</f>
        <v>£</v>
      </c>
      <c r="D650" s="144">
        <v>637.83684804834138</v>
      </c>
      <c r="E650" s="137">
        <f t="shared" si="48"/>
        <v>75000</v>
      </c>
      <c r="F650" s="137">
        <f t="shared" si="49"/>
        <v>20675.527207251209</v>
      </c>
      <c r="G650" s="137">
        <f t="shared" si="50"/>
        <v>-22215.948973052175</v>
      </c>
      <c r="H650" s="137">
        <f t="shared" si="51"/>
        <v>95675.527207251202</v>
      </c>
      <c r="I650" s="137">
        <f t="shared" si="52"/>
        <v>26891.842402417067</v>
      </c>
    </row>
    <row r="651" spans="2:9" ht="15.5" x14ac:dyDescent="0.35">
      <c r="B651" s="138">
        <v>632</v>
      </c>
      <c r="C651" s="60" t="str">
        <f>'Maximax, Maximin &amp; Minimax Regr'!$G$10</f>
        <v>£</v>
      </c>
      <c r="D651" s="144">
        <v>796.19129001739554</v>
      </c>
      <c r="E651" s="137">
        <f t="shared" si="48"/>
        <v>75000</v>
      </c>
      <c r="F651" s="137">
        <f t="shared" si="49"/>
        <v>44428.693502609334</v>
      </c>
      <c r="G651" s="137">
        <f t="shared" si="50"/>
        <v>-64971.648304696806</v>
      </c>
      <c r="H651" s="137">
        <f t="shared" si="51"/>
        <v>119428.69350260933</v>
      </c>
      <c r="I651" s="137">
        <f t="shared" si="52"/>
        <v>34809.564500869776</v>
      </c>
    </row>
    <row r="652" spans="2:9" ht="15.5" x14ac:dyDescent="0.35">
      <c r="B652" s="138">
        <v>633</v>
      </c>
      <c r="C652" s="60" t="str">
        <f>'Maximax, Maximin &amp; Minimax Regr'!$G$10</f>
        <v>£</v>
      </c>
      <c r="D652" s="144">
        <v>639.99755851924192</v>
      </c>
      <c r="E652" s="137">
        <f t="shared" si="48"/>
        <v>75000</v>
      </c>
      <c r="F652" s="137">
        <f t="shared" si="49"/>
        <v>20999.633777886287</v>
      </c>
      <c r="G652" s="137">
        <f t="shared" si="50"/>
        <v>-22799.340800195321</v>
      </c>
      <c r="H652" s="137">
        <f t="shared" si="51"/>
        <v>95999.633777886294</v>
      </c>
      <c r="I652" s="137">
        <f t="shared" si="52"/>
        <v>26999.877925962108</v>
      </c>
    </row>
    <row r="653" spans="2:9" ht="15.5" x14ac:dyDescent="0.35">
      <c r="B653" s="138">
        <v>634</v>
      </c>
      <c r="C653" s="60" t="str">
        <f>'Maximax, Maximin &amp; Minimax Regr'!$G$10</f>
        <v>£</v>
      </c>
      <c r="D653" s="144">
        <v>301.62663655507066</v>
      </c>
      <c r="E653" s="137">
        <f t="shared" si="48"/>
        <v>45243.995483260602</v>
      </c>
      <c r="F653" s="137">
        <f t="shared" si="49"/>
        <v>0</v>
      </c>
      <c r="G653" s="137">
        <f t="shared" si="50"/>
        <v>9048.7990966521247</v>
      </c>
      <c r="H653" s="137">
        <f t="shared" si="51"/>
        <v>45243.995483260602</v>
      </c>
      <c r="I653" s="137">
        <f t="shared" si="52"/>
        <v>10081.331827753536</v>
      </c>
    </row>
    <row r="654" spans="2:9" ht="15.5" x14ac:dyDescent="0.35">
      <c r="B654" s="138">
        <v>635</v>
      </c>
      <c r="C654" s="60" t="str">
        <f>'Maximax, Maximin &amp; Minimax Regr'!$G$10</f>
        <v>£</v>
      </c>
      <c r="D654" s="144">
        <v>588.41517380291157</v>
      </c>
      <c r="E654" s="137">
        <f t="shared" si="48"/>
        <v>75000</v>
      </c>
      <c r="F654" s="137">
        <f t="shared" si="49"/>
        <v>13262.276070436736</v>
      </c>
      <c r="G654" s="137">
        <f t="shared" si="50"/>
        <v>-8872.0969267861219</v>
      </c>
      <c r="H654" s="137">
        <f t="shared" si="51"/>
        <v>88262.276070436739</v>
      </c>
      <c r="I654" s="137">
        <f t="shared" si="52"/>
        <v>24420.75869014558</v>
      </c>
    </row>
    <row r="655" spans="2:9" ht="15.5" x14ac:dyDescent="0.35">
      <c r="B655" s="138">
        <v>636</v>
      </c>
      <c r="C655" s="60" t="str">
        <f>'Maximax, Maximin &amp; Minimax Regr'!$G$10</f>
        <v>£</v>
      </c>
      <c r="D655" s="144">
        <v>260.33509323404644</v>
      </c>
      <c r="E655" s="137">
        <f t="shared" si="48"/>
        <v>39050.263985106969</v>
      </c>
      <c r="F655" s="137">
        <f t="shared" si="49"/>
        <v>0</v>
      </c>
      <c r="G655" s="137">
        <f t="shared" si="50"/>
        <v>7810.0527970213952</v>
      </c>
      <c r="H655" s="137">
        <f t="shared" si="51"/>
        <v>39050.263985106969</v>
      </c>
      <c r="I655" s="137">
        <f t="shared" si="52"/>
        <v>8016.7546617023254</v>
      </c>
    </row>
    <row r="656" spans="2:9" ht="15.5" x14ac:dyDescent="0.35">
      <c r="B656" s="138">
        <v>637</v>
      </c>
      <c r="C656" s="60" t="str">
        <f>'Maximax, Maximin &amp; Minimax Regr'!$G$10</f>
        <v>£</v>
      </c>
      <c r="D656" s="144">
        <v>705.66118350779743</v>
      </c>
      <c r="E656" s="137">
        <f t="shared" si="48"/>
        <v>75000</v>
      </c>
      <c r="F656" s="137">
        <f t="shared" si="49"/>
        <v>30849.177526169617</v>
      </c>
      <c r="G656" s="137">
        <f t="shared" si="50"/>
        <v>-40528.519547105316</v>
      </c>
      <c r="H656" s="137">
        <f t="shared" si="51"/>
        <v>105849.17752616962</v>
      </c>
      <c r="I656" s="137">
        <f t="shared" si="52"/>
        <v>30283.059175389877</v>
      </c>
    </row>
    <row r="657" spans="2:9" ht="15.5" x14ac:dyDescent="0.35">
      <c r="B657" s="138">
        <v>638</v>
      </c>
      <c r="C657" s="60" t="str">
        <f>'Maximax, Maximin &amp; Minimax Regr'!$G$10</f>
        <v>£</v>
      </c>
      <c r="D657" s="144">
        <v>512.64381847590562</v>
      </c>
      <c r="E657" s="137">
        <f t="shared" si="48"/>
        <v>75000</v>
      </c>
      <c r="F657" s="137">
        <f t="shared" si="49"/>
        <v>1896.5727713858428</v>
      </c>
      <c r="G657" s="137">
        <f t="shared" si="50"/>
        <v>11586.169011505481</v>
      </c>
      <c r="H657" s="137">
        <f t="shared" si="51"/>
        <v>76896.572771385836</v>
      </c>
      <c r="I657" s="137">
        <f t="shared" si="52"/>
        <v>20632.190923795271</v>
      </c>
    </row>
    <row r="658" spans="2:9" ht="15.5" x14ac:dyDescent="0.35">
      <c r="B658" s="138">
        <v>639</v>
      </c>
      <c r="C658" s="60" t="str">
        <f>'Maximax, Maximin &amp; Minimax Regr'!$G$10</f>
        <v>£</v>
      </c>
      <c r="D658" s="144">
        <v>584.16699728385265</v>
      </c>
      <c r="E658" s="137">
        <f t="shared" si="48"/>
        <v>75000</v>
      </c>
      <c r="F658" s="137">
        <f t="shared" si="49"/>
        <v>12625.049592577898</v>
      </c>
      <c r="G658" s="137">
        <f t="shared" si="50"/>
        <v>-7725.0892666402069</v>
      </c>
      <c r="H658" s="137">
        <f t="shared" si="51"/>
        <v>87625.049592577896</v>
      </c>
      <c r="I658" s="137">
        <f t="shared" si="52"/>
        <v>24208.349864192627</v>
      </c>
    </row>
    <row r="659" spans="2:9" ht="15.5" x14ac:dyDescent="0.35">
      <c r="B659" s="138">
        <v>640</v>
      </c>
      <c r="C659" s="60" t="str">
        <f>'Maximax, Maximin &amp; Minimax Regr'!$G$10</f>
        <v>£</v>
      </c>
      <c r="D659" s="144">
        <v>628.62636188848535</v>
      </c>
      <c r="E659" s="137">
        <f t="shared" si="48"/>
        <v>75000</v>
      </c>
      <c r="F659" s="137">
        <f t="shared" si="49"/>
        <v>19293.954283272804</v>
      </c>
      <c r="G659" s="137">
        <f t="shared" si="50"/>
        <v>-19729.117709891041</v>
      </c>
      <c r="H659" s="137">
        <f t="shared" si="51"/>
        <v>94293.954283272804</v>
      </c>
      <c r="I659" s="137">
        <f t="shared" si="52"/>
        <v>26431.318094424278</v>
      </c>
    </row>
    <row r="660" spans="2:9" ht="15.5" x14ac:dyDescent="0.35">
      <c r="B660" s="138">
        <v>641</v>
      </c>
      <c r="C660" s="60" t="str">
        <f>'Maximax, Maximin &amp; Minimax Regr'!$G$10</f>
        <v>£</v>
      </c>
      <c r="D660" s="144">
        <v>208.88088625751519</v>
      </c>
      <c r="E660" s="137">
        <f t="shared" si="48"/>
        <v>31332.132938627277</v>
      </c>
      <c r="F660" s="137">
        <f t="shared" si="49"/>
        <v>0</v>
      </c>
      <c r="G660" s="137">
        <f t="shared" si="50"/>
        <v>6266.4265877254547</v>
      </c>
      <c r="H660" s="137">
        <f t="shared" si="51"/>
        <v>31332.132938627277</v>
      </c>
      <c r="I660" s="137">
        <f t="shared" si="52"/>
        <v>5444.0443128757579</v>
      </c>
    </row>
    <row r="661" spans="2:9" ht="15.5" x14ac:dyDescent="0.35">
      <c r="B661" s="138">
        <v>642</v>
      </c>
      <c r="C661" s="60" t="str">
        <f>'Maximax, Maximin &amp; Minimax Regr'!$G$10</f>
        <v>£</v>
      </c>
      <c r="D661" s="144">
        <v>554.99740592669446</v>
      </c>
      <c r="E661" s="137">
        <f t="shared" ref="E661:E724" si="53">IF(D661&lt;=500,D661*150,500*150)</f>
        <v>75000</v>
      </c>
      <c r="F661" s="137">
        <f t="shared" ref="F661:F724" si="54">IF(D661&gt;500,(D661-500)*150,0)</f>
        <v>8249.6108890041687</v>
      </c>
      <c r="G661" s="137">
        <f t="shared" ref="G661:G724" si="55">E661-($C$8+$C$15*D661+F661)</f>
        <v>150.70039979250578</v>
      </c>
      <c r="H661" s="137">
        <f t="shared" ref="H661:H724" si="56">150*D661</f>
        <v>83249.610889004165</v>
      </c>
      <c r="I661" s="137">
        <f t="shared" ref="I661:I724" si="57">H661-($D$8+$D$15*D661)</f>
        <v>22749.870296334717</v>
      </c>
    </row>
    <row r="662" spans="2:9" ht="15.5" x14ac:dyDescent="0.35">
      <c r="B662" s="138">
        <v>643</v>
      </c>
      <c r="C662" s="60" t="str">
        <f>'Maximax, Maximin &amp; Minimax Regr'!$G$10</f>
        <v>£</v>
      </c>
      <c r="D662" s="144">
        <v>672.42652668843652</v>
      </c>
      <c r="E662" s="137">
        <f t="shared" si="53"/>
        <v>75000</v>
      </c>
      <c r="F662" s="137">
        <f t="shared" si="54"/>
        <v>25863.979003265478</v>
      </c>
      <c r="G662" s="137">
        <f t="shared" si="55"/>
        <v>-31555.162205877859</v>
      </c>
      <c r="H662" s="137">
        <f t="shared" si="56"/>
        <v>100863.97900326549</v>
      </c>
      <c r="I662" s="137">
        <f t="shared" si="57"/>
        <v>28621.326334421829</v>
      </c>
    </row>
    <row r="663" spans="2:9" ht="15.5" x14ac:dyDescent="0.35">
      <c r="B663" s="138">
        <v>644</v>
      </c>
      <c r="C663" s="60" t="str">
        <f>'Maximax, Maximin &amp; Minimax Regr'!$G$10</f>
        <v>£</v>
      </c>
      <c r="D663" s="144">
        <v>703.4089175084689</v>
      </c>
      <c r="E663" s="137">
        <f t="shared" si="53"/>
        <v>75000</v>
      </c>
      <c r="F663" s="137">
        <f t="shared" si="54"/>
        <v>30511.337626270335</v>
      </c>
      <c r="G663" s="137">
        <f t="shared" si="55"/>
        <v>-39920.407727286612</v>
      </c>
      <c r="H663" s="137">
        <f t="shared" si="56"/>
        <v>105511.33762627034</v>
      </c>
      <c r="I663" s="137">
        <f t="shared" si="57"/>
        <v>30170.445875423451</v>
      </c>
    </row>
    <row r="664" spans="2:9" ht="15.5" x14ac:dyDescent="0.35">
      <c r="B664" s="138">
        <v>645</v>
      </c>
      <c r="C664" s="60" t="str">
        <f>'Maximax, Maximin &amp; Minimax Regr'!$G$10</f>
        <v>£</v>
      </c>
      <c r="D664" s="144">
        <v>209.15555284279915</v>
      </c>
      <c r="E664" s="137">
        <f t="shared" si="53"/>
        <v>31373.332926419873</v>
      </c>
      <c r="F664" s="137">
        <f t="shared" si="54"/>
        <v>0</v>
      </c>
      <c r="G664" s="137">
        <f t="shared" si="55"/>
        <v>6274.666585283976</v>
      </c>
      <c r="H664" s="137">
        <f t="shared" si="56"/>
        <v>31373.332926419873</v>
      </c>
      <c r="I664" s="137">
        <f t="shared" si="57"/>
        <v>5457.7776421399576</v>
      </c>
    </row>
    <row r="665" spans="2:9" ht="15.5" x14ac:dyDescent="0.35">
      <c r="B665" s="138">
        <v>646</v>
      </c>
      <c r="C665" s="60" t="str">
        <f>'Maximax, Maximin &amp; Minimax Regr'!$G$10</f>
        <v>£</v>
      </c>
      <c r="D665" s="144">
        <v>350.18768883327738</v>
      </c>
      <c r="E665" s="137">
        <f t="shared" si="53"/>
        <v>52528.15332499161</v>
      </c>
      <c r="F665" s="137">
        <f t="shared" si="54"/>
        <v>0</v>
      </c>
      <c r="G665" s="137">
        <f t="shared" si="55"/>
        <v>10505.630664998323</v>
      </c>
      <c r="H665" s="137">
        <f t="shared" si="56"/>
        <v>52528.15332499161</v>
      </c>
      <c r="I665" s="137">
        <f t="shared" si="57"/>
        <v>12509.384441663875</v>
      </c>
    </row>
    <row r="666" spans="2:9" ht="15.5" x14ac:dyDescent="0.35">
      <c r="B666" s="138">
        <v>647</v>
      </c>
      <c r="C666" s="60" t="str">
        <f>'Maximax, Maximin &amp; Minimax Regr'!$G$10</f>
        <v>£</v>
      </c>
      <c r="D666" s="144">
        <v>489.00418103579824</v>
      </c>
      <c r="E666" s="137">
        <f t="shared" si="53"/>
        <v>73350.62715536973</v>
      </c>
      <c r="F666" s="137">
        <f t="shared" si="54"/>
        <v>0</v>
      </c>
      <c r="G666" s="137">
        <f t="shared" si="55"/>
        <v>14670.125431073939</v>
      </c>
      <c r="H666" s="137">
        <f t="shared" si="56"/>
        <v>73350.62715536973</v>
      </c>
      <c r="I666" s="137">
        <f t="shared" si="57"/>
        <v>19450.209051789905</v>
      </c>
    </row>
    <row r="667" spans="2:9" ht="15.5" x14ac:dyDescent="0.35">
      <c r="B667" s="138">
        <v>648</v>
      </c>
      <c r="C667" s="60" t="str">
        <f>'Maximax, Maximin &amp; Minimax Regr'!$G$10</f>
        <v>£</v>
      </c>
      <c r="D667" s="144">
        <v>676.45496993926815</v>
      </c>
      <c r="E667" s="137">
        <f t="shared" si="53"/>
        <v>75000</v>
      </c>
      <c r="F667" s="137">
        <f t="shared" si="54"/>
        <v>26468.245490890222</v>
      </c>
      <c r="G667" s="137">
        <f t="shared" si="55"/>
        <v>-32642.841883602407</v>
      </c>
      <c r="H667" s="137">
        <f t="shared" si="56"/>
        <v>101468.24549089023</v>
      </c>
      <c r="I667" s="137">
        <f t="shared" si="57"/>
        <v>28822.74849696341</v>
      </c>
    </row>
    <row r="668" spans="2:9" ht="15.5" x14ac:dyDescent="0.35">
      <c r="B668" s="138">
        <v>649</v>
      </c>
      <c r="C668" s="60" t="str">
        <f>'Maximax, Maximin &amp; Minimax Regr'!$G$10</f>
        <v>£</v>
      </c>
      <c r="D668" s="144">
        <v>733.93353068636134</v>
      </c>
      <c r="E668" s="137">
        <f t="shared" si="53"/>
        <v>75000</v>
      </c>
      <c r="F668" s="137">
        <f t="shared" si="54"/>
        <v>35090.029602954201</v>
      </c>
      <c r="G668" s="137">
        <f t="shared" si="55"/>
        <v>-48162.053285317554</v>
      </c>
      <c r="H668" s="137">
        <f t="shared" si="56"/>
        <v>110090.02960295419</v>
      </c>
      <c r="I668" s="137">
        <f t="shared" si="57"/>
        <v>31696.67653431806</v>
      </c>
    </row>
    <row r="669" spans="2:9" ht="15.5" x14ac:dyDescent="0.35">
      <c r="B669" s="138">
        <v>650</v>
      </c>
      <c r="C669" s="60" t="str">
        <f>'Maximax, Maximin &amp; Minimax Regr'!$G$10</f>
        <v>£</v>
      </c>
      <c r="D669" s="144">
        <v>707.98669392986847</v>
      </c>
      <c r="E669" s="137">
        <f t="shared" si="53"/>
        <v>75000</v>
      </c>
      <c r="F669" s="137">
        <f t="shared" si="54"/>
        <v>31198.00408948027</v>
      </c>
      <c r="G669" s="137">
        <f t="shared" si="55"/>
        <v>-41156.407361064485</v>
      </c>
      <c r="H669" s="137">
        <f t="shared" si="56"/>
        <v>106198.00408948027</v>
      </c>
      <c r="I669" s="137">
        <f t="shared" si="57"/>
        <v>30399.334696493417</v>
      </c>
    </row>
    <row r="670" spans="2:9" ht="15.5" x14ac:dyDescent="0.35">
      <c r="B670" s="138">
        <v>651</v>
      </c>
      <c r="C670" s="60" t="str">
        <f>'Maximax, Maximin &amp; Minimax Regr'!$G$10</f>
        <v>£</v>
      </c>
      <c r="D670" s="144">
        <v>628.42493972594377</v>
      </c>
      <c r="E670" s="137">
        <f t="shared" si="53"/>
        <v>75000</v>
      </c>
      <c r="F670" s="137">
        <f t="shared" si="54"/>
        <v>19263.740958891565</v>
      </c>
      <c r="G670" s="137">
        <f t="shared" si="55"/>
        <v>-19674.733726004808</v>
      </c>
      <c r="H670" s="137">
        <f t="shared" si="56"/>
        <v>94263.740958891562</v>
      </c>
      <c r="I670" s="137">
        <f t="shared" si="57"/>
        <v>26421.246986297178</v>
      </c>
    </row>
    <row r="671" spans="2:9" ht="15.5" x14ac:dyDescent="0.35">
      <c r="B671" s="138">
        <v>652</v>
      </c>
      <c r="C671" s="60" t="str">
        <f>'Maximax, Maximin &amp; Minimax Regr'!$G$10</f>
        <v>£</v>
      </c>
      <c r="D671" s="144">
        <v>792.91360209967343</v>
      </c>
      <c r="E671" s="137">
        <f t="shared" si="53"/>
        <v>75000</v>
      </c>
      <c r="F671" s="137">
        <f t="shared" si="54"/>
        <v>43937.040314951017</v>
      </c>
      <c r="G671" s="137">
        <f t="shared" si="55"/>
        <v>-64086.672566911817</v>
      </c>
      <c r="H671" s="137">
        <f t="shared" si="56"/>
        <v>118937.04031495101</v>
      </c>
      <c r="I671" s="137">
        <f t="shared" si="57"/>
        <v>34645.680104983665</v>
      </c>
    </row>
    <row r="672" spans="2:9" ht="15.5" x14ac:dyDescent="0.35">
      <c r="B672" s="138">
        <v>653</v>
      </c>
      <c r="C672" s="60" t="str">
        <f>'Maximax, Maximin &amp; Minimax Regr'!$G$10</f>
        <v>£</v>
      </c>
      <c r="D672" s="144">
        <v>661.22013000885045</v>
      </c>
      <c r="E672" s="137">
        <f t="shared" si="53"/>
        <v>75000</v>
      </c>
      <c r="F672" s="137">
        <f t="shared" si="54"/>
        <v>24183.019501327566</v>
      </c>
      <c r="G672" s="137">
        <f t="shared" si="55"/>
        <v>-28529.435102389616</v>
      </c>
      <c r="H672" s="137">
        <f t="shared" si="56"/>
        <v>99183.019501327566</v>
      </c>
      <c r="I672" s="137">
        <f t="shared" si="57"/>
        <v>28061.006500442527</v>
      </c>
    </row>
    <row r="673" spans="2:9" ht="15.5" x14ac:dyDescent="0.35">
      <c r="B673" s="138">
        <v>654</v>
      </c>
      <c r="C673" s="60" t="str">
        <f>'Maximax, Maximin &amp; Minimax Regr'!$G$10</f>
        <v>£</v>
      </c>
      <c r="D673" s="144">
        <v>453.51725821710863</v>
      </c>
      <c r="E673" s="137">
        <f t="shared" si="53"/>
        <v>68027.588732566292</v>
      </c>
      <c r="F673" s="137">
        <f t="shared" si="54"/>
        <v>0</v>
      </c>
      <c r="G673" s="137">
        <f t="shared" si="55"/>
        <v>13605.517746513258</v>
      </c>
      <c r="H673" s="137">
        <f t="shared" si="56"/>
        <v>68027.588732566292</v>
      </c>
      <c r="I673" s="137">
        <f t="shared" si="57"/>
        <v>17675.862910855431</v>
      </c>
    </row>
    <row r="674" spans="2:9" ht="15.5" x14ac:dyDescent="0.35">
      <c r="B674" s="138">
        <v>655</v>
      </c>
      <c r="C674" s="60" t="str">
        <f>'Maximax, Maximin &amp; Minimax Regr'!$G$10</f>
        <v>£</v>
      </c>
      <c r="D674" s="144">
        <v>537.30887783440653</v>
      </c>
      <c r="E674" s="137">
        <f t="shared" si="53"/>
        <v>75000</v>
      </c>
      <c r="F674" s="137">
        <f t="shared" si="54"/>
        <v>5596.33167516098</v>
      </c>
      <c r="G674" s="137">
        <f t="shared" si="55"/>
        <v>4926.6029847102327</v>
      </c>
      <c r="H674" s="137">
        <f t="shared" si="56"/>
        <v>80596.331675160982</v>
      </c>
      <c r="I674" s="137">
        <f t="shared" si="57"/>
        <v>21865.44389172033</v>
      </c>
    </row>
    <row r="675" spans="2:9" ht="15.5" x14ac:dyDescent="0.35">
      <c r="B675" s="138">
        <v>656</v>
      </c>
      <c r="C675" s="60" t="str">
        <f>'Maximax, Maximin &amp; Minimax Regr'!$G$10</f>
        <v>£</v>
      </c>
      <c r="D675" s="144">
        <v>246.41865291299172</v>
      </c>
      <c r="E675" s="137">
        <f t="shared" si="53"/>
        <v>36962.797936948758</v>
      </c>
      <c r="F675" s="137">
        <f t="shared" si="54"/>
        <v>0</v>
      </c>
      <c r="G675" s="137">
        <f t="shared" si="55"/>
        <v>7392.559587389751</v>
      </c>
      <c r="H675" s="137">
        <f t="shared" si="56"/>
        <v>36962.797936948758</v>
      </c>
      <c r="I675" s="137">
        <f t="shared" si="57"/>
        <v>7320.9326456495874</v>
      </c>
    </row>
    <row r="676" spans="2:9" ht="15.5" x14ac:dyDescent="0.35">
      <c r="B676" s="138">
        <v>657</v>
      </c>
      <c r="C676" s="60" t="str">
        <f>'Maximax, Maximin &amp; Minimax Regr'!$G$10</f>
        <v>£</v>
      </c>
      <c r="D676" s="144">
        <v>509.64079714346752</v>
      </c>
      <c r="E676" s="137">
        <f t="shared" si="53"/>
        <v>75000</v>
      </c>
      <c r="F676" s="137">
        <f t="shared" si="54"/>
        <v>1446.1195715201284</v>
      </c>
      <c r="G676" s="137">
        <f t="shared" si="55"/>
        <v>12396.984771263771</v>
      </c>
      <c r="H676" s="137">
        <f t="shared" si="56"/>
        <v>76446.119571520132</v>
      </c>
      <c r="I676" s="137">
        <f t="shared" si="57"/>
        <v>20482.039857173382</v>
      </c>
    </row>
    <row r="677" spans="2:9" ht="15.5" x14ac:dyDescent="0.35">
      <c r="B677" s="138">
        <v>658</v>
      </c>
      <c r="C677" s="60" t="str">
        <f>'Maximax, Maximin &amp; Minimax Regr'!$G$10</f>
        <v>£</v>
      </c>
      <c r="D677" s="144">
        <v>432.42286446729941</v>
      </c>
      <c r="E677" s="137">
        <f t="shared" si="53"/>
        <v>64863.429670094913</v>
      </c>
      <c r="F677" s="137">
        <f t="shared" si="54"/>
        <v>0</v>
      </c>
      <c r="G677" s="137">
        <f t="shared" si="55"/>
        <v>12972.685934018984</v>
      </c>
      <c r="H677" s="137">
        <f t="shared" si="56"/>
        <v>64863.429670094913</v>
      </c>
      <c r="I677" s="137">
        <f t="shared" si="57"/>
        <v>16621.143223364976</v>
      </c>
    </row>
    <row r="678" spans="2:9" ht="15.5" x14ac:dyDescent="0.35">
      <c r="B678" s="138">
        <v>659</v>
      </c>
      <c r="C678" s="60" t="str">
        <f>'Maximax, Maximin &amp; Minimax Regr'!$G$10</f>
        <v>£</v>
      </c>
      <c r="D678" s="144">
        <v>374.50483718375199</v>
      </c>
      <c r="E678" s="137">
        <f t="shared" si="53"/>
        <v>56175.7255775628</v>
      </c>
      <c r="F678" s="137">
        <f t="shared" si="54"/>
        <v>0</v>
      </c>
      <c r="G678" s="137">
        <f t="shared" si="55"/>
        <v>11235.145115512561</v>
      </c>
      <c r="H678" s="137">
        <f t="shared" si="56"/>
        <v>56175.7255775628</v>
      </c>
      <c r="I678" s="137">
        <f t="shared" si="57"/>
        <v>13725.241859187605</v>
      </c>
    </row>
    <row r="679" spans="2:9" ht="15.5" x14ac:dyDescent="0.35">
      <c r="B679" s="138">
        <v>660</v>
      </c>
      <c r="C679" s="60" t="str">
        <f>'Maximax, Maximin &amp; Minimax Regr'!$G$10</f>
        <v>£</v>
      </c>
      <c r="D679" s="144">
        <v>373.68083742789997</v>
      </c>
      <c r="E679" s="137">
        <f t="shared" si="53"/>
        <v>56052.125614184995</v>
      </c>
      <c r="F679" s="137">
        <f t="shared" si="54"/>
        <v>0</v>
      </c>
      <c r="G679" s="137">
        <f t="shared" si="55"/>
        <v>11210.425122836998</v>
      </c>
      <c r="H679" s="137">
        <f t="shared" si="56"/>
        <v>56052.125614184995</v>
      </c>
      <c r="I679" s="137">
        <f t="shared" si="57"/>
        <v>13684.041871394998</v>
      </c>
    </row>
    <row r="680" spans="2:9" ht="15.5" x14ac:dyDescent="0.35">
      <c r="B680" s="138">
        <v>661</v>
      </c>
      <c r="C680" s="60" t="str">
        <f>'Maximax, Maximin &amp; Minimax Regr'!$G$10</f>
        <v>£</v>
      </c>
      <c r="D680" s="144">
        <v>729.63042085024563</v>
      </c>
      <c r="E680" s="137">
        <f t="shared" si="53"/>
        <v>75000</v>
      </c>
      <c r="F680" s="137">
        <f t="shared" si="54"/>
        <v>34444.563127536843</v>
      </c>
      <c r="G680" s="137">
        <f t="shared" si="55"/>
        <v>-47000.213629566308</v>
      </c>
      <c r="H680" s="137">
        <f t="shared" si="56"/>
        <v>109444.56312753685</v>
      </c>
      <c r="I680" s="137">
        <f t="shared" si="57"/>
        <v>31481.521042512293</v>
      </c>
    </row>
    <row r="681" spans="2:9" ht="15.5" x14ac:dyDescent="0.35">
      <c r="B681" s="138">
        <v>662</v>
      </c>
      <c r="C681" s="60" t="str">
        <f>'Maximax, Maximin &amp; Minimax Regr'!$G$10</f>
        <v>£</v>
      </c>
      <c r="D681" s="144">
        <v>612.10974456007568</v>
      </c>
      <c r="E681" s="137">
        <f t="shared" si="53"/>
        <v>75000</v>
      </c>
      <c r="F681" s="137">
        <f t="shared" si="54"/>
        <v>16816.461684011352</v>
      </c>
      <c r="G681" s="137">
        <f t="shared" si="55"/>
        <v>-15269.63103122043</v>
      </c>
      <c r="H681" s="137">
        <f t="shared" si="56"/>
        <v>91816.461684011359</v>
      </c>
      <c r="I681" s="137">
        <f t="shared" si="57"/>
        <v>25605.487228003796</v>
      </c>
    </row>
    <row r="682" spans="2:9" ht="15.5" x14ac:dyDescent="0.35">
      <c r="B682" s="138">
        <v>663</v>
      </c>
      <c r="C682" s="60" t="str">
        <f>'Maximax, Maximin &amp; Minimax Regr'!$G$10</f>
        <v>£</v>
      </c>
      <c r="D682" s="144">
        <v>781.76213873714403</v>
      </c>
      <c r="E682" s="137">
        <f t="shared" si="53"/>
        <v>75000</v>
      </c>
      <c r="F682" s="137">
        <f t="shared" si="54"/>
        <v>42264.320810571604</v>
      </c>
      <c r="G682" s="137">
        <f t="shared" si="55"/>
        <v>-61075.777459028875</v>
      </c>
      <c r="H682" s="137">
        <f t="shared" si="56"/>
        <v>117264.3208105716</v>
      </c>
      <c r="I682" s="137">
        <f t="shared" si="57"/>
        <v>34088.106936857206</v>
      </c>
    </row>
    <row r="683" spans="2:9" ht="15.5" x14ac:dyDescent="0.35">
      <c r="B683" s="138">
        <v>664</v>
      </c>
      <c r="C683" s="60" t="str">
        <f>'Maximax, Maximin &amp; Minimax Regr'!$G$10</f>
        <v>£</v>
      </c>
      <c r="D683" s="144">
        <v>317.37418744468516</v>
      </c>
      <c r="E683" s="137">
        <f t="shared" si="53"/>
        <v>47606.128116702777</v>
      </c>
      <c r="F683" s="137">
        <f t="shared" si="54"/>
        <v>0</v>
      </c>
      <c r="G683" s="137">
        <f t="shared" si="55"/>
        <v>9521.2256233405569</v>
      </c>
      <c r="H683" s="137">
        <f t="shared" si="56"/>
        <v>47606.128116702777</v>
      </c>
      <c r="I683" s="137">
        <f t="shared" si="57"/>
        <v>10868.709372234262</v>
      </c>
    </row>
    <row r="684" spans="2:9" ht="15.5" x14ac:dyDescent="0.35">
      <c r="B684" s="138">
        <v>665</v>
      </c>
      <c r="C684" s="60" t="str">
        <f>'Maximax, Maximin &amp; Minimax Regr'!$G$10</f>
        <v>£</v>
      </c>
      <c r="D684" s="144">
        <v>389.46501052888578</v>
      </c>
      <c r="E684" s="137">
        <f t="shared" si="53"/>
        <v>58419.751579332871</v>
      </c>
      <c r="F684" s="137">
        <f t="shared" si="54"/>
        <v>0</v>
      </c>
      <c r="G684" s="137">
        <f t="shared" si="55"/>
        <v>11683.950315866576</v>
      </c>
      <c r="H684" s="137">
        <f t="shared" si="56"/>
        <v>58419.751579332871</v>
      </c>
      <c r="I684" s="137">
        <f t="shared" si="57"/>
        <v>14473.250526444295</v>
      </c>
    </row>
    <row r="685" spans="2:9" ht="15.5" x14ac:dyDescent="0.35">
      <c r="B685" s="138">
        <v>666</v>
      </c>
      <c r="C685" s="60" t="str">
        <f>'Maximax, Maximin &amp; Minimax Regr'!$G$10</f>
        <v>£</v>
      </c>
      <c r="D685" s="144">
        <v>798.55342265083766</v>
      </c>
      <c r="E685" s="137">
        <f t="shared" si="53"/>
        <v>75000</v>
      </c>
      <c r="F685" s="137">
        <f t="shared" si="54"/>
        <v>44783.013397625647</v>
      </c>
      <c r="G685" s="137">
        <f t="shared" si="55"/>
        <v>-65609.424115726171</v>
      </c>
      <c r="H685" s="137">
        <f t="shared" si="56"/>
        <v>119783.01339762565</v>
      </c>
      <c r="I685" s="137">
        <f t="shared" si="57"/>
        <v>34927.671132541887</v>
      </c>
    </row>
    <row r="686" spans="2:9" ht="15.5" x14ac:dyDescent="0.35">
      <c r="B686" s="138">
        <v>667</v>
      </c>
      <c r="C686" s="60" t="str">
        <f>'Maximax, Maximin &amp; Minimax Regr'!$G$10</f>
        <v>£</v>
      </c>
      <c r="D686" s="144">
        <v>208.60621967223122</v>
      </c>
      <c r="E686" s="137">
        <f t="shared" si="53"/>
        <v>31290.932950834682</v>
      </c>
      <c r="F686" s="137">
        <f t="shared" si="54"/>
        <v>0</v>
      </c>
      <c r="G686" s="137">
        <f t="shared" si="55"/>
        <v>6258.1865901669371</v>
      </c>
      <c r="H686" s="137">
        <f t="shared" si="56"/>
        <v>31290.932950834682</v>
      </c>
      <c r="I686" s="137">
        <f t="shared" si="57"/>
        <v>5430.3109836115582</v>
      </c>
    </row>
    <row r="687" spans="2:9" ht="15.5" x14ac:dyDescent="0.35">
      <c r="B687" s="138">
        <v>668</v>
      </c>
      <c r="C687" s="60" t="str">
        <f>'Maximax, Maximin &amp; Minimax Regr'!$G$10</f>
        <v>£</v>
      </c>
      <c r="D687" s="144">
        <v>626.30085146641431</v>
      </c>
      <c r="E687" s="137">
        <f t="shared" si="53"/>
        <v>75000</v>
      </c>
      <c r="F687" s="137">
        <f t="shared" si="54"/>
        <v>18945.127719962147</v>
      </c>
      <c r="G687" s="137">
        <f t="shared" si="55"/>
        <v>-19101.229895931872</v>
      </c>
      <c r="H687" s="137">
        <f t="shared" si="56"/>
        <v>93945.127719962155</v>
      </c>
      <c r="I687" s="137">
        <f t="shared" si="57"/>
        <v>26315.042573320723</v>
      </c>
    </row>
    <row r="688" spans="2:9" ht="15.5" x14ac:dyDescent="0.35">
      <c r="B688" s="138">
        <v>669</v>
      </c>
      <c r="C688" s="60" t="str">
        <f>'Maximax, Maximin &amp; Minimax Regr'!$G$10</f>
        <v>£</v>
      </c>
      <c r="D688" s="144">
        <v>250.08087405011139</v>
      </c>
      <c r="E688" s="137">
        <f t="shared" si="53"/>
        <v>37512.13110751671</v>
      </c>
      <c r="F688" s="137">
        <f t="shared" si="54"/>
        <v>0</v>
      </c>
      <c r="G688" s="137">
        <f t="shared" si="55"/>
        <v>7502.426221503345</v>
      </c>
      <c r="H688" s="137">
        <f t="shared" si="56"/>
        <v>37512.13110751671</v>
      </c>
      <c r="I688" s="137">
        <f t="shared" si="57"/>
        <v>7504.0437025055726</v>
      </c>
    </row>
    <row r="689" spans="2:9" ht="15.5" x14ac:dyDescent="0.35">
      <c r="B689" s="138">
        <v>670</v>
      </c>
      <c r="C689" s="60" t="str">
        <f>'Maximax, Maximin &amp; Minimax Regr'!$G$10</f>
        <v>£</v>
      </c>
      <c r="D689" s="144">
        <v>786.90755943479712</v>
      </c>
      <c r="E689" s="137">
        <f t="shared" si="53"/>
        <v>75000</v>
      </c>
      <c r="F689" s="137">
        <f t="shared" si="54"/>
        <v>43036.133915219565</v>
      </c>
      <c r="G689" s="137">
        <f t="shared" si="55"/>
        <v>-62465.041047395207</v>
      </c>
      <c r="H689" s="137">
        <f t="shared" si="56"/>
        <v>118036.13391521957</v>
      </c>
      <c r="I689" s="137">
        <f t="shared" si="57"/>
        <v>34345.377971739857</v>
      </c>
    </row>
    <row r="690" spans="2:9" ht="15.5" x14ac:dyDescent="0.35">
      <c r="B690" s="138">
        <v>671</v>
      </c>
      <c r="C690" s="60" t="str">
        <f>'Maximax, Maximin &amp; Minimax Regr'!$G$10</f>
        <v>£</v>
      </c>
      <c r="D690" s="144">
        <v>535.56932279427474</v>
      </c>
      <c r="E690" s="137">
        <f t="shared" si="53"/>
        <v>75000</v>
      </c>
      <c r="F690" s="137">
        <f t="shared" si="54"/>
        <v>5335.398419141211</v>
      </c>
      <c r="G690" s="137">
        <f t="shared" si="55"/>
        <v>5396.2828455458221</v>
      </c>
      <c r="H690" s="137">
        <f t="shared" si="56"/>
        <v>80335.398419141216</v>
      </c>
      <c r="I690" s="137">
        <f t="shared" si="57"/>
        <v>21778.466139713739</v>
      </c>
    </row>
    <row r="691" spans="2:9" ht="15.5" x14ac:dyDescent="0.35">
      <c r="B691" s="138">
        <v>672</v>
      </c>
      <c r="C691" s="60" t="str">
        <f>'Maximax, Maximin &amp; Minimax Regr'!$G$10</f>
        <v>£</v>
      </c>
      <c r="D691" s="144">
        <v>561.24149296548353</v>
      </c>
      <c r="E691" s="137">
        <f t="shared" si="53"/>
        <v>75000</v>
      </c>
      <c r="F691" s="137">
        <f t="shared" si="54"/>
        <v>9186.22394482253</v>
      </c>
      <c r="G691" s="137">
        <f t="shared" si="55"/>
        <v>-1535.2031006805482</v>
      </c>
      <c r="H691" s="137">
        <f t="shared" si="56"/>
        <v>84186.22394482253</v>
      </c>
      <c r="I691" s="137">
        <f t="shared" si="57"/>
        <v>23062.074648274174</v>
      </c>
    </row>
    <row r="692" spans="2:9" ht="15.5" x14ac:dyDescent="0.35">
      <c r="B692" s="138">
        <v>673</v>
      </c>
      <c r="C692" s="60" t="str">
        <f>'Maximax, Maximin &amp; Minimax Regr'!$G$10</f>
        <v>£</v>
      </c>
      <c r="D692" s="144">
        <v>722.37922299874879</v>
      </c>
      <c r="E692" s="137">
        <f t="shared" si="53"/>
        <v>75000</v>
      </c>
      <c r="F692" s="137">
        <f t="shared" si="54"/>
        <v>33356.883449812318</v>
      </c>
      <c r="G692" s="137">
        <f t="shared" si="55"/>
        <v>-45042.390209662175</v>
      </c>
      <c r="H692" s="137">
        <f t="shared" si="56"/>
        <v>108356.88344981232</v>
      </c>
      <c r="I692" s="137">
        <f t="shared" si="57"/>
        <v>31118.961149937444</v>
      </c>
    </row>
    <row r="693" spans="2:9" ht="15.5" x14ac:dyDescent="0.35">
      <c r="B693" s="138">
        <v>674</v>
      </c>
      <c r="C693" s="60" t="str">
        <f>'Maximax, Maximin &amp; Minimax Regr'!$G$10</f>
        <v>£</v>
      </c>
      <c r="D693" s="144">
        <v>264.85793633838921</v>
      </c>
      <c r="E693" s="137">
        <f t="shared" si="53"/>
        <v>39728.690450758382</v>
      </c>
      <c r="F693" s="137">
        <f t="shared" si="54"/>
        <v>0</v>
      </c>
      <c r="G693" s="137">
        <f t="shared" si="55"/>
        <v>7945.7380901516772</v>
      </c>
      <c r="H693" s="137">
        <f t="shared" si="56"/>
        <v>39728.690450758382</v>
      </c>
      <c r="I693" s="137">
        <f t="shared" si="57"/>
        <v>8242.8968169194632</v>
      </c>
    </row>
    <row r="694" spans="2:9" ht="15.5" x14ac:dyDescent="0.35">
      <c r="B694" s="138">
        <v>675</v>
      </c>
      <c r="C694" s="60" t="str">
        <f>'Maximax, Maximin &amp; Minimax Regr'!$G$10</f>
        <v>£</v>
      </c>
      <c r="D694" s="144">
        <v>238.80123294778284</v>
      </c>
      <c r="E694" s="137">
        <f t="shared" si="53"/>
        <v>35820.184942167427</v>
      </c>
      <c r="F694" s="137">
        <f t="shared" si="54"/>
        <v>0</v>
      </c>
      <c r="G694" s="137">
        <f t="shared" si="55"/>
        <v>7164.0369884334868</v>
      </c>
      <c r="H694" s="137">
        <f t="shared" si="56"/>
        <v>35820.184942167427</v>
      </c>
      <c r="I694" s="137">
        <f t="shared" si="57"/>
        <v>6940.0616473891423</v>
      </c>
    </row>
    <row r="695" spans="2:9" ht="15.5" x14ac:dyDescent="0.35">
      <c r="B695" s="138">
        <v>676</v>
      </c>
      <c r="C695" s="60" t="str">
        <f>'Maximax, Maximin &amp; Minimax Regr'!$G$10</f>
        <v>£</v>
      </c>
      <c r="D695" s="144">
        <v>375.60350352488786</v>
      </c>
      <c r="E695" s="137">
        <f t="shared" si="53"/>
        <v>56340.525528733182</v>
      </c>
      <c r="F695" s="137">
        <f t="shared" si="54"/>
        <v>0</v>
      </c>
      <c r="G695" s="137">
        <f t="shared" si="55"/>
        <v>11268.105105746639</v>
      </c>
      <c r="H695" s="137">
        <f t="shared" si="56"/>
        <v>56340.525528733182</v>
      </c>
      <c r="I695" s="137">
        <f t="shared" si="57"/>
        <v>13780.175176244396</v>
      </c>
    </row>
    <row r="696" spans="2:9" ht="15.5" x14ac:dyDescent="0.35">
      <c r="B696" s="138">
        <v>677</v>
      </c>
      <c r="C696" s="60" t="str">
        <f>'Maximax, Maximin &amp; Minimax Regr'!$G$10</f>
        <v>£</v>
      </c>
      <c r="D696" s="144">
        <v>500.33875545518356</v>
      </c>
      <c r="E696" s="137">
        <f t="shared" si="53"/>
        <v>75000</v>
      </c>
      <c r="F696" s="137">
        <f t="shared" si="54"/>
        <v>50.813318277533881</v>
      </c>
      <c r="G696" s="137">
        <f t="shared" si="55"/>
        <v>14908.536027100439</v>
      </c>
      <c r="H696" s="137">
        <f t="shared" si="56"/>
        <v>75050.813318277535</v>
      </c>
      <c r="I696" s="137">
        <f t="shared" si="57"/>
        <v>20016.937772759178</v>
      </c>
    </row>
    <row r="697" spans="2:9" ht="15.5" x14ac:dyDescent="0.35">
      <c r="B697" s="138">
        <v>678</v>
      </c>
      <c r="C697" s="60" t="str">
        <f>'Maximax, Maximin &amp; Minimax Regr'!$G$10</f>
        <v>£</v>
      </c>
      <c r="D697" s="144">
        <v>287.63695181127355</v>
      </c>
      <c r="E697" s="137">
        <f t="shared" si="53"/>
        <v>43145.542771691034</v>
      </c>
      <c r="F697" s="137">
        <f t="shared" si="54"/>
        <v>0</v>
      </c>
      <c r="G697" s="137">
        <f t="shared" si="55"/>
        <v>8629.1085543382069</v>
      </c>
      <c r="H697" s="137">
        <f t="shared" si="56"/>
        <v>43145.542771691034</v>
      </c>
      <c r="I697" s="137">
        <f t="shared" si="57"/>
        <v>9381.8475905636806</v>
      </c>
    </row>
    <row r="698" spans="2:9" ht="15.5" x14ac:dyDescent="0.35">
      <c r="B698" s="138">
        <v>679</v>
      </c>
      <c r="C698" s="60" t="str">
        <f>'Maximax, Maximin &amp; Minimax Regr'!$G$10</f>
        <v>£</v>
      </c>
      <c r="D698" s="144">
        <v>240.59572130497148</v>
      </c>
      <c r="E698" s="137">
        <f t="shared" si="53"/>
        <v>36089.358195745721</v>
      </c>
      <c r="F698" s="137">
        <f t="shared" si="54"/>
        <v>0</v>
      </c>
      <c r="G698" s="137">
        <f t="shared" si="55"/>
        <v>7217.8716391491434</v>
      </c>
      <c r="H698" s="137">
        <f t="shared" si="56"/>
        <v>36089.358195745721</v>
      </c>
      <c r="I698" s="137">
        <f t="shared" si="57"/>
        <v>7029.7860652485724</v>
      </c>
    </row>
    <row r="699" spans="2:9" ht="15.5" x14ac:dyDescent="0.35">
      <c r="B699" s="138">
        <v>680</v>
      </c>
      <c r="C699" s="60" t="str">
        <f>'Maximax, Maximin &amp; Minimax Regr'!$G$10</f>
        <v>£</v>
      </c>
      <c r="D699" s="144">
        <v>339.21933652760401</v>
      </c>
      <c r="E699" s="137">
        <f t="shared" si="53"/>
        <v>50882.900479140604</v>
      </c>
      <c r="F699" s="137">
        <f t="shared" si="54"/>
        <v>0</v>
      </c>
      <c r="G699" s="137">
        <f t="shared" si="55"/>
        <v>10176.580095828125</v>
      </c>
      <c r="H699" s="137">
        <f t="shared" si="56"/>
        <v>50882.900479140604</v>
      </c>
      <c r="I699" s="137">
        <f t="shared" si="57"/>
        <v>11960.966826380201</v>
      </c>
    </row>
    <row r="700" spans="2:9" ht="15.5" x14ac:dyDescent="0.35">
      <c r="B700" s="138">
        <v>681</v>
      </c>
      <c r="C700" s="60" t="str">
        <f>'Maximax, Maximin &amp; Minimax Regr'!$G$10</f>
        <v>£</v>
      </c>
      <c r="D700" s="144">
        <v>764.65956602679523</v>
      </c>
      <c r="E700" s="137">
        <f t="shared" si="53"/>
        <v>75000</v>
      </c>
      <c r="F700" s="137">
        <f t="shared" si="54"/>
        <v>39698.934904019283</v>
      </c>
      <c r="G700" s="137">
        <f t="shared" si="55"/>
        <v>-56458.082827234699</v>
      </c>
      <c r="H700" s="137">
        <f t="shared" si="56"/>
        <v>114698.93490401929</v>
      </c>
      <c r="I700" s="137">
        <f t="shared" si="57"/>
        <v>33232.978301339768</v>
      </c>
    </row>
    <row r="701" spans="2:9" ht="15.5" x14ac:dyDescent="0.35">
      <c r="B701" s="138">
        <v>682</v>
      </c>
      <c r="C701" s="60" t="str">
        <f>'Maximax, Maximin &amp; Minimax Regr'!$G$10</f>
        <v>£</v>
      </c>
      <c r="D701" s="144">
        <v>642.96395764030876</v>
      </c>
      <c r="E701" s="137">
        <f t="shared" si="53"/>
        <v>75000</v>
      </c>
      <c r="F701" s="137">
        <f t="shared" si="54"/>
        <v>21444.593646046313</v>
      </c>
      <c r="G701" s="137">
        <f t="shared" si="55"/>
        <v>-23600.268562883357</v>
      </c>
      <c r="H701" s="137">
        <f t="shared" si="56"/>
        <v>96444.593646046313</v>
      </c>
      <c r="I701" s="137">
        <f t="shared" si="57"/>
        <v>27148.197882015433</v>
      </c>
    </row>
    <row r="702" spans="2:9" ht="15.5" x14ac:dyDescent="0.35">
      <c r="B702" s="138">
        <v>683</v>
      </c>
      <c r="C702" s="60" t="str">
        <f>'Maximax, Maximin &amp; Minimax Regr'!$G$10</f>
        <v>£</v>
      </c>
      <c r="D702" s="144">
        <v>488.93093661305585</v>
      </c>
      <c r="E702" s="137">
        <f t="shared" si="53"/>
        <v>73339.640491958373</v>
      </c>
      <c r="F702" s="137">
        <f t="shared" si="54"/>
        <v>0</v>
      </c>
      <c r="G702" s="137">
        <f t="shared" si="55"/>
        <v>14667.928098391669</v>
      </c>
      <c r="H702" s="137">
        <f t="shared" si="56"/>
        <v>73339.640491958373</v>
      </c>
      <c r="I702" s="137">
        <f t="shared" si="57"/>
        <v>19446.546830652791</v>
      </c>
    </row>
    <row r="703" spans="2:9" ht="15.5" x14ac:dyDescent="0.35">
      <c r="B703" s="138">
        <v>684</v>
      </c>
      <c r="C703" s="60" t="str">
        <f>'Maximax, Maximin &amp; Minimax Regr'!$G$10</f>
        <v>£</v>
      </c>
      <c r="D703" s="144">
        <v>574.4071779534288</v>
      </c>
      <c r="E703" s="137">
        <f t="shared" si="53"/>
        <v>75000</v>
      </c>
      <c r="F703" s="137">
        <f t="shared" si="54"/>
        <v>11161.07669301432</v>
      </c>
      <c r="G703" s="137">
        <f t="shared" si="55"/>
        <v>-5089.9380474257778</v>
      </c>
      <c r="H703" s="137">
        <f t="shared" si="56"/>
        <v>86161.076693014315</v>
      </c>
      <c r="I703" s="137">
        <f t="shared" si="57"/>
        <v>23720.358897671438</v>
      </c>
    </row>
    <row r="704" spans="2:9" ht="15.5" x14ac:dyDescent="0.35">
      <c r="B704" s="138">
        <v>685</v>
      </c>
      <c r="C704" s="60" t="str">
        <f>'Maximax, Maximin &amp; Minimax Regr'!$G$10</f>
        <v>£</v>
      </c>
      <c r="D704" s="144">
        <v>349.40031128879662</v>
      </c>
      <c r="E704" s="137">
        <f t="shared" si="53"/>
        <v>52410.046693319491</v>
      </c>
      <c r="F704" s="137">
        <f t="shared" si="54"/>
        <v>0</v>
      </c>
      <c r="G704" s="137">
        <f t="shared" si="55"/>
        <v>10482.009338663898</v>
      </c>
      <c r="H704" s="137">
        <f t="shared" si="56"/>
        <v>52410.046693319491</v>
      </c>
      <c r="I704" s="137">
        <f t="shared" si="57"/>
        <v>12470.015564439833</v>
      </c>
    </row>
    <row r="705" spans="2:9" ht="15.5" x14ac:dyDescent="0.35">
      <c r="B705" s="138">
        <v>686</v>
      </c>
      <c r="C705" s="60" t="str">
        <f>'Maximax, Maximin &amp; Minimax Regr'!$G$10</f>
        <v>£</v>
      </c>
      <c r="D705" s="144">
        <v>325.2113406781213</v>
      </c>
      <c r="E705" s="137">
        <f t="shared" si="53"/>
        <v>48781.701101718194</v>
      </c>
      <c r="F705" s="137">
        <f t="shared" si="54"/>
        <v>0</v>
      </c>
      <c r="G705" s="137">
        <f t="shared" si="55"/>
        <v>9756.3402203436344</v>
      </c>
      <c r="H705" s="137">
        <f t="shared" si="56"/>
        <v>48781.701101718194</v>
      </c>
      <c r="I705" s="137">
        <f t="shared" si="57"/>
        <v>11260.56703390606</v>
      </c>
    </row>
    <row r="706" spans="2:9" ht="15.5" x14ac:dyDescent="0.35">
      <c r="B706" s="138">
        <v>687</v>
      </c>
      <c r="C706" s="60" t="str">
        <f>'Maximax, Maximin &amp; Minimax Regr'!$G$10</f>
        <v>£</v>
      </c>
      <c r="D706" s="144">
        <v>410.26642658772545</v>
      </c>
      <c r="E706" s="137">
        <f t="shared" si="53"/>
        <v>61539.963988158815</v>
      </c>
      <c r="F706" s="137">
        <f t="shared" si="54"/>
        <v>0</v>
      </c>
      <c r="G706" s="137">
        <f t="shared" si="55"/>
        <v>12307.992797631763</v>
      </c>
      <c r="H706" s="137">
        <f t="shared" si="56"/>
        <v>61539.963988158815</v>
      </c>
      <c r="I706" s="137">
        <f t="shared" si="57"/>
        <v>15513.321329386272</v>
      </c>
    </row>
    <row r="707" spans="2:9" ht="15.5" x14ac:dyDescent="0.35">
      <c r="B707" s="138">
        <v>688</v>
      </c>
      <c r="C707" s="60" t="str">
        <f>'Maximax, Maximin &amp; Minimax Regr'!$G$10</f>
        <v>£</v>
      </c>
      <c r="D707" s="144">
        <v>672.82937101351968</v>
      </c>
      <c r="E707" s="137">
        <f t="shared" si="53"/>
        <v>75000</v>
      </c>
      <c r="F707" s="137">
        <f t="shared" si="54"/>
        <v>25924.405652027952</v>
      </c>
      <c r="G707" s="137">
        <f t="shared" si="55"/>
        <v>-31663.930173650311</v>
      </c>
      <c r="H707" s="137">
        <f t="shared" si="56"/>
        <v>100924.40565202796</v>
      </c>
      <c r="I707" s="137">
        <f t="shared" si="57"/>
        <v>28641.468550675985</v>
      </c>
    </row>
    <row r="708" spans="2:9" ht="15.5" x14ac:dyDescent="0.35">
      <c r="B708" s="138">
        <v>689</v>
      </c>
      <c r="C708" s="60" t="str">
        <f>'Maximax, Maximin &amp; Minimax Regr'!$G$10</f>
        <v>£</v>
      </c>
      <c r="D708" s="144">
        <v>566.62495803704951</v>
      </c>
      <c r="E708" s="137">
        <f t="shared" si="53"/>
        <v>75000</v>
      </c>
      <c r="F708" s="137">
        <f t="shared" si="54"/>
        <v>9993.7437055574264</v>
      </c>
      <c r="G708" s="137">
        <f t="shared" si="55"/>
        <v>-2988.7386700033676</v>
      </c>
      <c r="H708" s="137">
        <f t="shared" si="56"/>
        <v>84993.743705557426</v>
      </c>
      <c r="I708" s="137">
        <f t="shared" si="57"/>
        <v>23331.247901852475</v>
      </c>
    </row>
    <row r="709" spans="2:9" ht="15.5" x14ac:dyDescent="0.35">
      <c r="B709" s="138">
        <v>690</v>
      </c>
      <c r="C709" s="60" t="str">
        <f>'Maximax, Maximin &amp; Minimax Regr'!$G$10</f>
        <v>£</v>
      </c>
      <c r="D709" s="144">
        <v>237.33634449293496</v>
      </c>
      <c r="E709" s="137">
        <f t="shared" si="53"/>
        <v>35600.451673940246</v>
      </c>
      <c r="F709" s="137">
        <f t="shared" si="54"/>
        <v>0</v>
      </c>
      <c r="G709" s="137">
        <f t="shared" si="55"/>
        <v>7120.0903347880521</v>
      </c>
      <c r="H709" s="137">
        <f t="shared" si="56"/>
        <v>35600.451673940246</v>
      </c>
      <c r="I709" s="137">
        <f t="shared" si="57"/>
        <v>6866.8172246467511</v>
      </c>
    </row>
    <row r="710" spans="2:9" ht="15.5" x14ac:dyDescent="0.35">
      <c r="B710" s="138">
        <v>691</v>
      </c>
      <c r="C710" s="60" t="str">
        <f>'Maximax, Maximin &amp; Minimax Regr'!$G$10</f>
        <v>£</v>
      </c>
      <c r="D710" s="144">
        <v>478.96969512009031</v>
      </c>
      <c r="E710" s="137">
        <f t="shared" si="53"/>
        <v>71845.454268013549</v>
      </c>
      <c r="F710" s="137">
        <f t="shared" si="54"/>
        <v>0</v>
      </c>
      <c r="G710" s="137">
        <f t="shared" si="55"/>
        <v>14369.090853602713</v>
      </c>
      <c r="H710" s="137">
        <f t="shared" si="56"/>
        <v>71845.454268013549</v>
      </c>
      <c r="I710" s="137">
        <f t="shared" si="57"/>
        <v>18948.484756004516</v>
      </c>
    </row>
    <row r="711" spans="2:9" ht="15.5" x14ac:dyDescent="0.35">
      <c r="B711" s="138">
        <v>692</v>
      </c>
      <c r="C711" s="60" t="str">
        <f>'Maximax, Maximin &amp; Minimax Regr'!$G$10</f>
        <v>£</v>
      </c>
      <c r="D711" s="144">
        <v>761.94952238532676</v>
      </c>
      <c r="E711" s="137">
        <f t="shared" si="53"/>
        <v>75000</v>
      </c>
      <c r="F711" s="137">
        <f t="shared" si="54"/>
        <v>39292.428357799014</v>
      </c>
      <c r="G711" s="137">
        <f t="shared" si="55"/>
        <v>-55726.371044038227</v>
      </c>
      <c r="H711" s="137">
        <f t="shared" si="56"/>
        <v>114292.42835779901</v>
      </c>
      <c r="I711" s="137">
        <f t="shared" si="57"/>
        <v>33097.476119266343</v>
      </c>
    </row>
    <row r="712" spans="2:9" ht="15.5" x14ac:dyDescent="0.35">
      <c r="B712" s="138">
        <v>693</v>
      </c>
      <c r="C712" s="60" t="str">
        <f>'Maximax, Maximin &amp; Minimax Regr'!$G$10</f>
        <v>£</v>
      </c>
      <c r="D712" s="144">
        <v>281.79570909756768</v>
      </c>
      <c r="E712" s="137">
        <f t="shared" si="53"/>
        <v>42269.356364635154</v>
      </c>
      <c r="F712" s="137">
        <f t="shared" si="54"/>
        <v>0</v>
      </c>
      <c r="G712" s="137">
        <f t="shared" si="55"/>
        <v>8453.8712729270337</v>
      </c>
      <c r="H712" s="137">
        <f t="shared" si="56"/>
        <v>42269.356364635154</v>
      </c>
      <c r="I712" s="137">
        <f t="shared" si="57"/>
        <v>9089.7854548783871</v>
      </c>
    </row>
    <row r="713" spans="2:9" ht="15.5" x14ac:dyDescent="0.35">
      <c r="B713" s="138">
        <v>694</v>
      </c>
      <c r="C713" s="60" t="str">
        <f>'Maximax, Maximin &amp; Minimax Regr'!$G$10</f>
        <v>£</v>
      </c>
      <c r="D713" s="144">
        <v>339.05453657643363</v>
      </c>
      <c r="E713" s="137">
        <f t="shared" si="53"/>
        <v>50858.180486465048</v>
      </c>
      <c r="F713" s="137">
        <f t="shared" si="54"/>
        <v>0</v>
      </c>
      <c r="G713" s="137">
        <f t="shared" si="55"/>
        <v>10171.636097293012</v>
      </c>
      <c r="H713" s="137">
        <f t="shared" si="56"/>
        <v>50858.180486465048</v>
      </c>
      <c r="I713" s="137">
        <f t="shared" si="57"/>
        <v>11952.726828821687</v>
      </c>
    </row>
    <row r="714" spans="2:9" ht="15.5" x14ac:dyDescent="0.35">
      <c r="B714" s="138">
        <v>695</v>
      </c>
      <c r="C714" s="60" t="str">
        <f>'Maximax, Maximin &amp; Minimax Regr'!$G$10</f>
        <v>£</v>
      </c>
      <c r="D714" s="144">
        <v>647.48680074465165</v>
      </c>
      <c r="E714" s="137">
        <f t="shared" si="53"/>
        <v>75000</v>
      </c>
      <c r="F714" s="137">
        <f t="shared" si="54"/>
        <v>22123.020111697748</v>
      </c>
      <c r="G714" s="137">
        <f t="shared" si="55"/>
        <v>-24821.436201055942</v>
      </c>
      <c r="H714" s="137">
        <f t="shared" si="56"/>
        <v>97123.020111697741</v>
      </c>
      <c r="I714" s="137">
        <f t="shared" si="57"/>
        <v>27374.34003723257</v>
      </c>
    </row>
    <row r="715" spans="2:9" ht="15.5" x14ac:dyDescent="0.35">
      <c r="B715" s="138">
        <v>696</v>
      </c>
      <c r="C715" s="60" t="str">
        <f>'Maximax, Maximin &amp; Minimax Regr'!$G$10</f>
        <v>£</v>
      </c>
      <c r="D715" s="144">
        <v>589.95330668050178</v>
      </c>
      <c r="E715" s="137">
        <f t="shared" si="53"/>
        <v>75000</v>
      </c>
      <c r="F715" s="137">
        <f t="shared" si="54"/>
        <v>13492.996002075268</v>
      </c>
      <c r="G715" s="137">
        <f t="shared" si="55"/>
        <v>-9287.3928037354781</v>
      </c>
      <c r="H715" s="137">
        <f t="shared" si="56"/>
        <v>88492.996002075262</v>
      </c>
      <c r="I715" s="137">
        <f t="shared" si="57"/>
        <v>24497.665334025085</v>
      </c>
    </row>
    <row r="716" spans="2:9" ht="15.5" x14ac:dyDescent="0.35">
      <c r="B716" s="138">
        <v>697</v>
      </c>
      <c r="C716" s="60" t="str">
        <f>'Maximax, Maximin &amp; Minimax Regr'!$G$10</f>
        <v>£</v>
      </c>
      <c r="D716" s="144">
        <v>534.34247871333969</v>
      </c>
      <c r="E716" s="137">
        <f t="shared" si="53"/>
        <v>75000</v>
      </c>
      <c r="F716" s="137">
        <f t="shared" si="54"/>
        <v>5151.3718070009527</v>
      </c>
      <c r="G716" s="137">
        <f t="shared" si="55"/>
        <v>5727.530747398283</v>
      </c>
      <c r="H716" s="137">
        <f t="shared" si="56"/>
        <v>80151.371807000949</v>
      </c>
      <c r="I716" s="137">
        <f t="shared" si="57"/>
        <v>21717.123935666983</v>
      </c>
    </row>
    <row r="717" spans="2:9" ht="15.5" x14ac:dyDescent="0.35">
      <c r="B717" s="138">
        <v>698</v>
      </c>
      <c r="C717" s="60" t="str">
        <f>'Maximax, Maximin &amp; Minimax Regr'!$G$10</f>
        <v>£</v>
      </c>
      <c r="D717" s="144">
        <v>560.39918210394603</v>
      </c>
      <c r="E717" s="137">
        <f t="shared" si="53"/>
        <v>75000</v>
      </c>
      <c r="F717" s="137">
        <f t="shared" si="54"/>
        <v>9059.8773155919043</v>
      </c>
      <c r="G717" s="137">
        <f t="shared" si="55"/>
        <v>-1307.7791680654336</v>
      </c>
      <c r="H717" s="137">
        <f t="shared" si="56"/>
        <v>84059.877315591904</v>
      </c>
      <c r="I717" s="137">
        <f t="shared" si="57"/>
        <v>23019.959105197304</v>
      </c>
    </row>
    <row r="718" spans="2:9" ht="15.5" x14ac:dyDescent="0.35">
      <c r="B718" s="138">
        <v>699</v>
      </c>
      <c r="C718" s="60" t="str">
        <f>'Maximax, Maximin &amp; Minimax Regr'!$G$10</f>
        <v>£</v>
      </c>
      <c r="D718" s="144">
        <v>680.53834650715658</v>
      </c>
      <c r="E718" s="137">
        <f t="shared" si="53"/>
        <v>75000</v>
      </c>
      <c r="F718" s="137">
        <f t="shared" si="54"/>
        <v>27080.751976073487</v>
      </c>
      <c r="G718" s="137">
        <f t="shared" si="55"/>
        <v>-33745.35355693227</v>
      </c>
      <c r="H718" s="137">
        <f t="shared" si="56"/>
        <v>102080.75197607349</v>
      </c>
      <c r="I718" s="137">
        <f t="shared" si="57"/>
        <v>29026.917325357834</v>
      </c>
    </row>
    <row r="719" spans="2:9" ht="15.5" x14ac:dyDescent="0.35">
      <c r="B719" s="138">
        <v>700</v>
      </c>
      <c r="C719" s="60" t="str">
        <f>'Maximax, Maximin &amp; Minimax Regr'!$G$10</f>
        <v>£</v>
      </c>
      <c r="D719" s="144">
        <v>697.62260811181977</v>
      </c>
      <c r="E719" s="137">
        <f t="shared" si="53"/>
        <v>75000</v>
      </c>
      <c r="F719" s="137">
        <f t="shared" si="54"/>
        <v>29643.391216772965</v>
      </c>
      <c r="G719" s="137">
        <f t="shared" si="55"/>
        <v>-38358.104190191341</v>
      </c>
      <c r="H719" s="137">
        <f t="shared" si="56"/>
        <v>104643.39121677297</v>
      </c>
      <c r="I719" s="137">
        <f t="shared" si="57"/>
        <v>29881.130405591</v>
      </c>
    </row>
    <row r="720" spans="2:9" ht="15.5" x14ac:dyDescent="0.35">
      <c r="B720" s="138">
        <v>701</v>
      </c>
      <c r="C720" s="60" t="str">
        <f>'Maximax, Maximin &amp; Minimax Regr'!$G$10</f>
        <v>£</v>
      </c>
      <c r="D720" s="144">
        <v>496.76808984649188</v>
      </c>
      <c r="E720" s="137">
        <f t="shared" si="53"/>
        <v>74515.213476973775</v>
      </c>
      <c r="F720" s="137">
        <f t="shared" si="54"/>
        <v>0</v>
      </c>
      <c r="G720" s="137">
        <f t="shared" si="55"/>
        <v>14903.042695394746</v>
      </c>
      <c r="H720" s="137">
        <f t="shared" si="56"/>
        <v>74515.213476973775</v>
      </c>
      <c r="I720" s="137">
        <f t="shared" si="57"/>
        <v>19838.404492324589</v>
      </c>
    </row>
    <row r="721" spans="2:9" ht="15.5" x14ac:dyDescent="0.35">
      <c r="B721" s="138">
        <v>702</v>
      </c>
      <c r="C721" s="60" t="str">
        <f>'Maximax, Maximin &amp; Minimax Regr'!$G$10</f>
        <v>£</v>
      </c>
      <c r="D721" s="144">
        <v>699.34385204626608</v>
      </c>
      <c r="E721" s="137">
        <f t="shared" si="53"/>
        <v>75000</v>
      </c>
      <c r="F721" s="137">
        <f t="shared" si="54"/>
        <v>29901.577806939913</v>
      </c>
      <c r="G721" s="137">
        <f t="shared" si="55"/>
        <v>-38822.84005249184</v>
      </c>
      <c r="H721" s="137">
        <f t="shared" si="56"/>
        <v>104901.57780693991</v>
      </c>
      <c r="I721" s="137">
        <f t="shared" si="57"/>
        <v>29967.192602313298</v>
      </c>
    </row>
    <row r="722" spans="2:9" ht="15.5" x14ac:dyDescent="0.35">
      <c r="B722" s="138">
        <v>703</v>
      </c>
      <c r="C722" s="60" t="str">
        <f>'Maximax, Maximin &amp; Minimax Regr'!$G$10</f>
        <v>£</v>
      </c>
      <c r="D722" s="144">
        <v>537.65678884243289</v>
      </c>
      <c r="E722" s="137">
        <f t="shared" si="53"/>
        <v>75000</v>
      </c>
      <c r="F722" s="137">
        <f t="shared" si="54"/>
        <v>5648.5183263649333</v>
      </c>
      <c r="G722" s="137">
        <f t="shared" si="55"/>
        <v>4832.6670125431119</v>
      </c>
      <c r="H722" s="137">
        <f t="shared" si="56"/>
        <v>80648.518326364938</v>
      </c>
      <c r="I722" s="137">
        <f t="shared" si="57"/>
        <v>21882.839442121651</v>
      </c>
    </row>
    <row r="723" spans="2:9" ht="15.5" x14ac:dyDescent="0.35">
      <c r="B723" s="138">
        <v>704</v>
      </c>
      <c r="C723" s="60" t="str">
        <f>'Maximax, Maximin &amp; Minimax Regr'!$G$10</f>
        <v>£</v>
      </c>
      <c r="D723" s="144">
        <v>446.08294930875576</v>
      </c>
      <c r="E723" s="137">
        <f t="shared" si="53"/>
        <v>66912.442396313359</v>
      </c>
      <c r="F723" s="137">
        <f t="shared" si="54"/>
        <v>0</v>
      </c>
      <c r="G723" s="137">
        <f t="shared" si="55"/>
        <v>13382.488479262669</v>
      </c>
      <c r="H723" s="137">
        <f t="shared" si="56"/>
        <v>66912.442396313359</v>
      </c>
      <c r="I723" s="137">
        <f t="shared" si="57"/>
        <v>17304.147465437782</v>
      </c>
    </row>
    <row r="724" spans="2:9" ht="15.5" x14ac:dyDescent="0.35">
      <c r="B724" s="138">
        <v>705</v>
      </c>
      <c r="C724" s="60" t="str">
        <f>'Maximax, Maximin &amp; Minimax Regr'!$G$10</f>
        <v>£</v>
      </c>
      <c r="D724" s="144">
        <v>466.29840998565629</v>
      </c>
      <c r="E724" s="137">
        <f t="shared" si="53"/>
        <v>69944.761497848449</v>
      </c>
      <c r="F724" s="137">
        <f t="shared" si="54"/>
        <v>0</v>
      </c>
      <c r="G724" s="137">
        <f t="shared" si="55"/>
        <v>13988.952299569697</v>
      </c>
      <c r="H724" s="137">
        <f t="shared" si="56"/>
        <v>69944.761497848449</v>
      </c>
      <c r="I724" s="137">
        <f t="shared" si="57"/>
        <v>18314.920499282816</v>
      </c>
    </row>
    <row r="725" spans="2:9" ht="15.5" x14ac:dyDescent="0.35">
      <c r="B725" s="138">
        <v>706</v>
      </c>
      <c r="C725" s="60" t="str">
        <f>'Maximax, Maximin &amp; Minimax Regr'!$G$10</f>
        <v>£</v>
      </c>
      <c r="D725" s="144">
        <v>222.00994903408917</v>
      </c>
      <c r="E725" s="137">
        <f t="shared" ref="E725:E788" si="58">IF(D725&lt;=500,D725*150,500*150)</f>
        <v>33301.492355113376</v>
      </c>
      <c r="F725" s="137">
        <f t="shared" ref="F725:F788" si="59">IF(D725&gt;500,(D725-500)*150,0)</f>
        <v>0</v>
      </c>
      <c r="G725" s="137">
        <f t="shared" ref="G725:G788" si="60">E725-($C$8+$C$15*D725+F725)</f>
        <v>6660.2984710226738</v>
      </c>
      <c r="H725" s="137">
        <f t="shared" ref="H725:H788" si="61">150*D725</f>
        <v>33301.492355113376</v>
      </c>
      <c r="I725" s="137">
        <f t="shared" ref="I725:I788" si="62">H725-($D$8+$D$15*D725)</f>
        <v>6100.4974517044575</v>
      </c>
    </row>
    <row r="726" spans="2:9" ht="15.5" x14ac:dyDescent="0.35">
      <c r="B726" s="138">
        <v>707</v>
      </c>
      <c r="C726" s="60" t="str">
        <f>'Maximax, Maximin &amp; Minimax Regr'!$G$10</f>
        <v>£</v>
      </c>
      <c r="D726" s="144">
        <v>447.32810449537646</v>
      </c>
      <c r="E726" s="137">
        <f t="shared" si="58"/>
        <v>67099.21567430647</v>
      </c>
      <c r="F726" s="137">
        <f t="shared" si="59"/>
        <v>0</v>
      </c>
      <c r="G726" s="137">
        <f t="shared" si="60"/>
        <v>13419.843134861294</v>
      </c>
      <c r="H726" s="137">
        <f t="shared" si="61"/>
        <v>67099.21567430647</v>
      </c>
      <c r="I726" s="137">
        <f t="shared" si="62"/>
        <v>17366.405224768823</v>
      </c>
    </row>
    <row r="727" spans="2:9" ht="15.5" x14ac:dyDescent="0.35">
      <c r="B727" s="138">
        <v>708</v>
      </c>
      <c r="C727" s="60" t="str">
        <f>'Maximax, Maximin &amp; Minimax Regr'!$G$10</f>
        <v>£</v>
      </c>
      <c r="D727" s="144">
        <v>569.44486831263157</v>
      </c>
      <c r="E727" s="137">
        <f t="shared" si="58"/>
        <v>75000</v>
      </c>
      <c r="F727" s="137">
        <f t="shared" si="59"/>
        <v>10416.730246894735</v>
      </c>
      <c r="G727" s="137">
        <f t="shared" si="60"/>
        <v>-3750.1144444105157</v>
      </c>
      <c r="H727" s="137">
        <f t="shared" si="61"/>
        <v>85416.730246894731</v>
      </c>
      <c r="I727" s="137">
        <f t="shared" si="62"/>
        <v>23472.243415631572</v>
      </c>
    </row>
    <row r="728" spans="2:9" ht="15.5" x14ac:dyDescent="0.35">
      <c r="B728" s="138">
        <v>709</v>
      </c>
      <c r="C728" s="60" t="str">
        <f>'Maximax, Maximin &amp; Minimax Regr'!$G$10</f>
        <v>£</v>
      </c>
      <c r="D728" s="144">
        <v>282.52815332499159</v>
      </c>
      <c r="E728" s="137">
        <f t="shared" si="58"/>
        <v>42379.222998748737</v>
      </c>
      <c r="F728" s="137">
        <f t="shared" si="59"/>
        <v>0</v>
      </c>
      <c r="G728" s="137">
        <f t="shared" si="60"/>
        <v>8475.8445997497474</v>
      </c>
      <c r="H728" s="137">
        <f t="shared" si="61"/>
        <v>42379.222998748737</v>
      </c>
      <c r="I728" s="137">
        <f t="shared" si="62"/>
        <v>9126.4076662495791</v>
      </c>
    </row>
    <row r="729" spans="2:9" ht="15.5" x14ac:dyDescent="0.35">
      <c r="B729" s="138">
        <v>710</v>
      </c>
      <c r="C729" s="60" t="str">
        <f>'Maximax, Maximin &amp; Minimax Regr'!$G$10</f>
        <v>£</v>
      </c>
      <c r="D729" s="144">
        <v>384.48438978240301</v>
      </c>
      <c r="E729" s="137">
        <f t="shared" si="58"/>
        <v>57672.658467360452</v>
      </c>
      <c r="F729" s="137">
        <f t="shared" si="59"/>
        <v>0</v>
      </c>
      <c r="G729" s="137">
        <f t="shared" si="60"/>
        <v>11534.53169347209</v>
      </c>
      <c r="H729" s="137">
        <f t="shared" si="61"/>
        <v>57672.658467360452</v>
      </c>
      <c r="I729" s="137">
        <f t="shared" si="62"/>
        <v>14224.219489120151</v>
      </c>
    </row>
    <row r="730" spans="2:9" ht="15.5" x14ac:dyDescent="0.35">
      <c r="B730" s="138">
        <v>711</v>
      </c>
      <c r="C730" s="60" t="str">
        <f>'Maximax, Maximin &amp; Minimax Regr'!$G$10</f>
        <v>£</v>
      </c>
      <c r="D730" s="144">
        <v>616.72414319284644</v>
      </c>
      <c r="E730" s="137">
        <f t="shared" si="58"/>
        <v>75000</v>
      </c>
      <c r="F730" s="137">
        <f t="shared" si="59"/>
        <v>17508.621478926965</v>
      </c>
      <c r="G730" s="137">
        <f t="shared" si="60"/>
        <v>-16515.518662068527</v>
      </c>
      <c r="H730" s="137">
        <f t="shared" si="61"/>
        <v>92508.621478926972</v>
      </c>
      <c r="I730" s="137">
        <f t="shared" si="62"/>
        <v>25836.207159642334</v>
      </c>
    </row>
    <row r="731" spans="2:9" ht="15.5" x14ac:dyDescent="0.35">
      <c r="B731" s="138">
        <v>712</v>
      </c>
      <c r="C731" s="60" t="str">
        <f>'Maximax, Maximin &amp; Minimax Regr'!$G$10</f>
        <v>£</v>
      </c>
      <c r="D731" s="144">
        <v>220.27039399395733</v>
      </c>
      <c r="E731" s="137">
        <f t="shared" si="58"/>
        <v>33040.559099093596</v>
      </c>
      <c r="F731" s="137">
        <f t="shared" si="59"/>
        <v>0</v>
      </c>
      <c r="G731" s="137">
        <f t="shared" si="60"/>
        <v>6608.1118198187178</v>
      </c>
      <c r="H731" s="137">
        <f t="shared" si="61"/>
        <v>33040.559099093596</v>
      </c>
      <c r="I731" s="137">
        <f t="shared" si="62"/>
        <v>6013.519699697863</v>
      </c>
    </row>
    <row r="732" spans="2:9" ht="15.5" x14ac:dyDescent="0.35">
      <c r="B732" s="138">
        <v>713</v>
      </c>
      <c r="C732" s="60" t="str">
        <f>'Maximax, Maximin &amp; Minimax Regr'!$G$10</f>
        <v>£</v>
      </c>
      <c r="D732" s="144">
        <v>465.18143253883477</v>
      </c>
      <c r="E732" s="137">
        <f t="shared" si="58"/>
        <v>69777.21488082521</v>
      </c>
      <c r="F732" s="137">
        <f t="shared" si="59"/>
        <v>0</v>
      </c>
      <c r="G732" s="137">
        <f t="shared" si="60"/>
        <v>13955.442976165039</v>
      </c>
      <c r="H732" s="137">
        <f t="shared" si="61"/>
        <v>69777.21488082521</v>
      </c>
      <c r="I732" s="137">
        <f t="shared" si="62"/>
        <v>18259.071626941732</v>
      </c>
    </row>
    <row r="733" spans="2:9" ht="15.5" x14ac:dyDescent="0.35">
      <c r="B733" s="138">
        <v>714</v>
      </c>
      <c r="C733" s="60" t="str">
        <f>'Maximax, Maximin &amp; Minimax Regr'!$G$10</f>
        <v>£</v>
      </c>
      <c r="D733" s="144">
        <v>594.67757194738601</v>
      </c>
      <c r="E733" s="137">
        <f t="shared" si="58"/>
        <v>75000</v>
      </c>
      <c r="F733" s="137">
        <f t="shared" si="59"/>
        <v>14201.635792107902</v>
      </c>
      <c r="G733" s="137">
        <f t="shared" si="60"/>
        <v>-10562.944425794223</v>
      </c>
      <c r="H733" s="137">
        <f t="shared" si="61"/>
        <v>89201.635792107903</v>
      </c>
      <c r="I733" s="137">
        <f t="shared" si="62"/>
        <v>24733.878597369301</v>
      </c>
    </row>
    <row r="734" spans="2:9" ht="15.5" x14ac:dyDescent="0.35">
      <c r="B734" s="138">
        <v>715</v>
      </c>
      <c r="C734" s="60" t="str">
        <f>'Maximax, Maximin &amp; Minimax Regr'!$G$10</f>
        <v>£</v>
      </c>
      <c r="D734" s="144">
        <v>220.67323831904051</v>
      </c>
      <c r="E734" s="137">
        <f t="shared" si="58"/>
        <v>33100.985747856073</v>
      </c>
      <c r="F734" s="137">
        <f t="shared" si="59"/>
        <v>0</v>
      </c>
      <c r="G734" s="137">
        <f t="shared" si="60"/>
        <v>6620.1971495712132</v>
      </c>
      <c r="H734" s="137">
        <f t="shared" si="61"/>
        <v>33100.985747856073</v>
      </c>
      <c r="I734" s="137">
        <f t="shared" si="62"/>
        <v>6033.6619159520233</v>
      </c>
    </row>
    <row r="735" spans="2:9" ht="15.5" x14ac:dyDescent="0.35">
      <c r="B735" s="138">
        <v>716</v>
      </c>
      <c r="C735" s="60" t="str">
        <f>'Maximax, Maximin &amp; Minimax Regr'!$G$10</f>
        <v>£</v>
      </c>
      <c r="D735" s="144">
        <v>377.74590289010285</v>
      </c>
      <c r="E735" s="137">
        <f t="shared" si="58"/>
        <v>56661.885433515425</v>
      </c>
      <c r="F735" s="137">
        <f t="shared" si="59"/>
        <v>0</v>
      </c>
      <c r="G735" s="137">
        <f t="shared" si="60"/>
        <v>11332.377086703083</v>
      </c>
      <c r="H735" s="137">
        <f t="shared" si="61"/>
        <v>56661.885433515425</v>
      </c>
      <c r="I735" s="137">
        <f t="shared" si="62"/>
        <v>13887.295144505137</v>
      </c>
    </row>
    <row r="736" spans="2:9" ht="15.5" x14ac:dyDescent="0.35">
      <c r="B736" s="138">
        <v>717</v>
      </c>
      <c r="C736" s="60" t="str">
        <f>'Maximax, Maximin &amp; Minimax Regr'!$G$10</f>
        <v>£</v>
      </c>
      <c r="D736" s="144">
        <v>465.40116580706194</v>
      </c>
      <c r="E736" s="137">
        <f t="shared" si="58"/>
        <v>69810.174871059295</v>
      </c>
      <c r="F736" s="137">
        <f t="shared" si="59"/>
        <v>0</v>
      </c>
      <c r="G736" s="137">
        <f t="shared" si="60"/>
        <v>13962.034974211863</v>
      </c>
      <c r="H736" s="137">
        <f t="shared" si="61"/>
        <v>69810.174871059295</v>
      </c>
      <c r="I736" s="137">
        <f t="shared" si="62"/>
        <v>18270.058290353103</v>
      </c>
    </row>
    <row r="737" spans="2:9" ht="15.5" x14ac:dyDescent="0.35">
      <c r="B737" s="138">
        <v>718</v>
      </c>
      <c r="C737" s="60" t="str">
        <f>'Maximax, Maximin &amp; Minimax Regr'!$G$10</f>
        <v>£</v>
      </c>
      <c r="D737" s="144">
        <v>433.41166417432169</v>
      </c>
      <c r="E737" s="137">
        <f t="shared" si="58"/>
        <v>65011.749626148252</v>
      </c>
      <c r="F737" s="137">
        <f t="shared" si="59"/>
        <v>0</v>
      </c>
      <c r="G737" s="137">
        <f t="shared" si="60"/>
        <v>13002.349925229653</v>
      </c>
      <c r="H737" s="137">
        <f t="shared" si="61"/>
        <v>65011.749626148252</v>
      </c>
      <c r="I737" s="137">
        <f t="shared" si="62"/>
        <v>16670.583208716082</v>
      </c>
    </row>
    <row r="738" spans="2:9" ht="15.5" x14ac:dyDescent="0.35">
      <c r="B738" s="138">
        <v>719</v>
      </c>
      <c r="C738" s="60" t="str">
        <f>'Maximax, Maximin &amp; Minimax Regr'!$G$10</f>
        <v>£</v>
      </c>
      <c r="D738" s="144">
        <v>413.94695883053072</v>
      </c>
      <c r="E738" s="137">
        <f t="shared" si="58"/>
        <v>62092.04382457961</v>
      </c>
      <c r="F738" s="137">
        <f t="shared" si="59"/>
        <v>0</v>
      </c>
      <c r="G738" s="137">
        <f t="shared" si="60"/>
        <v>12418.408764915926</v>
      </c>
      <c r="H738" s="137">
        <f t="shared" si="61"/>
        <v>62092.04382457961</v>
      </c>
      <c r="I738" s="137">
        <f t="shared" si="62"/>
        <v>15697.347941526539</v>
      </c>
    </row>
    <row r="739" spans="2:9" ht="15.5" x14ac:dyDescent="0.35">
      <c r="B739" s="138">
        <v>720</v>
      </c>
      <c r="C739" s="60" t="str">
        <f>'Maximax, Maximin &amp; Minimax Regr'!$G$10</f>
        <v>£</v>
      </c>
      <c r="D739" s="144">
        <v>586.2727744376964</v>
      </c>
      <c r="E739" s="137">
        <f t="shared" si="58"/>
        <v>75000</v>
      </c>
      <c r="F739" s="137">
        <f t="shared" si="59"/>
        <v>12940.91616565446</v>
      </c>
      <c r="G739" s="137">
        <f t="shared" si="60"/>
        <v>-8293.6490981780225</v>
      </c>
      <c r="H739" s="137">
        <f t="shared" si="61"/>
        <v>87940.91616565446</v>
      </c>
      <c r="I739" s="137">
        <f t="shared" si="62"/>
        <v>24313.638721884818</v>
      </c>
    </row>
    <row r="740" spans="2:9" ht="15.5" x14ac:dyDescent="0.35">
      <c r="B740" s="138">
        <v>721</v>
      </c>
      <c r="C740" s="60" t="str">
        <f>'Maximax, Maximin &amp; Minimax Regr'!$G$10</f>
        <v>£</v>
      </c>
      <c r="D740" s="144">
        <v>724.55824457533492</v>
      </c>
      <c r="E740" s="137">
        <f t="shared" si="58"/>
        <v>75000</v>
      </c>
      <c r="F740" s="137">
        <f t="shared" si="59"/>
        <v>33683.736686300239</v>
      </c>
      <c r="G740" s="137">
        <f t="shared" si="60"/>
        <v>-45630.726035340427</v>
      </c>
      <c r="H740" s="137">
        <f t="shared" si="61"/>
        <v>108683.73668630024</v>
      </c>
      <c r="I740" s="137">
        <f t="shared" si="62"/>
        <v>31227.912228766741</v>
      </c>
    </row>
    <row r="741" spans="2:9" ht="15.5" x14ac:dyDescent="0.35">
      <c r="B741" s="138">
        <v>722</v>
      </c>
      <c r="C741" s="60" t="str">
        <f>'Maximax, Maximin &amp; Minimax Regr'!$G$10</f>
        <v>£</v>
      </c>
      <c r="D741" s="144">
        <v>453.11441389202548</v>
      </c>
      <c r="E741" s="137">
        <f t="shared" si="58"/>
        <v>67967.162083803822</v>
      </c>
      <c r="F741" s="137">
        <f t="shared" si="59"/>
        <v>0</v>
      </c>
      <c r="G741" s="137">
        <f t="shared" si="60"/>
        <v>13593.432416760763</v>
      </c>
      <c r="H741" s="137">
        <f t="shared" si="61"/>
        <v>67967.162083803822</v>
      </c>
      <c r="I741" s="137">
        <f t="shared" si="62"/>
        <v>17655.720694601274</v>
      </c>
    </row>
    <row r="742" spans="2:9" ht="15.5" x14ac:dyDescent="0.35">
      <c r="B742" s="138">
        <v>723</v>
      </c>
      <c r="C742" s="60" t="str">
        <f>'Maximax, Maximin &amp; Minimax Regr'!$G$10</f>
        <v>£</v>
      </c>
      <c r="D742" s="144">
        <v>209.90630817590869</v>
      </c>
      <c r="E742" s="137">
        <f t="shared" si="58"/>
        <v>31485.946226386302</v>
      </c>
      <c r="F742" s="137">
        <f t="shared" si="59"/>
        <v>0</v>
      </c>
      <c r="G742" s="137">
        <f t="shared" si="60"/>
        <v>6297.189245277259</v>
      </c>
      <c r="H742" s="137">
        <f t="shared" si="61"/>
        <v>31485.946226386302</v>
      </c>
      <c r="I742" s="137">
        <f t="shared" si="62"/>
        <v>5495.3154087954317</v>
      </c>
    </row>
    <row r="743" spans="2:9" ht="15.5" x14ac:dyDescent="0.35">
      <c r="B743" s="138">
        <v>724</v>
      </c>
      <c r="C743" s="60" t="str">
        <f>'Maximax, Maximin &amp; Minimax Regr'!$G$10</f>
        <v>£</v>
      </c>
      <c r="D743" s="144">
        <v>293.77117221594898</v>
      </c>
      <c r="E743" s="137">
        <f t="shared" si="58"/>
        <v>44065.67583239235</v>
      </c>
      <c r="F743" s="137">
        <f t="shared" si="59"/>
        <v>0</v>
      </c>
      <c r="G743" s="137">
        <f t="shared" si="60"/>
        <v>8813.1351664784743</v>
      </c>
      <c r="H743" s="137">
        <f t="shared" si="61"/>
        <v>44065.67583239235</v>
      </c>
      <c r="I743" s="137">
        <f t="shared" si="62"/>
        <v>9688.5586107974523</v>
      </c>
    </row>
    <row r="744" spans="2:9" ht="15.5" x14ac:dyDescent="0.35">
      <c r="B744" s="138">
        <v>725</v>
      </c>
      <c r="C744" s="60" t="str">
        <f>'Maximax, Maximin &amp; Minimax Regr'!$G$10</f>
        <v>£</v>
      </c>
      <c r="D744" s="144">
        <v>534.12274544511251</v>
      </c>
      <c r="E744" s="137">
        <f t="shared" si="58"/>
        <v>75000</v>
      </c>
      <c r="F744" s="137">
        <f t="shared" si="59"/>
        <v>5118.4118167668767</v>
      </c>
      <c r="G744" s="137">
        <f t="shared" si="60"/>
        <v>5786.8587298196217</v>
      </c>
      <c r="H744" s="137">
        <f t="shared" si="61"/>
        <v>80118.411816766878</v>
      </c>
      <c r="I744" s="137">
        <f t="shared" si="62"/>
        <v>21706.137272255626</v>
      </c>
    </row>
    <row r="745" spans="2:9" ht="15.5" x14ac:dyDescent="0.35">
      <c r="B745" s="138">
        <v>726</v>
      </c>
      <c r="C745" s="60" t="str">
        <f>'Maximax, Maximin &amp; Minimax Regr'!$G$10</f>
        <v>£</v>
      </c>
      <c r="D745" s="144">
        <v>572.94228949858086</v>
      </c>
      <c r="E745" s="137">
        <f t="shared" si="58"/>
        <v>75000</v>
      </c>
      <c r="F745" s="137">
        <f t="shared" si="59"/>
        <v>10941.34342478713</v>
      </c>
      <c r="G745" s="137">
        <f t="shared" si="60"/>
        <v>-4694.4181646168436</v>
      </c>
      <c r="H745" s="137">
        <f t="shared" si="61"/>
        <v>85941.343424787134</v>
      </c>
      <c r="I745" s="137">
        <f t="shared" si="62"/>
        <v>23647.114474929047</v>
      </c>
    </row>
    <row r="746" spans="2:9" ht="15.5" x14ac:dyDescent="0.35">
      <c r="B746" s="138">
        <v>727</v>
      </c>
      <c r="C746" s="60" t="str">
        <f>'Maximax, Maximin &amp; Minimax Regr'!$G$10</f>
        <v>£</v>
      </c>
      <c r="D746" s="144">
        <v>770.11627552110349</v>
      </c>
      <c r="E746" s="137">
        <f t="shared" si="58"/>
        <v>75000</v>
      </c>
      <c r="F746" s="137">
        <f t="shared" si="59"/>
        <v>40517.441328165522</v>
      </c>
      <c r="G746" s="137">
        <f t="shared" si="60"/>
        <v>-57931.39439069794</v>
      </c>
      <c r="H746" s="137">
        <f t="shared" si="61"/>
        <v>115517.44132816553</v>
      </c>
      <c r="I746" s="137">
        <f t="shared" si="62"/>
        <v>33505.813776055176</v>
      </c>
    </row>
    <row r="747" spans="2:9" ht="15.5" x14ac:dyDescent="0.35">
      <c r="B747" s="138">
        <v>728</v>
      </c>
      <c r="C747" s="60" t="str">
        <f>'Maximax, Maximin &amp; Minimax Regr'!$G$10</f>
        <v>£</v>
      </c>
      <c r="D747" s="144">
        <v>758.61690115054773</v>
      </c>
      <c r="E747" s="137">
        <f t="shared" si="58"/>
        <v>75000</v>
      </c>
      <c r="F747" s="137">
        <f t="shared" si="59"/>
        <v>38792.53517258216</v>
      </c>
      <c r="G747" s="137">
        <f t="shared" si="60"/>
        <v>-54826.563310647878</v>
      </c>
      <c r="H747" s="137">
        <f t="shared" si="61"/>
        <v>113792.53517258215</v>
      </c>
      <c r="I747" s="137">
        <f t="shared" si="62"/>
        <v>32930.845057527375</v>
      </c>
    </row>
    <row r="748" spans="2:9" ht="15.5" x14ac:dyDescent="0.35">
      <c r="B748" s="138">
        <v>729</v>
      </c>
      <c r="C748" s="60" t="str">
        <f>'Maximax, Maximin &amp; Minimax Regr'!$G$10</f>
        <v>£</v>
      </c>
      <c r="D748" s="144">
        <v>790.6247138889737</v>
      </c>
      <c r="E748" s="137">
        <f t="shared" si="58"/>
        <v>75000</v>
      </c>
      <c r="F748" s="137">
        <f t="shared" si="59"/>
        <v>43593.707083346053</v>
      </c>
      <c r="G748" s="137">
        <f t="shared" si="60"/>
        <v>-63468.672750022903</v>
      </c>
      <c r="H748" s="137">
        <f t="shared" si="61"/>
        <v>118593.70708334606</v>
      </c>
      <c r="I748" s="137">
        <f t="shared" si="62"/>
        <v>34531.235694448696</v>
      </c>
    </row>
    <row r="749" spans="2:9" ht="15.5" x14ac:dyDescent="0.35">
      <c r="B749" s="138">
        <v>730</v>
      </c>
      <c r="C749" s="60" t="str">
        <f>'Maximax, Maximin &amp; Minimax Regr'!$G$10</f>
        <v>£</v>
      </c>
      <c r="D749" s="144">
        <v>589.23917355876347</v>
      </c>
      <c r="E749" s="137">
        <f t="shared" si="58"/>
        <v>75000</v>
      </c>
      <c r="F749" s="137">
        <f t="shared" si="59"/>
        <v>13385.87603381452</v>
      </c>
      <c r="G749" s="137">
        <f t="shared" si="60"/>
        <v>-9094.5768608661456</v>
      </c>
      <c r="H749" s="137">
        <f t="shared" si="61"/>
        <v>88385.876033814522</v>
      </c>
      <c r="I749" s="137">
        <f t="shared" si="62"/>
        <v>24461.958677938179</v>
      </c>
    </row>
    <row r="750" spans="2:9" ht="15.5" x14ac:dyDescent="0.35">
      <c r="B750" s="138">
        <v>731</v>
      </c>
      <c r="C750" s="60" t="str">
        <f>'Maximax, Maximin &amp; Minimax Regr'!$G$10</f>
        <v>£</v>
      </c>
      <c r="D750" s="144">
        <v>347.880489516892</v>
      </c>
      <c r="E750" s="137">
        <f t="shared" si="58"/>
        <v>52182.073427533796</v>
      </c>
      <c r="F750" s="137">
        <f t="shared" si="59"/>
        <v>0</v>
      </c>
      <c r="G750" s="137">
        <f t="shared" si="60"/>
        <v>10436.414685506759</v>
      </c>
      <c r="H750" s="137">
        <f t="shared" si="61"/>
        <v>52182.073427533796</v>
      </c>
      <c r="I750" s="137">
        <f t="shared" si="62"/>
        <v>12394.024475844599</v>
      </c>
    </row>
    <row r="751" spans="2:9" ht="15.5" x14ac:dyDescent="0.35">
      <c r="B751" s="138">
        <v>732</v>
      </c>
      <c r="C751" s="60" t="str">
        <f>'Maximax, Maximin &amp; Minimax Regr'!$G$10</f>
        <v>£</v>
      </c>
      <c r="D751" s="144">
        <v>793.20657979064299</v>
      </c>
      <c r="E751" s="137">
        <f t="shared" si="58"/>
        <v>75000</v>
      </c>
      <c r="F751" s="137">
        <f t="shared" si="59"/>
        <v>43980.986968596451</v>
      </c>
      <c r="G751" s="137">
        <f t="shared" si="60"/>
        <v>-64165.776543473592</v>
      </c>
      <c r="H751" s="137">
        <f t="shared" si="61"/>
        <v>118980.98696859645</v>
      </c>
      <c r="I751" s="137">
        <f t="shared" si="62"/>
        <v>34660.32898953215</v>
      </c>
    </row>
    <row r="752" spans="2:9" ht="15.5" x14ac:dyDescent="0.35">
      <c r="B752" s="138">
        <v>733</v>
      </c>
      <c r="C752" s="60" t="str">
        <f>'Maximax, Maximin &amp; Minimax Regr'!$G$10</f>
        <v>£</v>
      </c>
      <c r="D752" s="144">
        <v>639.02706991790524</v>
      </c>
      <c r="E752" s="137">
        <f t="shared" si="58"/>
        <v>75000</v>
      </c>
      <c r="F752" s="137">
        <f t="shared" si="59"/>
        <v>20854.060487685787</v>
      </c>
      <c r="G752" s="137">
        <f t="shared" si="60"/>
        <v>-22537.30887783441</v>
      </c>
      <c r="H752" s="137">
        <f t="shared" si="61"/>
        <v>95854.060487685783</v>
      </c>
      <c r="I752" s="137">
        <f t="shared" si="62"/>
        <v>26951.353495895251</v>
      </c>
    </row>
    <row r="753" spans="2:9" ht="15.5" x14ac:dyDescent="0.35">
      <c r="B753" s="138">
        <v>734</v>
      </c>
      <c r="C753" s="60" t="str">
        <f>'Maximax, Maximin &amp; Minimax Regr'!$G$10</f>
        <v>£</v>
      </c>
      <c r="D753" s="144">
        <v>420.02624591814936</v>
      </c>
      <c r="E753" s="137">
        <f t="shared" si="58"/>
        <v>63003.936887722404</v>
      </c>
      <c r="F753" s="137">
        <f t="shared" si="59"/>
        <v>0</v>
      </c>
      <c r="G753" s="137">
        <f t="shared" si="60"/>
        <v>12600.787377544482</v>
      </c>
      <c r="H753" s="137">
        <f t="shared" si="61"/>
        <v>63003.936887722404</v>
      </c>
      <c r="I753" s="137">
        <f t="shared" si="62"/>
        <v>16001.312295907468</v>
      </c>
    </row>
    <row r="754" spans="2:9" ht="15.5" x14ac:dyDescent="0.35">
      <c r="B754" s="138">
        <v>735</v>
      </c>
      <c r="C754" s="60" t="str">
        <f>'Maximax, Maximin &amp; Minimax Regr'!$G$10</f>
        <v>£</v>
      </c>
      <c r="D754" s="144">
        <v>230.23163548692281</v>
      </c>
      <c r="E754" s="137">
        <f t="shared" si="58"/>
        <v>34534.74532303842</v>
      </c>
      <c r="F754" s="137">
        <f t="shared" si="59"/>
        <v>0</v>
      </c>
      <c r="G754" s="137">
        <f t="shared" si="60"/>
        <v>6906.9490646076811</v>
      </c>
      <c r="H754" s="137">
        <f t="shared" si="61"/>
        <v>34534.74532303842</v>
      </c>
      <c r="I754" s="137">
        <f t="shared" si="62"/>
        <v>6511.5817743461375</v>
      </c>
    </row>
    <row r="755" spans="2:9" ht="15.5" x14ac:dyDescent="0.35">
      <c r="B755" s="138">
        <v>736</v>
      </c>
      <c r="C755" s="60" t="str">
        <f>'Maximax, Maximin &amp; Minimax Regr'!$G$10</f>
        <v>£</v>
      </c>
      <c r="D755" s="144">
        <v>313.76689962462234</v>
      </c>
      <c r="E755" s="137">
        <f t="shared" si="58"/>
        <v>47065.034943693354</v>
      </c>
      <c r="F755" s="137">
        <f t="shared" si="59"/>
        <v>0</v>
      </c>
      <c r="G755" s="137">
        <f t="shared" si="60"/>
        <v>9413.0069887386708</v>
      </c>
      <c r="H755" s="137">
        <f t="shared" si="61"/>
        <v>47065.034943693354</v>
      </c>
      <c r="I755" s="137">
        <f t="shared" si="62"/>
        <v>10688.344981231123</v>
      </c>
    </row>
    <row r="756" spans="2:9" ht="15.5" x14ac:dyDescent="0.35">
      <c r="B756" s="138">
        <v>737</v>
      </c>
      <c r="C756" s="60" t="str">
        <f>'Maximax, Maximin &amp; Minimax Regr'!$G$10</f>
        <v>£</v>
      </c>
      <c r="D756" s="144">
        <v>698.86776329844054</v>
      </c>
      <c r="E756" s="137">
        <f t="shared" si="58"/>
        <v>75000</v>
      </c>
      <c r="F756" s="137">
        <f t="shared" si="59"/>
        <v>29830.164494766079</v>
      </c>
      <c r="G756" s="137">
        <f t="shared" si="60"/>
        <v>-38694.296090578951</v>
      </c>
      <c r="H756" s="137">
        <f t="shared" si="61"/>
        <v>104830.16449476608</v>
      </c>
      <c r="I756" s="137">
        <f t="shared" si="62"/>
        <v>29943.388164922027</v>
      </c>
    </row>
    <row r="757" spans="2:9" ht="15.5" x14ac:dyDescent="0.35">
      <c r="B757" s="138">
        <v>738</v>
      </c>
      <c r="C757" s="60" t="str">
        <f>'Maximax, Maximin &amp; Minimax Regr'!$G$10</f>
        <v>£</v>
      </c>
      <c r="D757" s="144">
        <v>401.98980681783502</v>
      </c>
      <c r="E757" s="137">
        <f t="shared" si="58"/>
        <v>60298.47102267525</v>
      </c>
      <c r="F757" s="137">
        <f t="shared" si="59"/>
        <v>0</v>
      </c>
      <c r="G757" s="137">
        <f t="shared" si="60"/>
        <v>12059.694204535052</v>
      </c>
      <c r="H757" s="137">
        <f t="shared" si="61"/>
        <v>60298.47102267525</v>
      </c>
      <c r="I757" s="137">
        <f t="shared" si="62"/>
        <v>15099.490340891745</v>
      </c>
    </row>
    <row r="758" spans="2:9" ht="15.5" x14ac:dyDescent="0.35">
      <c r="B758" s="138">
        <v>739</v>
      </c>
      <c r="C758" s="60" t="str">
        <f>'Maximax, Maximin &amp; Minimax Regr'!$G$10</f>
        <v>£</v>
      </c>
      <c r="D758" s="144">
        <v>321.38431958983125</v>
      </c>
      <c r="E758" s="137">
        <f t="shared" si="58"/>
        <v>48207.647938474685</v>
      </c>
      <c r="F758" s="137">
        <f t="shared" si="59"/>
        <v>0</v>
      </c>
      <c r="G758" s="137">
        <f t="shared" si="60"/>
        <v>9641.5295876949385</v>
      </c>
      <c r="H758" s="137">
        <f t="shared" si="61"/>
        <v>48207.647938474685</v>
      </c>
      <c r="I758" s="137">
        <f t="shared" si="62"/>
        <v>11069.215979491557</v>
      </c>
    </row>
    <row r="759" spans="2:9" ht="15.5" x14ac:dyDescent="0.35">
      <c r="B759" s="138">
        <v>740</v>
      </c>
      <c r="C759" s="60" t="str">
        <f>'Maximax, Maximin &amp; Minimax Regr'!$G$10</f>
        <v>£</v>
      </c>
      <c r="D759" s="144">
        <v>764.71449934385203</v>
      </c>
      <c r="E759" s="137">
        <f t="shared" si="58"/>
        <v>75000</v>
      </c>
      <c r="F759" s="137">
        <f t="shared" si="59"/>
        <v>39707.174901577804</v>
      </c>
      <c r="G759" s="137">
        <f t="shared" si="60"/>
        <v>-56472.914822840045</v>
      </c>
      <c r="H759" s="137">
        <f t="shared" si="61"/>
        <v>114707.1749015778</v>
      </c>
      <c r="I759" s="137">
        <f t="shared" si="62"/>
        <v>33235.724967192597</v>
      </c>
    </row>
    <row r="760" spans="2:9" ht="15.5" x14ac:dyDescent="0.35">
      <c r="B760" s="138">
        <v>741</v>
      </c>
      <c r="C760" s="60" t="str">
        <f>'Maximax, Maximin &amp; Minimax Regr'!$G$10</f>
        <v>£</v>
      </c>
      <c r="D760" s="144">
        <v>666.21906186101864</v>
      </c>
      <c r="E760" s="137">
        <f t="shared" si="58"/>
        <v>75000</v>
      </c>
      <c r="F760" s="137">
        <f t="shared" si="59"/>
        <v>24932.859279152795</v>
      </c>
      <c r="G760" s="137">
        <f t="shared" si="60"/>
        <v>-29879.146702475031</v>
      </c>
      <c r="H760" s="137">
        <f t="shared" si="61"/>
        <v>99932.859279152792</v>
      </c>
      <c r="I760" s="137">
        <f t="shared" si="62"/>
        <v>28310.953093050921</v>
      </c>
    </row>
    <row r="761" spans="2:9" ht="15.5" x14ac:dyDescent="0.35">
      <c r="B761" s="138">
        <v>742</v>
      </c>
      <c r="C761" s="60" t="str">
        <f>'Maximax, Maximin &amp; Minimax Regr'!$G$10</f>
        <v>£</v>
      </c>
      <c r="D761" s="144">
        <v>459.24863429670091</v>
      </c>
      <c r="E761" s="137">
        <f t="shared" si="58"/>
        <v>68887.295144505144</v>
      </c>
      <c r="F761" s="137">
        <f t="shared" si="59"/>
        <v>0</v>
      </c>
      <c r="G761" s="137">
        <f t="shared" si="60"/>
        <v>13777.459028901038</v>
      </c>
      <c r="H761" s="137">
        <f t="shared" si="61"/>
        <v>68887.295144505144</v>
      </c>
      <c r="I761" s="137">
        <f t="shared" si="62"/>
        <v>17962.431714835053</v>
      </c>
    </row>
    <row r="762" spans="2:9" ht="15.5" x14ac:dyDescent="0.35">
      <c r="B762" s="138">
        <v>743</v>
      </c>
      <c r="C762" s="60" t="str">
        <f>'Maximax, Maximin &amp; Minimax Regr'!$G$10</f>
        <v>£</v>
      </c>
      <c r="D762" s="144">
        <v>511.81981872005372</v>
      </c>
      <c r="E762" s="137">
        <f t="shared" si="58"/>
        <v>75000</v>
      </c>
      <c r="F762" s="137">
        <f t="shared" si="59"/>
        <v>1772.9728080080577</v>
      </c>
      <c r="G762" s="137">
        <f t="shared" si="60"/>
        <v>11808.648945585497</v>
      </c>
      <c r="H762" s="137">
        <f t="shared" si="61"/>
        <v>76772.972808008053</v>
      </c>
      <c r="I762" s="137">
        <f t="shared" si="62"/>
        <v>20590.99093600268</v>
      </c>
    </row>
    <row r="763" spans="2:9" ht="15.5" x14ac:dyDescent="0.35">
      <c r="B763" s="138">
        <v>744</v>
      </c>
      <c r="C763" s="60" t="str">
        <f>'Maximax, Maximin &amp; Minimax Regr'!$G$10</f>
        <v>£</v>
      </c>
      <c r="D763" s="144">
        <v>786.15680410168761</v>
      </c>
      <c r="E763" s="137">
        <f t="shared" si="58"/>
        <v>75000</v>
      </c>
      <c r="F763" s="137">
        <f t="shared" si="59"/>
        <v>42923.520615253139</v>
      </c>
      <c r="G763" s="137">
        <f t="shared" si="60"/>
        <v>-62262.337107455649</v>
      </c>
      <c r="H763" s="137">
        <f t="shared" si="61"/>
        <v>117923.52061525315</v>
      </c>
      <c r="I763" s="137">
        <f t="shared" si="62"/>
        <v>34307.840205084387</v>
      </c>
    </row>
    <row r="764" spans="2:9" ht="15.5" x14ac:dyDescent="0.35">
      <c r="B764" s="138">
        <v>745</v>
      </c>
      <c r="C764" s="60" t="str">
        <f>'Maximax, Maximin &amp; Minimax Regr'!$G$10</f>
        <v>£</v>
      </c>
      <c r="D764" s="144">
        <v>385.85772270882291</v>
      </c>
      <c r="E764" s="137">
        <f t="shared" si="58"/>
        <v>57878.658406323433</v>
      </c>
      <c r="F764" s="137">
        <f t="shared" si="59"/>
        <v>0</v>
      </c>
      <c r="G764" s="137">
        <f t="shared" si="60"/>
        <v>11575.731681264682</v>
      </c>
      <c r="H764" s="137">
        <f t="shared" si="61"/>
        <v>57878.658406323433</v>
      </c>
      <c r="I764" s="137">
        <f t="shared" si="62"/>
        <v>14292.886135441142</v>
      </c>
    </row>
    <row r="765" spans="2:9" ht="15.5" x14ac:dyDescent="0.35">
      <c r="B765" s="138">
        <v>746</v>
      </c>
      <c r="C765" s="60" t="str">
        <f>'Maximax, Maximin &amp; Minimax Regr'!$G$10</f>
        <v>£</v>
      </c>
      <c r="D765" s="144">
        <v>262.11127048554948</v>
      </c>
      <c r="E765" s="137">
        <f t="shared" si="58"/>
        <v>39316.69057283242</v>
      </c>
      <c r="F765" s="137">
        <f t="shared" si="59"/>
        <v>0</v>
      </c>
      <c r="G765" s="137">
        <f t="shared" si="60"/>
        <v>7863.3381145664825</v>
      </c>
      <c r="H765" s="137">
        <f t="shared" si="61"/>
        <v>39316.69057283242</v>
      </c>
      <c r="I765" s="137">
        <f t="shared" si="62"/>
        <v>8105.5635242774733</v>
      </c>
    </row>
    <row r="766" spans="2:9" ht="15.5" x14ac:dyDescent="0.35">
      <c r="B766" s="138">
        <v>747</v>
      </c>
      <c r="C766" s="60" t="str">
        <f>'Maximax, Maximin &amp; Minimax Regr'!$G$10</f>
        <v>£</v>
      </c>
      <c r="D766" s="144">
        <v>276.74184392834252</v>
      </c>
      <c r="E766" s="137">
        <f t="shared" si="58"/>
        <v>41511.276589251378</v>
      </c>
      <c r="F766" s="137">
        <f t="shared" si="59"/>
        <v>0</v>
      </c>
      <c r="G766" s="137">
        <f t="shared" si="60"/>
        <v>8302.2553178502785</v>
      </c>
      <c r="H766" s="137">
        <f t="shared" si="61"/>
        <v>41511.276589251378</v>
      </c>
      <c r="I766" s="137">
        <f t="shared" si="62"/>
        <v>8837.0921964171248</v>
      </c>
    </row>
    <row r="767" spans="2:9" ht="15.5" x14ac:dyDescent="0.35">
      <c r="B767" s="138">
        <v>748</v>
      </c>
      <c r="C767" s="60" t="str">
        <f>'Maximax, Maximin &amp; Minimax Regr'!$G$10</f>
        <v>£</v>
      </c>
      <c r="D767" s="144">
        <v>793.73760185552533</v>
      </c>
      <c r="E767" s="137">
        <f t="shared" si="58"/>
        <v>75000</v>
      </c>
      <c r="F767" s="137">
        <f t="shared" si="59"/>
        <v>44060.640278328799</v>
      </c>
      <c r="G767" s="137">
        <f t="shared" si="60"/>
        <v>-64309.152500991826</v>
      </c>
      <c r="H767" s="137">
        <f t="shared" si="61"/>
        <v>119060.64027832879</v>
      </c>
      <c r="I767" s="137">
        <f t="shared" si="62"/>
        <v>34686.880092776264</v>
      </c>
    </row>
    <row r="768" spans="2:9" ht="15.5" x14ac:dyDescent="0.35">
      <c r="B768" s="138">
        <v>749</v>
      </c>
      <c r="C768" s="60" t="str">
        <f>'Maximax, Maximin &amp; Minimax Regr'!$G$10</f>
        <v>£</v>
      </c>
      <c r="D768" s="144">
        <v>586.89535203100672</v>
      </c>
      <c r="E768" s="137">
        <f t="shared" si="58"/>
        <v>75000</v>
      </c>
      <c r="F768" s="137">
        <f t="shared" si="59"/>
        <v>13034.302804651008</v>
      </c>
      <c r="G768" s="137">
        <f t="shared" si="60"/>
        <v>-8461.745048371813</v>
      </c>
      <c r="H768" s="137">
        <f t="shared" si="61"/>
        <v>88034.302804651015</v>
      </c>
      <c r="I768" s="137">
        <f t="shared" si="62"/>
        <v>24344.767601550346</v>
      </c>
    </row>
    <row r="769" spans="2:9" ht="15.5" x14ac:dyDescent="0.35">
      <c r="B769" s="138">
        <v>750</v>
      </c>
      <c r="C769" s="60" t="str">
        <f>'Maximax, Maximin &amp; Minimax Regr'!$G$10</f>
        <v>£</v>
      </c>
      <c r="D769" s="144">
        <v>395.04989776299328</v>
      </c>
      <c r="E769" s="137">
        <f t="shared" si="58"/>
        <v>59257.484664448995</v>
      </c>
      <c r="F769" s="137">
        <f t="shared" si="59"/>
        <v>0</v>
      </c>
      <c r="G769" s="137">
        <f t="shared" si="60"/>
        <v>11851.496932889801</v>
      </c>
      <c r="H769" s="137">
        <f t="shared" si="61"/>
        <v>59257.484664448995</v>
      </c>
      <c r="I769" s="137">
        <f t="shared" si="62"/>
        <v>14752.494888149668</v>
      </c>
    </row>
    <row r="770" spans="2:9" ht="15.5" x14ac:dyDescent="0.35">
      <c r="B770" s="138">
        <v>751</v>
      </c>
      <c r="C770" s="60" t="str">
        <f>'Maximax, Maximin &amp; Minimax Regr'!$G$10</f>
        <v>£</v>
      </c>
      <c r="D770" s="144">
        <v>647.57835627307963</v>
      </c>
      <c r="E770" s="137">
        <f t="shared" si="58"/>
        <v>75000</v>
      </c>
      <c r="F770" s="137">
        <f t="shared" si="59"/>
        <v>22136.753440961944</v>
      </c>
      <c r="G770" s="137">
        <f t="shared" si="60"/>
        <v>-24846.156193731498</v>
      </c>
      <c r="H770" s="137">
        <f t="shared" si="61"/>
        <v>97136.75344096194</v>
      </c>
      <c r="I770" s="137">
        <f t="shared" si="62"/>
        <v>27378.91781365397</v>
      </c>
    </row>
    <row r="771" spans="2:9" ht="15.5" x14ac:dyDescent="0.35">
      <c r="B771" s="138">
        <v>752</v>
      </c>
      <c r="C771" s="60" t="str">
        <f>'Maximax, Maximin &amp; Minimax Regr'!$G$10</f>
        <v>£</v>
      </c>
      <c r="D771" s="144">
        <v>439.25290688802761</v>
      </c>
      <c r="E771" s="137">
        <f t="shared" si="58"/>
        <v>65887.93603320414</v>
      </c>
      <c r="F771" s="137">
        <f t="shared" si="59"/>
        <v>0</v>
      </c>
      <c r="G771" s="137">
        <f t="shared" si="60"/>
        <v>13177.587206640826</v>
      </c>
      <c r="H771" s="137">
        <f t="shared" si="61"/>
        <v>65887.93603320414</v>
      </c>
      <c r="I771" s="137">
        <f t="shared" si="62"/>
        <v>16962.645344401375</v>
      </c>
    </row>
    <row r="772" spans="2:9" ht="15.5" x14ac:dyDescent="0.35">
      <c r="B772" s="138">
        <v>753</v>
      </c>
      <c r="C772" s="60" t="str">
        <f>'Maximax, Maximin &amp; Minimax Regr'!$G$10</f>
        <v>£</v>
      </c>
      <c r="D772" s="144">
        <v>375.95141453291421</v>
      </c>
      <c r="E772" s="137">
        <f t="shared" si="58"/>
        <v>56392.712179937131</v>
      </c>
      <c r="F772" s="137">
        <f t="shared" si="59"/>
        <v>0</v>
      </c>
      <c r="G772" s="137">
        <f t="shared" si="60"/>
        <v>11278.542435987423</v>
      </c>
      <c r="H772" s="137">
        <f t="shared" si="61"/>
        <v>56392.712179937131</v>
      </c>
      <c r="I772" s="137">
        <f t="shared" si="62"/>
        <v>13797.57072664571</v>
      </c>
    </row>
    <row r="773" spans="2:9" ht="15.5" x14ac:dyDescent="0.35">
      <c r="B773" s="138">
        <v>754</v>
      </c>
      <c r="C773" s="60" t="str">
        <f>'Maximax, Maximin &amp; Minimax Regr'!$G$10</f>
        <v>£</v>
      </c>
      <c r="D773" s="144">
        <v>652.119510483108</v>
      </c>
      <c r="E773" s="137">
        <f t="shared" si="58"/>
        <v>75000</v>
      </c>
      <c r="F773" s="137">
        <f t="shared" si="59"/>
        <v>22817.9265724662</v>
      </c>
      <c r="G773" s="137">
        <f t="shared" si="60"/>
        <v>-26072.267830439159</v>
      </c>
      <c r="H773" s="137">
        <f t="shared" si="61"/>
        <v>97817.926572466196</v>
      </c>
      <c r="I773" s="137">
        <f t="shared" si="62"/>
        <v>27605.975524155394</v>
      </c>
    </row>
    <row r="774" spans="2:9" ht="15.5" x14ac:dyDescent="0.35">
      <c r="B774" s="138">
        <v>755</v>
      </c>
      <c r="C774" s="60" t="str">
        <f>'Maximax, Maximin &amp; Minimax Regr'!$G$10</f>
        <v>£</v>
      </c>
      <c r="D774" s="144">
        <v>400.12207403790399</v>
      </c>
      <c r="E774" s="137">
        <f t="shared" si="58"/>
        <v>60018.3111056856</v>
      </c>
      <c r="F774" s="137">
        <f t="shared" si="59"/>
        <v>0</v>
      </c>
      <c r="G774" s="137">
        <f t="shared" si="60"/>
        <v>12003.662221137121</v>
      </c>
      <c r="H774" s="137">
        <f t="shared" si="61"/>
        <v>60018.3111056856</v>
      </c>
      <c r="I774" s="137">
        <f t="shared" si="62"/>
        <v>15006.103701895205</v>
      </c>
    </row>
    <row r="775" spans="2:9" ht="15.5" x14ac:dyDescent="0.35">
      <c r="B775" s="138">
        <v>756</v>
      </c>
      <c r="C775" s="60" t="str">
        <f>'Maximax, Maximin &amp; Minimax Regr'!$G$10</f>
        <v>£</v>
      </c>
      <c r="D775" s="144">
        <v>220.89297158726768</v>
      </c>
      <c r="E775" s="137">
        <f t="shared" si="58"/>
        <v>33133.945738090151</v>
      </c>
      <c r="F775" s="137">
        <f t="shared" si="59"/>
        <v>0</v>
      </c>
      <c r="G775" s="137">
        <f t="shared" si="60"/>
        <v>6626.7891476180303</v>
      </c>
      <c r="H775" s="137">
        <f t="shared" si="61"/>
        <v>33133.945738090151</v>
      </c>
      <c r="I775" s="137">
        <f t="shared" si="62"/>
        <v>6044.6485793633838</v>
      </c>
    </row>
    <row r="776" spans="2:9" ht="15.5" x14ac:dyDescent="0.35">
      <c r="B776" s="138">
        <v>757</v>
      </c>
      <c r="C776" s="60" t="str">
        <f>'Maximax, Maximin &amp; Minimax Regr'!$G$10</f>
        <v>£</v>
      </c>
      <c r="D776" s="144">
        <v>281.48442030091252</v>
      </c>
      <c r="E776" s="137">
        <f t="shared" si="58"/>
        <v>42222.663045136876</v>
      </c>
      <c r="F776" s="137">
        <f t="shared" si="59"/>
        <v>0</v>
      </c>
      <c r="G776" s="137">
        <f t="shared" si="60"/>
        <v>8444.5326090273738</v>
      </c>
      <c r="H776" s="137">
        <f t="shared" si="61"/>
        <v>42222.663045136876</v>
      </c>
      <c r="I776" s="137">
        <f t="shared" si="62"/>
        <v>9074.2210150456231</v>
      </c>
    </row>
    <row r="777" spans="2:9" ht="15.5" x14ac:dyDescent="0.35">
      <c r="B777" s="138">
        <v>758</v>
      </c>
      <c r="C777" s="60" t="str">
        <f>'Maximax, Maximin &amp; Minimax Regr'!$G$10</f>
        <v>£</v>
      </c>
      <c r="D777" s="144">
        <v>279.14059877315594</v>
      </c>
      <c r="E777" s="137">
        <f t="shared" si="58"/>
        <v>41871.089815973392</v>
      </c>
      <c r="F777" s="137">
        <f t="shared" si="59"/>
        <v>0</v>
      </c>
      <c r="G777" s="137">
        <f t="shared" si="60"/>
        <v>8374.2179631946783</v>
      </c>
      <c r="H777" s="137">
        <f t="shared" si="61"/>
        <v>41871.089815973392</v>
      </c>
      <c r="I777" s="137">
        <f t="shared" si="62"/>
        <v>8957.0299386577972</v>
      </c>
    </row>
    <row r="778" spans="2:9" ht="15.5" x14ac:dyDescent="0.35">
      <c r="B778" s="138">
        <v>759</v>
      </c>
      <c r="C778" s="60" t="str">
        <f>'Maximax, Maximin &amp; Minimax Regr'!$G$10</f>
        <v>£</v>
      </c>
      <c r="D778" s="144">
        <v>203.47911008026367</v>
      </c>
      <c r="E778" s="137">
        <f t="shared" si="58"/>
        <v>30521.866512039549</v>
      </c>
      <c r="F778" s="137">
        <f t="shared" si="59"/>
        <v>0</v>
      </c>
      <c r="G778" s="137">
        <f t="shared" si="60"/>
        <v>6104.3733024079083</v>
      </c>
      <c r="H778" s="137">
        <f t="shared" si="61"/>
        <v>30521.866512039549</v>
      </c>
      <c r="I778" s="137">
        <f t="shared" si="62"/>
        <v>5173.9555040131818</v>
      </c>
    </row>
    <row r="779" spans="2:9" ht="15.5" x14ac:dyDescent="0.35">
      <c r="B779" s="138">
        <v>760</v>
      </c>
      <c r="C779" s="60" t="str">
        <f>'Maximax, Maximin &amp; Minimax Regr'!$G$10</f>
        <v>£</v>
      </c>
      <c r="D779" s="144">
        <v>211.77404095583972</v>
      </c>
      <c r="E779" s="137">
        <f t="shared" si="58"/>
        <v>31766.106143375957</v>
      </c>
      <c r="F779" s="137">
        <f t="shared" si="59"/>
        <v>0</v>
      </c>
      <c r="G779" s="137">
        <f t="shared" si="60"/>
        <v>6353.2212286751892</v>
      </c>
      <c r="H779" s="137">
        <f t="shared" si="61"/>
        <v>31766.106143375957</v>
      </c>
      <c r="I779" s="137">
        <f t="shared" si="62"/>
        <v>5588.7020477919832</v>
      </c>
    </row>
    <row r="780" spans="2:9" ht="15.5" x14ac:dyDescent="0.35">
      <c r="B780" s="138">
        <v>761</v>
      </c>
      <c r="C780" s="60" t="str">
        <f>'Maximax, Maximin &amp; Minimax Regr'!$G$10</f>
        <v>£</v>
      </c>
      <c r="D780" s="144">
        <v>742.97921689504687</v>
      </c>
      <c r="E780" s="137">
        <f t="shared" si="58"/>
        <v>75000</v>
      </c>
      <c r="F780" s="137">
        <f t="shared" si="59"/>
        <v>36446.882534257034</v>
      </c>
      <c r="G780" s="137">
        <f t="shared" si="60"/>
        <v>-50604.388561662665</v>
      </c>
      <c r="H780" s="137">
        <f t="shared" si="61"/>
        <v>111446.88253425703</v>
      </c>
      <c r="I780" s="137">
        <f t="shared" si="62"/>
        <v>32148.96084475235</v>
      </c>
    </row>
    <row r="781" spans="2:9" ht="15.5" x14ac:dyDescent="0.35">
      <c r="B781" s="138">
        <v>762</v>
      </c>
      <c r="C781" s="60" t="str">
        <f>'Maximax, Maximin &amp; Minimax Regr'!$G$10</f>
        <v>£</v>
      </c>
      <c r="D781" s="144">
        <v>480.96560563982058</v>
      </c>
      <c r="E781" s="137">
        <f t="shared" si="58"/>
        <v>72144.840845973085</v>
      </c>
      <c r="F781" s="137">
        <f t="shared" si="59"/>
        <v>0</v>
      </c>
      <c r="G781" s="137">
        <f t="shared" si="60"/>
        <v>14428.968169194617</v>
      </c>
      <c r="H781" s="137">
        <f t="shared" si="61"/>
        <v>72144.840845973085</v>
      </c>
      <c r="I781" s="137">
        <f t="shared" si="62"/>
        <v>19048.280281991028</v>
      </c>
    </row>
    <row r="782" spans="2:9" ht="15.5" x14ac:dyDescent="0.35">
      <c r="B782" s="138">
        <v>763</v>
      </c>
      <c r="C782" s="60" t="str">
        <f>'Maximax, Maximin &amp; Minimax Regr'!$G$10</f>
        <v>£</v>
      </c>
      <c r="D782" s="144">
        <v>573.10708944975124</v>
      </c>
      <c r="E782" s="137">
        <f t="shared" si="58"/>
        <v>75000</v>
      </c>
      <c r="F782" s="137">
        <f t="shared" si="59"/>
        <v>10966.063417462687</v>
      </c>
      <c r="G782" s="137">
        <f t="shared" si="60"/>
        <v>-4738.9141514328367</v>
      </c>
      <c r="H782" s="137">
        <f t="shared" si="61"/>
        <v>85966.06341746269</v>
      </c>
      <c r="I782" s="137">
        <f t="shared" si="62"/>
        <v>23655.354472487568</v>
      </c>
    </row>
    <row r="783" spans="2:9" ht="15.5" x14ac:dyDescent="0.35">
      <c r="B783" s="138">
        <v>764</v>
      </c>
      <c r="C783" s="60" t="str">
        <f>'Maximax, Maximin &amp; Minimax Regr'!$G$10</f>
        <v>£</v>
      </c>
      <c r="D783" s="144">
        <v>575.68895535142065</v>
      </c>
      <c r="E783" s="137">
        <f t="shared" si="58"/>
        <v>75000</v>
      </c>
      <c r="F783" s="137">
        <f t="shared" si="59"/>
        <v>11353.343302713096</v>
      </c>
      <c r="G783" s="137">
        <f t="shared" si="60"/>
        <v>-5436.0179448835697</v>
      </c>
      <c r="H783" s="137">
        <f t="shared" si="61"/>
        <v>86353.343302713096</v>
      </c>
      <c r="I783" s="137">
        <f t="shared" si="62"/>
        <v>23784.44776757103</v>
      </c>
    </row>
    <row r="784" spans="2:9" ht="15.5" x14ac:dyDescent="0.35">
      <c r="B784" s="138">
        <v>765</v>
      </c>
      <c r="C784" s="60" t="str">
        <f>'Maximax, Maximin &amp; Minimax Regr'!$G$10</f>
        <v>£</v>
      </c>
      <c r="D784" s="144">
        <v>638.88058107242045</v>
      </c>
      <c r="E784" s="137">
        <f t="shared" si="58"/>
        <v>75000</v>
      </c>
      <c r="F784" s="137">
        <f t="shared" si="59"/>
        <v>20832.08716086307</v>
      </c>
      <c r="G784" s="137">
        <f t="shared" si="60"/>
        <v>-22497.756889553522</v>
      </c>
      <c r="H784" s="137">
        <f t="shared" si="61"/>
        <v>95832.08716086307</v>
      </c>
      <c r="I784" s="137">
        <f t="shared" si="62"/>
        <v>26944.029053621023</v>
      </c>
    </row>
    <row r="785" spans="2:9" ht="15.5" x14ac:dyDescent="0.35">
      <c r="B785" s="138">
        <v>766</v>
      </c>
      <c r="C785" s="60" t="str">
        <f>'Maximax, Maximin &amp; Minimax Regr'!$G$10</f>
        <v>£</v>
      </c>
      <c r="D785" s="144">
        <v>212.76284066286203</v>
      </c>
      <c r="E785" s="137">
        <f t="shared" si="58"/>
        <v>31914.426099429304</v>
      </c>
      <c r="F785" s="137">
        <f t="shared" si="59"/>
        <v>0</v>
      </c>
      <c r="G785" s="137">
        <f t="shared" si="60"/>
        <v>6382.8852198858585</v>
      </c>
      <c r="H785" s="137">
        <f t="shared" si="61"/>
        <v>31914.426099429304</v>
      </c>
      <c r="I785" s="137">
        <f t="shared" si="62"/>
        <v>5638.1420331431</v>
      </c>
    </row>
    <row r="786" spans="2:9" ht="15.5" x14ac:dyDescent="0.35">
      <c r="B786" s="138">
        <v>767</v>
      </c>
      <c r="C786" s="60" t="str">
        <f>'Maximax, Maximin &amp; Minimax Regr'!$G$10</f>
        <v>£</v>
      </c>
      <c r="D786" s="144">
        <v>771.87414166692099</v>
      </c>
      <c r="E786" s="137">
        <f t="shared" si="58"/>
        <v>75000</v>
      </c>
      <c r="F786" s="137">
        <f t="shared" si="59"/>
        <v>40781.121250038152</v>
      </c>
      <c r="G786" s="137">
        <f t="shared" si="60"/>
        <v>-58406.01825006865</v>
      </c>
      <c r="H786" s="137">
        <f t="shared" si="61"/>
        <v>115781.12125003815</v>
      </c>
      <c r="I786" s="137">
        <f t="shared" si="62"/>
        <v>33593.707083346046</v>
      </c>
    </row>
    <row r="787" spans="2:9" ht="15.5" x14ac:dyDescent="0.35">
      <c r="B787" s="138">
        <v>768</v>
      </c>
      <c r="C787" s="60" t="str">
        <f>'Maximax, Maximin &amp; Minimax Regr'!$G$10</f>
        <v>£</v>
      </c>
      <c r="D787" s="144">
        <v>438.63032929471728</v>
      </c>
      <c r="E787" s="137">
        <f t="shared" si="58"/>
        <v>65794.549394207599</v>
      </c>
      <c r="F787" s="137">
        <f t="shared" si="59"/>
        <v>0</v>
      </c>
      <c r="G787" s="137">
        <f t="shared" si="60"/>
        <v>13158.909878841529</v>
      </c>
      <c r="H787" s="137">
        <f t="shared" si="61"/>
        <v>65794.549394207599</v>
      </c>
      <c r="I787" s="137">
        <f t="shared" si="62"/>
        <v>16931.516464735869</v>
      </c>
    </row>
    <row r="788" spans="2:9" ht="15.5" x14ac:dyDescent="0.35">
      <c r="B788" s="138">
        <v>769</v>
      </c>
      <c r="C788" s="60" t="str">
        <f>'Maximax, Maximin &amp; Minimax Regr'!$G$10</f>
        <v>£</v>
      </c>
      <c r="D788" s="144">
        <v>746.93441572313611</v>
      </c>
      <c r="E788" s="137">
        <f t="shared" si="58"/>
        <v>75000</v>
      </c>
      <c r="F788" s="137">
        <f t="shared" si="59"/>
        <v>37040.162358470414</v>
      </c>
      <c r="G788" s="137">
        <f t="shared" si="60"/>
        <v>-51672.292245246761</v>
      </c>
      <c r="H788" s="137">
        <f t="shared" si="61"/>
        <v>112040.16235847042</v>
      </c>
      <c r="I788" s="137">
        <f t="shared" si="62"/>
        <v>32346.720786156817</v>
      </c>
    </row>
    <row r="789" spans="2:9" ht="15.5" x14ac:dyDescent="0.35">
      <c r="B789" s="138">
        <v>770</v>
      </c>
      <c r="C789" s="60" t="str">
        <f>'Maximax, Maximin &amp; Minimax Regr'!$G$10</f>
        <v>£</v>
      </c>
      <c r="D789" s="144">
        <v>574.07757805108804</v>
      </c>
      <c r="E789" s="137">
        <f t="shared" ref="E789:E852" si="63">IF(D789&lt;=500,D789*150,500*150)</f>
        <v>75000</v>
      </c>
      <c r="F789" s="137">
        <f t="shared" ref="F789:F852" si="64">IF(D789&gt;500,(D789-500)*150,0)</f>
        <v>11111.636707663205</v>
      </c>
      <c r="G789" s="137">
        <f t="shared" ref="G789:G852" si="65">E789-($C$8+$C$15*D789+F789)</f>
        <v>-5000.9460737937625</v>
      </c>
      <c r="H789" s="137">
        <f t="shared" ref="H789:H852" si="66">150*D789</f>
        <v>86111.636707663201</v>
      </c>
      <c r="I789" s="137">
        <f t="shared" ref="I789:I852" si="67">H789-($D$8+$D$15*D789)</f>
        <v>23703.878902554396</v>
      </c>
    </row>
    <row r="790" spans="2:9" ht="15.5" x14ac:dyDescent="0.35">
      <c r="B790" s="138">
        <v>771</v>
      </c>
      <c r="C790" s="60" t="str">
        <f>'Maximax, Maximin &amp; Minimax Regr'!$G$10</f>
        <v>£</v>
      </c>
      <c r="D790" s="144">
        <v>703.13425092318494</v>
      </c>
      <c r="E790" s="137">
        <f t="shared" si="63"/>
        <v>75000</v>
      </c>
      <c r="F790" s="137">
        <f t="shared" si="64"/>
        <v>30470.13763847774</v>
      </c>
      <c r="G790" s="137">
        <f t="shared" si="65"/>
        <v>-39846.247749259928</v>
      </c>
      <c r="H790" s="137">
        <f t="shared" si="66"/>
        <v>105470.13763847774</v>
      </c>
      <c r="I790" s="137">
        <f t="shared" si="67"/>
        <v>30156.712546159251</v>
      </c>
    </row>
    <row r="791" spans="2:9" ht="15.5" x14ac:dyDescent="0.35">
      <c r="B791" s="138">
        <v>772</v>
      </c>
      <c r="C791" s="60" t="str">
        <f>'Maximax, Maximin &amp; Minimax Regr'!$G$10</f>
        <v>£</v>
      </c>
      <c r="D791" s="144">
        <v>385.01541184728535</v>
      </c>
      <c r="E791" s="137">
        <f t="shared" si="63"/>
        <v>57752.3117770928</v>
      </c>
      <c r="F791" s="137">
        <f t="shared" si="64"/>
        <v>0</v>
      </c>
      <c r="G791" s="137">
        <f t="shared" si="65"/>
        <v>11550.46235541856</v>
      </c>
      <c r="H791" s="137">
        <f t="shared" si="66"/>
        <v>57752.3117770928</v>
      </c>
      <c r="I791" s="137">
        <f t="shared" si="67"/>
        <v>14250.770592364264</v>
      </c>
    </row>
    <row r="792" spans="2:9" ht="15.5" x14ac:dyDescent="0.35">
      <c r="B792" s="138">
        <v>773</v>
      </c>
      <c r="C792" s="60" t="str">
        <f>'Maximax, Maximin &amp; Minimax Regr'!$G$10</f>
        <v>£</v>
      </c>
      <c r="D792" s="144">
        <v>530.6619464705343</v>
      </c>
      <c r="E792" s="137">
        <f t="shared" si="63"/>
        <v>75000</v>
      </c>
      <c r="F792" s="137">
        <f t="shared" si="64"/>
        <v>4599.2919705801451</v>
      </c>
      <c r="G792" s="137">
        <f t="shared" si="65"/>
        <v>6721.2744529557385</v>
      </c>
      <c r="H792" s="137">
        <f t="shared" si="66"/>
        <v>79599.291970580147</v>
      </c>
      <c r="I792" s="137">
        <f t="shared" si="67"/>
        <v>21533.097323526716</v>
      </c>
    </row>
    <row r="793" spans="2:9" ht="15.5" x14ac:dyDescent="0.35">
      <c r="B793" s="138">
        <v>774</v>
      </c>
      <c r="C793" s="60" t="str">
        <f>'Maximax, Maximin &amp; Minimax Regr'!$G$10</f>
        <v>£</v>
      </c>
      <c r="D793" s="144">
        <v>424.18286690878017</v>
      </c>
      <c r="E793" s="137">
        <f t="shared" si="63"/>
        <v>63627.430036317026</v>
      </c>
      <c r="F793" s="137">
        <f t="shared" si="64"/>
        <v>0</v>
      </c>
      <c r="G793" s="137">
        <f t="shared" si="65"/>
        <v>12725.486007263404</v>
      </c>
      <c r="H793" s="137">
        <f t="shared" si="66"/>
        <v>63627.430036317026</v>
      </c>
      <c r="I793" s="137">
        <f t="shared" si="67"/>
        <v>16209.143345439006</v>
      </c>
    </row>
    <row r="794" spans="2:9" ht="15.5" x14ac:dyDescent="0.35">
      <c r="B794" s="138">
        <v>775</v>
      </c>
      <c r="C794" s="60" t="str">
        <f>'Maximax, Maximin &amp; Minimax Regr'!$G$10</f>
        <v>£</v>
      </c>
      <c r="D794" s="144">
        <v>339.14609210486162</v>
      </c>
      <c r="E794" s="137">
        <f t="shared" si="63"/>
        <v>50871.91381572924</v>
      </c>
      <c r="F794" s="137">
        <f t="shared" si="64"/>
        <v>0</v>
      </c>
      <c r="G794" s="137">
        <f t="shared" si="65"/>
        <v>10174.382763145848</v>
      </c>
      <c r="H794" s="137">
        <f t="shared" si="66"/>
        <v>50871.91381572924</v>
      </c>
      <c r="I794" s="137">
        <f t="shared" si="67"/>
        <v>11957.30460524308</v>
      </c>
    </row>
    <row r="795" spans="2:9" ht="15.5" x14ac:dyDescent="0.35">
      <c r="B795" s="138">
        <v>776</v>
      </c>
      <c r="C795" s="60" t="str">
        <f>'Maximax, Maximin &amp; Minimax Regr'!$G$10</f>
        <v>£</v>
      </c>
      <c r="D795" s="144">
        <v>347.12973418378249</v>
      </c>
      <c r="E795" s="137">
        <f t="shared" si="63"/>
        <v>52069.46012756737</v>
      </c>
      <c r="F795" s="137">
        <f t="shared" si="64"/>
        <v>0</v>
      </c>
      <c r="G795" s="137">
        <f t="shared" si="65"/>
        <v>10413.892025513473</v>
      </c>
      <c r="H795" s="137">
        <f t="shared" si="66"/>
        <v>52069.46012756737</v>
      </c>
      <c r="I795" s="137">
        <f t="shared" si="67"/>
        <v>12356.486709189121</v>
      </c>
    </row>
    <row r="796" spans="2:9" ht="15.5" x14ac:dyDescent="0.35">
      <c r="B796" s="138">
        <v>777</v>
      </c>
      <c r="C796" s="60" t="str">
        <f>'Maximax, Maximin &amp; Minimax Regr'!$G$10</f>
        <v>£</v>
      </c>
      <c r="D796" s="144">
        <v>345.7747123630482</v>
      </c>
      <c r="E796" s="137">
        <f t="shared" si="63"/>
        <v>51866.206854457232</v>
      </c>
      <c r="F796" s="137">
        <f t="shared" si="64"/>
        <v>0</v>
      </c>
      <c r="G796" s="137">
        <f t="shared" si="65"/>
        <v>10373.241370891446</v>
      </c>
      <c r="H796" s="137">
        <f t="shared" si="66"/>
        <v>51866.206854457232</v>
      </c>
      <c r="I796" s="137">
        <f t="shared" si="67"/>
        <v>12288.735618152416</v>
      </c>
    </row>
    <row r="797" spans="2:9" ht="15.5" x14ac:dyDescent="0.35">
      <c r="B797" s="138">
        <v>778</v>
      </c>
      <c r="C797" s="60" t="str">
        <f>'Maximax, Maximin &amp; Minimax Regr'!$G$10</f>
        <v>£</v>
      </c>
      <c r="D797" s="144">
        <v>338.0291146580401</v>
      </c>
      <c r="E797" s="137">
        <f t="shared" si="63"/>
        <v>50704.367198706015</v>
      </c>
      <c r="F797" s="137">
        <f t="shared" si="64"/>
        <v>0</v>
      </c>
      <c r="G797" s="137">
        <f t="shared" si="65"/>
        <v>10140.873439741204</v>
      </c>
      <c r="H797" s="137">
        <f t="shared" si="66"/>
        <v>50704.367198706015</v>
      </c>
      <c r="I797" s="137">
        <f t="shared" si="67"/>
        <v>11901.455732902003</v>
      </c>
    </row>
    <row r="798" spans="2:9" ht="15.5" x14ac:dyDescent="0.35">
      <c r="B798" s="138">
        <v>779</v>
      </c>
      <c r="C798" s="60" t="str">
        <f>'Maximax, Maximin &amp; Minimax Regr'!$G$10</f>
        <v>£</v>
      </c>
      <c r="D798" s="144">
        <v>528.94070253608811</v>
      </c>
      <c r="E798" s="137">
        <f t="shared" si="63"/>
        <v>75000</v>
      </c>
      <c r="F798" s="137">
        <f t="shared" si="64"/>
        <v>4341.1053804132171</v>
      </c>
      <c r="G798" s="137">
        <f t="shared" si="65"/>
        <v>7186.0103152562078</v>
      </c>
      <c r="H798" s="137">
        <f t="shared" si="66"/>
        <v>79341.10538041321</v>
      </c>
      <c r="I798" s="137">
        <f t="shared" si="67"/>
        <v>21447.035126804396</v>
      </c>
    </row>
    <row r="799" spans="2:9" ht="15.5" x14ac:dyDescent="0.35">
      <c r="B799" s="138">
        <v>780</v>
      </c>
      <c r="C799" s="60" t="str">
        <f>'Maximax, Maximin &amp; Minimax Regr'!$G$10</f>
        <v>£</v>
      </c>
      <c r="D799" s="144">
        <v>556.84682760093995</v>
      </c>
      <c r="E799" s="137">
        <f t="shared" si="63"/>
        <v>75000</v>
      </c>
      <c r="F799" s="137">
        <f t="shared" si="64"/>
        <v>8527.0241401409912</v>
      </c>
      <c r="G799" s="137">
        <f t="shared" si="65"/>
        <v>-348.64345225377474</v>
      </c>
      <c r="H799" s="137">
        <f t="shared" si="66"/>
        <v>83527.024140140988</v>
      </c>
      <c r="I799" s="137">
        <f t="shared" si="67"/>
        <v>22842.341380046993</v>
      </c>
    </row>
    <row r="800" spans="2:9" ht="15.5" x14ac:dyDescent="0.35">
      <c r="B800" s="138">
        <v>781</v>
      </c>
      <c r="C800" s="60" t="str">
        <f>'Maximax, Maximin &amp; Minimax Regr'!$G$10</f>
        <v>£</v>
      </c>
      <c r="D800" s="144">
        <v>460.32898953215124</v>
      </c>
      <c r="E800" s="137">
        <f t="shared" si="63"/>
        <v>69049.348429822683</v>
      </c>
      <c r="F800" s="137">
        <f t="shared" si="64"/>
        <v>0</v>
      </c>
      <c r="G800" s="137">
        <f t="shared" si="65"/>
        <v>13809.869685964535</v>
      </c>
      <c r="H800" s="137">
        <f t="shared" si="66"/>
        <v>69049.348429822683</v>
      </c>
      <c r="I800" s="137">
        <f t="shared" si="67"/>
        <v>18016.449476607559</v>
      </c>
    </row>
    <row r="801" spans="2:9" ht="15.5" x14ac:dyDescent="0.35">
      <c r="B801" s="138">
        <v>782</v>
      </c>
      <c r="C801" s="60" t="str">
        <f>'Maximax, Maximin &amp; Minimax Regr'!$G$10</f>
        <v>£</v>
      </c>
      <c r="D801" s="144">
        <v>520.82888271736806</v>
      </c>
      <c r="E801" s="137">
        <f t="shared" si="63"/>
        <v>75000</v>
      </c>
      <c r="F801" s="137">
        <f t="shared" si="64"/>
        <v>3124.332407605209</v>
      </c>
      <c r="G801" s="137">
        <f t="shared" si="65"/>
        <v>9376.2016663106187</v>
      </c>
      <c r="H801" s="137">
        <f t="shared" si="66"/>
        <v>78124.332407605209</v>
      </c>
      <c r="I801" s="137">
        <f t="shared" si="67"/>
        <v>21041.444135868405</v>
      </c>
    </row>
    <row r="802" spans="2:9" ht="15.5" x14ac:dyDescent="0.35">
      <c r="B802" s="138">
        <v>783</v>
      </c>
      <c r="C802" s="60" t="str">
        <f>'Maximax, Maximin &amp; Minimax Regr'!$G$10</f>
        <v>£</v>
      </c>
      <c r="D802" s="144">
        <v>329.0200506607257</v>
      </c>
      <c r="E802" s="137">
        <f t="shared" si="63"/>
        <v>49353.007599108852</v>
      </c>
      <c r="F802" s="137">
        <f t="shared" si="64"/>
        <v>0</v>
      </c>
      <c r="G802" s="137">
        <f t="shared" si="65"/>
        <v>9870.6015198217647</v>
      </c>
      <c r="H802" s="137">
        <f t="shared" si="66"/>
        <v>49353.007599108852</v>
      </c>
      <c r="I802" s="137">
        <f t="shared" si="67"/>
        <v>11451.002533036284</v>
      </c>
    </row>
    <row r="803" spans="2:9" ht="15.5" x14ac:dyDescent="0.35">
      <c r="B803" s="138">
        <v>784</v>
      </c>
      <c r="C803" s="60" t="str">
        <f>'Maximax, Maximin &amp; Minimax Regr'!$G$10</f>
        <v>£</v>
      </c>
      <c r="D803" s="144">
        <v>328.03125095370342</v>
      </c>
      <c r="E803" s="137">
        <f t="shared" si="63"/>
        <v>49204.687643055513</v>
      </c>
      <c r="F803" s="137">
        <f t="shared" si="64"/>
        <v>0</v>
      </c>
      <c r="G803" s="137">
        <f t="shared" si="65"/>
        <v>9840.9375286111026</v>
      </c>
      <c r="H803" s="137">
        <f t="shared" si="66"/>
        <v>49204.687643055513</v>
      </c>
      <c r="I803" s="137">
        <f t="shared" si="67"/>
        <v>11401.562547685171</v>
      </c>
    </row>
    <row r="804" spans="2:9" ht="15.5" x14ac:dyDescent="0.35">
      <c r="B804" s="138">
        <v>785</v>
      </c>
      <c r="C804" s="60" t="str">
        <f>'Maximax, Maximin &amp; Minimax Regr'!$G$10</f>
        <v>£</v>
      </c>
      <c r="D804" s="144">
        <v>582.1161534470657</v>
      </c>
      <c r="E804" s="137">
        <f t="shared" si="63"/>
        <v>75000</v>
      </c>
      <c r="F804" s="137">
        <f t="shared" si="64"/>
        <v>12317.423017059855</v>
      </c>
      <c r="G804" s="137">
        <f t="shared" si="65"/>
        <v>-7171.3614307077369</v>
      </c>
      <c r="H804" s="137">
        <f t="shared" si="66"/>
        <v>87317.42301705986</v>
      </c>
      <c r="I804" s="137">
        <f t="shared" si="67"/>
        <v>24105.807672353287</v>
      </c>
    </row>
    <row r="805" spans="2:9" ht="15.5" x14ac:dyDescent="0.35">
      <c r="B805" s="138">
        <v>786</v>
      </c>
      <c r="C805" s="60" t="str">
        <f>'Maximax, Maximin &amp; Minimax Regr'!$G$10</f>
        <v>£</v>
      </c>
      <c r="D805" s="144">
        <v>200.51271095919677</v>
      </c>
      <c r="E805" s="137">
        <f t="shared" si="63"/>
        <v>30076.906643879516</v>
      </c>
      <c r="F805" s="137">
        <f t="shared" si="64"/>
        <v>0</v>
      </c>
      <c r="G805" s="137">
        <f t="shared" si="65"/>
        <v>6015.381328775904</v>
      </c>
      <c r="H805" s="137">
        <f t="shared" si="66"/>
        <v>30076.906643879516</v>
      </c>
      <c r="I805" s="137">
        <f t="shared" si="67"/>
        <v>5025.6355479598387</v>
      </c>
    </row>
    <row r="806" spans="2:9" ht="15.5" x14ac:dyDescent="0.35">
      <c r="B806" s="138">
        <v>787</v>
      </c>
      <c r="C806" s="60" t="str">
        <f>'Maximax, Maximin &amp; Minimax Regr'!$G$10</f>
        <v>£</v>
      </c>
      <c r="D806" s="144">
        <v>701.10171819208358</v>
      </c>
      <c r="E806" s="137">
        <f t="shared" si="63"/>
        <v>75000</v>
      </c>
      <c r="F806" s="137">
        <f t="shared" si="64"/>
        <v>30165.257728812536</v>
      </c>
      <c r="G806" s="137">
        <f t="shared" si="65"/>
        <v>-39297.463911862564</v>
      </c>
      <c r="H806" s="137">
        <f t="shared" si="66"/>
        <v>105165.25772881253</v>
      </c>
      <c r="I806" s="137">
        <f t="shared" si="67"/>
        <v>30055.085909604168</v>
      </c>
    </row>
    <row r="807" spans="2:9" ht="15.5" x14ac:dyDescent="0.35">
      <c r="B807" s="138">
        <v>788</v>
      </c>
      <c r="C807" s="60" t="str">
        <f>'Maximax, Maximin &amp; Minimax Regr'!$G$10</f>
        <v>£</v>
      </c>
      <c r="D807" s="144">
        <v>538.73714407788327</v>
      </c>
      <c r="E807" s="137">
        <f t="shared" si="63"/>
        <v>75000</v>
      </c>
      <c r="F807" s="137">
        <f t="shared" si="64"/>
        <v>5810.5716116824906</v>
      </c>
      <c r="G807" s="137">
        <f t="shared" si="65"/>
        <v>4540.971098971524</v>
      </c>
      <c r="H807" s="137">
        <f t="shared" si="66"/>
        <v>80810.571611682491</v>
      </c>
      <c r="I807" s="137">
        <f t="shared" si="67"/>
        <v>21936.857203894164</v>
      </c>
    </row>
    <row r="808" spans="2:9" ht="15.5" x14ac:dyDescent="0.35">
      <c r="B808" s="138">
        <v>789</v>
      </c>
      <c r="C808" s="60" t="str">
        <f>'Maximax, Maximin &amp; Minimax Regr'!$G$10</f>
        <v>£</v>
      </c>
      <c r="D808" s="144">
        <v>287.49046296578877</v>
      </c>
      <c r="E808" s="137">
        <f t="shared" si="63"/>
        <v>43123.569444868313</v>
      </c>
      <c r="F808" s="137">
        <f t="shared" si="64"/>
        <v>0</v>
      </c>
      <c r="G808" s="137">
        <f t="shared" si="65"/>
        <v>8624.7138889736598</v>
      </c>
      <c r="H808" s="137">
        <f t="shared" si="66"/>
        <v>43123.569444868313</v>
      </c>
      <c r="I808" s="137">
        <f t="shared" si="67"/>
        <v>9374.5231482894378</v>
      </c>
    </row>
    <row r="809" spans="2:9" ht="15.5" x14ac:dyDescent="0.35">
      <c r="B809" s="138">
        <v>790</v>
      </c>
      <c r="C809" s="60" t="str">
        <f>'Maximax, Maximin &amp; Minimax Regr'!$G$10</f>
        <v>£</v>
      </c>
      <c r="D809" s="144">
        <v>316.78823206274603</v>
      </c>
      <c r="E809" s="137">
        <f t="shared" si="63"/>
        <v>47518.234809411908</v>
      </c>
      <c r="F809" s="137">
        <f t="shared" si="64"/>
        <v>0</v>
      </c>
      <c r="G809" s="137">
        <f t="shared" si="65"/>
        <v>9503.646961882383</v>
      </c>
      <c r="H809" s="137">
        <f t="shared" si="66"/>
        <v>47518.234809411908</v>
      </c>
      <c r="I809" s="137">
        <f t="shared" si="67"/>
        <v>10839.411603137305</v>
      </c>
    </row>
    <row r="810" spans="2:9" ht="15.5" x14ac:dyDescent="0.35">
      <c r="B810" s="138">
        <v>791</v>
      </c>
      <c r="C810" s="60" t="str">
        <f>'Maximax, Maximin &amp; Minimax Regr'!$G$10</f>
        <v>£</v>
      </c>
      <c r="D810" s="144">
        <v>720.27344584490493</v>
      </c>
      <c r="E810" s="137">
        <f t="shared" si="63"/>
        <v>75000</v>
      </c>
      <c r="F810" s="137">
        <f t="shared" si="64"/>
        <v>33041.016876735739</v>
      </c>
      <c r="G810" s="137">
        <f t="shared" si="65"/>
        <v>-44473.83037812433</v>
      </c>
      <c r="H810" s="137">
        <f t="shared" si="66"/>
        <v>108041.01687673574</v>
      </c>
      <c r="I810" s="137">
        <f t="shared" si="67"/>
        <v>31013.672292245246</v>
      </c>
    </row>
    <row r="811" spans="2:9" ht="15.5" x14ac:dyDescent="0.35">
      <c r="B811" s="138">
        <v>792</v>
      </c>
      <c r="C811" s="60" t="str">
        <f>'Maximax, Maximin &amp; Minimax Regr'!$G$10</f>
        <v>£</v>
      </c>
      <c r="D811" s="144">
        <v>381.6095461897641</v>
      </c>
      <c r="E811" s="137">
        <f t="shared" si="63"/>
        <v>57241.431928464619</v>
      </c>
      <c r="F811" s="137">
        <f t="shared" si="64"/>
        <v>0</v>
      </c>
      <c r="G811" s="137">
        <f t="shared" si="65"/>
        <v>11448.286385692925</v>
      </c>
      <c r="H811" s="137">
        <f t="shared" si="66"/>
        <v>57241.431928464619</v>
      </c>
      <c r="I811" s="137">
        <f t="shared" si="67"/>
        <v>14080.477309488211</v>
      </c>
    </row>
    <row r="812" spans="2:9" ht="15.5" x14ac:dyDescent="0.35">
      <c r="B812" s="138">
        <v>793</v>
      </c>
      <c r="C812" s="60" t="str">
        <f>'Maximax, Maximin &amp; Minimax Regr'!$G$10</f>
        <v>£</v>
      </c>
      <c r="D812" s="144">
        <v>444.91103854487744</v>
      </c>
      <c r="E812" s="137">
        <f t="shared" si="63"/>
        <v>66736.655781731621</v>
      </c>
      <c r="F812" s="137">
        <f t="shared" si="64"/>
        <v>0</v>
      </c>
      <c r="G812" s="137">
        <f t="shared" si="65"/>
        <v>13347.331156346328</v>
      </c>
      <c r="H812" s="137">
        <f t="shared" si="66"/>
        <v>66736.655781731621</v>
      </c>
      <c r="I812" s="137">
        <f t="shared" si="67"/>
        <v>17245.551927243876</v>
      </c>
    </row>
    <row r="813" spans="2:9" ht="15.5" x14ac:dyDescent="0.35">
      <c r="B813" s="138">
        <v>794</v>
      </c>
      <c r="C813" s="60" t="str">
        <f>'Maximax, Maximin &amp; Minimax Regr'!$G$10</f>
        <v>£</v>
      </c>
      <c r="D813" s="144">
        <v>225.15945921201208</v>
      </c>
      <c r="E813" s="137">
        <f t="shared" si="63"/>
        <v>33773.918881801816</v>
      </c>
      <c r="F813" s="137">
        <f t="shared" si="64"/>
        <v>0</v>
      </c>
      <c r="G813" s="137">
        <f t="shared" si="65"/>
        <v>6754.7837763603675</v>
      </c>
      <c r="H813" s="137">
        <f t="shared" si="66"/>
        <v>33773.918881801816</v>
      </c>
      <c r="I813" s="137">
        <f t="shared" si="67"/>
        <v>6257.9729606006076</v>
      </c>
    </row>
    <row r="814" spans="2:9" ht="15.5" x14ac:dyDescent="0.35">
      <c r="B814" s="138">
        <v>795</v>
      </c>
      <c r="C814" s="60" t="str">
        <f>'Maximax, Maximin &amp; Minimax Regr'!$G$10</f>
        <v>£</v>
      </c>
      <c r="D814" s="144">
        <v>337.40653706472978</v>
      </c>
      <c r="E814" s="137">
        <f t="shared" si="63"/>
        <v>50610.980559709467</v>
      </c>
      <c r="F814" s="137">
        <f t="shared" si="64"/>
        <v>0</v>
      </c>
      <c r="G814" s="137">
        <f t="shared" si="65"/>
        <v>10122.196111941892</v>
      </c>
      <c r="H814" s="137">
        <f t="shared" si="66"/>
        <v>50610.980559709467</v>
      </c>
      <c r="I814" s="137">
        <f t="shared" si="67"/>
        <v>11870.326853236489</v>
      </c>
    </row>
    <row r="815" spans="2:9" ht="15.5" x14ac:dyDescent="0.35">
      <c r="B815" s="138">
        <v>796</v>
      </c>
      <c r="C815" s="60" t="str">
        <f>'Maximax, Maximin &amp; Minimax Regr'!$G$10</f>
        <v>£</v>
      </c>
      <c r="D815" s="144">
        <v>251.49082918790248</v>
      </c>
      <c r="E815" s="137">
        <f t="shared" si="63"/>
        <v>37723.62437818537</v>
      </c>
      <c r="F815" s="137">
        <f t="shared" si="64"/>
        <v>0</v>
      </c>
      <c r="G815" s="137">
        <f t="shared" si="65"/>
        <v>7544.7248756370718</v>
      </c>
      <c r="H815" s="137">
        <f t="shared" si="66"/>
        <v>37723.62437818537</v>
      </c>
      <c r="I815" s="137">
        <f t="shared" si="67"/>
        <v>7574.5414593951209</v>
      </c>
    </row>
    <row r="816" spans="2:9" ht="15.5" x14ac:dyDescent="0.35">
      <c r="B816" s="138">
        <v>797</v>
      </c>
      <c r="C816" s="60" t="str">
        <f>'Maximax, Maximin &amp; Minimax Regr'!$G$10</f>
        <v>£</v>
      </c>
      <c r="D816" s="144">
        <v>627.16147343363741</v>
      </c>
      <c r="E816" s="137">
        <f t="shared" si="63"/>
        <v>75000</v>
      </c>
      <c r="F816" s="137">
        <f t="shared" si="64"/>
        <v>19074.221015045612</v>
      </c>
      <c r="G816" s="137">
        <f t="shared" si="65"/>
        <v>-19333.597827082092</v>
      </c>
      <c r="H816" s="137">
        <f t="shared" si="66"/>
        <v>94074.221015045609</v>
      </c>
      <c r="I816" s="137">
        <f t="shared" si="67"/>
        <v>26358.073671681865</v>
      </c>
    </row>
    <row r="817" spans="2:9" ht="15.5" x14ac:dyDescent="0.35">
      <c r="B817" s="138">
        <v>798</v>
      </c>
      <c r="C817" s="60" t="str">
        <f>'Maximax, Maximin &amp; Minimax Regr'!$G$10</f>
        <v>£</v>
      </c>
      <c r="D817" s="144">
        <v>435.16953032013919</v>
      </c>
      <c r="E817" s="137">
        <f t="shared" si="63"/>
        <v>65275.429548020875</v>
      </c>
      <c r="F817" s="137">
        <f t="shared" si="64"/>
        <v>0</v>
      </c>
      <c r="G817" s="137">
        <f t="shared" si="65"/>
        <v>13055.085909604175</v>
      </c>
      <c r="H817" s="137">
        <f t="shared" si="66"/>
        <v>65275.429548020875</v>
      </c>
      <c r="I817" s="137">
        <f t="shared" si="67"/>
        <v>16758.476516006958</v>
      </c>
    </row>
    <row r="818" spans="2:9" ht="15.5" x14ac:dyDescent="0.35">
      <c r="B818" s="138">
        <v>799</v>
      </c>
      <c r="C818" s="60" t="str">
        <f>'Maximax, Maximin &amp; Minimax Regr'!$G$10</f>
        <v>£</v>
      </c>
      <c r="D818" s="144">
        <v>639.81444746238594</v>
      </c>
      <c r="E818" s="137">
        <f t="shared" si="63"/>
        <v>75000</v>
      </c>
      <c r="F818" s="137">
        <f t="shared" si="64"/>
        <v>20972.167119357891</v>
      </c>
      <c r="G818" s="137">
        <f t="shared" si="65"/>
        <v>-22749.900814844208</v>
      </c>
      <c r="H818" s="137">
        <f t="shared" si="66"/>
        <v>95972.167119357895</v>
      </c>
      <c r="I818" s="137">
        <f t="shared" si="67"/>
        <v>26990.722373119308</v>
      </c>
    </row>
    <row r="819" spans="2:9" ht="15.5" x14ac:dyDescent="0.35">
      <c r="B819" s="138">
        <v>800</v>
      </c>
      <c r="C819" s="60" t="str">
        <f>'Maximax, Maximin &amp; Minimax Regr'!$G$10</f>
        <v>£</v>
      </c>
      <c r="D819" s="144">
        <v>738.82259590441606</v>
      </c>
      <c r="E819" s="137">
        <f t="shared" si="63"/>
        <v>75000</v>
      </c>
      <c r="F819" s="137">
        <f t="shared" si="64"/>
        <v>35823.389385662413</v>
      </c>
      <c r="G819" s="137">
        <f t="shared" si="65"/>
        <v>-49482.10089419235</v>
      </c>
      <c r="H819" s="137">
        <f t="shared" si="66"/>
        <v>110823.38938566241</v>
      </c>
      <c r="I819" s="137">
        <f t="shared" si="67"/>
        <v>31941.129795220797</v>
      </c>
    </row>
    <row r="820" spans="2:9" ht="15.5" x14ac:dyDescent="0.35">
      <c r="B820" s="138">
        <v>801</v>
      </c>
      <c r="C820" s="60" t="str">
        <f>'Maximax, Maximin &amp; Minimax Regr'!$G$10</f>
        <v>£</v>
      </c>
      <c r="D820" s="144">
        <v>406.18305001983703</v>
      </c>
      <c r="E820" s="137">
        <f t="shared" si="63"/>
        <v>60927.457502975551</v>
      </c>
      <c r="F820" s="137">
        <f t="shared" si="64"/>
        <v>0</v>
      </c>
      <c r="G820" s="137">
        <f t="shared" si="65"/>
        <v>12185.491500595104</v>
      </c>
      <c r="H820" s="137">
        <f t="shared" si="66"/>
        <v>60927.457502975551</v>
      </c>
      <c r="I820" s="137">
        <f t="shared" si="67"/>
        <v>15309.152500991848</v>
      </c>
    </row>
    <row r="821" spans="2:9" ht="15.5" x14ac:dyDescent="0.35">
      <c r="B821" s="138">
        <v>802</v>
      </c>
      <c r="C821" s="60" t="str">
        <f>'Maximax, Maximin &amp; Minimax Regr'!$G$10</f>
        <v>£</v>
      </c>
      <c r="D821" s="144">
        <v>301.2787255470443</v>
      </c>
      <c r="E821" s="137">
        <f t="shared" si="63"/>
        <v>45191.808832056646</v>
      </c>
      <c r="F821" s="137">
        <f t="shared" si="64"/>
        <v>0</v>
      </c>
      <c r="G821" s="137">
        <f t="shared" si="65"/>
        <v>9038.3617664113262</v>
      </c>
      <c r="H821" s="137">
        <f t="shared" si="66"/>
        <v>45191.808832056646</v>
      </c>
      <c r="I821" s="137">
        <f t="shared" si="67"/>
        <v>10063.936277352215</v>
      </c>
    </row>
    <row r="822" spans="2:9" ht="15.5" x14ac:dyDescent="0.35">
      <c r="B822" s="138">
        <v>803</v>
      </c>
      <c r="C822" s="60" t="str">
        <f>'Maximax, Maximin &amp; Minimax Regr'!$G$10</f>
        <v>£</v>
      </c>
      <c r="D822" s="144">
        <v>653.41959898678545</v>
      </c>
      <c r="E822" s="137">
        <f t="shared" si="63"/>
        <v>75000</v>
      </c>
      <c r="F822" s="137">
        <f t="shared" si="64"/>
        <v>23012.939848017817</v>
      </c>
      <c r="G822" s="137">
        <f t="shared" si="65"/>
        <v>-26423.291726432071</v>
      </c>
      <c r="H822" s="137">
        <f t="shared" si="66"/>
        <v>98012.939848017821</v>
      </c>
      <c r="I822" s="137">
        <f t="shared" si="67"/>
        <v>27670.979949339278</v>
      </c>
    </row>
    <row r="823" spans="2:9" ht="15.5" x14ac:dyDescent="0.35">
      <c r="B823" s="138">
        <v>804</v>
      </c>
      <c r="C823" s="60" t="str">
        <f>'Maximax, Maximin &amp; Minimax Regr'!$G$10</f>
        <v>£</v>
      </c>
      <c r="D823" s="144">
        <v>597.71721549119547</v>
      </c>
      <c r="E823" s="137">
        <f t="shared" si="63"/>
        <v>75000</v>
      </c>
      <c r="F823" s="137">
        <f t="shared" si="64"/>
        <v>14657.582323679322</v>
      </c>
      <c r="G823" s="137">
        <f t="shared" si="65"/>
        <v>-11383.648182622783</v>
      </c>
      <c r="H823" s="137">
        <f t="shared" si="66"/>
        <v>89657.582323679322</v>
      </c>
      <c r="I823" s="137">
        <f t="shared" si="67"/>
        <v>24885.860774559776</v>
      </c>
    </row>
    <row r="824" spans="2:9" ht="15.5" x14ac:dyDescent="0.35">
      <c r="B824" s="138">
        <v>805</v>
      </c>
      <c r="C824" s="60" t="str">
        <f>'Maximax, Maximin &amp; Minimax Regr'!$G$10</f>
        <v>£</v>
      </c>
      <c r="D824" s="144">
        <v>723.84411145359661</v>
      </c>
      <c r="E824" s="137">
        <f t="shared" si="63"/>
        <v>75000</v>
      </c>
      <c r="F824" s="137">
        <f t="shared" si="64"/>
        <v>33576.616718039491</v>
      </c>
      <c r="G824" s="137">
        <f t="shared" si="65"/>
        <v>-45437.91009247108</v>
      </c>
      <c r="H824" s="137">
        <f t="shared" si="66"/>
        <v>108576.6167180395</v>
      </c>
      <c r="I824" s="137">
        <f t="shared" si="67"/>
        <v>31192.205572679843</v>
      </c>
    </row>
    <row r="825" spans="2:9" ht="15.5" x14ac:dyDescent="0.35">
      <c r="B825" s="138">
        <v>806</v>
      </c>
      <c r="C825" s="60" t="str">
        <f>'Maximax, Maximin &amp; Minimax Regr'!$G$10</f>
        <v>£</v>
      </c>
      <c r="D825" s="144">
        <v>285.27481917783138</v>
      </c>
      <c r="E825" s="137">
        <f t="shared" si="63"/>
        <v>42791.222876674707</v>
      </c>
      <c r="F825" s="137">
        <f t="shared" si="64"/>
        <v>0</v>
      </c>
      <c r="G825" s="137">
        <f t="shared" si="65"/>
        <v>8558.2445753349384</v>
      </c>
      <c r="H825" s="137">
        <f t="shared" si="66"/>
        <v>42791.222876674707</v>
      </c>
      <c r="I825" s="137">
        <f t="shared" si="67"/>
        <v>9263.7409588915689</v>
      </c>
    </row>
    <row r="826" spans="2:9" ht="15.5" x14ac:dyDescent="0.35">
      <c r="B826" s="138">
        <v>807</v>
      </c>
      <c r="C826" s="60" t="str">
        <f>'Maximax, Maximin &amp; Minimax Regr'!$G$10</f>
        <v>£</v>
      </c>
      <c r="D826" s="144">
        <v>230.68941312906279</v>
      </c>
      <c r="E826" s="137">
        <f t="shared" si="63"/>
        <v>34603.411969359418</v>
      </c>
      <c r="F826" s="137">
        <f t="shared" si="64"/>
        <v>0</v>
      </c>
      <c r="G826" s="137">
        <f t="shared" si="65"/>
        <v>6920.6823938718844</v>
      </c>
      <c r="H826" s="137">
        <f t="shared" si="66"/>
        <v>34603.411969359418</v>
      </c>
      <c r="I826" s="137">
        <f t="shared" si="67"/>
        <v>6534.4706564531407</v>
      </c>
    </row>
    <row r="827" spans="2:9" ht="15.5" x14ac:dyDescent="0.35">
      <c r="B827" s="138">
        <v>808</v>
      </c>
      <c r="C827" s="60" t="str">
        <f>'Maximax, Maximin &amp; Minimax Regr'!$G$10</f>
        <v>£</v>
      </c>
      <c r="D827" s="144">
        <v>457.30765709402755</v>
      </c>
      <c r="E827" s="137">
        <f t="shared" si="63"/>
        <v>68596.148564104136</v>
      </c>
      <c r="F827" s="137">
        <f t="shared" si="64"/>
        <v>0</v>
      </c>
      <c r="G827" s="137">
        <f t="shared" si="65"/>
        <v>13719.22971282083</v>
      </c>
      <c r="H827" s="137">
        <f t="shared" si="66"/>
        <v>68596.148564104136</v>
      </c>
      <c r="I827" s="137">
        <f t="shared" si="67"/>
        <v>17865.382854701384</v>
      </c>
    </row>
    <row r="828" spans="2:9" ht="15.5" x14ac:dyDescent="0.35">
      <c r="B828" s="138">
        <v>809</v>
      </c>
      <c r="C828" s="60" t="str">
        <f>'Maximax, Maximin &amp; Minimax Regr'!$G$10</f>
        <v>£</v>
      </c>
      <c r="D828" s="144">
        <v>632.78298287911616</v>
      </c>
      <c r="E828" s="137">
        <f t="shared" si="63"/>
        <v>75000</v>
      </c>
      <c r="F828" s="137">
        <f t="shared" si="64"/>
        <v>19917.447431867426</v>
      </c>
      <c r="G828" s="137">
        <f t="shared" si="65"/>
        <v>-20851.40537736137</v>
      </c>
      <c r="H828" s="137">
        <f t="shared" si="66"/>
        <v>94917.447431867418</v>
      </c>
      <c r="I828" s="137">
        <f t="shared" si="67"/>
        <v>26639.149143955801</v>
      </c>
    </row>
    <row r="829" spans="2:9" ht="15.5" x14ac:dyDescent="0.35">
      <c r="B829" s="138">
        <v>810</v>
      </c>
      <c r="C829" s="60" t="str">
        <f>'Maximax, Maximin &amp; Minimax Regr'!$G$10</f>
        <v>£</v>
      </c>
      <c r="D829" s="144">
        <v>708.86562700277716</v>
      </c>
      <c r="E829" s="137">
        <f t="shared" si="63"/>
        <v>75000</v>
      </c>
      <c r="F829" s="137">
        <f t="shared" si="64"/>
        <v>31329.844050416574</v>
      </c>
      <c r="G829" s="137">
        <f t="shared" si="65"/>
        <v>-41393.719290749839</v>
      </c>
      <c r="H829" s="137">
        <f t="shared" si="66"/>
        <v>106329.84405041658</v>
      </c>
      <c r="I829" s="137">
        <f t="shared" si="67"/>
        <v>30443.281350138859</v>
      </c>
    </row>
    <row r="830" spans="2:9" ht="15.5" x14ac:dyDescent="0.35">
      <c r="B830" s="138">
        <v>811</v>
      </c>
      <c r="C830" s="60" t="str">
        <f>'Maximax, Maximin &amp; Minimax Regr'!$G$10</f>
        <v>£</v>
      </c>
      <c r="D830" s="144">
        <v>267.84264656514176</v>
      </c>
      <c r="E830" s="137">
        <f t="shared" si="63"/>
        <v>40176.396984771265</v>
      </c>
      <c r="F830" s="137">
        <f t="shared" si="64"/>
        <v>0</v>
      </c>
      <c r="G830" s="137">
        <f t="shared" si="65"/>
        <v>8035.2793969542545</v>
      </c>
      <c r="H830" s="137">
        <f t="shared" si="66"/>
        <v>40176.396984771265</v>
      </c>
      <c r="I830" s="137">
        <f t="shared" si="67"/>
        <v>8392.1323282570884</v>
      </c>
    </row>
    <row r="831" spans="2:9" ht="15.5" x14ac:dyDescent="0.35">
      <c r="B831" s="138">
        <v>812</v>
      </c>
      <c r="C831" s="60" t="str">
        <f>'Maximax, Maximin &amp; Minimax Regr'!$G$10</f>
        <v>£</v>
      </c>
      <c r="D831" s="144">
        <v>745.3962828455459</v>
      </c>
      <c r="E831" s="137">
        <f t="shared" si="63"/>
        <v>75000</v>
      </c>
      <c r="F831" s="137">
        <f t="shared" si="64"/>
        <v>36809.442426831883</v>
      </c>
      <c r="G831" s="137">
        <f t="shared" si="65"/>
        <v>-51256.99636829739</v>
      </c>
      <c r="H831" s="137">
        <f t="shared" si="66"/>
        <v>111809.44242683188</v>
      </c>
      <c r="I831" s="137">
        <f t="shared" si="67"/>
        <v>32269.81414227729</v>
      </c>
    </row>
    <row r="832" spans="2:9" ht="15.5" x14ac:dyDescent="0.35">
      <c r="B832" s="138">
        <v>813</v>
      </c>
      <c r="C832" s="60" t="str">
        <f>'Maximax, Maximin &amp; Minimax Regr'!$G$10</f>
        <v>£</v>
      </c>
      <c r="D832" s="144">
        <v>600.8667256691183</v>
      </c>
      <c r="E832" s="137">
        <f t="shared" si="63"/>
        <v>75000</v>
      </c>
      <c r="F832" s="137">
        <f t="shared" si="64"/>
        <v>15130.008850367743</v>
      </c>
      <c r="G832" s="137">
        <f t="shared" si="65"/>
        <v>-12234.015930661932</v>
      </c>
      <c r="H832" s="137">
        <f t="shared" si="66"/>
        <v>90130.00885036774</v>
      </c>
      <c r="I832" s="137">
        <f t="shared" si="67"/>
        <v>25043.336283455908</v>
      </c>
    </row>
    <row r="833" spans="2:9" ht="15.5" x14ac:dyDescent="0.35">
      <c r="B833" s="138">
        <v>814</v>
      </c>
      <c r="C833" s="60" t="str">
        <f>'Maximax, Maximin &amp; Minimax Regr'!$G$10</f>
        <v>£</v>
      </c>
      <c r="D833" s="144">
        <v>615.16769920957063</v>
      </c>
      <c r="E833" s="137">
        <f t="shared" si="63"/>
        <v>75000</v>
      </c>
      <c r="F833" s="137">
        <f t="shared" si="64"/>
        <v>17275.154881435596</v>
      </c>
      <c r="G833" s="137">
        <f t="shared" si="65"/>
        <v>-16095.278786584066</v>
      </c>
      <c r="H833" s="137">
        <f t="shared" si="66"/>
        <v>92275.154881435592</v>
      </c>
      <c r="I833" s="137">
        <f t="shared" si="67"/>
        <v>25758.384960478521</v>
      </c>
    </row>
    <row r="834" spans="2:9" ht="15.5" x14ac:dyDescent="0.35">
      <c r="B834" s="138">
        <v>815</v>
      </c>
      <c r="C834" s="60" t="str">
        <f>'Maximax, Maximin &amp; Minimax Regr'!$G$10</f>
        <v>£</v>
      </c>
      <c r="D834" s="144">
        <v>794.98275704214609</v>
      </c>
      <c r="E834" s="137">
        <f t="shared" si="63"/>
        <v>75000</v>
      </c>
      <c r="F834" s="137">
        <f t="shared" si="64"/>
        <v>44247.413556321917</v>
      </c>
      <c r="G834" s="137">
        <f t="shared" si="65"/>
        <v>-64645.344401379465</v>
      </c>
      <c r="H834" s="137">
        <f t="shared" si="66"/>
        <v>119247.41355632192</v>
      </c>
      <c r="I834" s="137">
        <f t="shared" si="67"/>
        <v>34749.137852107306</v>
      </c>
    </row>
    <row r="835" spans="2:9" ht="15.5" x14ac:dyDescent="0.35">
      <c r="B835" s="138">
        <v>816</v>
      </c>
      <c r="C835" s="60" t="str">
        <f>'Maximax, Maximin &amp; Minimax Regr'!$G$10</f>
        <v>£</v>
      </c>
      <c r="D835" s="144">
        <v>592.59010589922786</v>
      </c>
      <c r="E835" s="137">
        <f t="shared" si="63"/>
        <v>75000</v>
      </c>
      <c r="F835" s="137">
        <f t="shared" si="64"/>
        <v>13888.51588488418</v>
      </c>
      <c r="G835" s="137">
        <f t="shared" si="65"/>
        <v>-9999.3285927915276</v>
      </c>
      <c r="H835" s="137">
        <f t="shared" si="66"/>
        <v>88888.515884884182</v>
      </c>
      <c r="I835" s="137">
        <f t="shared" si="67"/>
        <v>24629.505294961396</v>
      </c>
    </row>
    <row r="836" spans="2:9" ht="15.5" x14ac:dyDescent="0.35">
      <c r="B836" s="138">
        <v>817</v>
      </c>
      <c r="C836" s="60" t="str">
        <f>'Maximax, Maximin &amp; Minimax Regr'!$G$10</f>
        <v>£</v>
      </c>
      <c r="D836" s="144">
        <v>473.0735190893277</v>
      </c>
      <c r="E836" s="137">
        <f t="shared" si="63"/>
        <v>70961.027863399155</v>
      </c>
      <c r="F836" s="137">
        <f t="shared" si="64"/>
        <v>0</v>
      </c>
      <c r="G836" s="137">
        <f t="shared" si="65"/>
        <v>14192.205572679828</v>
      </c>
      <c r="H836" s="137">
        <f t="shared" si="66"/>
        <v>70961.027863399155</v>
      </c>
      <c r="I836" s="137">
        <f t="shared" si="67"/>
        <v>18653.675954466387</v>
      </c>
    </row>
    <row r="837" spans="2:9" ht="15.5" x14ac:dyDescent="0.35">
      <c r="B837" s="138">
        <v>818</v>
      </c>
      <c r="C837" s="60" t="str">
        <f>'Maximax, Maximin &amp; Minimax Regr'!$G$10</f>
        <v>£</v>
      </c>
      <c r="D837" s="144">
        <v>658.25373088778349</v>
      </c>
      <c r="E837" s="137">
        <f t="shared" si="63"/>
        <v>75000</v>
      </c>
      <c r="F837" s="137">
        <f t="shared" si="64"/>
        <v>23738.059633167522</v>
      </c>
      <c r="G837" s="137">
        <f t="shared" si="65"/>
        <v>-27728.507339701537</v>
      </c>
      <c r="H837" s="137">
        <f t="shared" si="66"/>
        <v>98738.059633167519</v>
      </c>
      <c r="I837" s="137">
        <f t="shared" si="67"/>
        <v>27912.686544389173</v>
      </c>
    </row>
    <row r="838" spans="2:9" ht="15.5" x14ac:dyDescent="0.35">
      <c r="B838" s="138">
        <v>819</v>
      </c>
      <c r="C838" s="60" t="str">
        <f>'Maximax, Maximin &amp; Minimax Regr'!$G$10</f>
        <v>£</v>
      </c>
      <c r="D838" s="144">
        <v>783.11716055787838</v>
      </c>
      <c r="E838" s="137">
        <f t="shared" si="63"/>
        <v>75000</v>
      </c>
      <c r="F838" s="137">
        <f t="shared" si="64"/>
        <v>42467.574083681757</v>
      </c>
      <c r="G838" s="137">
        <f t="shared" si="65"/>
        <v>-61441.633350627148</v>
      </c>
      <c r="H838" s="137">
        <f t="shared" si="66"/>
        <v>117467.57408368176</v>
      </c>
      <c r="I838" s="137">
        <f t="shared" si="67"/>
        <v>34155.858027893919</v>
      </c>
    </row>
    <row r="839" spans="2:9" ht="15.5" x14ac:dyDescent="0.35">
      <c r="B839" s="138">
        <v>820</v>
      </c>
      <c r="C839" s="60" t="str">
        <f>'Maximax, Maximin &amp; Minimax Regr'!$G$10</f>
        <v>£</v>
      </c>
      <c r="D839" s="144">
        <v>586.52912991729477</v>
      </c>
      <c r="E839" s="137">
        <f t="shared" si="63"/>
        <v>75000</v>
      </c>
      <c r="F839" s="137">
        <f t="shared" si="64"/>
        <v>12979.369487594215</v>
      </c>
      <c r="G839" s="137">
        <f t="shared" si="65"/>
        <v>-8362.8650776695868</v>
      </c>
      <c r="H839" s="137">
        <f t="shared" si="66"/>
        <v>87979.369487594216</v>
      </c>
      <c r="I839" s="137">
        <f t="shared" si="67"/>
        <v>24326.456495864739</v>
      </c>
    </row>
    <row r="840" spans="2:9" ht="15.5" x14ac:dyDescent="0.35">
      <c r="B840" s="138">
        <v>821</v>
      </c>
      <c r="C840" s="60" t="str">
        <f>'Maximax, Maximin &amp; Minimax Regr'!$G$10</f>
        <v>£</v>
      </c>
      <c r="D840" s="144">
        <v>284.54237495040741</v>
      </c>
      <c r="E840" s="137">
        <f t="shared" si="63"/>
        <v>42681.356242561109</v>
      </c>
      <c r="F840" s="137">
        <f t="shared" si="64"/>
        <v>0</v>
      </c>
      <c r="G840" s="137">
        <f t="shared" si="65"/>
        <v>8536.2712485122174</v>
      </c>
      <c r="H840" s="137">
        <f t="shared" si="66"/>
        <v>42681.356242561109</v>
      </c>
      <c r="I840" s="137">
        <f t="shared" si="67"/>
        <v>9227.1187475203697</v>
      </c>
    </row>
    <row r="841" spans="2:9" ht="15.5" x14ac:dyDescent="0.35">
      <c r="B841" s="138">
        <v>822</v>
      </c>
      <c r="C841" s="60" t="str">
        <f>'Maximax, Maximin &amp; Minimax Regr'!$G$10</f>
        <v>£</v>
      </c>
      <c r="D841" s="144">
        <v>438.79512924588767</v>
      </c>
      <c r="E841" s="137">
        <f t="shared" si="63"/>
        <v>65819.269386883156</v>
      </c>
      <c r="F841" s="137">
        <f t="shared" si="64"/>
        <v>0</v>
      </c>
      <c r="G841" s="137">
        <f t="shared" si="65"/>
        <v>13163.853877376634</v>
      </c>
      <c r="H841" s="137">
        <f t="shared" si="66"/>
        <v>65819.269386883156</v>
      </c>
      <c r="I841" s="137">
        <f t="shared" si="67"/>
        <v>16939.75646229439</v>
      </c>
    </row>
    <row r="842" spans="2:9" ht="15.5" x14ac:dyDescent="0.35">
      <c r="B842" s="138">
        <v>823</v>
      </c>
      <c r="C842" s="60" t="str">
        <f>'Maximax, Maximin &amp; Minimax Regr'!$G$10</f>
        <v>£</v>
      </c>
      <c r="D842" s="144">
        <v>211.75572985015413</v>
      </c>
      <c r="E842" s="137">
        <f t="shared" si="63"/>
        <v>31763.359477523118</v>
      </c>
      <c r="F842" s="137">
        <f t="shared" si="64"/>
        <v>0</v>
      </c>
      <c r="G842" s="137">
        <f t="shared" si="65"/>
        <v>6352.6718955046235</v>
      </c>
      <c r="H842" s="137">
        <f t="shared" si="66"/>
        <v>31763.359477523118</v>
      </c>
      <c r="I842" s="137">
        <f t="shared" si="67"/>
        <v>5587.7864925077047</v>
      </c>
    </row>
    <row r="843" spans="2:9" ht="15.5" x14ac:dyDescent="0.35">
      <c r="B843" s="138">
        <v>824</v>
      </c>
      <c r="C843" s="60" t="str">
        <f>'Maximax, Maximin &amp; Minimax Regr'!$G$10</f>
        <v>£</v>
      </c>
      <c r="D843" s="144">
        <v>544.06567583239234</v>
      </c>
      <c r="E843" s="137">
        <f t="shared" si="63"/>
        <v>75000</v>
      </c>
      <c r="F843" s="137">
        <f t="shared" si="64"/>
        <v>6609.8513748588521</v>
      </c>
      <c r="G843" s="137">
        <f t="shared" si="65"/>
        <v>3102.2675252540648</v>
      </c>
      <c r="H843" s="137">
        <f t="shared" si="66"/>
        <v>81609.851374858845</v>
      </c>
      <c r="I843" s="137">
        <f t="shared" si="67"/>
        <v>22203.283791619608</v>
      </c>
    </row>
    <row r="844" spans="2:9" ht="15.5" x14ac:dyDescent="0.35">
      <c r="B844" s="138">
        <v>825</v>
      </c>
      <c r="C844" s="60" t="str">
        <f>'Maximax, Maximin &amp; Minimax Regr'!$G$10</f>
        <v>£</v>
      </c>
      <c r="D844" s="144">
        <v>418.61629078035833</v>
      </c>
      <c r="E844" s="137">
        <f t="shared" si="63"/>
        <v>62792.443617053752</v>
      </c>
      <c r="F844" s="137">
        <f t="shared" si="64"/>
        <v>0</v>
      </c>
      <c r="G844" s="137">
        <f t="shared" si="65"/>
        <v>12558.488723410752</v>
      </c>
      <c r="H844" s="137">
        <f t="shared" si="66"/>
        <v>62792.443617053752</v>
      </c>
      <c r="I844" s="137">
        <f t="shared" si="67"/>
        <v>15930.81453901792</v>
      </c>
    </row>
    <row r="845" spans="2:9" ht="15.5" x14ac:dyDescent="0.35">
      <c r="B845" s="138">
        <v>826</v>
      </c>
      <c r="C845" s="60" t="str">
        <f>'Maximax, Maximin &amp; Minimax Regr'!$G$10</f>
        <v>£</v>
      </c>
      <c r="D845" s="144">
        <v>205.16373180333872</v>
      </c>
      <c r="E845" s="137">
        <f t="shared" si="63"/>
        <v>30774.559770500808</v>
      </c>
      <c r="F845" s="137">
        <f t="shared" si="64"/>
        <v>0</v>
      </c>
      <c r="G845" s="137">
        <f t="shared" si="65"/>
        <v>6154.9119541001601</v>
      </c>
      <c r="H845" s="137">
        <f t="shared" si="66"/>
        <v>30774.559770500808</v>
      </c>
      <c r="I845" s="137">
        <f t="shared" si="67"/>
        <v>5258.1865901669371</v>
      </c>
    </row>
    <row r="846" spans="2:9" ht="15.5" x14ac:dyDescent="0.35">
      <c r="B846" s="138">
        <v>827</v>
      </c>
      <c r="C846" s="60" t="str">
        <f>'Maximax, Maximin &amp; Minimax Regr'!$G$10</f>
        <v>£</v>
      </c>
      <c r="D846" s="144">
        <v>440.73610644856103</v>
      </c>
      <c r="E846" s="137">
        <f t="shared" si="63"/>
        <v>66110.415967284149</v>
      </c>
      <c r="F846" s="137">
        <f t="shared" si="64"/>
        <v>0</v>
      </c>
      <c r="G846" s="137">
        <f t="shared" si="65"/>
        <v>13222.083193456827</v>
      </c>
      <c r="H846" s="137">
        <f t="shared" si="66"/>
        <v>66110.415967284149</v>
      </c>
      <c r="I846" s="137">
        <f t="shared" si="67"/>
        <v>17036.805322428045</v>
      </c>
    </row>
    <row r="847" spans="2:9" ht="15.5" x14ac:dyDescent="0.35">
      <c r="B847" s="138">
        <v>828</v>
      </c>
      <c r="C847" s="60" t="str">
        <f>'Maximax, Maximin &amp; Minimax Regr'!$G$10</f>
        <v>£</v>
      </c>
      <c r="D847" s="144">
        <v>570.76326792199461</v>
      </c>
      <c r="E847" s="137">
        <f t="shared" si="63"/>
        <v>75000</v>
      </c>
      <c r="F847" s="137">
        <f t="shared" si="64"/>
        <v>10614.490188299191</v>
      </c>
      <c r="G847" s="137">
        <f t="shared" si="65"/>
        <v>-4106.0823389385478</v>
      </c>
      <c r="H847" s="137">
        <f t="shared" si="66"/>
        <v>85614.490188299198</v>
      </c>
      <c r="I847" s="137">
        <f t="shared" si="67"/>
        <v>23538.163396099735</v>
      </c>
    </row>
    <row r="848" spans="2:9" ht="15.5" x14ac:dyDescent="0.35">
      <c r="B848" s="138">
        <v>829</v>
      </c>
      <c r="C848" s="60" t="str">
        <f>'Maximax, Maximin &amp; Minimax Regr'!$G$10</f>
        <v>£</v>
      </c>
      <c r="D848" s="144">
        <v>303.4394360179449</v>
      </c>
      <c r="E848" s="137">
        <f t="shared" si="63"/>
        <v>45515.915402691739</v>
      </c>
      <c r="F848" s="137">
        <f t="shared" si="64"/>
        <v>0</v>
      </c>
      <c r="G848" s="137">
        <f t="shared" si="65"/>
        <v>9103.1830805383506</v>
      </c>
      <c r="H848" s="137">
        <f t="shared" si="66"/>
        <v>45515.915402691739</v>
      </c>
      <c r="I848" s="137">
        <f t="shared" si="67"/>
        <v>10171.971800897249</v>
      </c>
    </row>
    <row r="849" spans="2:9" ht="15.5" x14ac:dyDescent="0.35">
      <c r="B849" s="138">
        <v>830</v>
      </c>
      <c r="C849" s="60" t="str">
        <f>'Maximax, Maximin &amp; Minimax Regr'!$G$10</f>
        <v>£</v>
      </c>
      <c r="D849" s="144">
        <v>338.50520340586564</v>
      </c>
      <c r="E849" s="137">
        <f t="shared" si="63"/>
        <v>50775.780510879849</v>
      </c>
      <c r="F849" s="137">
        <f t="shared" si="64"/>
        <v>0</v>
      </c>
      <c r="G849" s="137">
        <f t="shared" si="65"/>
        <v>10155.15610217597</v>
      </c>
      <c r="H849" s="137">
        <f t="shared" si="66"/>
        <v>50775.780510879849</v>
      </c>
      <c r="I849" s="137">
        <f t="shared" si="67"/>
        <v>11925.260170293288</v>
      </c>
    </row>
    <row r="850" spans="2:9" ht="15.5" x14ac:dyDescent="0.35">
      <c r="B850" s="138">
        <v>831</v>
      </c>
      <c r="C850" s="60" t="str">
        <f>'Maximax, Maximin &amp; Minimax Regr'!$G$10</f>
        <v>£</v>
      </c>
      <c r="D850" s="144">
        <v>430.13397625659962</v>
      </c>
      <c r="E850" s="137">
        <f t="shared" si="63"/>
        <v>64520.096438489942</v>
      </c>
      <c r="F850" s="137">
        <f t="shared" si="64"/>
        <v>0</v>
      </c>
      <c r="G850" s="137">
        <f t="shared" si="65"/>
        <v>12904.019287697985</v>
      </c>
      <c r="H850" s="137">
        <f t="shared" si="66"/>
        <v>64520.096438489942</v>
      </c>
      <c r="I850" s="137">
        <f t="shared" si="67"/>
        <v>16506.698812829978</v>
      </c>
    </row>
    <row r="851" spans="2:9" ht="15.5" x14ac:dyDescent="0.35">
      <c r="B851" s="138">
        <v>832</v>
      </c>
      <c r="C851" s="60" t="str">
        <f>'Maximax, Maximin &amp; Minimax Regr'!$G$10</f>
        <v>£</v>
      </c>
      <c r="D851" s="144">
        <v>776.19556260872218</v>
      </c>
      <c r="E851" s="137">
        <f t="shared" si="63"/>
        <v>75000</v>
      </c>
      <c r="F851" s="137">
        <f t="shared" si="64"/>
        <v>41429.33439130833</v>
      </c>
      <c r="G851" s="137">
        <f t="shared" si="65"/>
        <v>-59572.801904355001</v>
      </c>
      <c r="H851" s="137">
        <f t="shared" si="66"/>
        <v>116429.33439130832</v>
      </c>
      <c r="I851" s="137">
        <f t="shared" si="67"/>
        <v>33809.778130436098</v>
      </c>
    </row>
    <row r="852" spans="2:9" ht="15.5" x14ac:dyDescent="0.35">
      <c r="B852" s="138">
        <v>833</v>
      </c>
      <c r="C852" s="60" t="str">
        <f>'Maximax, Maximin &amp; Minimax Regr'!$G$10</f>
        <v>£</v>
      </c>
      <c r="D852" s="144">
        <v>541.02603228858311</v>
      </c>
      <c r="E852" s="137">
        <f t="shared" si="63"/>
        <v>75000</v>
      </c>
      <c r="F852" s="137">
        <f t="shared" si="64"/>
        <v>6153.9048432874661</v>
      </c>
      <c r="G852" s="137">
        <f t="shared" si="65"/>
        <v>3922.9712820825662</v>
      </c>
      <c r="H852" s="137">
        <f t="shared" si="66"/>
        <v>81153.90484328747</v>
      </c>
      <c r="I852" s="137">
        <f t="shared" si="67"/>
        <v>22051.301614429161</v>
      </c>
    </row>
    <row r="853" spans="2:9" ht="15.5" x14ac:dyDescent="0.35">
      <c r="B853" s="138">
        <v>834</v>
      </c>
      <c r="C853" s="60" t="str">
        <f>'Maximax, Maximin &amp; Minimax Regr'!$G$10</f>
        <v>£</v>
      </c>
      <c r="D853" s="144">
        <v>740.43397320474867</v>
      </c>
      <c r="E853" s="137">
        <f t="shared" ref="E853:E916" si="68">IF(D853&lt;=500,D853*150,500*150)</f>
        <v>75000</v>
      </c>
      <c r="F853" s="137">
        <f t="shared" ref="F853:F916" si="69">IF(D853&gt;500,(D853-500)*150,0)</f>
        <v>36065.0959807123</v>
      </c>
      <c r="G853" s="137">
        <f t="shared" ref="G853:G916" si="70">E853-($C$8+$C$15*D853+F853)</f>
        <v>-49917.172765282143</v>
      </c>
      <c r="H853" s="137">
        <f t="shared" ref="H853:H916" si="71">150*D853</f>
        <v>111065.0959807123</v>
      </c>
      <c r="I853" s="137">
        <f t="shared" ref="I853:I916" si="72">H853-($D$8+$D$15*D853)</f>
        <v>32021.698660237438</v>
      </c>
    </row>
    <row r="854" spans="2:9" ht="15.5" x14ac:dyDescent="0.35">
      <c r="B854" s="138">
        <v>835</v>
      </c>
      <c r="C854" s="60" t="str">
        <f>'Maximax, Maximin &amp; Minimax Regr'!$G$10</f>
        <v>£</v>
      </c>
      <c r="D854" s="144">
        <v>451.90588091677603</v>
      </c>
      <c r="E854" s="137">
        <f t="shared" si="68"/>
        <v>67785.882137516397</v>
      </c>
      <c r="F854" s="137">
        <f t="shared" si="69"/>
        <v>0</v>
      </c>
      <c r="G854" s="137">
        <f t="shared" si="70"/>
        <v>13557.176427503276</v>
      </c>
      <c r="H854" s="137">
        <f t="shared" si="71"/>
        <v>67785.882137516397</v>
      </c>
      <c r="I854" s="137">
        <f t="shared" si="72"/>
        <v>17595.294045838797</v>
      </c>
    </row>
    <row r="855" spans="2:9" ht="15.5" x14ac:dyDescent="0.35">
      <c r="B855" s="138">
        <v>836</v>
      </c>
      <c r="C855" s="60" t="str">
        <f>'Maximax, Maximin &amp; Minimax Regr'!$G$10</f>
        <v>£</v>
      </c>
      <c r="D855" s="144">
        <v>713.84624774925987</v>
      </c>
      <c r="E855" s="137">
        <f t="shared" si="68"/>
        <v>75000</v>
      </c>
      <c r="F855" s="137">
        <f t="shared" si="69"/>
        <v>32076.937162388982</v>
      </c>
      <c r="G855" s="137">
        <f t="shared" si="70"/>
        <v>-42738.486892300163</v>
      </c>
      <c r="H855" s="137">
        <f t="shared" si="71"/>
        <v>107076.93716238897</v>
      </c>
      <c r="I855" s="137">
        <f t="shared" si="72"/>
        <v>30692.312387462982</v>
      </c>
    </row>
    <row r="856" spans="2:9" ht="15.5" x14ac:dyDescent="0.35">
      <c r="B856" s="138">
        <v>837</v>
      </c>
      <c r="C856" s="60" t="str">
        <f>'Maximax, Maximin &amp; Minimax Regr'!$G$10</f>
        <v>£</v>
      </c>
      <c r="D856" s="144">
        <v>462.52632221442303</v>
      </c>
      <c r="E856" s="137">
        <f t="shared" si="68"/>
        <v>69378.948332163462</v>
      </c>
      <c r="F856" s="137">
        <f t="shared" si="69"/>
        <v>0</v>
      </c>
      <c r="G856" s="137">
        <f t="shared" si="70"/>
        <v>13875.789666432698</v>
      </c>
      <c r="H856" s="137">
        <f t="shared" si="71"/>
        <v>69378.948332163462</v>
      </c>
      <c r="I856" s="137">
        <f t="shared" si="72"/>
        <v>18126.316110721156</v>
      </c>
    </row>
    <row r="857" spans="2:9" ht="15.5" x14ac:dyDescent="0.35">
      <c r="B857" s="138">
        <v>838</v>
      </c>
      <c r="C857" s="60" t="str">
        <f>'Maximax, Maximin &amp; Minimax Regr'!$G$10</f>
        <v>£</v>
      </c>
      <c r="D857" s="144">
        <v>742.33832819605084</v>
      </c>
      <c r="E857" s="137">
        <f t="shared" si="68"/>
        <v>75000</v>
      </c>
      <c r="F857" s="137">
        <f t="shared" si="69"/>
        <v>36350.749229407629</v>
      </c>
      <c r="G857" s="137">
        <f t="shared" si="70"/>
        <v>-50431.34861293374</v>
      </c>
      <c r="H857" s="137">
        <f t="shared" si="71"/>
        <v>111350.74922940762</v>
      </c>
      <c r="I857" s="137">
        <f t="shared" si="72"/>
        <v>32116.916409802536</v>
      </c>
    </row>
    <row r="858" spans="2:9" ht="15.5" x14ac:dyDescent="0.35">
      <c r="B858" s="138">
        <v>839</v>
      </c>
      <c r="C858" s="60" t="str">
        <f>'Maximax, Maximin &amp; Minimax Regr'!$G$10</f>
        <v>£</v>
      </c>
      <c r="D858" s="144">
        <v>637.17764824365986</v>
      </c>
      <c r="E858" s="137">
        <f t="shared" si="68"/>
        <v>75000</v>
      </c>
      <c r="F858" s="137">
        <f t="shared" si="69"/>
        <v>20576.647236548979</v>
      </c>
      <c r="G858" s="137">
        <f t="shared" si="70"/>
        <v>-22037.965025788159</v>
      </c>
      <c r="H858" s="137">
        <f t="shared" si="71"/>
        <v>95576.647236548975</v>
      </c>
      <c r="I858" s="137">
        <f t="shared" si="72"/>
        <v>26858.882412182982</v>
      </c>
    </row>
    <row r="859" spans="2:9" ht="15.5" x14ac:dyDescent="0.35">
      <c r="B859" s="138">
        <v>840</v>
      </c>
      <c r="C859" s="60" t="str">
        <f>'Maximax, Maximin &amp; Minimax Regr'!$G$10</f>
        <v>£</v>
      </c>
      <c r="D859" s="144">
        <v>514.4566179387798</v>
      </c>
      <c r="E859" s="137">
        <f t="shared" si="68"/>
        <v>75000</v>
      </c>
      <c r="F859" s="137">
        <f t="shared" si="69"/>
        <v>2168.49269081697</v>
      </c>
      <c r="G859" s="137">
        <f t="shared" si="70"/>
        <v>11096.713156529455</v>
      </c>
      <c r="H859" s="137">
        <f t="shared" si="71"/>
        <v>77168.492690816973</v>
      </c>
      <c r="I859" s="137">
        <f t="shared" si="72"/>
        <v>20722.830896938991</v>
      </c>
    </row>
    <row r="860" spans="2:9" ht="15.5" x14ac:dyDescent="0.35">
      <c r="B860" s="138">
        <v>841</v>
      </c>
      <c r="C860" s="60" t="str">
        <f>'Maximax, Maximin &amp; Minimax Regr'!$G$10</f>
        <v>£</v>
      </c>
      <c r="D860" s="144">
        <v>203.46079897457807</v>
      </c>
      <c r="E860" s="137">
        <f t="shared" si="68"/>
        <v>30519.11984618671</v>
      </c>
      <c r="F860" s="137">
        <f t="shared" si="69"/>
        <v>0</v>
      </c>
      <c r="G860" s="137">
        <f t="shared" si="70"/>
        <v>6103.8239692373427</v>
      </c>
      <c r="H860" s="137">
        <f t="shared" si="71"/>
        <v>30519.11984618671</v>
      </c>
      <c r="I860" s="137">
        <f t="shared" si="72"/>
        <v>5173.0399487289033</v>
      </c>
    </row>
    <row r="861" spans="2:9" ht="15.5" x14ac:dyDescent="0.35">
      <c r="B861" s="138">
        <v>842</v>
      </c>
      <c r="C861" s="60" t="str">
        <f>'Maximax, Maximin &amp; Minimax Regr'!$G$10</f>
        <v>£</v>
      </c>
      <c r="D861" s="144">
        <v>454.81734672078613</v>
      </c>
      <c r="E861" s="137">
        <f t="shared" si="68"/>
        <v>68222.602008117916</v>
      </c>
      <c r="F861" s="137">
        <f t="shared" si="69"/>
        <v>0</v>
      </c>
      <c r="G861" s="137">
        <f t="shared" si="70"/>
        <v>13644.52040162358</v>
      </c>
      <c r="H861" s="137">
        <f t="shared" si="71"/>
        <v>68222.602008117916</v>
      </c>
      <c r="I861" s="137">
        <f t="shared" si="72"/>
        <v>17740.8673360393</v>
      </c>
    </row>
    <row r="862" spans="2:9" ht="15.5" x14ac:dyDescent="0.35">
      <c r="B862" s="138">
        <v>843</v>
      </c>
      <c r="C862" s="60" t="str">
        <f>'Maximax, Maximin &amp; Minimax Regr'!$G$10</f>
        <v>£</v>
      </c>
      <c r="D862" s="144">
        <v>602.78939176610618</v>
      </c>
      <c r="E862" s="137">
        <f t="shared" si="68"/>
        <v>75000</v>
      </c>
      <c r="F862" s="137">
        <f t="shared" si="69"/>
        <v>15418.408764915926</v>
      </c>
      <c r="G862" s="137">
        <f t="shared" si="70"/>
        <v>-12753.135776848678</v>
      </c>
      <c r="H862" s="137">
        <f t="shared" si="71"/>
        <v>90418.408764915934</v>
      </c>
      <c r="I862" s="137">
        <f t="shared" si="72"/>
        <v>25139.469588305314</v>
      </c>
    </row>
    <row r="863" spans="2:9" ht="15.5" x14ac:dyDescent="0.35">
      <c r="B863" s="138">
        <v>844</v>
      </c>
      <c r="C863" s="60" t="str">
        <f>'Maximax, Maximin &amp; Minimax Regr'!$G$10</f>
        <v>£</v>
      </c>
      <c r="D863" s="144">
        <v>581.34708700827059</v>
      </c>
      <c r="E863" s="137">
        <f t="shared" si="68"/>
        <v>75000</v>
      </c>
      <c r="F863" s="137">
        <f t="shared" si="69"/>
        <v>12202.063051240588</v>
      </c>
      <c r="G863" s="137">
        <f t="shared" si="70"/>
        <v>-6963.7134922330588</v>
      </c>
      <c r="H863" s="137">
        <f t="shared" si="71"/>
        <v>87202.063051240591</v>
      </c>
      <c r="I863" s="137">
        <f t="shared" si="72"/>
        <v>24067.35435041353</v>
      </c>
    </row>
    <row r="864" spans="2:9" ht="15.5" x14ac:dyDescent="0.35">
      <c r="B864" s="138">
        <v>845</v>
      </c>
      <c r="C864" s="60" t="str">
        <f>'Maximax, Maximin &amp; Minimax Regr'!$G$10</f>
        <v>£</v>
      </c>
      <c r="D864" s="144">
        <v>492.44666890469068</v>
      </c>
      <c r="E864" s="137">
        <f t="shared" si="68"/>
        <v>73867.000335703604</v>
      </c>
      <c r="F864" s="137">
        <f t="shared" si="69"/>
        <v>0</v>
      </c>
      <c r="G864" s="137">
        <f t="shared" si="70"/>
        <v>14773.400067140719</v>
      </c>
      <c r="H864" s="137">
        <f t="shared" si="71"/>
        <v>73867.000335703604</v>
      </c>
      <c r="I864" s="137">
        <f t="shared" si="72"/>
        <v>19622.333445234537</v>
      </c>
    </row>
    <row r="865" spans="2:9" ht="15.5" x14ac:dyDescent="0.35">
      <c r="B865" s="138">
        <v>846</v>
      </c>
      <c r="C865" s="60" t="str">
        <f>'Maximax, Maximin &amp; Minimax Regr'!$G$10</f>
        <v>£</v>
      </c>
      <c r="D865" s="144">
        <v>576.27491073335977</v>
      </c>
      <c r="E865" s="137">
        <f t="shared" si="68"/>
        <v>75000</v>
      </c>
      <c r="F865" s="137">
        <f t="shared" si="69"/>
        <v>11441.236610003965</v>
      </c>
      <c r="G865" s="137">
        <f t="shared" si="70"/>
        <v>-5594.2258980071347</v>
      </c>
      <c r="H865" s="137">
        <f t="shared" si="71"/>
        <v>86441.236610003965</v>
      </c>
      <c r="I865" s="137">
        <f t="shared" si="72"/>
        <v>23813.745536667986</v>
      </c>
    </row>
    <row r="866" spans="2:9" ht="15.5" x14ac:dyDescent="0.35">
      <c r="B866" s="138">
        <v>847</v>
      </c>
      <c r="C866" s="60" t="str">
        <f>'Maximax, Maximin &amp; Minimax Regr'!$G$10</f>
        <v>£</v>
      </c>
      <c r="D866" s="144">
        <v>700.86367381817081</v>
      </c>
      <c r="E866" s="137">
        <f t="shared" si="68"/>
        <v>75000</v>
      </c>
      <c r="F866" s="137">
        <f t="shared" si="69"/>
        <v>30129.551072725622</v>
      </c>
      <c r="G866" s="137">
        <f t="shared" si="70"/>
        <v>-39233.19193090612</v>
      </c>
      <c r="H866" s="137">
        <f t="shared" si="71"/>
        <v>105129.55107272562</v>
      </c>
      <c r="I866" s="137">
        <f t="shared" si="72"/>
        <v>30043.18369090854</v>
      </c>
    </row>
    <row r="867" spans="2:9" ht="15.5" x14ac:dyDescent="0.35">
      <c r="B867" s="138">
        <v>848</v>
      </c>
      <c r="C867" s="60" t="str">
        <f>'Maximax, Maximin &amp; Minimax Regr'!$G$10</f>
        <v>£</v>
      </c>
      <c r="D867" s="144">
        <v>616.66920987578965</v>
      </c>
      <c r="E867" s="137">
        <f t="shared" si="68"/>
        <v>75000</v>
      </c>
      <c r="F867" s="137">
        <f t="shared" si="69"/>
        <v>17500.381481368448</v>
      </c>
      <c r="G867" s="137">
        <f t="shared" si="70"/>
        <v>-16500.686666463196</v>
      </c>
      <c r="H867" s="137">
        <f t="shared" si="71"/>
        <v>92500.381481368444</v>
      </c>
      <c r="I867" s="137">
        <f t="shared" si="72"/>
        <v>25833.460493789476</v>
      </c>
    </row>
    <row r="868" spans="2:9" ht="15.5" x14ac:dyDescent="0.35">
      <c r="B868" s="138">
        <v>849</v>
      </c>
      <c r="C868" s="60" t="str">
        <f>'Maximax, Maximin &amp; Minimax Regr'!$G$10</f>
        <v>£</v>
      </c>
      <c r="D868" s="144">
        <v>247.57225257118444</v>
      </c>
      <c r="E868" s="137">
        <f t="shared" si="68"/>
        <v>37135.837885677669</v>
      </c>
      <c r="F868" s="137">
        <f t="shared" si="69"/>
        <v>0</v>
      </c>
      <c r="G868" s="137">
        <f t="shared" si="70"/>
        <v>7427.1675771355367</v>
      </c>
      <c r="H868" s="137">
        <f t="shared" si="71"/>
        <v>37135.837885677669</v>
      </c>
      <c r="I868" s="137">
        <f t="shared" si="72"/>
        <v>7378.6126285592254</v>
      </c>
    </row>
    <row r="869" spans="2:9" ht="15.5" x14ac:dyDescent="0.35">
      <c r="B869" s="138">
        <v>850</v>
      </c>
      <c r="C869" s="60" t="str">
        <f>'Maximax, Maximin &amp; Minimax Regr'!$G$10</f>
        <v>£</v>
      </c>
      <c r="D869" s="144">
        <v>378.95443586535237</v>
      </c>
      <c r="E869" s="137">
        <f t="shared" si="68"/>
        <v>56843.165379802856</v>
      </c>
      <c r="F869" s="137">
        <f t="shared" si="69"/>
        <v>0</v>
      </c>
      <c r="G869" s="137">
        <f t="shared" si="70"/>
        <v>11368.63307596057</v>
      </c>
      <c r="H869" s="137">
        <f t="shared" si="71"/>
        <v>56843.165379802856</v>
      </c>
      <c r="I869" s="137">
        <f t="shared" si="72"/>
        <v>13947.721793267621</v>
      </c>
    </row>
    <row r="870" spans="2:9" ht="15.5" x14ac:dyDescent="0.35">
      <c r="B870" s="138">
        <v>851</v>
      </c>
      <c r="C870" s="60" t="str">
        <f>'Maximax, Maximin &amp; Minimax Regr'!$G$10</f>
        <v>£</v>
      </c>
      <c r="D870" s="144">
        <v>335.17258217108679</v>
      </c>
      <c r="E870" s="137">
        <f t="shared" si="68"/>
        <v>50275.887325663018</v>
      </c>
      <c r="F870" s="137">
        <f t="shared" si="69"/>
        <v>0</v>
      </c>
      <c r="G870" s="137">
        <f t="shared" si="70"/>
        <v>10055.177465132605</v>
      </c>
      <c r="H870" s="137">
        <f t="shared" si="71"/>
        <v>50275.887325663018</v>
      </c>
      <c r="I870" s="137">
        <f t="shared" si="72"/>
        <v>11758.629108554342</v>
      </c>
    </row>
    <row r="871" spans="2:9" ht="15.5" x14ac:dyDescent="0.35">
      <c r="B871" s="138">
        <v>852</v>
      </c>
      <c r="C871" s="60" t="str">
        <f>'Maximax, Maximin &amp; Minimax Regr'!$G$10</f>
        <v>£</v>
      </c>
      <c r="D871" s="144">
        <v>247.22434156315805</v>
      </c>
      <c r="E871" s="137">
        <f t="shared" si="68"/>
        <v>37083.651234473706</v>
      </c>
      <c r="F871" s="137">
        <f t="shared" si="69"/>
        <v>0</v>
      </c>
      <c r="G871" s="137">
        <f t="shared" si="70"/>
        <v>7416.7302468947382</v>
      </c>
      <c r="H871" s="137">
        <f t="shared" si="71"/>
        <v>37083.651234473706</v>
      </c>
      <c r="I871" s="137">
        <f t="shared" si="72"/>
        <v>7361.2170781579007</v>
      </c>
    </row>
    <row r="872" spans="2:9" ht="15.5" x14ac:dyDescent="0.35">
      <c r="B872" s="138">
        <v>853</v>
      </c>
      <c r="C872" s="60" t="str">
        <f>'Maximax, Maximin &amp; Minimax Regr'!$G$10</f>
        <v>£</v>
      </c>
      <c r="D872" s="144">
        <v>773.76018555253768</v>
      </c>
      <c r="E872" s="137">
        <f t="shared" si="68"/>
        <v>75000</v>
      </c>
      <c r="F872" s="137">
        <f t="shared" si="69"/>
        <v>41064.027832880653</v>
      </c>
      <c r="G872" s="137">
        <f t="shared" si="70"/>
        <v>-58915.250099185185</v>
      </c>
      <c r="H872" s="137">
        <f t="shared" si="71"/>
        <v>116064.02783288065</v>
      </c>
      <c r="I872" s="137">
        <f t="shared" si="72"/>
        <v>33688.009277626872</v>
      </c>
    </row>
    <row r="873" spans="2:9" ht="15.5" x14ac:dyDescent="0.35">
      <c r="B873" s="138">
        <v>854</v>
      </c>
      <c r="C873" s="60" t="str">
        <f>'Maximax, Maximin &amp; Minimax Regr'!$G$10</f>
        <v>£</v>
      </c>
      <c r="D873" s="144">
        <v>491.75084688863797</v>
      </c>
      <c r="E873" s="137">
        <f t="shared" si="68"/>
        <v>73762.627033295692</v>
      </c>
      <c r="F873" s="137">
        <f t="shared" si="69"/>
        <v>0</v>
      </c>
      <c r="G873" s="137">
        <f t="shared" si="70"/>
        <v>14752.525406659137</v>
      </c>
      <c r="H873" s="137">
        <f t="shared" si="71"/>
        <v>73762.627033295692</v>
      </c>
      <c r="I873" s="137">
        <f t="shared" si="72"/>
        <v>19587.542344431895</v>
      </c>
    </row>
    <row r="874" spans="2:9" ht="15.5" x14ac:dyDescent="0.35">
      <c r="B874" s="138">
        <v>855</v>
      </c>
      <c r="C874" s="60" t="str">
        <f>'Maximax, Maximin &amp; Minimax Regr'!$G$10</f>
        <v>£</v>
      </c>
      <c r="D874" s="144">
        <v>488.08862575151829</v>
      </c>
      <c r="E874" s="137">
        <f t="shared" si="68"/>
        <v>73213.293862727747</v>
      </c>
      <c r="F874" s="137">
        <f t="shared" si="69"/>
        <v>0</v>
      </c>
      <c r="G874" s="137">
        <f t="shared" si="70"/>
        <v>14642.658772545554</v>
      </c>
      <c r="H874" s="137">
        <f t="shared" si="71"/>
        <v>73213.293862727747</v>
      </c>
      <c r="I874" s="137">
        <f t="shared" si="72"/>
        <v>19404.431287575921</v>
      </c>
    </row>
    <row r="875" spans="2:9" ht="15.5" x14ac:dyDescent="0.35">
      <c r="B875" s="138">
        <v>856</v>
      </c>
      <c r="C875" s="60" t="str">
        <f>'Maximax, Maximin &amp; Minimax Regr'!$G$10</f>
        <v>£</v>
      </c>
      <c r="D875" s="144">
        <v>218.78719443342388</v>
      </c>
      <c r="E875" s="137">
        <f t="shared" si="68"/>
        <v>32818.07916501358</v>
      </c>
      <c r="F875" s="137">
        <f t="shared" si="69"/>
        <v>0</v>
      </c>
      <c r="G875" s="137">
        <f t="shared" si="70"/>
        <v>6563.6158330027138</v>
      </c>
      <c r="H875" s="137">
        <f t="shared" si="71"/>
        <v>32818.07916501358</v>
      </c>
      <c r="I875" s="137">
        <f t="shared" si="72"/>
        <v>5939.3597216711933</v>
      </c>
    </row>
    <row r="876" spans="2:9" ht="15.5" x14ac:dyDescent="0.35">
      <c r="B876" s="138">
        <v>857</v>
      </c>
      <c r="C876" s="60" t="str">
        <f>'Maximax, Maximin &amp; Minimax Regr'!$G$10</f>
        <v>£</v>
      </c>
      <c r="D876" s="144">
        <v>455.09201330607016</v>
      </c>
      <c r="E876" s="137">
        <f t="shared" si="68"/>
        <v>68263.80199591053</v>
      </c>
      <c r="F876" s="137">
        <f t="shared" si="69"/>
        <v>0</v>
      </c>
      <c r="G876" s="137">
        <f t="shared" si="70"/>
        <v>13652.760399182109</v>
      </c>
      <c r="H876" s="137">
        <f t="shared" si="71"/>
        <v>68263.80199591053</v>
      </c>
      <c r="I876" s="137">
        <f t="shared" si="72"/>
        <v>17754.600665303515</v>
      </c>
    </row>
    <row r="877" spans="2:9" ht="15.5" x14ac:dyDescent="0.35">
      <c r="B877" s="138">
        <v>858</v>
      </c>
      <c r="C877" s="60" t="str">
        <f>'Maximax, Maximin &amp; Minimax Regr'!$G$10</f>
        <v>£</v>
      </c>
      <c r="D877" s="144">
        <v>598.10174871059303</v>
      </c>
      <c r="E877" s="137">
        <f t="shared" si="68"/>
        <v>75000</v>
      </c>
      <c r="F877" s="137">
        <f t="shared" si="69"/>
        <v>14715.262306588955</v>
      </c>
      <c r="G877" s="137">
        <f t="shared" si="70"/>
        <v>-11487.472151860115</v>
      </c>
      <c r="H877" s="137">
        <f t="shared" si="71"/>
        <v>89715.262306588949</v>
      </c>
      <c r="I877" s="137">
        <f t="shared" si="72"/>
        <v>24905.087435529647</v>
      </c>
    </row>
    <row r="878" spans="2:9" ht="15.5" x14ac:dyDescent="0.35">
      <c r="B878" s="138">
        <v>859</v>
      </c>
      <c r="C878" s="60" t="str">
        <f>'Maximax, Maximin &amp; Minimax Regr'!$G$10</f>
        <v>£</v>
      </c>
      <c r="D878" s="144">
        <v>501.82195501571704</v>
      </c>
      <c r="E878" s="137">
        <f t="shared" si="68"/>
        <v>75000</v>
      </c>
      <c r="F878" s="137">
        <f t="shared" si="69"/>
        <v>273.29325235755562</v>
      </c>
      <c r="G878" s="137">
        <f t="shared" si="70"/>
        <v>14508.0721457564</v>
      </c>
      <c r="H878" s="137">
        <f t="shared" si="71"/>
        <v>75273.293252357558</v>
      </c>
      <c r="I878" s="137">
        <f t="shared" si="72"/>
        <v>20091.097750785855</v>
      </c>
    </row>
    <row r="879" spans="2:9" ht="15.5" x14ac:dyDescent="0.35">
      <c r="B879" s="138">
        <v>860</v>
      </c>
      <c r="C879" s="60" t="str">
        <f>'Maximax, Maximin &amp; Minimax Regr'!$G$10</f>
        <v>£</v>
      </c>
      <c r="D879" s="144">
        <v>427.3689992980743</v>
      </c>
      <c r="E879" s="137">
        <f t="shared" si="68"/>
        <v>64105.349894711144</v>
      </c>
      <c r="F879" s="137">
        <f t="shared" si="69"/>
        <v>0</v>
      </c>
      <c r="G879" s="137">
        <f t="shared" si="70"/>
        <v>12821.069978942229</v>
      </c>
      <c r="H879" s="137">
        <f t="shared" si="71"/>
        <v>64105.349894711144</v>
      </c>
      <c r="I879" s="137">
        <f t="shared" si="72"/>
        <v>16368.449964903717</v>
      </c>
    </row>
    <row r="880" spans="2:9" ht="15.5" x14ac:dyDescent="0.35">
      <c r="B880" s="138">
        <v>861</v>
      </c>
      <c r="C880" s="60" t="str">
        <f>'Maximax, Maximin &amp; Minimax Regr'!$G$10</f>
        <v>£</v>
      </c>
      <c r="D880" s="144">
        <v>736.02099673451949</v>
      </c>
      <c r="E880" s="137">
        <f t="shared" si="68"/>
        <v>75000</v>
      </c>
      <c r="F880" s="137">
        <f t="shared" si="69"/>
        <v>35403.149510177922</v>
      </c>
      <c r="G880" s="137">
        <f t="shared" si="70"/>
        <v>-48725.669118320249</v>
      </c>
      <c r="H880" s="137">
        <f t="shared" si="71"/>
        <v>110403.14951017793</v>
      </c>
      <c r="I880" s="137">
        <f t="shared" si="72"/>
        <v>31801.049836725986</v>
      </c>
    </row>
    <row r="881" spans="2:9" ht="15.5" x14ac:dyDescent="0.35">
      <c r="B881" s="138">
        <v>862</v>
      </c>
      <c r="C881" s="60" t="str">
        <f>'Maximax, Maximin &amp; Minimax Regr'!$G$10</f>
        <v>£</v>
      </c>
      <c r="D881" s="144">
        <v>467.87316507461776</v>
      </c>
      <c r="E881" s="137">
        <f t="shared" si="68"/>
        <v>70180.974761192658</v>
      </c>
      <c r="F881" s="137">
        <f t="shared" si="69"/>
        <v>0</v>
      </c>
      <c r="G881" s="137">
        <f t="shared" si="70"/>
        <v>14036.194952238526</v>
      </c>
      <c r="H881" s="137">
        <f t="shared" si="71"/>
        <v>70180.974761192658</v>
      </c>
      <c r="I881" s="137">
        <f t="shared" si="72"/>
        <v>18393.658253730879</v>
      </c>
    </row>
    <row r="882" spans="2:9" ht="15.5" x14ac:dyDescent="0.35">
      <c r="B882" s="138">
        <v>863</v>
      </c>
      <c r="C882" s="60" t="str">
        <f>'Maximax, Maximin &amp; Minimax Regr'!$G$10</f>
        <v>£</v>
      </c>
      <c r="D882" s="144">
        <v>457.61894589068271</v>
      </c>
      <c r="E882" s="137">
        <f t="shared" si="68"/>
        <v>68642.841883602407</v>
      </c>
      <c r="F882" s="137">
        <f t="shared" si="69"/>
        <v>0</v>
      </c>
      <c r="G882" s="137">
        <f t="shared" si="70"/>
        <v>13728.568376720483</v>
      </c>
      <c r="H882" s="137">
        <f t="shared" si="71"/>
        <v>68642.841883602407</v>
      </c>
      <c r="I882" s="137">
        <f t="shared" si="72"/>
        <v>17880.947294534133</v>
      </c>
    </row>
    <row r="883" spans="2:9" ht="15.5" x14ac:dyDescent="0.35">
      <c r="B883" s="138">
        <v>864</v>
      </c>
      <c r="C883" s="60" t="str">
        <f>'Maximax, Maximin &amp; Minimax Regr'!$G$10</f>
        <v>£</v>
      </c>
      <c r="D883" s="144">
        <v>356.32190923795281</v>
      </c>
      <c r="E883" s="137">
        <f t="shared" si="68"/>
        <v>53448.286385692918</v>
      </c>
      <c r="F883" s="137">
        <f t="shared" si="69"/>
        <v>0</v>
      </c>
      <c r="G883" s="137">
        <f t="shared" si="70"/>
        <v>10689.657277138584</v>
      </c>
      <c r="H883" s="137">
        <f t="shared" si="71"/>
        <v>53448.286385692918</v>
      </c>
      <c r="I883" s="137">
        <f t="shared" si="72"/>
        <v>12816.095461897639</v>
      </c>
    </row>
    <row r="884" spans="2:9" ht="15.5" x14ac:dyDescent="0.35">
      <c r="B884" s="138">
        <v>865</v>
      </c>
      <c r="C884" s="60" t="str">
        <f>'Maximax, Maximin &amp; Minimax Regr'!$G$10</f>
        <v>£</v>
      </c>
      <c r="D884" s="144">
        <v>684.58510086367392</v>
      </c>
      <c r="E884" s="137">
        <f t="shared" si="68"/>
        <v>75000</v>
      </c>
      <c r="F884" s="137">
        <f t="shared" si="69"/>
        <v>27687.765129551088</v>
      </c>
      <c r="G884" s="137">
        <f t="shared" si="70"/>
        <v>-34837.977233191952</v>
      </c>
      <c r="H884" s="137">
        <f t="shared" si="71"/>
        <v>102687.76512955109</v>
      </c>
      <c r="I884" s="137">
        <f t="shared" si="72"/>
        <v>29229.255043183701</v>
      </c>
    </row>
    <row r="885" spans="2:9" ht="15.5" x14ac:dyDescent="0.35">
      <c r="B885" s="138">
        <v>866</v>
      </c>
      <c r="C885" s="60" t="str">
        <f>'Maximax, Maximin &amp; Minimax Regr'!$G$10</f>
        <v>£</v>
      </c>
      <c r="D885" s="144">
        <v>442.03619495223859</v>
      </c>
      <c r="E885" s="137">
        <f t="shared" si="68"/>
        <v>66305.429242835788</v>
      </c>
      <c r="F885" s="137">
        <f t="shared" si="69"/>
        <v>0</v>
      </c>
      <c r="G885" s="137">
        <f t="shared" si="70"/>
        <v>13261.085848567156</v>
      </c>
      <c r="H885" s="137">
        <f t="shared" si="71"/>
        <v>66305.429242835788</v>
      </c>
      <c r="I885" s="137">
        <f t="shared" si="72"/>
        <v>17101.809747611929</v>
      </c>
    </row>
    <row r="886" spans="2:9" ht="15.5" x14ac:dyDescent="0.35">
      <c r="B886" s="138">
        <v>867</v>
      </c>
      <c r="C886" s="60" t="str">
        <f>'Maximax, Maximin &amp; Minimax Regr'!$G$10</f>
        <v>£</v>
      </c>
      <c r="D886" s="144">
        <v>396.97256385998105</v>
      </c>
      <c r="E886" s="137">
        <f t="shared" si="68"/>
        <v>59545.88457899716</v>
      </c>
      <c r="F886" s="137">
        <f t="shared" si="69"/>
        <v>0</v>
      </c>
      <c r="G886" s="137">
        <f t="shared" si="70"/>
        <v>11909.176915799435</v>
      </c>
      <c r="H886" s="137">
        <f t="shared" si="71"/>
        <v>59545.88457899716</v>
      </c>
      <c r="I886" s="137">
        <f t="shared" si="72"/>
        <v>14848.628192999058</v>
      </c>
    </row>
    <row r="887" spans="2:9" ht="15.5" x14ac:dyDescent="0.35">
      <c r="B887" s="138">
        <v>868</v>
      </c>
      <c r="C887" s="60" t="str">
        <f>'Maximax, Maximin &amp; Minimax Regr'!$G$10</f>
        <v>£</v>
      </c>
      <c r="D887" s="144">
        <v>588.26868495742679</v>
      </c>
      <c r="E887" s="137">
        <f t="shared" si="68"/>
        <v>75000</v>
      </c>
      <c r="F887" s="137">
        <f t="shared" si="69"/>
        <v>13240.302743614018</v>
      </c>
      <c r="G887" s="137">
        <f t="shared" si="70"/>
        <v>-8832.5449385052198</v>
      </c>
      <c r="H887" s="137">
        <f t="shared" si="71"/>
        <v>88240.302743614011</v>
      </c>
      <c r="I887" s="137">
        <f t="shared" si="72"/>
        <v>24413.43424787133</v>
      </c>
    </row>
    <row r="888" spans="2:9" ht="15.5" x14ac:dyDescent="0.35">
      <c r="B888" s="138">
        <v>869</v>
      </c>
      <c r="C888" s="60" t="str">
        <f>'Maximax, Maximin &amp; Minimax Regr'!$G$10</f>
        <v>£</v>
      </c>
      <c r="D888" s="144">
        <v>332.20618305001983</v>
      </c>
      <c r="E888" s="137">
        <f t="shared" si="68"/>
        <v>49830.927457502978</v>
      </c>
      <c r="F888" s="137">
        <f t="shared" si="69"/>
        <v>0</v>
      </c>
      <c r="G888" s="137">
        <f t="shared" si="70"/>
        <v>9966.185491500597</v>
      </c>
      <c r="H888" s="137">
        <f t="shared" si="71"/>
        <v>49830.927457502978</v>
      </c>
      <c r="I888" s="137">
        <f t="shared" si="72"/>
        <v>11610.309152500995</v>
      </c>
    </row>
    <row r="889" spans="2:9" ht="15.5" x14ac:dyDescent="0.35">
      <c r="B889" s="138">
        <v>870</v>
      </c>
      <c r="C889" s="60" t="str">
        <f>'Maximax, Maximin &amp; Minimax Regr'!$G$10</f>
        <v>£</v>
      </c>
      <c r="D889" s="144">
        <v>788.81191442609941</v>
      </c>
      <c r="E889" s="137">
        <f t="shared" si="68"/>
        <v>75000</v>
      </c>
      <c r="F889" s="137">
        <f t="shared" si="69"/>
        <v>43321.787163914909</v>
      </c>
      <c r="G889" s="137">
        <f t="shared" si="70"/>
        <v>-62979.216895046819</v>
      </c>
      <c r="H889" s="137">
        <f t="shared" si="71"/>
        <v>118321.78716391491</v>
      </c>
      <c r="I889" s="137">
        <f t="shared" si="72"/>
        <v>34440.59572130497</v>
      </c>
    </row>
    <row r="890" spans="2:9" ht="15.5" x14ac:dyDescent="0.35">
      <c r="B890" s="138">
        <v>871</v>
      </c>
      <c r="C890" s="60" t="str">
        <f>'Maximax, Maximin &amp; Minimax Regr'!$G$10</f>
        <v>£</v>
      </c>
      <c r="D890" s="144">
        <v>528.08008056886501</v>
      </c>
      <c r="E890" s="137">
        <f t="shared" si="68"/>
        <v>75000</v>
      </c>
      <c r="F890" s="137">
        <f t="shared" si="69"/>
        <v>4212.0120853297522</v>
      </c>
      <c r="G890" s="137">
        <f t="shared" si="70"/>
        <v>7418.3782464064425</v>
      </c>
      <c r="H890" s="137">
        <f t="shared" si="71"/>
        <v>79212.012085329756</v>
      </c>
      <c r="I890" s="137">
        <f t="shared" si="72"/>
        <v>21404.004028443254</v>
      </c>
    </row>
    <row r="891" spans="2:9" ht="15.5" x14ac:dyDescent="0.35">
      <c r="B891" s="138">
        <v>872</v>
      </c>
      <c r="C891" s="60" t="str">
        <f>'Maximax, Maximin &amp; Minimax Regr'!$G$10</f>
        <v>£</v>
      </c>
      <c r="D891" s="144">
        <v>760.15503402813806</v>
      </c>
      <c r="E891" s="137">
        <f t="shared" si="68"/>
        <v>75000</v>
      </c>
      <c r="F891" s="137">
        <f t="shared" si="69"/>
        <v>39023.255104220712</v>
      </c>
      <c r="G891" s="137">
        <f t="shared" si="70"/>
        <v>-55241.859187597292</v>
      </c>
      <c r="H891" s="137">
        <f t="shared" si="71"/>
        <v>114023.25510422071</v>
      </c>
      <c r="I891" s="137">
        <f t="shared" si="72"/>
        <v>33007.751701406902</v>
      </c>
    </row>
    <row r="892" spans="2:9" ht="15.5" x14ac:dyDescent="0.35">
      <c r="B892" s="138">
        <v>873</v>
      </c>
      <c r="C892" s="60" t="str">
        <f>'Maximax, Maximin &amp; Minimax Regr'!$G$10</f>
        <v>£</v>
      </c>
      <c r="D892" s="144">
        <v>283.15073091830197</v>
      </c>
      <c r="E892" s="137">
        <f t="shared" si="68"/>
        <v>42472.6096377453</v>
      </c>
      <c r="F892" s="137">
        <f t="shared" si="69"/>
        <v>0</v>
      </c>
      <c r="G892" s="137">
        <f t="shared" si="70"/>
        <v>8494.5219275490599</v>
      </c>
      <c r="H892" s="137">
        <f t="shared" si="71"/>
        <v>42472.6096377453</v>
      </c>
      <c r="I892" s="137">
        <f t="shared" si="72"/>
        <v>9157.5365459150999</v>
      </c>
    </row>
    <row r="893" spans="2:9" ht="15.5" x14ac:dyDescent="0.35">
      <c r="B893" s="138">
        <v>874</v>
      </c>
      <c r="C893" s="60" t="str">
        <f>'Maximax, Maximin &amp; Minimax Regr'!$G$10</f>
        <v>£</v>
      </c>
      <c r="D893" s="144">
        <v>249.91607409894101</v>
      </c>
      <c r="E893" s="137">
        <f t="shared" si="68"/>
        <v>37487.411114841154</v>
      </c>
      <c r="F893" s="137">
        <f t="shared" si="69"/>
        <v>0</v>
      </c>
      <c r="G893" s="137">
        <f t="shared" si="70"/>
        <v>7497.4822229682322</v>
      </c>
      <c r="H893" s="137">
        <f t="shared" si="71"/>
        <v>37487.411114841154</v>
      </c>
      <c r="I893" s="137">
        <f t="shared" si="72"/>
        <v>7495.8037049470513</v>
      </c>
    </row>
    <row r="894" spans="2:9" ht="15.5" x14ac:dyDescent="0.35">
      <c r="B894" s="138">
        <v>875</v>
      </c>
      <c r="C894" s="60" t="str">
        <f>'Maximax, Maximin &amp; Minimax Regr'!$G$10</f>
        <v>£</v>
      </c>
      <c r="D894" s="144">
        <v>261.83660390026552</v>
      </c>
      <c r="E894" s="137">
        <f t="shared" si="68"/>
        <v>39275.490585039828</v>
      </c>
      <c r="F894" s="137">
        <f t="shared" si="69"/>
        <v>0</v>
      </c>
      <c r="G894" s="137">
        <f t="shared" si="70"/>
        <v>7855.0981170079649</v>
      </c>
      <c r="H894" s="137">
        <f t="shared" si="71"/>
        <v>39275.490585039828</v>
      </c>
      <c r="I894" s="137">
        <f t="shared" si="72"/>
        <v>8091.8301950132773</v>
      </c>
    </row>
    <row r="895" spans="2:9" ht="15.5" x14ac:dyDescent="0.35">
      <c r="B895" s="138">
        <v>876</v>
      </c>
      <c r="C895" s="60" t="str">
        <f>'Maximax, Maximin &amp; Minimax Regr'!$G$10</f>
        <v>£</v>
      </c>
      <c r="D895" s="144">
        <v>430.51850947599723</v>
      </c>
      <c r="E895" s="137">
        <f t="shared" si="68"/>
        <v>64577.776421399583</v>
      </c>
      <c r="F895" s="137">
        <f t="shared" si="69"/>
        <v>0</v>
      </c>
      <c r="G895" s="137">
        <f t="shared" si="70"/>
        <v>12915.555284279915</v>
      </c>
      <c r="H895" s="137">
        <f t="shared" si="71"/>
        <v>64577.776421399583</v>
      </c>
      <c r="I895" s="137">
        <f t="shared" si="72"/>
        <v>16525.925473799856</v>
      </c>
    </row>
    <row r="896" spans="2:9" ht="15.5" x14ac:dyDescent="0.35">
      <c r="B896" s="138">
        <v>877</v>
      </c>
      <c r="C896" s="60" t="str">
        <f>'Maximax, Maximin &amp; Minimax Regr'!$G$10</f>
        <v>£</v>
      </c>
      <c r="D896" s="144">
        <v>387.78038880581073</v>
      </c>
      <c r="E896" s="137">
        <f t="shared" si="68"/>
        <v>58167.058320871613</v>
      </c>
      <c r="F896" s="137">
        <f t="shared" si="69"/>
        <v>0</v>
      </c>
      <c r="G896" s="137">
        <f t="shared" si="70"/>
        <v>11633.411664174324</v>
      </c>
      <c r="H896" s="137">
        <f t="shared" si="71"/>
        <v>58167.058320871613</v>
      </c>
      <c r="I896" s="137">
        <f t="shared" si="72"/>
        <v>14389.01944029054</v>
      </c>
    </row>
    <row r="897" spans="2:9" ht="15.5" x14ac:dyDescent="0.35">
      <c r="B897" s="138">
        <v>878</v>
      </c>
      <c r="C897" s="60" t="str">
        <f>'Maximax, Maximin &amp; Minimax Regr'!$G$10</f>
        <v>£</v>
      </c>
      <c r="D897" s="144">
        <v>396.09363078707236</v>
      </c>
      <c r="E897" s="137">
        <f t="shared" si="68"/>
        <v>59414.044618060856</v>
      </c>
      <c r="F897" s="137">
        <f t="shared" si="69"/>
        <v>0</v>
      </c>
      <c r="G897" s="137">
        <f t="shared" si="70"/>
        <v>11882.808923612174</v>
      </c>
      <c r="H897" s="137">
        <f t="shared" si="71"/>
        <v>59414.044618060856</v>
      </c>
      <c r="I897" s="137">
        <f t="shared" si="72"/>
        <v>14804.681539353624</v>
      </c>
    </row>
    <row r="898" spans="2:9" ht="15.5" x14ac:dyDescent="0.35">
      <c r="B898" s="138">
        <v>879</v>
      </c>
      <c r="C898" s="60" t="str">
        <f>'Maximax, Maximin &amp; Minimax Regr'!$G$10</f>
        <v>£</v>
      </c>
      <c r="D898" s="144">
        <v>220.83803827021089</v>
      </c>
      <c r="E898" s="137">
        <f t="shared" si="68"/>
        <v>33125.70574053163</v>
      </c>
      <c r="F898" s="137">
        <f t="shared" si="69"/>
        <v>0</v>
      </c>
      <c r="G898" s="137">
        <f t="shared" si="70"/>
        <v>6625.1411481063224</v>
      </c>
      <c r="H898" s="137">
        <f t="shared" si="71"/>
        <v>33125.70574053163</v>
      </c>
      <c r="I898" s="137">
        <f t="shared" si="72"/>
        <v>6041.9019135105409</v>
      </c>
    </row>
    <row r="899" spans="2:9" ht="15.5" x14ac:dyDescent="0.35">
      <c r="B899" s="138">
        <v>880</v>
      </c>
      <c r="C899" s="60" t="str">
        <f>'Maximax, Maximin &amp; Minimax Regr'!$G$10</f>
        <v>£</v>
      </c>
      <c r="D899" s="144">
        <v>627.72911770989094</v>
      </c>
      <c r="E899" s="137">
        <f t="shared" si="68"/>
        <v>75000</v>
      </c>
      <c r="F899" s="137">
        <f t="shared" si="69"/>
        <v>19159.367656483642</v>
      </c>
      <c r="G899" s="137">
        <f t="shared" si="70"/>
        <v>-19486.861781670566</v>
      </c>
      <c r="H899" s="137">
        <f t="shared" si="71"/>
        <v>94159.367656483635</v>
      </c>
      <c r="I899" s="137">
        <f t="shared" si="72"/>
        <v>26386.455885494535</v>
      </c>
    </row>
    <row r="900" spans="2:9" ht="15.5" x14ac:dyDescent="0.35">
      <c r="B900" s="138">
        <v>881</v>
      </c>
      <c r="C900" s="60" t="str">
        <f>'Maximax, Maximin &amp; Minimax Regr'!$G$10</f>
        <v>£</v>
      </c>
      <c r="D900" s="144">
        <v>573.18033387249363</v>
      </c>
      <c r="E900" s="137">
        <f t="shared" si="68"/>
        <v>75000</v>
      </c>
      <c r="F900" s="137">
        <f t="shared" si="69"/>
        <v>10977.050080874045</v>
      </c>
      <c r="G900" s="137">
        <f t="shared" si="70"/>
        <v>-4758.6901455732877</v>
      </c>
      <c r="H900" s="137">
        <f t="shared" si="71"/>
        <v>85977.050080874047</v>
      </c>
      <c r="I900" s="137">
        <f t="shared" si="72"/>
        <v>23659.016693624682</v>
      </c>
    </row>
    <row r="901" spans="2:9" ht="15.5" x14ac:dyDescent="0.35">
      <c r="B901" s="138">
        <v>882</v>
      </c>
      <c r="C901" s="60" t="str">
        <f>'Maximax, Maximin &amp; Minimax Regr'!$G$10</f>
        <v>£</v>
      </c>
      <c r="D901" s="144">
        <v>510.04364146855067</v>
      </c>
      <c r="E901" s="137">
        <f t="shared" si="68"/>
        <v>75000</v>
      </c>
      <c r="F901" s="137">
        <f t="shared" si="69"/>
        <v>1506.5462202826011</v>
      </c>
      <c r="G901" s="137">
        <f t="shared" si="70"/>
        <v>12288.216803491319</v>
      </c>
      <c r="H901" s="137">
        <f t="shared" si="71"/>
        <v>76506.546220282602</v>
      </c>
      <c r="I901" s="137">
        <f t="shared" si="72"/>
        <v>20502.182073427532</v>
      </c>
    </row>
    <row r="902" spans="2:9" ht="15.5" x14ac:dyDescent="0.35">
      <c r="B902" s="138">
        <v>883</v>
      </c>
      <c r="C902" s="60" t="str">
        <f>'Maximax, Maximin &amp; Minimax Regr'!$G$10</f>
        <v>£</v>
      </c>
      <c r="D902" s="144">
        <v>265.02273628955959</v>
      </c>
      <c r="E902" s="137">
        <f t="shared" si="68"/>
        <v>39753.410443433939</v>
      </c>
      <c r="F902" s="137">
        <f t="shared" si="69"/>
        <v>0</v>
      </c>
      <c r="G902" s="137">
        <f t="shared" si="70"/>
        <v>7950.6820886867863</v>
      </c>
      <c r="H902" s="137">
        <f t="shared" si="71"/>
        <v>39753.410443433939</v>
      </c>
      <c r="I902" s="137">
        <f t="shared" si="72"/>
        <v>8251.1368144779808</v>
      </c>
    </row>
    <row r="903" spans="2:9" ht="15.5" x14ac:dyDescent="0.35">
      <c r="B903" s="138">
        <v>884</v>
      </c>
      <c r="C903" s="60" t="str">
        <f>'Maximax, Maximin &amp; Minimax Regr'!$G$10</f>
        <v>£</v>
      </c>
      <c r="D903" s="144">
        <v>547.52647480697033</v>
      </c>
      <c r="E903" s="137">
        <f t="shared" si="68"/>
        <v>75000</v>
      </c>
      <c r="F903" s="137">
        <f t="shared" si="69"/>
        <v>7128.9712210455491</v>
      </c>
      <c r="G903" s="137">
        <f t="shared" si="70"/>
        <v>2167.8518021180207</v>
      </c>
      <c r="H903" s="137">
        <f t="shared" si="71"/>
        <v>82128.971221045547</v>
      </c>
      <c r="I903" s="137">
        <f t="shared" si="72"/>
        <v>22376.323740348511</v>
      </c>
    </row>
    <row r="904" spans="2:9" ht="15.5" x14ac:dyDescent="0.35">
      <c r="B904" s="138">
        <v>885</v>
      </c>
      <c r="C904" s="60" t="str">
        <f>'Maximax, Maximin &amp; Minimax Regr'!$G$10</f>
        <v>£</v>
      </c>
      <c r="D904" s="144">
        <v>624.96414075136568</v>
      </c>
      <c r="E904" s="137">
        <f t="shared" si="68"/>
        <v>75000</v>
      </c>
      <c r="F904" s="137">
        <f t="shared" si="69"/>
        <v>18744.621112704852</v>
      </c>
      <c r="G904" s="137">
        <f t="shared" si="70"/>
        <v>-18740.318002868735</v>
      </c>
      <c r="H904" s="137">
        <f t="shared" si="71"/>
        <v>93744.621112704845</v>
      </c>
      <c r="I904" s="137">
        <f t="shared" si="72"/>
        <v>26248.207037568282</v>
      </c>
    </row>
    <row r="905" spans="2:9" ht="15.5" x14ac:dyDescent="0.35">
      <c r="B905" s="138">
        <v>886</v>
      </c>
      <c r="C905" s="60" t="str">
        <f>'Maximax, Maximin &amp; Minimax Regr'!$G$10</f>
        <v>£</v>
      </c>
      <c r="D905" s="144">
        <v>416.05273598437452</v>
      </c>
      <c r="E905" s="137">
        <f t="shared" si="68"/>
        <v>62407.910397656175</v>
      </c>
      <c r="F905" s="137">
        <f t="shared" si="69"/>
        <v>0</v>
      </c>
      <c r="G905" s="137">
        <f t="shared" si="70"/>
        <v>12481.582079531232</v>
      </c>
      <c r="H905" s="137">
        <f t="shared" si="71"/>
        <v>62407.910397656175</v>
      </c>
      <c r="I905" s="137">
        <f t="shared" si="72"/>
        <v>15802.636799218722</v>
      </c>
    </row>
    <row r="906" spans="2:9" ht="15.5" x14ac:dyDescent="0.35">
      <c r="B906" s="138">
        <v>887</v>
      </c>
      <c r="C906" s="60" t="str">
        <f>'Maximax, Maximin &amp; Minimax Regr'!$G$10</f>
        <v>£</v>
      </c>
      <c r="D906" s="144">
        <v>678.12128055665767</v>
      </c>
      <c r="E906" s="137">
        <f t="shared" si="68"/>
        <v>75000</v>
      </c>
      <c r="F906" s="137">
        <f t="shared" si="69"/>
        <v>26718.192083498649</v>
      </c>
      <c r="G906" s="137">
        <f t="shared" si="70"/>
        <v>-33092.745750297574</v>
      </c>
      <c r="H906" s="137">
        <f t="shared" si="71"/>
        <v>101718.19208349865</v>
      </c>
      <c r="I906" s="137">
        <f t="shared" si="72"/>
        <v>28906.064027832879</v>
      </c>
    </row>
    <row r="907" spans="2:9" ht="15.5" x14ac:dyDescent="0.35">
      <c r="B907" s="138">
        <v>888</v>
      </c>
      <c r="C907" s="60" t="str">
        <f>'Maximax, Maximin &amp; Minimax Regr'!$G$10</f>
        <v>£</v>
      </c>
      <c r="D907" s="144">
        <v>369.24954985198519</v>
      </c>
      <c r="E907" s="137">
        <f t="shared" si="68"/>
        <v>55387.432477797782</v>
      </c>
      <c r="F907" s="137">
        <f t="shared" si="69"/>
        <v>0</v>
      </c>
      <c r="G907" s="137">
        <f t="shared" si="70"/>
        <v>11077.486495559562</v>
      </c>
      <c r="H907" s="137">
        <f t="shared" si="71"/>
        <v>55387.432477797782</v>
      </c>
      <c r="I907" s="137">
        <f t="shared" si="72"/>
        <v>13462.477492599261</v>
      </c>
    </row>
    <row r="908" spans="2:9" ht="15.5" x14ac:dyDescent="0.35">
      <c r="B908" s="138">
        <v>889</v>
      </c>
      <c r="C908" s="60" t="str">
        <f>'Maximax, Maximin &amp; Minimax Regr'!$G$10</f>
        <v>£</v>
      </c>
      <c r="D908" s="144">
        <v>214.02630695516831</v>
      </c>
      <c r="E908" s="137">
        <f t="shared" si="68"/>
        <v>32103.946043275246</v>
      </c>
      <c r="F908" s="137">
        <f t="shared" si="69"/>
        <v>0</v>
      </c>
      <c r="G908" s="137">
        <f t="shared" si="70"/>
        <v>6420.7892086550492</v>
      </c>
      <c r="H908" s="137">
        <f t="shared" si="71"/>
        <v>32103.946043275246</v>
      </c>
      <c r="I908" s="137">
        <f t="shared" si="72"/>
        <v>5701.3153477584165</v>
      </c>
    </row>
    <row r="909" spans="2:9" ht="15.5" x14ac:dyDescent="0.35">
      <c r="B909" s="138">
        <v>890</v>
      </c>
      <c r="C909" s="60" t="str">
        <f>'Maximax, Maximin &amp; Minimax Regr'!$G$10</f>
        <v>£</v>
      </c>
      <c r="D909" s="144">
        <v>774.80391857661675</v>
      </c>
      <c r="E909" s="137">
        <f t="shared" si="68"/>
        <v>75000</v>
      </c>
      <c r="F909" s="137">
        <f t="shared" si="69"/>
        <v>41220.587786492513</v>
      </c>
      <c r="G909" s="137">
        <f t="shared" si="70"/>
        <v>-59197.058015686518</v>
      </c>
      <c r="H909" s="137">
        <f t="shared" si="71"/>
        <v>116220.58778649251</v>
      </c>
      <c r="I909" s="137">
        <f t="shared" si="72"/>
        <v>33740.195928830843</v>
      </c>
    </row>
    <row r="910" spans="2:9" ht="15.5" x14ac:dyDescent="0.35">
      <c r="B910" s="138">
        <v>891</v>
      </c>
      <c r="C910" s="60" t="str">
        <f>'Maximax, Maximin &amp; Minimax Regr'!$G$10</f>
        <v>£</v>
      </c>
      <c r="D910" s="144">
        <v>758.0675679799798</v>
      </c>
      <c r="E910" s="137">
        <f t="shared" si="68"/>
        <v>75000</v>
      </c>
      <c r="F910" s="137">
        <f t="shared" si="69"/>
        <v>38710.135196996969</v>
      </c>
      <c r="G910" s="137">
        <f t="shared" si="70"/>
        <v>-54678.243354594539</v>
      </c>
      <c r="H910" s="137">
        <f t="shared" si="71"/>
        <v>113710.13519699697</v>
      </c>
      <c r="I910" s="137">
        <f t="shared" si="72"/>
        <v>32903.37839899899</v>
      </c>
    </row>
    <row r="911" spans="2:9" ht="15.5" x14ac:dyDescent="0.35">
      <c r="B911" s="138">
        <v>892</v>
      </c>
      <c r="C911" s="60" t="str">
        <f>'Maximax, Maximin &amp; Minimax Regr'!$G$10</f>
        <v>£</v>
      </c>
      <c r="D911" s="144">
        <v>458.99227881710254</v>
      </c>
      <c r="E911" s="137">
        <f t="shared" si="68"/>
        <v>68848.841822565388</v>
      </c>
      <c r="F911" s="137">
        <f t="shared" si="69"/>
        <v>0</v>
      </c>
      <c r="G911" s="137">
        <f t="shared" si="70"/>
        <v>13769.768364513082</v>
      </c>
      <c r="H911" s="137">
        <f t="shared" si="71"/>
        <v>68848.841822565388</v>
      </c>
      <c r="I911" s="137">
        <f t="shared" si="72"/>
        <v>17949.613940855132</v>
      </c>
    </row>
    <row r="912" spans="2:9" ht="15.5" x14ac:dyDescent="0.35">
      <c r="B912" s="138">
        <v>893</v>
      </c>
      <c r="C912" s="60" t="str">
        <f>'Maximax, Maximin &amp; Minimax Regr'!$G$10</f>
        <v>£</v>
      </c>
      <c r="D912" s="144">
        <v>761.96783349101236</v>
      </c>
      <c r="E912" s="137">
        <f t="shared" si="68"/>
        <v>75000</v>
      </c>
      <c r="F912" s="137">
        <f t="shared" si="69"/>
        <v>39295.175023651856</v>
      </c>
      <c r="G912" s="137">
        <f t="shared" si="70"/>
        <v>-55731.315042573333</v>
      </c>
      <c r="H912" s="137">
        <f t="shared" si="71"/>
        <v>114295.17502365186</v>
      </c>
      <c r="I912" s="137">
        <f t="shared" si="72"/>
        <v>33098.391674550614</v>
      </c>
    </row>
    <row r="913" spans="2:9" ht="15.5" x14ac:dyDescent="0.35">
      <c r="B913" s="138">
        <v>894</v>
      </c>
      <c r="C913" s="60" t="str">
        <f>'Maximax, Maximin &amp; Minimax Regr'!$G$10</f>
        <v>£</v>
      </c>
      <c r="D913" s="144">
        <v>262.07464827417829</v>
      </c>
      <c r="E913" s="137">
        <f t="shared" si="68"/>
        <v>39311.197241126742</v>
      </c>
      <c r="F913" s="137">
        <f t="shared" si="69"/>
        <v>0</v>
      </c>
      <c r="G913" s="137">
        <f t="shared" si="70"/>
        <v>7862.2394482253476</v>
      </c>
      <c r="H913" s="137">
        <f t="shared" si="71"/>
        <v>39311.197241126742</v>
      </c>
      <c r="I913" s="137">
        <f t="shared" si="72"/>
        <v>8103.7324137089126</v>
      </c>
    </row>
    <row r="914" spans="2:9" ht="15.5" x14ac:dyDescent="0.35">
      <c r="B914" s="138">
        <v>895</v>
      </c>
      <c r="C914" s="60" t="str">
        <f>'Maximax, Maximin &amp; Minimax Regr'!$G$10</f>
        <v>£</v>
      </c>
      <c r="D914" s="144">
        <v>755.83361308633687</v>
      </c>
      <c r="E914" s="137">
        <f t="shared" si="68"/>
        <v>75000</v>
      </c>
      <c r="F914" s="137">
        <f t="shared" si="69"/>
        <v>38375.041962950527</v>
      </c>
      <c r="G914" s="137">
        <f t="shared" si="70"/>
        <v>-54075.075533310941</v>
      </c>
      <c r="H914" s="137">
        <f t="shared" si="71"/>
        <v>113375.04196295053</v>
      </c>
      <c r="I914" s="137">
        <f t="shared" si="72"/>
        <v>32791.68065431685</v>
      </c>
    </row>
    <row r="915" spans="2:9" ht="15.5" x14ac:dyDescent="0.35">
      <c r="B915" s="138">
        <v>896</v>
      </c>
      <c r="C915" s="60" t="str">
        <f>'Maximax, Maximin &amp; Minimax Regr'!$G$10</f>
        <v>£</v>
      </c>
      <c r="D915" s="144">
        <v>728.64162114322335</v>
      </c>
      <c r="E915" s="137">
        <f t="shared" si="68"/>
        <v>75000</v>
      </c>
      <c r="F915" s="137">
        <f t="shared" si="69"/>
        <v>34296.243171483504</v>
      </c>
      <c r="G915" s="137">
        <f t="shared" si="70"/>
        <v>-46733.23770867032</v>
      </c>
      <c r="H915" s="137">
        <f t="shared" si="71"/>
        <v>109296.2431714835</v>
      </c>
      <c r="I915" s="137">
        <f t="shared" si="72"/>
        <v>31432.081057161166</v>
      </c>
    </row>
    <row r="916" spans="2:9" ht="15.5" x14ac:dyDescent="0.35">
      <c r="B916" s="138">
        <v>897</v>
      </c>
      <c r="C916" s="60" t="str">
        <f>'Maximax, Maximin &amp; Minimax Regr'!$G$10</f>
        <v>£</v>
      </c>
      <c r="D916" s="144">
        <v>238.78292184209724</v>
      </c>
      <c r="E916" s="137">
        <f t="shared" si="68"/>
        <v>35817.438276314584</v>
      </c>
      <c r="F916" s="137">
        <f t="shared" si="69"/>
        <v>0</v>
      </c>
      <c r="G916" s="137">
        <f t="shared" si="70"/>
        <v>7163.4876552629139</v>
      </c>
      <c r="H916" s="137">
        <f t="shared" si="71"/>
        <v>35817.438276314584</v>
      </c>
      <c r="I916" s="137">
        <f t="shared" si="72"/>
        <v>6939.1460921048601</v>
      </c>
    </row>
    <row r="917" spans="2:9" ht="15.5" x14ac:dyDescent="0.35">
      <c r="B917" s="138">
        <v>898</v>
      </c>
      <c r="C917" s="60" t="str">
        <f>'Maximax, Maximin &amp; Minimax Regr'!$G$10</f>
        <v>£</v>
      </c>
      <c r="D917" s="144">
        <v>750.41352580339981</v>
      </c>
      <c r="E917" s="137">
        <f t="shared" ref="E917:E980" si="73">IF(D917&lt;=500,D917*150,500*150)</f>
        <v>75000</v>
      </c>
      <c r="F917" s="137">
        <f t="shared" ref="F917:F980" si="74">IF(D917&gt;500,(D917-500)*150,0)</f>
        <v>37562.028870509974</v>
      </c>
      <c r="G917" s="137">
        <f t="shared" ref="G917:G980" si="75">E917-($C$8+$C$15*D917+F917)</f>
        <v>-52611.65196691794</v>
      </c>
      <c r="H917" s="137">
        <f t="shared" ref="H917:H980" si="76">150*D917</f>
        <v>112562.02887050997</v>
      </c>
      <c r="I917" s="137">
        <f t="shared" ref="I917:I980" si="77">H917-($D$8+$D$15*D917)</f>
        <v>32520.676290169984</v>
      </c>
    </row>
    <row r="918" spans="2:9" ht="15.5" x14ac:dyDescent="0.35">
      <c r="B918" s="138">
        <v>899</v>
      </c>
      <c r="C918" s="60" t="str">
        <f>'Maximax, Maximin &amp; Minimax Regr'!$G$10</f>
        <v>£</v>
      </c>
      <c r="D918" s="144">
        <v>205.76799829096348</v>
      </c>
      <c r="E918" s="137">
        <f t="shared" si="73"/>
        <v>30865.19974364452</v>
      </c>
      <c r="F918" s="137">
        <f t="shared" si="74"/>
        <v>0</v>
      </c>
      <c r="G918" s="137">
        <f t="shared" si="75"/>
        <v>6173.0399487289033</v>
      </c>
      <c r="H918" s="137">
        <f t="shared" si="76"/>
        <v>30865.19974364452</v>
      </c>
      <c r="I918" s="137">
        <f t="shared" si="77"/>
        <v>5288.3999145481721</v>
      </c>
    </row>
    <row r="919" spans="2:9" ht="15.5" x14ac:dyDescent="0.35">
      <c r="B919" s="138">
        <v>900</v>
      </c>
      <c r="C919" s="60" t="str">
        <f>'Maximax, Maximin &amp; Minimax Regr'!$G$10</f>
        <v>£</v>
      </c>
      <c r="D919" s="144">
        <v>619.56236457411421</v>
      </c>
      <c r="E919" s="137">
        <f t="shared" si="73"/>
        <v>75000</v>
      </c>
      <c r="F919" s="137">
        <f t="shared" si="74"/>
        <v>17934.354686117131</v>
      </c>
      <c r="G919" s="137">
        <f t="shared" si="75"/>
        <v>-17281.838435010839</v>
      </c>
      <c r="H919" s="137">
        <f t="shared" si="76"/>
        <v>92934.354686117134</v>
      </c>
      <c r="I919" s="137">
        <f t="shared" si="77"/>
        <v>25978.118228705716</v>
      </c>
    </row>
    <row r="920" spans="2:9" ht="15.5" x14ac:dyDescent="0.35">
      <c r="B920" s="138">
        <v>901</v>
      </c>
      <c r="C920" s="60" t="str">
        <f>'Maximax, Maximin &amp; Minimax Regr'!$G$10</f>
        <v>£</v>
      </c>
      <c r="D920" s="144">
        <v>487.13644825586721</v>
      </c>
      <c r="E920" s="137">
        <f t="shared" si="73"/>
        <v>73070.467238380079</v>
      </c>
      <c r="F920" s="137">
        <f t="shared" si="74"/>
        <v>0</v>
      </c>
      <c r="G920" s="137">
        <f t="shared" si="75"/>
        <v>14614.093447676016</v>
      </c>
      <c r="H920" s="137">
        <f t="shared" si="76"/>
        <v>73070.467238380079</v>
      </c>
      <c r="I920" s="137">
        <f t="shared" si="77"/>
        <v>19356.822412793357</v>
      </c>
    </row>
    <row r="921" spans="2:9" ht="15.5" x14ac:dyDescent="0.35">
      <c r="B921" s="138">
        <v>902</v>
      </c>
      <c r="C921" s="60" t="str">
        <f>'Maximax, Maximin &amp; Minimax Regr'!$G$10</f>
        <v>£</v>
      </c>
      <c r="D921" s="144">
        <v>711.9785149693289</v>
      </c>
      <c r="E921" s="137">
        <f t="shared" si="73"/>
        <v>75000</v>
      </c>
      <c r="F921" s="137">
        <f t="shared" si="74"/>
        <v>31796.777245399335</v>
      </c>
      <c r="G921" s="137">
        <f t="shared" si="75"/>
        <v>-42234.199041718806</v>
      </c>
      <c r="H921" s="137">
        <f t="shared" si="76"/>
        <v>106796.77724539934</v>
      </c>
      <c r="I921" s="137">
        <f t="shared" si="77"/>
        <v>30598.925748466456</v>
      </c>
    </row>
    <row r="922" spans="2:9" ht="15.5" x14ac:dyDescent="0.35">
      <c r="B922" s="138">
        <v>903</v>
      </c>
      <c r="C922" s="60" t="str">
        <f>'Maximax, Maximin &amp; Minimax Regr'!$G$10</f>
        <v>£</v>
      </c>
      <c r="D922" s="144">
        <v>391.62572099978638</v>
      </c>
      <c r="E922" s="137">
        <f t="shared" si="73"/>
        <v>58743.858149967957</v>
      </c>
      <c r="F922" s="137">
        <f t="shared" si="74"/>
        <v>0</v>
      </c>
      <c r="G922" s="137">
        <f t="shared" si="75"/>
        <v>11748.771629993593</v>
      </c>
      <c r="H922" s="137">
        <f t="shared" si="76"/>
        <v>58743.858149967957</v>
      </c>
      <c r="I922" s="137">
        <f t="shared" si="77"/>
        <v>14581.286049989321</v>
      </c>
    </row>
    <row r="923" spans="2:9" ht="15.5" x14ac:dyDescent="0.35">
      <c r="B923" s="138">
        <v>904</v>
      </c>
      <c r="C923" s="60" t="str">
        <f>'Maximax, Maximin &amp; Minimax Regr'!$G$10</f>
        <v>£</v>
      </c>
      <c r="D923" s="144">
        <v>479.64720603045748</v>
      </c>
      <c r="E923" s="137">
        <f t="shared" si="73"/>
        <v>71947.080904568618</v>
      </c>
      <c r="F923" s="137">
        <f t="shared" si="74"/>
        <v>0</v>
      </c>
      <c r="G923" s="137">
        <f t="shared" si="75"/>
        <v>14389.416180913722</v>
      </c>
      <c r="H923" s="137">
        <f t="shared" si="76"/>
        <v>71947.080904568618</v>
      </c>
      <c r="I923" s="137">
        <f t="shared" si="77"/>
        <v>18982.360301522873</v>
      </c>
    </row>
    <row r="924" spans="2:9" ht="15.5" x14ac:dyDescent="0.35">
      <c r="B924" s="138">
        <v>905</v>
      </c>
      <c r="C924" s="60" t="str">
        <f>'Maximax, Maximin &amp; Minimax Regr'!$G$10</f>
        <v>£</v>
      </c>
      <c r="D924" s="144">
        <v>765.95965453047268</v>
      </c>
      <c r="E924" s="137">
        <f t="shared" si="73"/>
        <v>75000</v>
      </c>
      <c r="F924" s="137">
        <f t="shared" si="74"/>
        <v>39893.9481795709</v>
      </c>
      <c r="G924" s="137">
        <f t="shared" si="75"/>
        <v>-56809.106723227625</v>
      </c>
      <c r="H924" s="137">
        <f t="shared" si="76"/>
        <v>114893.9481795709</v>
      </c>
      <c r="I924" s="137">
        <f t="shared" si="77"/>
        <v>33297.982726523638</v>
      </c>
    </row>
    <row r="925" spans="2:9" ht="15.5" x14ac:dyDescent="0.35">
      <c r="B925" s="138">
        <v>906</v>
      </c>
      <c r="C925" s="60" t="str">
        <f>'Maximax, Maximin &amp; Minimax Regr'!$G$10</f>
        <v>£</v>
      </c>
      <c r="D925" s="144">
        <v>561.86407055879386</v>
      </c>
      <c r="E925" s="137">
        <f t="shared" si="73"/>
        <v>75000</v>
      </c>
      <c r="F925" s="137">
        <f t="shared" si="74"/>
        <v>9279.6105838190779</v>
      </c>
      <c r="G925" s="137">
        <f t="shared" si="75"/>
        <v>-1703.2990508743387</v>
      </c>
      <c r="H925" s="137">
        <f t="shared" si="76"/>
        <v>84279.610583819085</v>
      </c>
      <c r="I925" s="137">
        <f t="shared" si="77"/>
        <v>23093.203527939702</v>
      </c>
    </row>
    <row r="926" spans="2:9" ht="15.5" x14ac:dyDescent="0.35">
      <c r="B926" s="138">
        <v>907</v>
      </c>
      <c r="C926" s="60" t="str">
        <f>'Maximax, Maximin &amp; Minimax Regr'!$G$10</f>
        <v>£</v>
      </c>
      <c r="D926" s="144">
        <v>391.82714316232796</v>
      </c>
      <c r="E926" s="137">
        <f t="shared" si="73"/>
        <v>58774.071474349192</v>
      </c>
      <c r="F926" s="137">
        <f t="shared" si="74"/>
        <v>0</v>
      </c>
      <c r="G926" s="137">
        <f t="shared" si="75"/>
        <v>11754.814294869837</v>
      </c>
      <c r="H926" s="137">
        <f t="shared" si="76"/>
        <v>58774.071474349192</v>
      </c>
      <c r="I926" s="137">
        <f t="shared" si="77"/>
        <v>14591.357158116392</v>
      </c>
    </row>
    <row r="927" spans="2:9" ht="15.5" x14ac:dyDescent="0.35">
      <c r="B927" s="138">
        <v>908</v>
      </c>
      <c r="C927" s="60" t="str">
        <f>'Maximax, Maximin &amp; Minimax Regr'!$G$10</f>
        <v>£</v>
      </c>
      <c r="D927" s="144">
        <v>602.44148075807982</v>
      </c>
      <c r="E927" s="137">
        <f t="shared" si="73"/>
        <v>75000</v>
      </c>
      <c r="F927" s="137">
        <f t="shared" si="74"/>
        <v>15366.222113711972</v>
      </c>
      <c r="G927" s="137">
        <f t="shared" si="75"/>
        <v>-12659.199804681557</v>
      </c>
      <c r="H927" s="137">
        <f t="shared" si="76"/>
        <v>90366.222113711978</v>
      </c>
      <c r="I927" s="137">
        <f t="shared" si="77"/>
        <v>25122.074037903993</v>
      </c>
    </row>
    <row r="928" spans="2:9" ht="15.5" x14ac:dyDescent="0.35">
      <c r="B928" s="138">
        <v>909</v>
      </c>
      <c r="C928" s="60" t="str">
        <f>'Maximax, Maximin &amp; Minimax Regr'!$G$10</f>
        <v>£</v>
      </c>
      <c r="D928" s="144">
        <v>708.29798272652363</v>
      </c>
      <c r="E928" s="137">
        <f t="shared" si="73"/>
        <v>75000</v>
      </c>
      <c r="F928" s="137">
        <f t="shared" si="74"/>
        <v>31244.697408978544</v>
      </c>
      <c r="G928" s="137">
        <f t="shared" si="75"/>
        <v>-41240.455336161365</v>
      </c>
      <c r="H928" s="137">
        <f t="shared" si="76"/>
        <v>106244.69740897855</v>
      </c>
      <c r="I928" s="137">
        <f t="shared" si="77"/>
        <v>30414.899136326188</v>
      </c>
    </row>
    <row r="929" spans="2:9" ht="15.5" x14ac:dyDescent="0.35">
      <c r="B929" s="138">
        <v>910</v>
      </c>
      <c r="C929" s="60" t="str">
        <f>'Maximax, Maximin &amp; Minimax Regr'!$G$10</f>
        <v>£</v>
      </c>
      <c r="D929" s="144">
        <v>760.33814508499404</v>
      </c>
      <c r="E929" s="137">
        <f t="shared" si="73"/>
        <v>75000</v>
      </c>
      <c r="F929" s="137">
        <f t="shared" si="74"/>
        <v>39050.721762749105</v>
      </c>
      <c r="G929" s="137">
        <f t="shared" si="75"/>
        <v>-55291.299172948391</v>
      </c>
      <c r="H929" s="137">
        <f t="shared" si="76"/>
        <v>114050.7217627491</v>
      </c>
      <c r="I929" s="137">
        <f t="shared" si="77"/>
        <v>33016.907254249702</v>
      </c>
    </row>
    <row r="930" spans="2:9" ht="15.5" x14ac:dyDescent="0.35">
      <c r="B930" s="138">
        <v>911</v>
      </c>
      <c r="C930" s="60" t="str">
        <f>'Maximax, Maximin &amp; Minimax Regr'!$G$10</f>
        <v>£</v>
      </c>
      <c r="D930" s="144">
        <v>447.8408154545732</v>
      </c>
      <c r="E930" s="137">
        <f t="shared" si="73"/>
        <v>67176.122318185982</v>
      </c>
      <c r="F930" s="137">
        <f t="shared" si="74"/>
        <v>0</v>
      </c>
      <c r="G930" s="137">
        <f t="shared" si="75"/>
        <v>13435.224463637198</v>
      </c>
      <c r="H930" s="137">
        <f t="shared" si="76"/>
        <v>67176.122318185982</v>
      </c>
      <c r="I930" s="137">
        <f t="shared" si="77"/>
        <v>17392.040772728666</v>
      </c>
    </row>
    <row r="931" spans="2:9" ht="15.5" x14ac:dyDescent="0.35">
      <c r="B931" s="138">
        <v>912</v>
      </c>
      <c r="C931" s="60" t="str">
        <f>'Maximax, Maximin &amp; Minimax Regr'!$G$10</f>
        <v>£</v>
      </c>
      <c r="D931" s="144">
        <v>497.04275643177584</v>
      </c>
      <c r="E931" s="137">
        <f t="shared" si="73"/>
        <v>74556.413464766374</v>
      </c>
      <c r="F931" s="137">
        <f t="shared" si="74"/>
        <v>0</v>
      </c>
      <c r="G931" s="137">
        <f t="shared" si="75"/>
        <v>14911.282692953275</v>
      </c>
      <c r="H931" s="137">
        <f t="shared" si="76"/>
        <v>74556.413464766374</v>
      </c>
      <c r="I931" s="137">
        <f t="shared" si="77"/>
        <v>19852.137821588789</v>
      </c>
    </row>
    <row r="932" spans="2:9" ht="15.5" x14ac:dyDescent="0.35">
      <c r="B932" s="138">
        <v>913</v>
      </c>
      <c r="C932" s="60" t="str">
        <f>'Maximax, Maximin &amp; Minimax Regr'!$G$10</f>
        <v>£</v>
      </c>
      <c r="D932" s="144">
        <v>786.17511520737321</v>
      </c>
      <c r="E932" s="137">
        <f t="shared" si="73"/>
        <v>75000</v>
      </c>
      <c r="F932" s="137">
        <f t="shared" si="74"/>
        <v>42926.267281105982</v>
      </c>
      <c r="G932" s="137">
        <f t="shared" si="75"/>
        <v>-62267.281105990754</v>
      </c>
      <c r="H932" s="137">
        <f t="shared" si="76"/>
        <v>117926.26728110597</v>
      </c>
      <c r="I932" s="137">
        <f t="shared" si="77"/>
        <v>34308.755760368658</v>
      </c>
    </row>
    <row r="933" spans="2:9" ht="15.5" x14ac:dyDescent="0.35">
      <c r="B933" s="138">
        <v>914</v>
      </c>
      <c r="C933" s="60" t="str">
        <f>'Maximax, Maximin &amp; Minimax Regr'!$G$10</f>
        <v>£</v>
      </c>
      <c r="D933" s="144">
        <v>792.71217993713185</v>
      </c>
      <c r="E933" s="137">
        <f t="shared" si="73"/>
        <v>75000</v>
      </c>
      <c r="F933" s="137">
        <f t="shared" si="74"/>
        <v>43906.826990569774</v>
      </c>
      <c r="G933" s="137">
        <f t="shared" si="75"/>
        <v>-64032.288583025598</v>
      </c>
      <c r="H933" s="137">
        <f t="shared" si="76"/>
        <v>118906.82699056978</v>
      </c>
      <c r="I933" s="137">
        <f t="shared" si="77"/>
        <v>34635.608996856594</v>
      </c>
    </row>
    <row r="934" spans="2:9" ht="15.5" x14ac:dyDescent="0.35">
      <c r="B934" s="138">
        <v>915</v>
      </c>
      <c r="C934" s="60" t="str">
        <f>'Maximax, Maximin &amp; Minimax Regr'!$G$10</f>
        <v>£</v>
      </c>
      <c r="D934" s="144">
        <v>299.22788171025729</v>
      </c>
      <c r="E934" s="137">
        <f t="shared" si="73"/>
        <v>44884.182256538596</v>
      </c>
      <c r="F934" s="137">
        <f t="shared" si="74"/>
        <v>0</v>
      </c>
      <c r="G934" s="137">
        <f t="shared" si="75"/>
        <v>8976.8364513077177</v>
      </c>
      <c r="H934" s="137">
        <f t="shared" si="76"/>
        <v>44884.182256538596</v>
      </c>
      <c r="I934" s="137">
        <f t="shared" si="77"/>
        <v>9961.3940855128676</v>
      </c>
    </row>
    <row r="935" spans="2:9" ht="15.5" x14ac:dyDescent="0.35">
      <c r="B935" s="138">
        <v>916</v>
      </c>
      <c r="C935" s="60" t="str">
        <f>'Maximax, Maximin &amp; Minimax Regr'!$G$10</f>
        <v>£</v>
      </c>
      <c r="D935" s="144">
        <v>657.90581987975702</v>
      </c>
      <c r="E935" s="137">
        <f t="shared" si="73"/>
        <v>75000</v>
      </c>
      <c r="F935" s="137">
        <f t="shared" si="74"/>
        <v>23685.872981963552</v>
      </c>
      <c r="G935" s="137">
        <f t="shared" si="75"/>
        <v>-27634.571367534387</v>
      </c>
      <c r="H935" s="137">
        <f t="shared" si="76"/>
        <v>98685.872981963548</v>
      </c>
      <c r="I935" s="137">
        <f t="shared" si="77"/>
        <v>27895.290993987845</v>
      </c>
    </row>
    <row r="936" spans="2:9" ht="15.5" x14ac:dyDescent="0.35">
      <c r="B936" s="138">
        <v>917</v>
      </c>
      <c r="C936" s="60" t="str">
        <f>'Maximax, Maximin &amp; Minimax Regr'!$G$10</f>
        <v>£</v>
      </c>
      <c r="D936" s="144">
        <v>676.83950315866571</v>
      </c>
      <c r="E936" s="137">
        <f t="shared" si="73"/>
        <v>75000</v>
      </c>
      <c r="F936" s="137">
        <f t="shared" si="74"/>
        <v>26525.925473799856</v>
      </c>
      <c r="G936" s="137">
        <f t="shared" si="75"/>
        <v>-32746.665852839738</v>
      </c>
      <c r="H936" s="137">
        <f t="shared" si="76"/>
        <v>101525.92547379986</v>
      </c>
      <c r="I936" s="137">
        <f t="shared" si="77"/>
        <v>28841.975157933281</v>
      </c>
    </row>
    <row r="937" spans="2:9" ht="15.5" x14ac:dyDescent="0.35">
      <c r="B937" s="138">
        <v>918</v>
      </c>
      <c r="C937" s="60" t="str">
        <f>'Maximax, Maximin &amp; Minimax Regr'!$G$10</f>
        <v>£</v>
      </c>
      <c r="D937" s="144">
        <v>245.83269753105259</v>
      </c>
      <c r="E937" s="137">
        <f t="shared" si="73"/>
        <v>36874.904629657889</v>
      </c>
      <c r="F937" s="137">
        <f t="shared" si="74"/>
        <v>0</v>
      </c>
      <c r="G937" s="137">
        <f t="shared" si="75"/>
        <v>7374.9809259315771</v>
      </c>
      <c r="H937" s="137">
        <f t="shared" si="76"/>
        <v>36874.904629657889</v>
      </c>
      <c r="I937" s="137">
        <f t="shared" si="77"/>
        <v>7291.6348765526309</v>
      </c>
    </row>
    <row r="938" spans="2:9" ht="15.5" x14ac:dyDescent="0.35">
      <c r="B938" s="138">
        <v>919</v>
      </c>
      <c r="C938" s="60" t="str">
        <f>'Maximax, Maximin &amp; Minimax Regr'!$G$10</f>
        <v>£</v>
      </c>
      <c r="D938" s="144">
        <v>229.44425794244211</v>
      </c>
      <c r="E938" s="137">
        <f t="shared" si="73"/>
        <v>34416.638691366315</v>
      </c>
      <c r="F938" s="137">
        <f t="shared" si="74"/>
        <v>0</v>
      </c>
      <c r="G938" s="137">
        <f t="shared" si="75"/>
        <v>6883.3277382732631</v>
      </c>
      <c r="H938" s="137">
        <f t="shared" si="76"/>
        <v>34416.638691366315</v>
      </c>
      <c r="I938" s="137">
        <f t="shared" si="77"/>
        <v>6472.2128971221064</v>
      </c>
    </row>
    <row r="939" spans="2:9" ht="15.5" x14ac:dyDescent="0.35">
      <c r="B939" s="138">
        <v>920</v>
      </c>
      <c r="C939" s="60" t="str">
        <f>'Maximax, Maximin &amp; Minimax Regr'!$G$10</f>
        <v>£</v>
      </c>
      <c r="D939" s="144">
        <v>402.5940733054598</v>
      </c>
      <c r="E939" s="137">
        <f t="shared" si="73"/>
        <v>60389.11099581897</v>
      </c>
      <c r="F939" s="137">
        <f t="shared" si="74"/>
        <v>0</v>
      </c>
      <c r="G939" s="137">
        <f t="shared" si="75"/>
        <v>12077.822199163791</v>
      </c>
      <c r="H939" s="137">
        <f t="shared" si="76"/>
        <v>60389.11099581897</v>
      </c>
      <c r="I939" s="137">
        <f t="shared" si="77"/>
        <v>15129.703665272988</v>
      </c>
    </row>
    <row r="940" spans="2:9" ht="15.5" x14ac:dyDescent="0.35">
      <c r="B940" s="138">
        <v>921</v>
      </c>
      <c r="C940" s="60" t="str">
        <f>'Maximax, Maximin &amp; Minimax Regr'!$G$10</f>
        <v>£</v>
      </c>
      <c r="D940" s="144">
        <v>423.9082003234962</v>
      </c>
      <c r="E940" s="137">
        <f t="shared" si="73"/>
        <v>63586.230048524434</v>
      </c>
      <c r="F940" s="137">
        <f t="shared" si="74"/>
        <v>0</v>
      </c>
      <c r="G940" s="137">
        <f t="shared" si="75"/>
        <v>12717.24600970489</v>
      </c>
      <c r="H940" s="137">
        <f t="shared" si="76"/>
        <v>63586.230048524434</v>
      </c>
      <c r="I940" s="137">
        <f t="shared" si="77"/>
        <v>16195.410016174814</v>
      </c>
    </row>
    <row r="941" spans="2:9" ht="15.5" x14ac:dyDescent="0.35">
      <c r="B941" s="138">
        <v>922</v>
      </c>
      <c r="C941" s="60" t="str">
        <f>'Maximax, Maximin &amp; Minimax Regr'!$G$10</f>
        <v>£</v>
      </c>
      <c r="D941" s="144">
        <v>499.86266670735802</v>
      </c>
      <c r="E941" s="137">
        <f t="shared" si="73"/>
        <v>74979.400006103708</v>
      </c>
      <c r="F941" s="137">
        <f t="shared" si="74"/>
        <v>0</v>
      </c>
      <c r="G941" s="137">
        <f t="shared" si="75"/>
        <v>14995.880001220743</v>
      </c>
      <c r="H941" s="137">
        <f t="shared" si="76"/>
        <v>74979.400006103708</v>
      </c>
      <c r="I941" s="137">
        <f t="shared" si="77"/>
        <v>19993.133335367907</v>
      </c>
    </row>
    <row r="942" spans="2:9" ht="15.5" x14ac:dyDescent="0.35">
      <c r="B942" s="138">
        <v>923</v>
      </c>
      <c r="C942" s="60" t="str">
        <f>'Maximax, Maximin &amp; Minimax Regr'!$G$10</f>
        <v>£</v>
      </c>
      <c r="D942" s="144">
        <v>265.68193609424117</v>
      </c>
      <c r="E942" s="137">
        <f t="shared" si="73"/>
        <v>39852.290414136172</v>
      </c>
      <c r="F942" s="137">
        <f t="shared" si="74"/>
        <v>0</v>
      </c>
      <c r="G942" s="137">
        <f t="shared" si="75"/>
        <v>7970.4580828272337</v>
      </c>
      <c r="H942" s="137">
        <f t="shared" si="76"/>
        <v>39852.290414136172</v>
      </c>
      <c r="I942" s="137">
        <f t="shared" si="77"/>
        <v>8284.096804712055</v>
      </c>
    </row>
    <row r="943" spans="2:9" ht="15.5" x14ac:dyDescent="0.35">
      <c r="B943" s="138">
        <v>924</v>
      </c>
      <c r="C943" s="60" t="str">
        <f>'Maximax, Maximin &amp; Minimax Regr'!$G$10</f>
        <v>£</v>
      </c>
      <c r="D943" s="144">
        <v>647.0107119968261</v>
      </c>
      <c r="E943" s="137">
        <f t="shared" si="73"/>
        <v>75000</v>
      </c>
      <c r="F943" s="137">
        <f t="shared" si="74"/>
        <v>22051.606799523914</v>
      </c>
      <c r="G943" s="137">
        <f t="shared" si="75"/>
        <v>-24692.892239143039</v>
      </c>
      <c r="H943" s="137">
        <f t="shared" si="76"/>
        <v>97051.606799523914</v>
      </c>
      <c r="I943" s="137">
        <f t="shared" si="77"/>
        <v>27350.5355998413</v>
      </c>
    </row>
    <row r="944" spans="2:9" ht="15.5" x14ac:dyDescent="0.35">
      <c r="B944" s="138">
        <v>925</v>
      </c>
      <c r="C944" s="60" t="str">
        <f>'Maximax, Maximin &amp; Minimax Regr'!$G$10</f>
        <v>£</v>
      </c>
      <c r="D944" s="144">
        <v>587.0601519821771</v>
      </c>
      <c r="E944" s="137">
        <f t="shared" si="73"/>
        <v>75000</v>
      </c>
      <c r="F944" s="137">
        <f t="shared" si="74"/>
        <v>13059.022797326565</v>
      </c>
      <c r="G944" s="137">
        <f t="shared" si="75"/>
        <v>-8506.2410351878207</v>
      </c>
      <c r="H944" s="137">
        <f t="shared" si="76"/>
        <v>88059.022797326572</v>
      </c>
      <c r="I944" s="137">
        <f t="shared" si="77"/>
        <v>24353.00759910886</v>
      </c>
    </row>
    <row r="945" spans="2:9" ht="15.5" x14ac:dyDescent="0.35">
      <c r="B945" s="138">
        <v>926</v>
      </c>
      <c r="C945" s="60" t="str">
        <f>'Maximax, Maximin &amp; Minimax Regr'!$G$10</f>
        <v>£</v>
      </c>
      <c r="D945" s="144">
        <v>453.70036927396461</v>
      </c>
      <c r="E945" s="137">
        <f t="shared" si="73"/>
        <v>68055.055391094691</v>
      </c>
      <c r="F945" s="137">
        <f t="shared" si="74"/>
        <v>0</v>
      </c>
      <c r="G945" s="137">
        <f t="shared" si="75"/>
        <v>13611.011078218937</v>
      </c>
      <c r="H945" s="137">
        <f t="shared" si="76"/>
        <v>68055.055391094691</v>
      </c>
      <c r="I945" s="137">
        <f t="shared" si="77"/>
        <v>17685.01846369823</v>
      </c>
    </row>
    <row r="946" spans="2:9" ht="15.5" x14ac:dyDescent="0.35">
      <c r="B946" s="138">
        <v>927</v>
      </c>
      <c r="C946" s="60" t="str">
        <f>'Maximax, Maximin &amp; Minimax Regr'!$G$10</f>
        <v>£</v>
      </c>
      <c r="D946" s="144">
        <v>477.04702902310248</v>
      </c>
      <c r="E946" s="137">
        <f t="shared" si="73"/>
        <v>71557.05435346537</v>
      </c>
      <c r="F946" s="137">
        <f t="shared" si="74"/>
        <v>0</v>
      </c>
      <c r="G946" s="137">
        <f t="shared" si="75"/>
        <v>14311.410870693071</v>
      </c>
      <c r="H946" s="137">
        <f t="shared" si="76"/>
        <v>71557.05435346537</v>
      </c>
      <c r="I946" s="137">
        <f t="shared" si="77"/>
        <v>18852.351451155118</v>
      </c>
    </row>
    <row r="947" spans="2:9" ht="15.5" x14ac:dyDescent="0.35">
      <c r="B947" s="138">
        <v>928</v>
      </c>
      <c r="C947" s="60" t="str">
        <f>'Maximax, Maximin &amp; Minimax Regr'!$G$10</f>
        <v>£</v>
      </c>
      <c r="D947" s="144">
        <v>386.20563371684926</v>
      </c>
      <c r="E947" s="137">
        <f t="shared" si="73"/>
        <v>57930.845057527389</v>
      </c>
      <c r="F947" s="137">
        <f t="shared" si="74"/>
        <v>0</v>
      </c>
      <c r="G947" s="137">
        <f t="shared" si="75"/>
        <v>11586.169011505481</v>
      </c>
      <c r="H947" s="137">
        <f t="shared" si="76"/>
        <v>57930.845057527389</v>
      </c>
      <c r="I947" s="137">
        <f t="shared" si="77"/>
        <v>14310.281685842463</v>
      </c>
    </row>
    <row r="948" spans="2:9" ht="15.5" x14ac:dyDescent="0.35">
      <c r="B948" s="138">
        <v>929</v>
      </c>
      <c r="C948" s="60" t="str">
        <f>'Maximax, Maximin &amp; Minimax Regr'!$G$10</f>
        <v>£</v>
      </c>
      <c r="D948" s="144">
        <v>274.28815576647236</v>
      </c>
      <c r="E948" s="137">
        <f t="shared" si="73"/>
        <v>41143.223364970851</v>
      </c>
      <c r="F948" s="137">
        <f t="shared" si="74"/>
        <v>0</v>
      </c>
      <c r="G948" s="137">
        <f t="shared" si="75"/>
        <v>8228.6446729941672</v>
      </c>
      <c r="H948" s="137">
        <f t="shared" si="76"/>
        <v>41143.223364970851</v>
      </c>
      <c r="I948" s="137">
        <f t="shared" si="77"/>
        <v>8714.4077883236132</v>
      </c>
    </row>
    <row r="949" spans="2:9" ht="15.5" x14ac:dyDescent="0.35">
      <c r="B949" s="138">
        <v>930</v>
      </c>
      <c r="C949" s="60" t="str">
        <f>'Maximax, Maximin &amp; Minimax Regr'!$G$10</f>
        <v>£</v>
      </c>
      <c r="D949" s="144">
        <v>403.56456190679648</v>
      </c>
      <c r="E949" s="137">
        <f t="shared" si="73"/>
        <v>60534.684286019474</v>
      </c>
      <c r="F949" s="137">
        <f t="shared" si="74"/>
        <v>0</v>
      </c>
      <c r="G949" s="137">
        <f t="shared" si="75"/>
        <v>12106.936857203895</v>
      </c>
      <c r="H949" s="137">
        <f t="shared" si="76"/>
        <v>60534.684286019474</v>
      </c>
      <c r="I949" s="137">
        <f t="shared" si="77"/>
        <v>15178.228095339822</v>
      </c>
    </row>
    <row r="950" spans="2:9" ht="15.5" x14ac:dyDescent="0.35">
      <c r="B950" s="138">
        <v>931</v>
      </c>
      <c r="C950" s="60" t="str">
        <f>'Maximax, Maximin &amp; Minimax Regr'!$G$10</f>
        <v>£</v>
      </c>
      <c r="D950" s="144">
        <v>214.17279580065309</v>
      </c>
      <c r="E950" s="137">
        <f t="shared" si="73"/>
        <v>32125.919370097963</v>
      </c>
      <c r="F950" s="137">
        <f t="shared" si="74"/>
        <v>0</v>
      </c>
      <c r="G950" s="137">
        <f t="shared" si="75"/>
        <v>6425.1838740195926</v>
      </c>
      <c r="H950" s="137">
        <f t="shared" si="76"/>
        <v>32125.919370097963</v>
      </c>
      <c r="I950" s="137">
        <f t="shared" si="77"/>
        <v>5708.6397900326556</v>
      </c>
    </row>
    <row r="951" spans="2:9" ht="15.5" x14ac:dyDescent="0.35">
      <c r="B951" s="138">
        <v>932</v>
      </c>
      <c r="C951" s="60" t="str">
        <f>'Maximax, Maximin &amp; Minimax Regr'!$G$10</f>
        <v>£</v>
      </c>
      <c r="D951" s="144">
        <v>550.07171849726865</v>
      </c>
      <c r="E951" s="137">
        <f t="shared" si="73"/>
        <v>75000</v>
      </c>
      <c r="F951" s="137">
        <f t="shared" si="74"/>
        <v>7510.7577745902972</v>
      </c>
      <c r="G951" s="137">
        <f t="shared" si="75"/>
        <v>1480.6360057374695</v>
      </c>
      <c r="H951" s="137">
        <f t="shared" si="76"/>
        <v>82510.757774590296</v>
      </c>
      <c r="I951" s="137">
        <f t="shared" si="77"/>
        <v>22503.58592486343</v>
      </c>
    </row>
    <row r="952" spans="2:9" ht="15.5" x14ac:dyDescent="0.35">
      <c r="B952" s="138">
        <v>933</v>
      </c>
      <c r="C952" s="60" t="str">
        <f>'Maximax, Maximin &amp; Minimax Regr'!$G$10</f>
        <v>£</v>
      </c>
      <c r="D952" s="144">
        <v>650.28839991454811</v>
      </c>
      <c r="E952" s="137">
        <f t="shared" si="73"/>
        <v>75000</v>
      </c>
      <c r="F952" s="137">
        <f t="shared" si="74"/>
        <v>22543.259987182217</v>
      </c>
      <c r="G952" s="137">
        <f t="shared" si="75"/>
        <v>-25577.867976927984</v>
      </c>
      <c r="H952" s="137">
        <f t="shared" si="76"/>
        <v>97543.259987182217</v>
      </c>
      <c r="I952" s="137">
        <f t="shared" si="77"/>
        <v>27514.419995727396</v>
      </c>
    </row>
    <row r="953" spans="2:9" ht="15.5" x14ac:dyDescent="0.35">
      <c r="B953" s="138">
        <v>934</v>
      </c>
      <c r="C953" s="60" t="str">
        <f>'Maximax, Maximin &amp; Minimax Regr'!$G$10</f>
        <v>£</v>
      </c>
      <c r="D953" s="144">
        <v>292.83730582598344</v>
      </c>
      <c r="E953" s="137">
        <f t="shared" si="73"/>
        <v>43925.595873897517</v>
      </c>
      <c r="F953" s="137">
        <f t="shared" si="74"/>
        <v>0</v>
      </c>
      <c r="G953" s="137">
        <f t="shared" si="75"/>
        <v>8785.1191747795019</v>
      </c>
      <c r="H953" s="137">
        <f t="shared" si="76"/>
        <v>43925.595873897517</v>
      </c>
      <c r="I953" s="137">
        <f t="shared" si="77"/>
        <v>9641.8652912991747</v>
      </c>
    </row>
    <row r="954" spans="2:9" ht="15.5" x14ac:dyDescent="0.35">
      <c r="B954" s="138">
        <v>935</v>
      </c>
      <c r="C954" s="60" t="str">
        <f>'Maximax, Maximin &amp; Minimax Regr'!$G$10</f>
        <v>£</v>
      </c>
      <c r="D954" s="144">
        <v>434.82161931211277</v>
      </c>
      <c r="E954" s="137">
        <f t="shared" si="73"/>
        <v>65223.242896816919</v>
      </c>
      <c r="F954" s="137">
        <f t="shared" si="74"/>
        <v>0</v>
      </c>
      <c r="G954" s="137">
        <f t="shared" si="75"/>
        <v>13044.648579363384</v>
      </c>
      <c r="H954" s="137">
        <f t="shared" si="76"/>
        <v>65223.242896816919</v>
      </c>
      <c r="I954" s="137">
        <f t="shared" si="77"/>
        <v>16741.080965605644</v>
      </c>
    </row>
    <row r="955" spans="2:9" ht="15.5" x14ac:dyDescent="0.35">
      <c r="B955" s="138">
        <v>936</v>
      </c>
      <c r="C955" s="60" t="str">
        <f>'Maximax, Maximin &amp; Minimax Regr'!$G$10</f>
        <v>£</v>
      </c>
      <c r="D955" s="144">
        <v>402.04474013489181</v>
      </c>
      <c r="E955" s="137">
        <f t="shared" si="73"/>
        <v>60306.711020233772</v>
      </c>
      <c r="F955" s="137">
        <f t="shared" si="74"/>
        <v>0</v>
      </c>
      <c r="G955" s="137">
        <f t="shared" si="75"/>
        <v>12061.342204046756</v>
      </c>
      <c r="H955" s="137">
        <f t="shared" si="76"/>
        <v>60306.711020233772</v>
      </c>
      <c r="I955" s="137">
        <f t="shared" si="77"/>
        <v>15102.237006744588</v>
      </c>
    </row>
    <row r="956" spans="2:9" ht="15.5" x14ac:dyDescent="0.35">
      <c r="B956" s="138">
        <v>937</v>
      </c>
      <c r="C956" s="60" t="str">
        <f>'Maximax, Maximin &amp; Minimax Regr'!$G$10</f>
        <v>£</v>
      </c>
      <c r="D956" s="144">
        <v>214.70381786553546</v>
      </c>
      <c r="E956" s="137">
        <f t="shared" si="73"/>
        <v>32205.572679830319</v>
      </c>
      <c r="F956" s="137">
        <f t="shared" si="74"/>
        <v>0</v>
      </c>
      <c r="G956" s="137">
        <f t="shared" si="75"/>
        <v>6441.1145359660622</v>
      </c>
      <c r="H956" s="137">
        <f t="shared" si="76"/>
        <v>32205.572679830319</v>
      </c>
      <c r="I956" s="137">
        <f t="shared" si="77"/>
        <v>5735.1908932767728</v>
      </c>
    </row>
    <row r="957" spans="2:9" ht="15.5" x14ac:dyDescent="0.35">
      <c r="B957" s="138">
        <v>938</v>
      </c>
      <c r="C957" s="60" t="str">
        <f>'Maximax, Maximin &amp; Minimax Regr'!$G$10</f>
        <v>£</v>
      </c>
      <c r="D957" s="144">
        <v>452.1256141850032</v>
      </c>
      <c r="E957" s="137">
        <f t="shared" si="73"/>
        <v>67818.842127750482</v>
      </c>
      <c r="F957" s="137">
        <f t="shared" si="74"/>
        <v>0</v>
      </c>
      <c r="G957" s="137">
        <f t="shared" si="75"/>
        <v>13563.768425550101</v>
      </c>
      <c r="H957" s="137">
        <f t="shared" si="76"/>
        <v>67818.842127750482</v>
      </c>
      <c r="I957" s="137">
        <f t="shared" si="77"/>
        <v>17606.280709250161</v>
      </c>
    </row>
    <row r="958" spans="2:9" ht="15.5" x14ac:dyDescent="0.35">
      <c r="B958" s="138">
        <v>939</v>
      </c>
      <c r="C958" s="60" t="str">
        <f>'Maximax, Maximin &amp; Minimax Regr'!$G$10</f>
        <v>£</v>
      </c>
      <c r="D958" s="144">
        <v>358.33613086336862</v>
      </c>
      <c r="E958" s="137">
        <f t="shared" si="73"/>
        <v>53750.419629505297</v>
      </c>
      <c r="F958" s="137">
        <f t="shared" si="74"/>
        <v>0</v>
      </c>
      <c r="G958" s="137">
        <f t="shared" si="75"/>
        <v>10750.083925901061</v>
      </c>
      <c r="H958" s="137">
        <f t="shared" si="76"/>
        <v>53750.419629505297</v>
      </c>
      <c r="I958" s="137">
        <f t="shared" si="77"/>
        <v>12916.806543168437</v>
      </c>
    </row>
    <row r="959" spans="2:9" ht="15.5" x14ac:dyDescent="0.35">
      <c r="B959" s="138">
        <v>940</v>
      </c>
      <c r="C959" s="60" t="str">
        <f>'Maximax, Maximin &amp; Minimax Regr'!$G$10</f>
        <v>£</v>
      </c>
      <c r="D959" s="144">
        <v>750.34028138065742</v>
      </c>
      <c r="E959" s="137">
        <f t="shared" si="73"/>
        <v>75000</v>
      </c>
      <c r="F959" s="137">
        <f t="shared" si="74"/>
        <v>37551.04220709861</v>
      </c>
      <c r="G959" s="137">
        <f t="shared" si="75"/>
        <v>-52591.875972777503</v>
      </c>
      <c r="H959" s="137">
        <f t="shared" si="76"/>
        <v>112551.04220709861</v>
      </c>
      <c r="I959" s="137">
        <f t="shared" si="77"/>
        <v>32517.01406903287</v>
      </c>
    </row>
    <row r="960" spans="2:9" ht="15.5" x14ac:dyDescent="0.35">
      <c r="B960" s="138">
        <v>941</v>
      </c>
      <c r="C960" s="60" t="str">
        <f>'Maximax, Maximin &amp; Minimax Regr'!$G$10</f>
        <v>£</v>
      </c>
      <c r="D960" s="144">
        <v>244.12976470229194</v>
      </c>
      <c r="E960" s="137">
        <f t="shared" si="73"/>
        <v>36619.464705343788</v>
      </c>
      <c r="F960" s="137">
        <f t="shared" si="74"/>
        <v>0</v>
      </c>
      <c r="G960" s="137">
        <f t="shared" si="75"/>
        <v>7323.892941068756</v>
      </c>
      <c r="H960" s="137">
        <f t="shared" si="76"/>
        <v>36619.464705343788</v>
      </c>
      <c r="I960" s="137">
        <f t="shared" si="77"/>
        <v>7206.4882351145934</v>
      </c>
    </row>
    <row r="961" spans="2:9" ht="15.5" x14ac:dyDescent="0.35">
      <c r="B961" s="138">
        <v>942</v>
      </c>
      <c r="C961" s="60" t="str">
        <f>'Maximax, Maximin &amp; Minimax Regr'!$G$10</f>
        <v>£</v>
      </c>
      <c r="D961" s="144">
        <v>648.40235602893154</v>
      </c>
      <c r="E961" s="137">
        <f t="shared" si="73"/>
        <v>75000</v>
      </c>
      <c r="F961" s="137">
        <f t="shared" si="74"/>
        <v>22260.35340433973</v>
      </c>
      <c r="G961" s="137">
        <f t="shared" si="75"/>
        <v>-25068.636127811507</v>
      </c>
      <c r="H961" s="137">
        <f t="shared" si="76"/>
        <v>97260.353404339723</v>
      </c>
      <c r="I961" s="137">
        <f t="shared" si="77"/>
        <v>27420.11780144657</v>
      </c>
    </row>
    <row r="962" spans="2:9" ht="15.5" x14ac:dyDescent="0.35">
      <c r="B962" s="138">
        <v>943</v>
      </c>
      <c r="C962" s="60" t="str">
        <f>'Maximax, Maximin &amp; Minimax Regr'!$G$10</f>
        <v>£</v>
      </c>
      <c r="D962" s="144">
        <v>393.53007599108855</v>
      </c>
      <c r="E962" s="137">
        <f t="shared" si="73"/>
        <v>59029.511398663286</v>
      </c>
      <c r="F962" s="137">
        <f t="shared" si="74"/>
        <v>0</v>
      </c>
      <c r="G962" s="137">
        <f t="shared" si="75"/>
        <v>11805.902279732662</v>
      </c>
      <c r="H962" s="137">
        <f t="shared" si="76"/>
        <v>59029.511398663286</v>
      </c>
      <c r="I962" s="137">
        <f t="shared" si="77"/>
        <v>14676.503799554433</v>
      </c>
    </row>
    <row r="963" spans="2:9" ht="15.5" x14ac:dyDescent="0.35">
      <c r="B963" s="138">
        <v>944</v>
      </c>
      <c r="C963" s="60" t="str">
        <f>'Maximax, Maximin &amp; Minimax Regr'!$G$10</f>
        <v>£</v>
      </c>
      <c r="D963" s="144">
        <v>339.60386974700157</v>
      </c>
      <c r="E963" s="137">
        <f t="shared" si="73"/>
        <v>50940.580462050239</v>
      </c>
      <c r="F963" s="137">
        <f t="shared" si="74"/>
        <v>0</v>
      </c>
      <c r="G963" s="137">
        <f t="shared" si="75"/>
        <v>10188.116092410048</v>
      </c>
      <c r="H963" s="137">
        <f t="shared" si="76"/>
        <v>50940.580462050239</v>
      </c>
      <c r="I963" s="137">
        <f t="shared" si="77"/>
        <v>11980.19348735008</v>
      </c>
    </row>
    <row r="964" spans="2:9" ht="15.5" x14ac:dyDescent="0.35">
      <c r="B964" s="138">
        <v>945</v>
      </c>
      <c r="C964" s="60" t="str">
        <f>'Maximax, Maximin &amp; Minimax Regr'!$G$10</f>
        <v>£</v>
      </c>
      <c r="D964" s="144">
        <v>691.54332102420119</v>
      </c>
      <c r="E964" s="137">
        <f t="shared" si="73"/>
        <v>75000</v>
      </c>
      <c r="F964" s="137">
        <f t="shared" si="74"/>
        <v>28731.498153630178</v>
      </c>
      <c r="G964" s="137">
        <f t="shared" si="75"/>
        <v>-36716.696676534324</v>
      </c>
      <c r="H964" s="137">
        <f t="shared" si="76"/>
        <v>103731.49815363018</v>
      </c>
      <c r="I964" s="137">
        <f t="shared" si="77"/>
        <v>29577.166051210064</v>
      </c>
    </row>
    <row r="965" spans="2:9" ht="15.5" x14ac:dyDescent="0.35">
      <c r="B965" s="138">
        <v>946</v>
      </c>
      <c r="C965" s="60" t="str">
        <f>'Maximax, Maximin &amp; Minimax Regr'!$G$10</f>
        <v>£</v>
      </c>
      <c r="D965" s="144">
        <v>761.82134464552757</v>
      </c>
      <c r="E965" s="137">
        <f t="shared" si="73"/>
        <v>75000</v>
      </c>
      <c r="F965" s="137">
        <f t="shared" si="74"/>
        <v>39273.201696829135</v>
      </c>
      <c r="G965" s="137">
        <f t="shared" si="75"/>
        <v>-55691.763054292445</v>
      </c>
      <c r="H965" s="137">
        <f t="shared" si="76"/>
        <v>114273.20169682914</v>
      </c>
      <c r="I965" s="137">
        <f t="shared" si="77"/>
        <v>33091.067232276386</v>
      </c>
    </row>
    <row r="966" spans="2:9" ht="15.5" x14ac:dyDescent="0.35">
      <c r="B966" s="138">
        <v>947</v>
      </c>
      <c r="C966" s="60" t="str">
        <f>'Maximax, Maximin &amp; Minimax Regr'!$G$10</f>
        <v>£</v>
      </c>
      <c r="D966" s="144">
        <v>783.02560502945039</v>
      </c>
      <c r="E966" s="137">
        <f t="shared" si="73"/>
        <v>75000</v>
      </c>
      <c r="F966" s="137">
        <f t="shared" si="74"/>
        <v>42453.840754417557</v>
      </c>
      <c r="G966" s="137">
        <f t="shared" si="75"/>
        <v>-61416.91335795162</v>
      </c>
      <c r="H966" s="137">
        <f t="shared" si="76"/>
        <v>117453.84075441756</v>
      </c>
      <c r="I966" s="137">
        <f t="shared" si="77"/>
        <v>34151.280251472519</v>
      </c>
    </row>
    <row r="967" spans="2:9" ht="15.5" x14ac:dyDescent="0.35">
      <c r="B967" s="138">
        <v>948</v>
      </c>
      <c r="C967" s="60" t="str">
        <f>'Maximax, Maximin &amp; Minimax Regr'!$G$10</f>
        <v>£</v>
      </c>
      <c r="D967" s="144">
        <v>292.54432813501387</v>
      </c>
      <c r="E967" s="137">
        <f t="shared" si="73"/>
        <v>43881.649220252082</v>
      </c>
      <c r="F967" s="137">
        <f t="shared" si="74"/>
        <v>0</v>
      </c>
      <c r="G967" s="137">
        <f t="shared" si="75"/>
        <v>8776.329844050415</v>
      </c>
      <c r="H967" s="137">
        <f t="shared" si="76"/>
        <v>43881.649220252082</v>
      </c>
      <c r="I967" s="137">
        <f t="shared" si="77"/>
        <v>9627.2164067506965</v>
      </c>
    </row>
    <row r="968" spans="2:9" ht="15.5" x14ac:dyDescent="0.35">
      <c r="B968" s="138">
        <v>949</v>
      </c>
      <c r="C968" s="60" t="str">
        <f>'Maximax, Maximin &amp; Minimax Regr'!$G$10</f>
        <v>£</v>
      </c>
      <c r="D968" s="144">
        <v>736.7351298562578</v>
      </c>
      <c r="E968" s="137">
        <f t="shared" si="73"/>
        <v>75000</v>
      </c>
      <c r="F968" s="137">
        <f t="shared" si="74"/>
        <v>35510.269478438669</v>
      </c>
      <c r="G968" s="137">
        <f t="shared" si="75"/>
        <v>-48918.485061189611</v>
      </c>
      <c r="H968" s="137">
        <f t="shared" si="76"/>
        <v>110510.26947843867</v>
      </c>
      <c r="I968" s="137">
        <f t="shared" si="77"/>
        <v>31836.756492812885</v>
      </c>
    </row>
    <row r="969" spans="2:9" ht="15.5" x14ac:dyDescent="0.35">
      <c r="B969" s="138">
        <v>950</v>
      </c>
      <c r="C969" s="60" t="str">
        <f>'Maximax, Maximin &amp; Minimax Regr'!$G$10</f>
        <v>£</v>
      </c>
      <c r="D969" s="144">
        <v>708.99380474257634</v>
      </c>
      <c r="E969" s="137">
        <f t="shared" si="73"/>
        <v>75000</v>
      </c>
      <c r="F969" s="137">
        <f t="shared" si="74"/>
        <v>31349.070711386452</v>
      </c>
      <c r="G969" s="137">
        <f t="shared" si="75"/>
        <v>-41428.327280495607</v>
      </c>
      <c r="H969" s="137">
        <f t="shared" si="76"/>
        <v>106349.07071138645</v>
      </c>
      <c r="I969" s="137">
        <f t="shared" si="77"/>
        <v>30449.690237128816</v>
      </c>
    </row>
    <row r="970" spans="2:9" ht="15.5" x14ac:dyDescent="0.35">
      <c r="B970" s="138">
        <v>951</v>
      </c>
      <c r="C970" s="60" t="str">
        <f>'Maximax, Maximin &amp; Minimax Regr'!$G$10</f>
        <v>£</v>
      </c>
      <c r="D970" s="144">
        <v>708.44447157200841</v>
      </c>
      <c r="E970" s="137">
        <f t="shared" si="73"/>
        <v>75000</v>
      </c>
      <c r="F970" s="137">
        <f t="shared" si="74"/>
        <v>31266.670735801261</v>
      </c>
      <c r="G970" s="137">
        <f t="shared" si="75"/>
        <v>-41280.007324442267</v>
      </c>
      <c r="H970" s="137">
        <f t="shared" si="76"/>
        <v>106266.67073580126</v>
      </c>
      <c r="I970" s="137">
        <f t="shared" si="77"/>
        <v>30422.223578600417</v>
      </c>
    </row>
    <row r="971" spans="2:9" ht="15.5" x14ac:dyDescent="0.35">
      <c r="B971" s="138">
        <v>952</v>
      </c>
      <c r="C971" s="60" t="str">
        <f>'Maximax, Maximin &amp; Minimax Regr'!$G$10</f>
        <v>£</v>
      </c>
      <c r="D971" s="144">
        <v>569.75615710928673</v>
      </c>
      <c r="E971" s="137">
        <f t="shared" si="73"/>
        <v>75000</v>
      </c>
      <c r="F971" s="137">
        <f t="shared" si="74"/>
        <v>10463.42356639301</v>
      </c>
      <c r="G971" s="137">
        <f t="shared" si="75"/>
        <v>-3834.1624195074255</v>
      </c>
      <c r="H971" s="137">
        <f t="shared" si="76"/>
        <v>85463.423566393016</v>
      </c>
      <c r="I971" s="137">
        <f t="shared" si="77"/>
        <v>23487.807855464343</v>
      </c>
    </row>
    <row r="972" spans="2:9" ht="15.5" x14ac:dyDescent="0.35">
      <c r="B972" s="138">
        <v>953</v>
      </c>
      <c r="C972" s="60" t="str">
        <f>'Maximax, Maximin &amp; Minimax Regr'!$G$10</f>
        <v>£</v>
      </c>
      <c r="D972" s="144">
        <v>481.93609424115726</v>
      </c>
      <c r="E972" s="137">
        <f t="shared" si="73"/>
        <v>72290.414136173596</v>
      </c>
      <c r="F972" s="137">
        <f t="shared" si="74"/>
        <v>0</v>
      </c>
      <c r="G972" s="137">
        <f t="shared" si="75"/>
        <v>14458.082827234728</v>
      </c>
      <c r="H972" s="137">
        <f t="shared" si="76"/>
        <v>72290.414136173596</v>
      </c>
      <c r="I972" s="137">
        <f t="shared" si="77"/>
        <v>19096.80471205787</v>
      </c>
    </row>
    <row r="973" spans="2:9" ht="15.5" x14ac:dyDescent="0.35">
      <c r="B973" s="138">
        <v>954</v>
      </c>
      <c r="C973" s="60" t="str">
        <f>'Maximax, Maximin &amp; Minimax Regr'!$G$10</f>
        <v>£</v>
      </c>
      <c r="D973" s="144">
        <v>531.6507461775567</v>
      </c>
      <c r="E973" s="137">
        <f t="shared" si="73"/>
        <v>75000</v>
      </c>
      <c r="F973" s="137">
        <f t="shared" si="74"/>
        <v>4747.6119266335045</v>
      </c>
      <c r="G973" s="137">
        <f t="shared" si="75"/>
        <v>6454.2985320596927</v>
      </c>
      <c r="H973" s="137">
        <f t="shared" si="76"/>
        <v>79747.611926633501</v>
      </c>
      <c r="I973" s="137">
        <f t="shared" si="77"/>
        <v>21582.537308877829</v>
      </c>
    </row>
    <row r="974" spans="2:9" ht="15.5" x14ac:dyDescent="0.35">
      <c r="B974" s="138">
        <v>955</v>
      </c>
      <c r="C974" s="60" t="str">
        <f>'Maximax, Maximin &amp; Minimax Regr'!$G$10</f>
        <v>£</v>
      </c>
      <c r="D974" s="144">
        <v>499.66124454481644</v>
      </c>
      <c r="E974" s="137">
        <f t="shared" si="73"/>
        <v>74949.186681722465</v>
      </c>
      <c r="F974" s="137">
        <f t="shared" si="74"/>
        <v>0</v>
      </c>
      <c r="G974" s="137">
        <f t="shared" si="75"/>
        <v>14989.837336344492</v>
      </c>
      <c r="H974" s="137">
        <f t="shared" si="76"/>
        <v>74949.186681722465</v>
      </c>
      <c r="I974" s="137">
        <f t="shared" si="77"/>
        <v>19983.062227240822</v>
      </c>
    </row>
    <row r="975" spans="2:9" ht="15.5" x14ac:dyDescent="0.35">
      <c r="B975" s="138">
        <v>956</v>
      </c>
      <c r="C975" s="60" t="str">
        <f>'Maximax, Maximin &amp; Minimax Regr'!$G$10</f>
        <v>£</v>
      </c>
      <c r="D975" s="144">
        <v>316.55018768883326</v>
      </c>
      <c r="E975" s="137">
        <f t="shared" si="73"/>
        <v>47482.528153324987</v>
      </c>
      <c r="F975" s="137">
        <f t="shared" si="74"/>
        <v>0</v>
      </c>
      <c r="G975" s="137">
        <f t="shared" si="75"/>
        <v>9496.5056306649931</v>
      </c>
      <c r="H975" s="137">
        <f t="shared" si="76"/>
        <v>47482.528153324987</v>
      </c>
      <c r="I975" s="137">
        <f t="shared" si="77"/>
        <v>10827.509384441662</v>
      </c>
    </row>
    <row r="976" spans="2:9" ht="15.5" x14ac:dyDescent="0.35">
      <c r="B976" s="138">
        <v>957</v>
      </c>
      <c r="C976" s="60" t="str">
        <f>'Maximax, Maximin &amp; Minimax Regr'!$G$10</f>
        <v>£</v>
      </c>
      <c r="D976" s="144">
        <v>585.90655232398444</v>
      </c>
      <c r="E976" s="137">
        <f t="shared" si="73"/>
        <v>75000</v>
      </c>
      <c r="F976" s="137">
        <f t="shared" si="74"/>
        <v>12885.982848597667</v>
      </c>
      <c r="G976" s="137">
        <f t="shared" si="75"/>
        <v>-8194.7691274757963</v>
      </c>
      <c r="H976" s="137">
        <f t="shared" si="76"/>
        <v>87885.982848597661</v>
      </c>
      <c r="I976" s="137">
        <f t="shared" si="77"/>
        <v>24295.327616199218</v>
      </c>
    </row>
    <row r="977" spans="2:9" ht="15.5" x14ac:dyDescent="0.35">
      <c r="B977" s="138">
        <v>958</v>
      </c>
      <c r="C977" s="60" t="str">
        <f>'Maximax, Maximin &amp; Minimax Regr'!$G$10</f>
        <v>£</v>
      </c>
      <c r="D977" s="144">
        <v>669.03897213660082</v>
      </c>
      <c r="E977" s="137">
        <f t="shared" si="73"/>
        <v>75000</v>
      </c>
      <c r="F977" s="137">
        <f t="shared" si="74"/>
        <v>25355.845820490122</v>
      </c>
      <c r="G977" s="137">
        <f t="shared" si="75"/>
        <v>-30640.522476882223</v>
      </c>
      <c r="H977" s="137">
        <f t="shared" si="76"/>
        <v>100355.84582049013</v>
      </c>
      <c r="I977" s="137">
        <f t="shared" si="77"/>
        <v>28451.948606830047</v>
      </c>
    </row>
    <row r="978" spans="2:9" ht="15.5" x14ac:dyDescent="0.35">
      <c r="B978" s="138">
        <v>959</v>
      </c>
      <c r="C978" s="60" t="str">
        <f>'Maximax, Maximin &amp; Minimax Regr'!$G$10</f>
        <v>£</v>
      </c>
      <c r="D978" s="144">
        <v>292.3062837611011</v>
      </c>
      <c r="E978" s="137">
        <f t="shared" si="73"/>
        <v>43845.942564165161</v>
      </c>
      <c r="F978" s="137">
        <f t="shared" si="74"/>
        <v>0</v>
      </c>
      <c r="G978" s="137">
        <f t="shared" si="75"/>
        <v>8769.1885128330323</v>
      </c>
      <c r="H978" s="137">
        <f t="shared" si="76"/>
        <v>43845.942564165161</v>
      </c>
      <c r="I978" s="137">
        <f t="shared" si="77"/>
        <v>9615.3141880550538</v>
      </c>
    </row>
    <row r="979" spans="2:9" ht="15.5" x14ac:dyDescent="0.35">
      <c r="B979" s="138">
        <v>960</v>
      </c>
      <c r="C979" s="60" t="str">
        <f>'Maximax, Maximin &amp; Minimax Regr'!$G$10</f>
        <v>£</v>
      </c>
      <c r="D979" s="144">
        <v>465.93218787194434</v>
      </c>
      <c r="E979" s="137">
        <f t="shared" si="73"/>
        <v>69889.82818079165</v>
      </c>
      <c r="F979" s="137">
        <f t="shared" si="74"/>
        <v>0</v>
      </c>
      <c r="G979" s="137">
        <f t="shared" si="75"/>
        <v>13977.965636158333</v>
      </c>
      <c r="H979" s="137">
        <f t="shared" si="76"/>
        <v>69889.82818079165</v>
      </c>
      <c r="I979" s="137">
        <f t="shared" si="77"/>
        <v>18296.609393597217</v>
      </c>
    </row>
    <row r="980" spans="2:9" ht="15.5" x14ac:dyDescent="0.35">
      <c r="B980" s="138">
        <v>961</v>
      </c>
      <c r="C980" s="60" t="str">
        <f>'Maximax, Maximin &amp; Minimax Regr'!$G$10</f>
        <v>£</v>
      </c>
      <c r="D980" s="144">
        <v>530.49714651936392</v>
      </c>
      <c r="E980" s="137">
        <f t="shared" si="73"/>
        <v>75000</v>
      </c>
      <c r="F980" s="137">
        <f t="shared" si="74"/>
        <v>4574.5719779045885</v>
      </c>
      <c r="G980" s="137">
        <f t="shared" si="75"/>
        <v>6765.7704397717462</v>
      </c>
      <c r="H980" s="137">
        <f t="shared" si="76"/>
        <v>79574.57197790459</v>
      </c>
      <c r="I980" s="137">
        <f t="shared" si="77"/>
        <v>21524.857325968202</v>
      </c>
    </row>
    <row r="981" spans="2:9" ht="15.5" x14ac:dyDescent="0.35">
      <c r="B981" s="138">
        <v>962</v>
      </c>
      <c r="C981" s="60" t="str">
        <f>'Maximax, Maximin &amp; Minimax Regr'!$G$10</f>
        <v>£</v>
      </c>
      <c r="D981" s="144">
        <v>333.30484939115576</v>
      </c>
      <c r="E981" s="137">
        <f t="shared" ref="E981:E1019" si="78">IF(D981&lt;=500,D981*150,500*150)</f>
        <v>49995.727408673367</v>
      </c>
      <c r="F981" s="137">
        <f t="shared" ref="F981:F1019" si="79">IF(D981&gt;500,(D981-500)*150,0)</f>
        <v>0</v>
      </c>
      <c r="G981" s="137">
        <f t="shared" ref="G981:G1019" si="80">E981-($C$8+$C$15*D981+F981)</f>
        <v>9999.1454817346748</v>
      </c>
      <c r="H981" s="137">
        <f t="shared" ref="H981:H1019" si="81">150*D981</f>
        <v>49995.727408673367</v>
      </c>
      <c r="I981" s="137">
        <f t="shared" ref="I981:I1019" si="82">H981-($D$8+$D$15*D981)</f>
        <v>11665.242469557794</v>
      </c>
    </row>
    <row r="982" spans="2:9" ht="15.5" x14ac:dyDescent="0.35">
      <c r="B982" s="138">
        <v>963</v>
      </c>
      <c r="C982" s="60" t="str">
        <f>'Maximax, Maximin &amp; Minimax Regr'!$G$10</f>
        <v>£</v>
      </c>
      <c r="D982" s="144">
        <v>776.85476241340371</v>
      </c>
      <c r="E982" s="137">
        <f t="shared" si="78"/>
        <v>75000</v>
      </c>
      <c r="F982" s="137">
        <f t="shared" si="79"/>
        <v>41528.214362010556</v>
      </c>
      <c r="G982" s="137">
        <f t="shared" si="80"/>
        <v>-59750.785851619003</v>
      </c>
      <c r="H982" s="137">
        <f t="shared" si="81"/>
        <v>116528.21436201055</v>
      </c>
      <c r="I982" s="137">
        <f t="shared" si="82"/>
        <v>33842.738120670183</v>
      </c>
    </row>
    <row r="983" spans="2:9" ht="15.5" x14ac:dyDescent="0.35">
      <c r="B983" s="138">
        <v>964</v>
      </c>
      <c r="C983" s="60" t="str">
        <f>'Maximax, Maximin &amp; Minimax Regr'!$G$10</f>
        <v>£</v>
      </c>
      <c r="D983" s="144">
        <v>665.87115085299229</v>
      </c>
      <c r="E983" s="137">
        <f t="shared" si="78"/>
        <v>75000</v>
      </c>
      <c r="F983" s="137">
        <f t="shared" si="79"/>
        <v>24880.672627948843</v>
      </c>
      <c r="G983" s="137">
        <f t="shared" si="80"/>
        <v>-29785.21073030791</v>
      </c>
      <c r="H983" s="137">
        <f t="shared" si="81"/>
        <v>99880.672627948836</v>
      </c>
      <c r="I983" s="137">
        <f t="shared" si="82"/>
        <v>28293.557542649607</v>
      </c>
    </row>
    <row r="984" spans="2:9" ht="15.5" x14ac:dyDescent="0.35">
      <c r="B984" s="138">
        <v>965</v>
      </c>
      <c r="C984" s="60" t="str">
        <f>'Maximax, Maximin &amp; Minimax Regr'!$G$10</f>
        <v>£</v>
      </c>
      <c r="D984" s="144">
        <v>713.44340342417672</v>
      </c>
      <c r="E984" s="137">
        <f t="shared" si="78"/>
        <v>75000</v>
      </c>
      <c r="F984" s="137">
        <f t="shared" si="79"/>
        <v>32016.510513626508</v>
      </c>
      <c r="G984" s="137">
        <f t="shared" si="80"/>
        <v>-42629.718924527711</v>
      </c>
      <c r="H984" s="137">
        <f t="shared" si="81"/>
        <v>107016.5105136265</v>
      </c>
      <c r="I984" s="137">
        <f t="shared" si="82"/>
        <v>30672.170171208825</v>
      </c>
    </row>
    <row r="985" spans="2:9" ht="15.5" x14ac:dyDescent="0.35">
      <c r="B985" s="138">
        <v>966</v>
      </c>
      <c r="C985" s="60" t="str">
        <f>'Maximax, Maximin &amp; Minimax Regr'!$G$10</f>
        <v>£</v>
      </c>
      <c r="D985" s="144">
        <v>606.17694631794188</v>
      </c>
      <c r="E985" s="137">
        <f t="shared" si="78"/>
        <v>75000</v>
      </c>
      <c r="F985" s="137">
        <f t="shared" si="79"/>
        <v>15926.541947691283</v>
      </c>
      <c r="G985" s="137">
        <f t="shared" si="80"/>
        <v>-13667.7755058443</v>
      </c>
      <c r="H985" s="137">
        <f t="shared" si="81"/>
        <v>90926.541947691279</v>
      </c>
      <c r="I985" s="137">
        <f t="shared" si="82"/>
        <v>25308.847315897088</v>
      </c>
    </row>
    <row r="986" spans="2:9" ht="15.5" x14ac:dyDescent="0.35">
      <c r="B986" s="138">
        <v>967</v>
      </c>
      <c r="C986" s="60" t="str">
        <f>'Maximax, Maximin &amp; Minimax Regr'!$G$10</f>
        <v>£</v>
      </c>
      <c r="D986" s="144">
        <v>583.37961973937195</v>
      </c>
      <c r="E986" s="137">
        <f t="shared" si="78"/>
        <v>75000</v>
      </c>
      <c r="F986" s="137">
        <f t="shared" si="79"/>
        <v>12506.942960905792</v>
      </c>
      <c r="G986" s="137">
        <f t="shared" si="80"/>
        <v>-7512.4973296304233</v>
      </c>
      <c r="H986" s="137">
        <f t="shared" si="81"/>
        <v>87506.942960905799</v>
      </c>
      <c r="I986" s="137">
        <f t="shared" si="82"/>
        <v>24168.980986968607</v>
      </c>
    </row>
    <row r="987" spans="2:9" ht="15.5" x14ac:dyDescent="0.35">
      <c r="B987" s="138">
        <v>968</v>
      </c>
      <c r="C987" s="60" t="str">
        <f>'Maximax, Maximin &amp; Minimax Regr'!$G$10</f>
        <v>£</v>
      </c>
      <c r="D987" s="144">
        <v>300.14343699453718</v>
      </c>
      <c r="E987" s="137">
        <f t="shared" si="78"/>
        <v>45021.515549180578</v>
      </c>
      <c r="F987" s="137">
        <f t="shared" si="79"/>
        <v>0</v>
      </c>
      <c r="G987" s="137">
        <f t="shared" si="80"/>
        <v>9004.3031098361171</v>
      </c>
      <c r="H987" s="137">
        <f t="shared" si="81"/>
        <v>45021.515549180578</v>
      </c>
      <c r="I987" s="137">
        <f t="shared" si="82"/>
        <v>10007.171849726859</v>
      </c>
    </row>
    <row r="988" spans="2:9" ht="15.5" x14ac:dyDescent="0.35">
      <c r="B988" s="138">
        <v>969</v>
      </c>
      <c r="C988" s="60" t="str">
        <f>'Maximax, Maximin &amp; Minimax Regr'!$G$10</f>
        <v>£</v>
      </c>
      <c r="D988" s="144">
        <v>661.00039674062327</v>
      </c>
      <c r="E988" s="137">
        <f t="shared" si="78"/>
        <v>75000</v>
      </c>
      <c r="F988" s="137">
        <f t="shared" si="79"/>
        <v>24150.059511093492</v>
      </c>
      <c r="G988" s="137">
        <f t="shared" si="80"/>
        <v>-28470.107119968292</v>
      </c>
      <c r="H988" s="137">
        <f t="shared" si="81"/>
        <v>99150.059511093496</v>
      </c>
      <c r="I988" s="137">
        <f t="shared" si="82"/>
        <v>28050.01983703117</v>
      </c>
    </row>
    <row r="989" spans="2:9" ht="15.5" x14ac:dyDescent="0.35">
      <c r="B989" s="138">
        <v>970</v>
      </c>
      <c r="C989" s="60" t="str">
        <f>'Maximax, Maximin &amp; Minimax Regr'!$G$10</f>
        <v>£</v>
      </c>
      <c r="D989" s="144">
        <v>575.94531083101901</v>
      </c>
      <c r="E989" s="137">
        <f t="shared" si="78"/>
        <v>75000</v>
      </c>
      <c r="F989" s="137">
        <f t="shared" si="79"/>
        <v>11391.796624652852</v>
      </c>
      <c r="G989" s="137">
        <f t="shared" si="80"/>
        <v>-5505.2339243751339</v>
      </c>
      <c r="H989" s="137">
        <f t="shared" si="81"/>
        <v>86391.796624652852</v>
      </c>
      <c r="I989" s="137">
        <f t="shared" si="82"/>
        <v>23797.265541550951</v>
      </c>
    </row>
    <row r="990" spans="2:9" ht="15.5" x14ac:dyDescent="0.35">
      <c r="B990" s="138">
        <v>971</v>
      </c>
      <c r="C990" s="60" t="str">
        <f>'Maximax, Maximin &amp; Minimax Regr'!$G$10</f>
        <v>£</v>
      </c>
      <c r="D990" s="144">
        <v>745.70757164220106</v>
      </c>
      <c r="E990" s="137">
        <f t="shared" si="78"/>
        <v>75000</v>
      </c>
      <c r="F990" s="137">
        <f t="shared" si="79"/>
        <v>36856.135746330161</v>
      </c>
      <c r="G990" s="137">
        <f t="shared" si="80"/>
        <v>-51341.044343394286</v>
      </c>
      <c r="H990" s="137">
        <f t="shared" si="81"/>
        <v>111856.13574633015</v>
      </c>
      <c r="I990" s="137">
        <f t="shared" si="82"/>
        <v>32285.378582110046</v>
      </c>
    </row>
    <row r="991" spans="2:9" ht="15.5" x14ac:dyDescent="0.35">
      <c r="B991" s="138">
        <v>972</v>
      </c>
      <c r="C991" s="60" t="str">
        <f>'Maximax, Maximin &amp; Minimax Regr'!$G$10</f>
        <v>£</v>
      </c>
      <c r="D991" s="144">
        <v>471.26071962645341</v>
      </c>
      <c r="E991" s="137">
        <f t="shared" si="78"/>
        <v>70689.107943968018</v>
      </c>
      <c r="F991" s="137">
        <f t="shared" si="79"/>
        <v>0</v>
      </c>
      <c r="G991" s="137">
        <f t="shared" si="80"/>
        <v>14137.821588793609</v>
      </c>
      <c r="H991" s="137">
        <f t="shared" si="81"/>
        <v>70689.107943968018</v>
      </c>
      <c r="I991" s="137">
        <f t="shared" si="82"/>
        <v>18563.035981322675</v>
      </c>
    </row>
    <row r="992" spans="2:9" ht="15.5" x14ac:dyDescent="0.35">
      <c r="B992" s="138">
        <v>973</v>
      </c>
      <c r="C992" s="60" t="str">
        <f>'Maximax, Maximin &amp; Minimax Regr'!$G$10</f>
        <v>£</v>
      </c>
      <c r="D992" s="144">
        <v>354.28937650685145</v>
      </c>
      <c r="E992" s="137">
        <f t="shared" si="78"/>
        <v>53143.406476027718</v>
      </c>
      <c r="F992" s="137">
        <f t="shared" si="79"/>
        <v>0</v>
      </c>
      <c r="G992" s="137">
        <f t="shared" si="80"/>
        <v>10628.681295205541</v>
      </c>
      <c r="H992" s="137">
        <f t="shared" si="81"/>
        <v>53143.406476027718</v>
      </c>
      <c r="I992" s="137">
        <f t="shared" si="82"/>
        <v>12714.46882534257</v>
      </c>
    </row>
    <row r="993" spans="2:9" ht="15.5" x14ac:dyDescent="0.35">
      <c r="B993" s="138">
        <v>974</v>
      </c>
      <c r="C993" s="60" t="str">
        <f>'Maximax, Maximin &amp; Minimax Regr'!$G$10</f>
        <v>£</v>
      </c>
      <c r="D993" s="144">
        <v>333.52458265938293</v>
      </c>
      <c r="E993" s="137">
        <f t="shared" si="78"/>
        <v>50028.687398907437</v>
      </c>
      <c r="F993" s="137">
        <f t="shared" si="79"/>
        <v>0</v>
      </c>
      <c r="G993" s="137">
        <f t="shared" si="80"/>
        <v>10005.737479781485</v>
      </c>
      <c r="H993" s="137">
        <f t="shared" si="81"/>
        <v>50028.687398907437</v>
      </c>
      <c r="I993" s="137">
        <f t="shared" si="82"/>
        <v>11676.229132969143</v>
      </c>
    </row>
    <row r="994" spans="2:9" ht="15.5" x14ac:dyDescent="0.35">
      <c r="B994" s="138">
        <v>975</v>
      </c>
      <c r="C994" s="60" t="str">
        <f>'Maximax, Maximin &amp; Minimax Regr'!$G$10</f>
        <v>£</v>
      </c>
      <c r="D994" s="144">
        <v>588.32361827448358</v>
      </c>
      <c r="E994" s="137">
        <f t="shared" si="78"/>
        <v>75000</v>
      </c>
      <c r="F994" s="137">
        <f t="shared" si="79"/>
        <v>13248.542741172536</v>
      </c>
      <c r="G994" s="137">
        <f t="shared" si="80"/>
        <v>-8847.3769341105653</v>
      </c>
      <c r="H994" s="137">
        <f t="shared" si="81"/>
        <v>88248.54274117254</v>
      </c>
      <c r="I994" s="137">
        <f t="shared" si="82"/>
        <v>24416.18091372418</v>
      </c>
    </row>
    <row r="995" spans="2:9" ht="15.5" x14ac:dyDescent="0.35">
      <c r="B995" s="138">
        <v>976</v>
      </c>
      <c r="C995" s="60" t="str">
        <f>'Maximax, Maximin &amp; Minimax Regr'!$G$10</f>
        <v>£</v>
      </c>
      <c r="D995" s="144">
        <v>514.12701803643904</v>
      </c>
      <c r="E995" s="137">
        <f t="shared" si="78"/>
        <v>75000</v>
      </c>
      <c r="F995" s="137">
        <f t="shared" si="79"/>
        <v>2119.052705465856</v>
      </c>
      <c r="G995" s="137">
        <f t="shared" si="80"/>
        <v>11185.705130161456</v>
      </c>
      <c r="H995" s="137">
        <f t="shared" si="81"/>
        <v>77119.05270546586</v>
      </c>
      <c r="I995" s="137">
        <f t="shared" si="82"/>
        <v>20706.350901821956</v>
      </c>
    </row>
    <row r="996" spans="2:9" ht="15.5" x14ac:dyDescent="0.35">
      <c r="B996" s="138">
        <v>977</v>
      </c>
      <c r="C996" s="60" t="str">
        <f>'Maximax, Maximin &amp; Minimax Regr'!$G$10</f>
        <v>£</v>
      </c>
      <c r="D996" s="144">
        <v>563.10922574541462</v>
      </c>
      <c r="E996" s="137">
        <f t="shared" si="78"/>
        <v>75000</v>
      </c>
      <c r="F996" s="137">
        <f t="shared" si="79"/>
        <v>9466.3838618121936</v>
      </c>
      <c r="G996" s="137">
        <f t="shared" si="80"/>
        <v>-2039.4909512619488</v>
      </c>
      <c r="H996" s="137">
        <f t="shared" si="81"/>
        <v>84466.383861812195</v>
      </c>
      <c r="I996" s="137">
        <f t="shared" si="82"/>
        <v>23155.461287270737</v>
      </c>
    </row>
    <row r="997" spans="2:9" ht="15.5" x14ac:dyDescent="0.35">
      <c r="B997" s="138">
        <v>978</v>
      </c>
      <c r="C997" s="60" t="str">
        <f>'Maximax, Maximin &amp; Minimax Regr'!$G$10</f>
        <v>£</v>
      </c>
      <c r="D997" s="144">
        <v>346.04937894833216</v>
      </c>
      <c r="E997" s="137">
        <f t="shared" si="78"/>
        <v>51907.406842249824</v>
      </c>
      <c r="F997" s="137">
        <f t="shared" si="79"/>
        <v>0</v>
      </c>
      <c r="G997" s="137">
        <f t="shared" si="80"/>
        <v>10381.481368449968</v>
      </c>
      <c r="H997" s="137">
        <f t="shared" si="81"/>
        <v>51907.406842249824</v>
      </c>
      <c r="I997" s="137">
        <f t="shared" si="82"/>
        <v>12302.468947416608</v>
      </c>
    </row>
    <row r="998" spans="2:9" ht="15.5" x14ac:dyDescent="0.35">
      <c r="B998" s="138">
        <v>979</v>
      </c>
      <c r="C998" s="60" t="str">
        <f>'Maximax, Maximin &amp; Minimax Regr'!$G$10</f>
        <v>£</v>
      </c>
      <c r="D998" s="144">
        <v>280.40406506546219</v>
      </c>
      <c r="E998" s="137">
        <f t="shared" si="78"/>
        <v>42060.60975981933</v>
      </c>
      <c r="F998" s="137">
        <f t="shared" si="79"/>
        <v>0</v>
      </c>
      <c r="G998" s="137">
        <f t="shared" si="80"/>
        <v>8412.1219519638689</v>
      </c>
      <c r="H998" s="137">
        <f t="shared" si="81"/>
        <v>42060.60975981933</v>
      </c>
      <c r="I998" s="137">
        <f t="shared" si="82"/>
        <v>9020.20325327311</v>
      </c>
    </row>
    <row r="999" spans="2:9" ht="15.5" x14ac:dyDescent="0.35">
      <c r="B999" s="138">
        <v>980</v>
      </c>
      <c r="C999" s="60" t="str">
        <f>'Maximax, Maximin &amp; Minimax Regr'!$G$10</f>
        <v>£</v>
      </c>
      <c r="D999" s="144">
        <v>309.44547868282115</v>
      </c>
      <c r="E999" s="137">
        <f t="shared" si="78"/>
        <v>46416.821802423176</v>
      </c>
      <c r="F999" s="137">
        <f t="shared" si="79"/>
        <v>0</v>
      </c>
      <c r="G999" s="137">
        <f t="shared" si="80"/>
        <v>9283.3643604846366</v>
      </c>
      <c r="H999" s="137">
        <f t="shared" si="81"/>
        <v>46416.821802423176</v>
      </c>
      <c r="I999" s="137">
        <f t="shared" si="82"/>
        <v>10472.273934141063</v>
      </c>
    </row>
    <row r="1000" spans="2:9" ht="15.5" x14ac:dyDescent="0.35">
      <c r="B1000" s="138">
        <v>981</v>
      </c>
      <c r="C1000" s="60" t="str">
        <f>'Maximax, Maximin &amp; Minimax Regr'!$G$10</f>
        <v>£</v>
      </c>
      <c r="D1000" s="144">
        <v>780.77333903012175</v>
      </c>
      <c r="E1000" s="137">
        <f t="shared" si="78"/>
        <v>75000</v>
      </c>
      <c r="F1000" s="137">
        <f t="shared" si="79"/>
        <v>42116.000854518265</v>
      </c>
      <c r="G1000" s="137">
        <f t="shared" si="80"/>
        <v>-60808.801538132888</v>
      </c>
      <c r="H1000" s="137">
        <f t="shared" si="81"/>
        <v>117116.00085451826</v>
      </c>
      <c r="I1000" s="137">
        <f t="shared" si="82"/>
        <v>34038.666951506093</v>
      </c>
    </row>
    <row r="1001" spans="2:9" ht="15.5" x14ac:dyDescent="0.35">
      <c r="B1001" s="138">
        <v>982</v>
      </c>
      <c r="C1001" s="60" t="str">
        <f>'Maximax, Maximin &amp; Minimax Regr'!$G$10</f>
        <v>£</v>
      </c>
      <c r="D1001" s="144">
        <v>227.1187475203711</v>
      </c>
      <c r="E1001" s="137">
        <f t="shared" si="78"/>
        <v>34067.812128055666</v>
      </c>
      <c r="F1001" s="137">
        <f t="shared" si="79"/>
        <v>0</v>
      </c>
      <c r="G1001" s="137">
        <f t="shared" si="80"/>
        <v>6813.5624256111332</v>
      </c>
      <c r="H1001" s="137">
        <f t="shared" si="81"/>
        <v>34067.812128055666</v>
      </c>
      <c r="I1001" s="137">
        <f t="shared" si="82"/>
        <v>6355.9373760185554</v>
      </c>
    </row>
    <row r="1002" spans="2:9" ht="15.5" x14ac:dyDescent="0.35">
      <c r="B1002" s="138">
        <v>983</v>
      </c>
      <c r="C1002" s="60" t="str">
        <f>'Maximax, Maximin &amp; Minimax Regr'!$G$10</f>
        <v>£</v>
      </c>
      <c r="D1002" s="144">
        <v>400.17700735496078</v>
      </c>
      <c r="E1002" s="137">
        <f t="shared" si="78"/>
        <v>60026.551103244114</v>
      </c>
      <c r="F1002" s="137">
        <f t="shared" si="79"/>
        <v>0</v>
      </c>
      <c r="G1002" s="137">
        <f t="shared" si="80"/>
        <v>12005.310220648818</v>
      </c>
      <c r="H1002" s="137">
        <f t="shared" si="81"/>
        <v>60026.551103244114</v>
      </c>
      <c r="I1002" s="137">
        <f t="shared" si="82"/>
        <v>15008.850367748033</v>
      </c>
    </row>
    <row r="1003" spans="2:9" ht="15.5" x14ac:dyDescent="0.35">
      <c r="B1003" s="138">
        <v>984</v>
      </c>
      <c r="C1003" s="60" t="str">
        <f>'Maximax, Maximin &amp; Minimax Regr'!$G$10</f>
        <v>£</v>
      </c>
      <c r="D1003" s="144">
        <v>765.42863246559034</v>
      </c>
      <c r="E1003" s="137">
        <f t="shared" si="78"/>
        <v>75000</v>
      </c>
      <c r="F1003" s="137">
        <f t="shared" si="79"/>
        <v>39814.294869838552</v>
      </c>
      <c r="G1003" s="137">
        <f t="shared" si="80"/>
        <v>-56665.730765709392</v>
      </c>
      <c r="H1003" s="137">
        <f t="shared" si="81"/>
        <v>114814.29486983854</v>
      </c>
      <c r="I1003" s="137">
        <f t="shared" si="82"/>
        <v>33271.43162327951</v>
      </c>
    </row>
    <row r="1004" spans="2:9" ht="15.5" x14ac:dyDescent="0.35">
      <c r="B1004" s="138">
        <v>985</v>
      </c>
      <c r="C1004" s="60" t="str">
        <f>'Maximax, Maximin &amp; Minimax Regr'!$G$10</f>
        <v>£</v>
      </c>
      <c r="D1004" s="144">
        <v>254.07269508957182</v>
      </c>
      <c r="E1004" s="137">
        <f t="shared" si="78"/>
        <v>38110.904263435776</v>
      </c>
      <c r="F1004" s="137">
        <f t="shared" si="79"/>
        <v>0</v>
      </c>
      <c r="G1004" s="137">
        <f t="shared" si="80"/>
        <v>7622.1808526871573</v>
      </c>
      <c r="H1004" s="137">
        <f t="shared" si="81"/>
        <v>38110.904263435776</v>
      </c>
      <c r="I1004" s="137">
        <f t="shared" si="82"/>
        <v>7703.6347544785931</v>
      </c>
    </row>
    <row r="1005" spans="2:9" ht="15.5" x14ac:dyDescent="0.35">
      <c r="B1005" s="138">
        <v>986</v>
      </c>
      <c r="C1005" s="60" t="str">
        <f>'Maximax, Maximin &amp; Minimax Regr'!$G$10</f>
        <v>£</v>
      </c>
      <c r="D1005" s="144">
        <v>222.22968230231635</v>
      </c>
      <c r="E1005" s="137">
        <f t="shared" si="78"/>
        <v>33334.452345347454</v>
      </c>
      <c r="F1005" s="137">
        <f t="shared" si="79"/>
        <v>0</v>
      </c>
      <c r="G1005" s="137">
        <f t="shared" si="80"/>
        <v>6666.8904690694908</v>
      </c>
      <c r="H1005" s="137">
        <f t="shared" si="81"/>
        <v>33334.452345347454</v>
      </c>
      <c r="I1005" s="137">
        <f t="shared" si="82"/>
        <v>6111.484115115818</v>
      </c>
    </row>
    <row r="1006" spans="2:9" ht="15.5" x14ac:dyDescent="0.35">
      <c r="B1006" s="138">
        <v>987</v>
      </c>
      <c r="C1006" s="60" t="str">
        <f>'Maximax, Maximin &amp; Minimax Regr'!$G$10</f>
        <v>£</v>
      </c>
      <c r="D1006" s="144">
        <v>553.66069521164582</v>
      </c>
      <c r="E1006" s="137">
        <f t="shared" si="78"/>
        <v>75000</v>
      </c>
      <c r="F1006" s="137">
        <f t="shared" si="79"/>
        <v>8049.1042817468724</v>
      </c>
      <c r="G1006" s="137">
        <f t="shared" si="80"/>
        <v>511.61229285562877</v>
      </c>
      <c r="H1006" s="137">
        <f t="shared" si="81"/>
        <v>83049.10428174687</v>
      </c>
      <c r="I1006" s="137">
        <f t="shared" si="82"/>
        <v>22683.03476058229</v>
      </c>
    </row>
    <row r="1007" spans="2:9" ht="15.5" x14ac:dyDescent="0.35">
      <c r="B1007" s="138">
        <v>988</v>
      </c>
      <c r="C1007" s="60" t="str">
        <f>'Maximax, Maximin &amp; Minimax Regr'!$G$10</f>
        <v>£</v>
      </c>
      <c r="D1007" s="144">
        <v>536.55812250129702</v>
      </c>
      <c r="E1007" s="137">
        <f t="shared" si="78"/>
        <v>75000</v>
      </c>
      <c r="F1007" s="137">
        <f t="shared" si="79"/>
        <v>5483.7183751945531</v>
      </c>
      <c r="G1007" s="137">
        <f t="shared" si="80"/>
        <v>5129.3069246498053</v>
      </c>
      <c r="H1007" s="137">
        <f t="shared" si="81"/>
        <v>80483.718375194556</v>
      </c>
      <c r="I1007" s="137">
        <f t="shared" si="82"/>
        <v>21827.906125064852</v>
      </c>
    </row>
    <row r="1008" spans="2:9" ht="15.5" x14ac:dyDescent="0.35">
      <c r="B1008" s="138">
        <v>989</v>
      </c>
      <c r="C1008" s="60" t="str">
        <f>'Maximax, Maximin &amp; Minimax Regr'!$G$10</f>
        <v>£</v>
      </c>
      <c r="D1008" s="144">
        <v>701.7975402081363</v>
      </c>
      <c r="E1008" s="137">
        <f t="shared" si="78"/>
        <v>75000</v>
      </c>
      <c r="F1008" s="137">
        <f t="shared" si="79"/>
        <v>30269.631031220444</v>
      </c>
      <c r="G1008" s="137">
        <f t="shared" si="80"/>
        <v>-39485.335856196805</v>
      </c>
      <c r="H1008" s="137">
        <f t="shared" si="81"/>
        <v>105269.63103122044</v>
      </c>
      <c r="I1008" s="137">
        <f t="shared" si="82"/>
        <v>30089.87701040681</v>
      </c>
    </row>
    <row r="1009" spans="2:9" ht="15.5" x14ac:dyDescent="0.35">
      <c r="B1009" s="138">
        <v>990</v>
      </c>
      <c r="C1009" s="60" t="str">
        <f>'Maximax, Maximin &amp; Minimax Regr'!$G$10</f>
        <v>£</v>
      </c>
      <c r="D1009" s="144">
        <v>628.186895352031</v>
      </c>
      <c r="E1009" s="137">
        <f t="shared" si="78"/>
        <v>75000</v>
      </c>
      <c r="F1009" s="137">
        <f t="shared" si="79"/>
        <v>19228.034302804652</v>
      </c>
      <c r="G1009" s="137">
        <f t="shared" si="80"/>
        <v>-19610.461745048364</v>
      </c>
      <c r="H1009" s="137">
        <f t="shared" si="81"/>
        <v>94228.034302804648</v>
      </c>
      <c r="I1009" s="137">
        <f t="shared" si="82"/>
        <v>26409.344767601549</v>
      </c>
    </row>
    <row r="1010" spans="2:9" ht="15.5" x14ac:dyDescent="0.35">
      <c r="B1010" s="138">
        <v>991</v>
      </c>
      <c r="C1010" s="60" t="str">
        <f>'Maximax, Maximin &amp; Minimax Regr'!$G$10</f>
        <v>£</v>
      </c>
      <c r="D1010" s="144">
        <v>591.41819513534961</v>
      </c>
      <c r="E1010" s="137">
        <f t="shared" si="78"/>
        <v>75000</v>
      </c>
      <c r="F1010" s="137">
        <f t="shared" si="79"/>
        <v>13712.729270302441</v>
      </c>
      <c r="G1010" s="137">
        <f t="shared" si="80"/>
        <v>-9682.9126865443977</v>
      </c>
      <c r="H1010" s="137">
        <f t="shared" si="81"/>
        <v>88712.729270302443</v>
      </c>
      <c r="I1010" s="137">
        <f t="shared" si="82"/>
        <v>24570.909756767483</v>
      </c>
    </row>
    <row r="1011" spans="2:9" ht="15.5" x14ac:dyDescent="0.35">
      <c r="B1011" s="138">
        <v>992</v>
      </c>
      <c r="C1011" s="60" t="str">
        <f>'Maximax, Maximin &amp; Minimax Regr'!$G$10</f>
        <v>£</v>
      </c>
      <c r="D1011" s="144">
        <v>548.40540787987925</v>
      </c>
      <c r="E1011" s="137">
        <f t="shared" si="78"/>
        <v>75000</v>
      </c>
      <c r="F1011" s="137">
        <f t="shared" si="79"/>
        <v>7260.8111819818878</v>
      </c>
      <c r="G1011" s="137">
        <f t="shared" si="80"/>
        <v>1930.5398724326078</v>
      </c>
      <c r="H1011" s="137">
        <f t="shared" si="81"/>
        <v>82260.811181981888</v>
      </c>
      <c r="I1011" s="137">
        <f t="shared" si="82"/>
        <v>22420.27039399396</v>
      </c>
    </row>
    <row r="1012" spans="2:9" ht="15.5" x14ac:dyDescent="0.35">
      <c r="B1012" s="138">
        <v>993</v>
      </c>
      <c r="C1012" s="60" t="str">
        <f>'Maximax, Maximin &amp; Minimax Regr'!$G$10</f>
        <v>£</v>
      </c>
      <c r="D1012" s="144">
        <v>615.55223242896818</v>
      </c>
      <c r="E1012" s="137">
        <f t="shared" si="78"/>
        <v>75000</v>
      </c>
      <c r="F1012" s="137">
        <f t="shared" si="79"/>
        <v>17332.834864345226</v>
      </c>
      <c r="G1012" s="137">
        <f t="shared" si="80"/>
        <v>-16199.102755821397</v>
      </c>
      <c r="H1012" s="137">
        <f t="shared" si="81"/>
        <v>92332.834864345234</v>
      </c>
      <c r="I1012" s="137">
        <f t="shared" si="82"/>
        <v>25777.611621448421</v>
      </c>
    </row>
    <row r="1013" spans="2:9" ht="15.5" x14ac:dyDescent="0.35">
      <c r="B1013" s="138">
        <v>994</v>
      </c>
      <c r="C1013" s="60" t="str">
        <f>'Maximax, Maximin &amp; Minimax Regr'!$G$10</f>
        <v>£</v>
      </c>
      <c r="D1013" s="144">
        <v>665.15701773125397</v>
      </c>
      <c r="E1013" s="137">
        <f t="shared" si="78"/>
        <v>75000</v>
      </c>
      <c r="F1013" s="137">
        <f t="shared" si="79"/>
        <v>24773.552659688095</v>
      </c>
      <c r="G1013" s="137">
        <f t="shared" si="80"/>
        <v>-29592.394787438578</v>
      </c>
      <c r="H1013" s="137">
        <f t="shared" si="81"/>
        <v>99773.552659688095</v>
      </c>
      <c r="I1013" s="137">
        <f t="shared" si="82"/>
        <v>28257.850886562694</v>
      </c>
    </row>
    <row r="1014" spans="2:9" ht="15.5" x14ac:dyDescent="0.35">
      <c r="B1014" s="138">
        <v>995</v>
      </c>
      <c r="C1014" s="60" t="str">
        <f>'Maximax, Maximin &amp; Minimax Regr'!$G$10</f>
        <v>£</v>
      </c>
      <c r="D1014" s="144">
        <v>467.14072084719385</v>
      </c>
      <c r="E1014" s="137">
        <f t="shared" si="78"/>
        <v>70071.108127079075</v>
      </c>
      <c r="F1014" s="137">
        <f t="shared" si="79"/>
        <v>0</v>
      </c>
      <c r="G1014" s="137">
        <f t="shared" si="80"/>
        <v>14014.221625415812</v>
      </c>
      <c r="H1014" s="137">
        <f t="shared" si="81"/>
        <v>70071.108127079075</v>
      </c>
      <c r="I1014" s="137">
        <f t="shared" si="82"/>
        <v>18357.036042359687</v>
      </c>
    </row>
    <row r="1015" spans="2:9" ht="15.5" x14ac:dyDescent="0.35">
      <c r="B1015" s="138">
        <v>996</v>
      </c>
      <c r="C1015" s="60" t="str">
        <f>'Maximax, Maximin &amp; Minimax Regr'!$G$10</f>
        <v>£</v>
      </c>
      <c r="D1015" s="144">
        <v>596.78334910122987</v>
      </c>
      <c r="E1015" s="137">
        <f t="shared" si="78"/>
        <v>75000</v>
      </c>
      <c r="F1015" s="137">
        <f t="shared" si="79"/>
        <v>14517.50236518448</v>
      </c>
      <c r="G1015" s="137">
        <f t="shared" si="80"/>
        <v>-11131.504257332068</v>
      </c>
      <c r="H1015" s="137">
        <f t="shared" si="81"/>
        <v>89517.502365184482</v>
      </c>
      <c r="I1015" s="137">
        <f t="shared" si="82"/>
        <v>24839.167455061492</v>
      </c>
    </row>
    <row r="1016" spans="2:9" ht="15.5" x14ac:dyDescent="0.35">
      <c r="B1016" s="138">
        <v>997</v>
      </c>
      <c r="C1016" s="60" t="str">
        <f>'Maximax, Maximin &amp; Minimax Regr'!$G$10</f>
        <v>£</v>
      </c>
      <c r="D1016" s="144">
        <v>737.08304086428416</v>
      </c>
      <c r="E1016" s="137">
        <f t="shared" si="78"/>
        <v>75000</v>
      </c>
      <c r="F1016" s="137">
        <f t="shared" si="79"/>
        <v>35562.456129642625</v>
      </c>
      <c r="G1016" s="137">
        <f t="shared" si="80"/>
        <v>-49012.421033356732</v>
      </c>
      <c r="H1016" s="137">
        <f t="shared" si="81"/>
        <v>110562.45612964263</v>
      </c>
      <c r="I1016" s="137">
        <f t="shared" si="82"/>
        <v>31854.152043214213</v>
      </c>
    </row>
    <row r="1017" spans="2:9" ht="15.5" x14ac:dyDescent="0.35">
      <c r="B1017" s="138">
        <v>998</v>
      </c>
      <c r="C1017" s="60" t="str">
        <f>'Maximax, Maximin &amp; Minimax Regr'!$G$10</f>
        <v>£</v>
      </c>
      <c r="D1017" s="144">
        <v>420.44740134891811</v>
      </c>
      <c r="E1017" s="137">
        <f t="shared" si="78"/>
        <v>63067.110202337717</v>
      </c>
      <c r="F1017" s="137">
        <f t="shared" si="79"/>
        <v>0</v>
      </c>
      <c r="G1017" s="137">
        <f t="shared" si="80"/>
        <v>12613.422040467543</v>
      </c>
      <c r="H1017" s="137">
        <f t="shared" si="81"/>
        <v>63067.110202337717</v>
      </c>
      <c r="I1017" s="137">
        <f t="shared" si="82"/>
        <v>16022.370067445903</v>
      </c>
    </row>
    <row r="1018" spans="2:9" ht="15.5" x14ac:dyDescent="0.35">
      <c r="B1018" s="138">
        <v>999</v>
      </c>
      <c r="C1018" s="60" t="str">
        <f>'Maximax, Maximin &amp; Minimax Regr'!$G$10</f>
        <v>£</v>
      </c>
      <c r="D1018" s="144">
        <v>481.78960539567248</v>
      </c>
      <c r="E1018" s="137">
        <f t="shared" si="78"/>
        <v>72268.440809350868</v>
      </c>
      <c r="F1018" s="137">
        <f t="shared" si="79"/>
        <v>0</v>
      </c>
      <c r="G1018" s="137">
        <f t="shared" si="80"/>
        <v>14453.688161870174</v>
      </c>
      <c r="H1018" s="137">
        <f t="shared" si="81"/>
        <v>72268.440809350868</v>
      </c>
      <c r="I1018" s="137">
        <f t="shared" si="82"/>
        <v>19089.48026978362</v>
      </c>
    </row>
    <row r="1019" spans="2:9" ht="15.5" x14ac:dyDescent="0.35">
      <c r="B1019" s="138">
        <v>1000</v>
      </c>
      <c r="C1019" s="60" t="str">
        <f>'Maximax, Maximin &amp; Minimax Regr'!$G$10</f>
        <v>£</v>
      </c>
      <c r="D1019" s="144">
        <v>790.47822504348892</v>
      </c>
      <c r="E1019" s="137">
        <f t="shared" si="78"/>
        <v>75000</v>
      </c>
      <c r="F1019" s="137">
        <f t="shared" si="79"/>
        <v>43571.733756523339</v>
      </c>
      <c r="G1019" s="137">
        <f t="shared" si="80"/>
        <v>-63429.120761742</v>
      </c>
      <c r="H1019" s="137">
        <f t="shared" si="81"/>
        <v>118571.73375652333</v>
      </c>
      <c r="I1019" s="137">
        <f t="shared" si="82"/>
        <v>34523.911252174439</v>
      </c>
    </row>
  </sheetData>
  <mergeCells count="7">
    <mergeCell ref="M5:V5"/>
    <mergeCell ref="K18:T18"/>
    <mergeCell ref="K32:T32"/>
    <mergeCell ref="B5:D5"/>
    <mergeCell ref="B10:D10"/>
    <mergeCell ref="B18:I18"/>
    <mergeCell ref="F5:K5"/>
  </mergeCells>
  <phoneticPr fontId="7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F2AFE-0518-4479-9059-BA6797D7D536}">
  <dimension ref="A1:F9"/>
  <sheetViews>
    <sheetView showGridLines="0" workbookViewId="0">
      <selection activeCell="R63" sqref="R63"/>
    </sheetView>
  </sheetViews>
  <sheetFormatPr defaultRowHeight="14.5" x14ac:dyDescent="0.35"/>
  <sheetData>
    <row r="1" spans="1:6" x14ac:dyDescent="0.35">
      <c r="A1" s="123" t="s">
        <v>168</v>
      </c>
      <c r="B1" s="123" t="s">
        <v>170</v>
      </c>
      <c r="C1" s="123" t="s">
        <v>171</v>
      </c>
      <c r="D1" s="123" t="s">
        <v>168</v>
      </c>
      <c r="E1" s="123" t="s">
        <v>170</v>
      </c>
      <c r="F1" s="123" t="s">
        <v>171</v>
      </c>
    </row>
    <row r="2" spans="1:6" x14ac:dyDescent="0.35">
      <c r="A2" s="115">
        <v>-66500</v>
      </c>
      <c r="B2">
        <v>0</v>
      </c>
      <c r="C2" s="120">
        <v>0</v>
      </c>
      <c r="D2" s="115">
        <v>14500</v>
      </c>
      <c r="E2">
        <v>590</v>
      </c>
      <c r="F2" s="120">
        <v>0.59</v>
      </c>
    </row>
    <row r="3" spans="1:6" x14ac:dyDescent="0.35">
      <c r="A3" s="115">
        <v>-50300</v>
      </c>
      <c r="B3">
        <v>93</v>
      </c>
      <c r="C3" s="120">
        <v>9.2999999999999999E-2</v>
      </c>
      <c r="D3" s="115">
        <v>-34100</v>
      </c>
      <c r="E3">
        <v>101</v>
      </c>
      <c r="F3" s="120">
        <v>0.69099999999999995</v>
      </c>
    </row>
    <row r="4" spans="1:6" x14ac:dyDescent="0.35">
      <c r="A4" s="115">
        <v>-34100</v>
      </c>
      <c r="B4">
        <v>101</v>
      </c>
      <c r="C4" s="120">
        <v>0.19400000000000001</v>
      </c>
      <c r="D4" s="115">
        <v>-50300</v>
      </c>
      <c r="E4">
        <v>93</v>
      </c>
      <c r="F4" s="120">
        <v>0.78400000000000003</v>
      </c>
    </row>
    <row r="5" spans="1:6" x14ac:dyDescent="0.35">
      <c r="A5" s="115">
        <v>-17900</v>
      </c>
      <c r="B5">
        <v>93</v>
      </c>
      <c r="C5" s="120">
        <v>0.28699999999999998</v>
      </c>
      <c r="D5" s="115">
        <v>-17900</v>
      </c>
      <c r="E5">
        <v>93</v>
      </c>
      <c r="F5" s="120">
        <v>0.877</v>
      </c>
    </row>
    <row r="6" spans="1:6" x14ac:dyDescent="0.35">
      <c r="A6" s="115">
        <v>-1700</v>
      </c>
      <c r="B6">
        <v>92</v>
      </c>
      <c r="C6" s="120">
        <v>0.379</v>
      </c>
      <c r="D6" s="115">
        <v>-1700</v>
      </c>
      <c r="E6">
        <v>92</v>
      </c>
      <c r="F6" s="120">
        <v>0.96899999999999997</v>
      </c>
    </row>
    <row r="7" spans="1:6" x14ac:dyDescent="0.35">
      <c r="A7" s="115">
        <v>14500</v>
      </c>
      <c r="B7">
        <v>590</v>
      </c>
      <c r="C7" s="120">
        <v>0.96899999999999997</v>
      </c>
      <c r="D7" s="115">
        <v>30700</v>
      </c>
      <c r="E7">
        <v>31</v>
      </c>
      <c r="F7" s="120">
        <v>1</v>
      </c>
    </row>
    <row r="8" spans="1:6" x14ac:dyDescent="0.35">
      <c r="A8" s="115">
        <v>30700</v>
      </c>
      <c r="B8">
        <v>31</v>
      </c>
      <c r="C8" s="120">
        <v>1</v>
      </c>
      <c r="D8" s="115">
        <v>-66500</v>
      </c>
      <c r="E8">
        <v>0</v>
      </c>
      <c r="F8" s="120">
        <v>1</v>
      </c>
    </row>
    <row r="9" spans="1:6" ht="15" thickBot="1" x14ac:dyDescent="0.4">
      <c r="A9" s="121" t="s">
        <v>169</v>
      </c>
      <c r="B9" s="121">
        <v>0</v>
      </c>
      <c r="C9" s="122">
        <v>1</v>
      </c>
      <c r="D9" s="124" t="s">
        <v>169</v>
      </c>
      <c r="E9" s="121">
        <v>0</v>
      </c>
      <c r="F9" s="122">
        <v>1</v>
      </c>
    </row>
  </sheetData>
  <sortState xmlns:xlrd2="http://schemas.microsoft.com/office/spreadsheetml/2017/richdata2" ref="D2:E9">
    <sortCondition descending="1" ref="E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C615D6AFF9E74FAA2710251055AAD1" ma:contentTypeVersion="5" ma:contentTypeDescription="Create a new document." ma:contentTypeScope="" ma:versionID="52cc5a8159be89a3681cb81cc7ace088">
  <xsd:schema xmlns:xsd="http://www.w3.org/2001/XMLSchema" xmlns:xs="http://www.w3.org/2001/XMLSchema" xmlns:p="http://schemas.microsoft.com/office/2006/metadata/properties" xmlns:ns3="bb0ad271-8259-40d2-acfd-74cf5b811d02" targetNamespace="http://schemas.microsoft.com/office/2006/metadata/properties" ma:root="true" ma:fieldsID="5b5f4fa0a42627f4e68932b100c328e8" ns3:_="">
    <xsd:import namespace="bb0ad271-8259-40d2-acfd-74cf5b811d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ad271-8259-40d2-acfd-74cf5b811d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BC9390-F880-4500-AB93-0DF806C1799A}">
  <ds:schemaRefs>
    <ds:schemaRef ds:uri="http://purl.org/dc/elements/1.1/"/>
    <ds:schemaRef ds:uri="http://schemas.microsoft.com/office/2006/documentManagement/types"/>
    <ds:schemaRef ds:uri="http://www.w3.org/XML/1998/namespace"/>
    <ds:schemaRef ds:uri="bb0ad271-8259-40d2-acfd-74cf5b811d02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26DEAE3-D9F1-4B2D-859C-4F462C44D8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ad271-8259-40d2-acfd-74cf5b811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CAA63C-43A9-4270-B9BB-416A3B0D57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CMA-12 &amp; De-trended Time-Series</vt:lpstr>
      <vt:lpstr>Seasonal Matrix &amp; AnnualProfile</vt:lpstr>
      <vt:lpstr>Forecast using SES</vt:lpstr>
      <vt:lpstr>Holt-Winters Model</vt:lpstr>
      <vt:lpstr>Distribution Plan</vt:lpstr>
      <vt:lpstr>Maximax, Maximin &amp; Minimax Regr</vt:lpstr>
      <vt:lpstr>Demand Simulation</vt:lpstr>
      <vt:lpstr>Profit - Europe</vt:lpstr>
      <vt:lpstr>Profit - 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Barrow (Management)</dc:creator>
  <cp:lastModifiedBy>Dipun Mohapatra</cp:lastModifiedBy>
  <dcterms:created xsi:type="dcterms:W3CDTF">2023-12-15T13:05:33Z</dcterms:created>
  <dcterms:modified xsi:type="dcterms:W3CDTF">2025-01-10T07:26:50Z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0x01010051C615D6AFF9E74FAA2710251055AAD1</vt:lpwstr>
  </property>
</Properties>
</file>