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325B569C-4B65-423E-BC53-238D045B22BD}" xr6:coauthVersionLast="47" xr6:coauthVersionMax="47" xr10:uidLastSave="{00000000-0000-0000-0000-000000000000}"/>
  <bookViews>
    <workbookView xWindow="-120" yWindow="-120" windowWidth="20730" windowHeight="11160" firstSheet="12" activeTab="15" xr2:uid="{00000000-000D-0000-FFFF-FFFF00000000}"/>
  </bookViews>
  <sheets>
    <sheet name="Interest and Inflation" sheetId="1" r:id="rId1"/>
    <sheet name="AM and GM" sheetId="2" r:id="rId2"/>
    <sheet name="Perpetuity" sheetId="3" r:id="rId3"/>
    <sheet name="Future Value" sheetId="4" r:id="rId4"/>
    <sheet name="Present Value" sheetId="5" r:id="rId5"/>
    <sheet name="Loan Payment" sheetId="6" r:id="rId6"/>
    <sheet name="Interest Vs Principal" sheetId="7" r:id="rId7"/>
    <sheet name="Extra Principal" sheetId="8" r:id="rId8"/>
    <sheet name="Target Amount" sheetId="9" r:id="rId9"/>
    <sheet name="Net Present Value" sheetId="10" r:id="rId10"/>
    <sheet name="NPV of irregular Cash Flows" sheetId="11" r:id="rId11"/>
    <sheet name="Internal rate of return" sheetId="12" r:id="rId12"/>
    <sheet name="IRR for irregular cash flow" sheetId="13" r:id="rId13"/>
    <sheet name="Mixed IRR" sheetId="14" r:id="rId14"/>
    <sheet name="Cash Tracking worksheet" sheetId="15" r:id="rId15"/>
    <sheet name="Visualise change" sheetId="16" r:id="rId1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6" l="1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4" i="16"/>
  <c r="F7" i="15"/>
  <c r="F4" i="15"/>
  <c r="F5" i="15"/>
  <c r="F6" i="15" s="1"/>
  <c r="F3" i="15"/>
  <c r="B12" i="14"/>
  <c r="B13" i="13"/>
  <c r="B13" i="12"/>
  <c r="B13" i="11"/>
  <c r="B13" i="10"/>
  <c r="B7" i="9"/>
  <c r="B4" i="8"/>
  <c r="F8" i="8"/>
  <c r="G8" i="8" s="1"/>
  <c r="H8" i="8" s="1"/>
  <c r="F9" i="8" s="1"/>
  <c r="G9" i="8" s="1"/>
  <c r="H9" i="8" s="1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7" i="8"/>
  <c r="H7" i="8"/>
  <c r="F17" i="7"/>
  <c r="F18" i="7"/>
  <c r="F19" i="7"/>
  <c r="F20" i="7"/>
  <c r="F21" i="7"/>
  <c r="F22" i="7"/>
  <c r="F23" i="7"/>
  <c r="F24" i="7"/>
  <c r="F25" i="7"/>
  <c r="F26" i="7"/>
  <c r="F27" i="7"/>
  <c r="E17" i="7"/>
  <c r="E18" i="7"/>
  <c r="E19" i="7"/>
  <c r="E20" i="7"/>
  <c r="E21" i="7"/>
  <c r="E22" i="7"/>
  <c r="E23" i="7"/>
  <c r="E24" i="7"/>
  <c r="E25" i="7"/>
  <c r="E26" i="7"/>
  <c r="E27" i="7"/>
  <c r="F5" i="7"/>
  <c r="F6" i="7"/>
  <c r="F7" i="7"/>
  <c r="F8" i="7"/>
  <c r="F9" i="7"/>
  <c r="F10" i="7"/>
  <c r="F11" i="7"/>
  <c r="F12" i="7"/>
  <c r="F13" i="7"/>
  <c r="F14" i="7"/>
  <c r="F15" i="7"/>
  <c r="F16" i="7"/>
  <c r="E5" i="7"/>
  <c r="E6" i="7"/>
  <c r="E7" i="7"/>
  <c r="E8" i="7"/>
  <c r="E9" i="7"/>
  <c r="E10" i="7"/>
  <c r="E11" i="7"/>
  <c r="E12" i="7"/>
  <c r="E13" i="7"/>
  <c r="E14" i="7"/>
  <c r="E15" i="7"/>
  <c r="E16" i="7"/>
  <c r="F4" i="7"/>
  <c r="E4" i="7"/>
  <c r="B9" i="6"/>
  <c r="B9" i="5"/>
  <c r="B9" i="4"/>
  <c r="H14" i="3"/>
  <c r="H13" i="3"/>
  <c r="D21" i="3"/>
  <c r="D13" i="3"/>
  <c r="D4" i="3"/>
  <c r="D5" i="3"/>
  <c r="D6" i="3"/>
  <c r="D7" i="3"/>
  <c r="D8" i="3"/>
  <c r="D9" i="3"/>
  <c r="D10" i="3"/>
  <c r="D11" i="3"/>
  <c r="D12" i="3"/>
  <c r="D3" i="3"/>
  <c r="H3" i="2"/>
  <c r="C3" i="2"/>
  <c r="C4" i="2"/>
  <c r="C5" i="2"/>
  <c r="C6" i="2"/>
  <c r="C7" i="2"/>
  <c r="C8" i="2"/>
  <c r="C9" i="2"/>
  <c r="C2" i="2"/>
  <c r="H5" i="2" s="1"/>
  <c r="G19" i="1"/>
  <c r="G20" i="1" s="1"/>
  <c r="G21" i="1" s="1"/>
  <c r="G22" i="1" s="1"/>
  <c r="G23" i="1" s="1"/>
  <c r="G24" i="1" s="1"/>
  <c r="G25" i="1" s="1"/>
  <c r="G26" i="1" s="1"/>
  <c r="C19" i="1"/>
  <c r="C20" i="1" s="1"/>
  <c r="C21" i="1" s="1"/>
  <c r="C22" i="1" s="1"/>
  <c r="C23" i="1" s="1"/>
  <c r="C24" i="1" s="1"/>
  <c r="C25" i="1" s="1"/>
  <c r="C26" i="1" s="1"/>
  <c r="G15" i="1"/>
  <c r="C15" i="1"/>
  <c r="F10" i="8" l="1"/>
  <c r="G10" i="8" l="1"/>
  <c r="H10" i="8" s="1"/>
  <c r="F11" i="8" s="1"/>
  <c r="G11" i="8" l="1"/>
  <c r="H11" i="8" s="1"/>
  <c r="F12" i="8" s="1"/>
  <c r="G12" i="8" s="1"/>
  <c r="H12" i="8" s="1"/>
  <c r="F13" i="8" s="1"/>
  <c r="G13" i="8" s="1"/>
  <c r="H13" i="8" s="1"/>
  <c r="F14" i="8" s="1"/>
  <c r="G14" i="8" s="1"/>
  <c r="H14" i="8" s="1"/>
  <c r="F15" i="8" s="1"/>
  <c r="G15" i="8" s="1"/>
  <c r="H15" i="8" s="1"/>
  <c r="F16" i="8" l="1"/>
  <c r="G16" i="8" s="1"/>
  <c r="H16" i="8" s="1"/>
  <c r="F17" i="8" l="1"/>
  <c r="G17" i="8" l="1"/>
  <c r="H17" i="8" s="1"/>
  <c r="F18" i="8"/>
  <c r="G18" i="8" s="1"/>
  <c r="H18" i="8" s="1"/>
  <c r="F19" i="8" l="1"/>
  <c r="G19" i="8" l="1"/>
  <c r="H19" i="8" s="1"/>
  <c r="F20" i="8"/>
  <c r="G20" i="8" s="1"/>
  <c r="H20" i="8" s="1"/>
  <c r="F21" i="8" l="1"/>
  <c r="G21" i="8" s="1"/>
  <c r="H21" i="8" s="1"/>
  <c r="F22" i="8" l="1"/>
  <c r="G22" i="8" s="1"/>
  <c r="H22" i="8" s="1"/>
  <c r="F23" i="8" l="1"/>
  <c r="G23" i="8" s="1"/>
  <c r="H23" i="8" s="1"/>
  <c r="F24" i="8" l="1"/>
  <c r="G24" i="8" s="1"/>
  <c r="H24" i="8" s="1"/>
  <c r="F25" i="8" l="1"/>
  <c r="G25" i="8" s="1"/>
  <c r="H25" i="8" s="1"/>
  <c r="F26" i="8" l="1"/>
  <c r="G26" i="8" s="1"/>
  <c r="H26" i="8" s="1"/>
  <c r="F27" i="8" l="1"/>
  <c r="G27" i="8" s="1"/>
  <c r="H27" i="8" s="1"/>
  <c r="F28" i="8" l="1"/>
  <c r="G28" i="8" s="1"/>
  <c r="H28" i="8" s="1"/>
  <c r="F29" i="8" l="1"/>
  <c r="G29" i="8" s="1"/>
  <c r="H29" i="8" s="1"/>
  <c r="F30" i="8" l="1"/>
  <c r="G30" i="8" s="1"/>
  <c r="H30" i="8" s="1"/>
  <c r="F31" i="8" l="1"/>
  <c r="G31" i="8" s="1"/>
  <c r="H31" i="8" s="1"/>
  <c r="F32" i="8" l="1"/>
  <c r="G32" i="8" s="1"/>
  <c r="H32" i="8" s="1"/>
  <c r="F33" i="8" l="1"/>
  <c r="G33" i="8" s="1"/>
  <c r="H33" i="8" s="1"/>
  <c r="F34" i="8" l="1"/>
  <c r="G34" i="8" s="1"/>
  <c r="H34" i="8" s="1"/>
  <c r="F35" i="8" l="1"/>
  <c r="G35" i="8" s="1"/>
  <c r="H35" i="8" s="1"/>
  <c r="F36" i="8" l="1"/>
  <c r="G36" i="8" s="1"/>
  <c r="H36" i="8" s="1"/>
  <c r="F37" i="8" l="1"/>
  <c r="G37" i="8" s="1"/>
  <c r="H37" i="8" s="1"/>
  <c r="F38" i="8" l="1"/>
  <c r="G38" i="8" s="1"/>
  <c r="H38" i="8" s="1"/>
  <c r="F39" i="8" l="1"/>
  <c r="G39" i="8" s="1"/>
  <c r="H39" i="8"/>
  <c r="F40" i="8" l="1"/>
  <c r="G40" i="8" s="1"/>
  <c r="H40" i="8" s="1"/>
  <c r="F41" i="8" l="1"/>
  <c r="G41" i="8" s="1"/>
  <c r="H41" i="8" s="1"/>
  <c r="F42" i="8" l="1"/>
  <c r="G42" i="8" s="1"/>
  <c r="H42" i="8" s="1"/>
  <c r="F43" i="8" l="1"/>
  <c r="G43" i="8" s="1"/>
  <c r="H43" i="8"/>
  <c r="F44" i="8" l="1"/>
  <c r="G44" i="8" s="1"/>
  <c r="H44" i="8" s="1"/>
  <c r="F45" i="8" l="1"/>
  <c r="G45" i="8" s="1"/>
  <c r="H45" i="8" s="1"/>
  <c r="F46" i="8" l="1"/>
  <c r="G46" i="8" s="1"/>
  <c r="H46" i="8" s="1"/>
  <c r="F47" i="8" l="1"/>
  <c r="G47" i="8" s="1"/>
  <c r="H47" i="8" s="1"/>
  <c r="F48" i="8" l="1"/>
  <c r="G48" i="8" s="1"/>
  <c r="H48" i="8" s="1"/>
  <c r="F49" i="8" l="1"/>
  <c r="G49" i="8" s="1"/>
  <c r="H49" i="8" s="1"/>
  <c r="F50" i="8" l="1"/>
  <c r="G50" i="8" s="1"/>
  <c r="H50" i="8" s="1"/>
  <c r="F51" i="8" l="1"/>
  <c r="G51" i="8" s="1"/>
  <c r="H51" i="8" s="1"/>
  <c r="F52" i="8" l="1"/>
  <c r="G52" i="8" s="1"/>
  <c r="H52" i="8" s="1"/>
  <c r="F53" i="8" l="1"/>
  <c r="G53" i="8" s="1"/>
  <c r="H53" i="8" s="1"/>
  <c r="F54" i="8" l="1"/>
  <c r="G54" i="8" s="1"/>
  <c r="H54" i="8" s="1"/>
  <c r="F55" i="8" l="1"/>
  <c r="G55" i="8" s="1"/>
  <c r="H55" i="8"/>
  <c r="F56" i="8" l="1"/>
  <c r="G56" i="8" s="1"/>
  <c r="H56" i="8" s="1"/>
  <c r="F57" i="8" l="1"/>
  <c r="G57" i="8" s="1"/>
  <c r="H57" i="8" s="1"/>
  <c r="F58" i="8" l="1"/>
  <c r="G58" i="8" s="1"/>
  <c r="H58" i="8" s="1"/>
  <c r="F59" i="8" l="1"/>
  <c r="G59" i="8" s="1"/>
  <c r="H59" i="8" s="1"/>
  <c r="F60" i="8" l="1"/>
  <c r="G60" i="8" s="1"/>
  <c r="H60" i="8" s="1"/>
  <c r="F61" i="8" l="1"/>
  <c r="G61" i="8" s="1"/>
  <c r="H61" i="8" s="1"/>
  <c r="F62" i="8" l="1"/>
  <c r="G62" i="8" s="1"/>
  <c r="H62" i="8" s="1"/>
  <c r="F63" i="8" l="1"/>
  <c r="G63" i="8" s="1"/>
  <c r="H63" i="8"/>
  <c r="F64" i="8" l="1"/>
  <c r="G64" i="8" s="1"/>
  <c r="H64" i="8" s="1"/>
  <c r="F65" i="8" l="1"/>
  <c r="G65" i="8" s="1"/>
  <c r="H65" i="8" s="1"/>
  <c r="F66" i="8" l="1"/>
  <c r="G66" i="8" s="1"/>
  <c r="H66" i="8" s="1"/>
  <c r="F67" i="8" l="1"/>
  <c r="G67" i="8" s="1"/>
  <c r="H67" i="8" s="1"/>
  <c r="F68" i="8" l="1"/>
  <c r="G68" i="8" s="1"/>
  <c r="H68" i="8" s="1"/>
  <c r="F69" i="8" l="1"/>
  <c r="G69" i="8" s="1"/>
  <c r="H69" i="8" s="1"/>
  <c r="F70" i="8" l="1"/>
  <c r="G70" i="8" s="1"/>
  <c r="H70" i="8" s="1"/>
  <c r="F71" i="8" l="1"/>
  <c r="G71" i="8" s="1"/>
  <c r="H71" i="8" s="1"/>
  <c r="F72" i="8" l="1"/>
  <c r="G72" i="8" s="1"/>
  <c r="H72" i="8" s="1"/>
  <c r="F73" i="8" l="1"/>
  <c r="G73" i="8" s="1"/>
  <c r="H73" i="8" s="1"/>
  <c r="F74" i="8" l="1"/>
  <c r="G74" i="8" s="1"/>
  <c r="H74" i="8" s="1"/>
  <c r="F75" i="8" l="1"/>
  <c r="G75" i="8" s="1"/>
  <c r="H75" i="8" s="1"/>
  <c r="F76" i="8" l="1"/>
  <c r="G76" i="8" s="1"/>
  <c r="H76" i="8" s="1"/>
  <c r="F77" i="8" l="1"/>
  <c r="G77" i="8" s="1"/>
  <c r="H77" i="8" s="1"/>
  <c r="F78" i="8" l="1"/>
  <c r="G78" i="8" s="1"/>
  <c r="H78" i="8" s="1"/>
  <c r="F79" i="8" l="1"/>
  <c r="G79" i="8" s="1"/>
  <c r="H79" i="8" s="1"/>
  <c r="F80" i="8" l="1"/>
  <c r="G80" i="8" s="1"/>
  <c r="H80" i="8" s="1"/>
  <c r="F81" i="8" l="1"/>
  <c r="G81" i="8" s="1"/>
  <c r="H81" i="8" s="1"/>
  <c r="F82" i="8" l="1"/>
  <c r="G82" i="8" s="1"/>
  <c r="H82" i="8" s="1"/>
  <c r="F83" i="8" l="1"/>
  <c r="G83" i="8" s="1"/>
  <c r="H83" i="8" s="1"/>
  <c r="F84" i="8" l="1"/>
  <c r="G84" i="8" s="1"/>
  <c r="H84" i="8" s="1"/>
  <c r="F85" i="8" l="1"/>
  <c r="G85" i="8" s="1"/>
  <c r="H85" i="8" s="1"/>
  <c r="F86" i="8" l="1"/>
  <c r="G86" i="8" s="1"/>
  <c r="H86" i="8" s="1"/>
  <c r="F87" i="8" l="1"/>
  <c r="G87" i="8" s="1"/>
  <c r="H87" i="8" s="1"/>
  <c r="F88" i="8" l="1"/>
  <c r="G88" i="8" s="1"/>
  <c r="H88" i="8" s="1"/>
  <c r="F89" i="8" l="1"/>
  <c r="G89" i="8" s="1"/>
  <c r="H89" i="8" s="1"/>
  <c r="F90" i="8" l="1"/>
  <c r="G90" i="8" s="1"/>
  <c r="H90" i="8" s="1"/>
  <c r="F91" i="8" l="1"/>
  <c r="G91" i="8" s="1"/>
  <c r="H91" i="8" s="1"/>
  <c r="F92" i="8" l="1"/>
  <c r="G92" i="8" s="1"/>
  <c r="H92" i="8" s="1"/>
  <c r="F93" i="8" l="1"/>
  <c r="G93" i="8" s="1"/>
  <c r="H93" i="8" s="1"/>
  <c r="F94" i="8" l="1"/>
  <c r="G94" i="8" s="1"/>
  <c r="H94" i="8" s="1"/>
  <c r="F95" i="8" l="1"/>
  <c r="G95" i="8" s="1"/>
  <c r="H95" i="8" s="1"/>
  <c r="F96" i="8" l="1"/>
  <c r="G96" i="8" s="1"/>
  <c r="H96" i="8" s="1"/>
  <c r="F97" i="8" l="1"/>
  <c r="G97" i="8" s="1"/>
  <c r="H97" i="8" s="1"/>
  <c r="F98" i="8" l="1"/>
  <c r="G98" i="8" s="1"/>
  <c r="H98" i="8" s="1"/>
  <c r="F99" i="8" l="1"/>
  <c r="G99" i="8" s="1"/>
  <c r="H99" i="8" s="1"/>
  <c r="F100" i="8" l="1"/>
  <c r="G100" i="8" s="1"/>
  <c r="H100" i="8" s="1"/>
  <c r="F101" i="8" l="1"/>
  <c r="G101" i="8" s="1"/>
  <c r="H101" i="8" s="1"/>
  <c r="F102" i="8" l="1"/>
  <c r="G102" i="8" s="1"/>
  <c r="H102" i="8" s="1"/>
  <c r="F103" i="8" l="1"/>
  <c r="G103" i="8" s="1"/>
  <c r="H103" i="8" s="1"/>
  <c r="F104" i="8" l="1"/>
  <c r="G104" i="8" s="1"/>
  <c r="H104" i="8" s="1"/>
  <c r="F105" i="8" l="1"/>
  <c r="G105" i="8" s="1"/>
  <c r="H105" i="8" s="1"/>
  <c r="F106" i="8" l="1"/>
  <c r="G106" i="8" s="1"/>
  <c r="H106" i="8" s="1"/>
  <c r="F107" i="8" l="1"/>
  <c r="G107" i="8" s="1"/>
  <c r="H107" i="8" s="1"/>
  <c r="F108" i="8" l="1"/>
  <c r="G108" i="8" s="1"/>
  <c r="H108" i="8" s="1"/>
  <c r="F109" i="8" l="1"/>
  <c r="G109" i="8" s="1"/>
  <c r="H109" i="8" s="1"/>
  <c r="F110" i="8" l="1"/>
  <c r="G110" i="8" s="1"/>
  <c r="H110" i="8" s="1"/>
  <c r="F111" i="8" l="1"/>
  <c r="G111" i="8" s="1"/>
  <c r="H111" i="8" s="1"/>
  <c r="F112" i="8" l="1"/>
  <c r="G112" i="8" s="1"/>
  <c r="H112" i="8" s="1"/>
  <c r="F113" i="8" l="1"/>
  <c r="G113" i="8" s="1"/>
  <c r="H113" i="8" s="1"/>
  <c r="F114" i="8" l="1"/>
  <c r="G114" i="8" s="1"/>
  <c r="H114" i="8" s="1"/>
  <c r="F115" i="8" l="1"/>
  <c r="G115" i="8" s="1"/>
  <c r="H115" i="8" s="1"/>
  <c r="F116" i="8" l="1"/>
  <c r="G116" i="8" s="1"/>
  <c r="H116" i="8" s="1"/>
  <c r="F117" i="8" l="1"/>
  <c r="G117" i="8" s="1"/>
  <c r="H117" i="8" s="1"/>
  <c r="F118" i="8" l="1"/>
  <c r="G118" i="8" s="1"/>
  <c r="H118" i="8" s="1"/>
  <c r="F119" i="8" l="1"/>
  <c r="G119" i="8" s="1"/>
  <c r="H119" i="8" s="1"/>
  <c r="F120" i="8" l="1"/>
  <c r="G120" i="8" s="1"/>
  <c r="H120" i="8" s="1"/>
  <c r="F121" i="8" l="1"/>
  <c r="G121" i="8" s="1"/>
  <c r="H121" i="8" s="1"/>
  <c r="F122" i="8" l="1"/>
  <c r="G122" i="8" s="1"/>
  <c r="H122" i="8" s="1"/>
  <c r="F123" i="8" l="1"/>
  <c r="G123" i="8" s="1"/>
  <c r="H123" i="8" s="1"/>
  <c r="F124" i="8" l="1"/>
  <c r="G124" i="8" s="1"/>
  <c r="H124" i="8" s="1"/>
  <c r="F125" i="8" l="1"/>
  <c r="G125" i="8" s="1"/>
  <c r="H125" i="8" s="1"/>
  <c r="F126" i="8" l="1"/>
  <c r="G126" i="8" s="1"/>
  <c r="H126" i="8" s="1"/>
  <c r="F127" i="8" l="1"/>
  <c r="G127" i="8" s="1"/>
  <c r="H127" i="8" s="1"/>
  <c r="F128" i="8" l="1"/>
  <c r="G128" i="8" s="1"/>
  <c r="H128" i="8" s="1"/>
  <c r="F129" i="8" l="1"/>
  <c r="G129" i="8" s="1"/>
  <c r="H129" i="8" s="1"/>
  <c r="F130" i="8" l="1"/>
  <c r="G130" i="8" s="1"/>
  <c r="H130" i="8" s="1"/>
  <c r="F131" i="8" l="1"/>
  <c r="G131" i="8" s="1"/>
  <c r="H131" i="8" s="1"/>
  <c r="F132" i="8" l="1"/>
  <c r="G132" i="8" s="1"/>
  <c r="H132" i="8" s="1"/>
  <c r="F133" i="8" l="1"/>
  <c r="G133" i="8" s="1"/>
  <c r="H133" i="8" s="1"/>
  <c r="F134" i="8" l="1"/>
  <c r="G134" i="8" s="1"/>
  <c r="H134" i="8" s="1"/>
  <c r="F135" i="8" l="1"/>
  <c r="G135" i="8" s="1"/>
  <c r="H135" i="8" s="1"/>
  <c r="F136" i="8" l="1"/>
  <c r="G136" i="8" s="1"/>
  <c r="H136" i="8" s="1"/>
  <c r="F137" i="8" l="1"/>
  <c r="G137" i="8" s="1"/>
  <c r="H137" i="8" s="1"/>
  <c r="F138" i="8" l="1"/>
  <c r="G138" i="8" s="1"/>
  <c r="H138" i="8" s="1"/>
  <c r="F139" i="8" l="1"/>
  <c r="G139" i="8" s="1"/>
  <c r="H139" i="8" s="1"/>
  <c r="F140" i="8" l="1"/>
  <c r="G140" i="8" s="1"/>
  <c r="H140" i="8" s="1"/>
  <c r="F141" i="8" l="1"/>
  <c r="G141" i="8" s="1"/>
  <c r="H141" i="8" s="1"/>
  <c r="F142" i="8" l="1"/>
  <c r="G142" i="8" s="1"/>
  <c r="H142" i="8" s="1"/>
  <c r="F143" i="8" l="1"/>
  <c r="G143" i="8" s="1"/>
  <c r="H143" i="8" s="1"/>
  <c r="F144" i="8" l="1"/>
  <c r="G144" i="8" s="1"/>
  <c r="H144" i="8" s="1"/>
  <c r="F145" i="8" l="1"/>
  <c r="G145" i="8" s="1"/>
  <c r="H145" i="8" s="1"/>
  <c r="F146" i="8" l="1"/>
  <c r="G146" i="8" s="1"/>
  <c r="H146" i="8" s="1"/>
  <c r="F147" i="8" l="1"/>
  <c r="G147" i="8" s="1"/>
  <c r="H147" i="8" s="1"/>
  <c r="F148" i="8" l="1"/>
  <c r="G148" i="8" s="1"/>
  <c r="H148" i="8" s="1"/>
  <c r="F149" i="8" l="1"/>
  <c r="G149" i="8" s="1"/>
  <c r="H149" i="8" s="1"/>
  <c r="F150" i="8" l="1"/>
  <c r="G150" i="8" s="1"/>
  <c r="H150" i="8" s="1"/>
  <c r="F151" i="8" l="1"/>
  <c r="G151" i="8" s="1"/>
  <c r="H151" i="8" s="1"/>
  <c r="F152" i="8" l="1"/>
  <c r="G152" i="8" s="1"/>
  <c r="H152" i="8" s="1"/>
  <c r="F153" i="8" l="1"/>
  <c r="G153" i="8" s="1"/>
  <c r="H153" i="8" s="1"/>
  <c r="F154" i="8" l="1"/>
  <c r="G154" i="8" s="1"/>
  <c r="H154" i="8"/>
  <c r="F155" i="8" l="1"/>
  <c r="G155" i="8" s="1"/>
  <c r="H155" i="8" s="1"/>
  <c r="F156" i="8" l="1"/>
  <c r="G156" i="8" s="1"/>
  <c r="H156" i="8" s="1"/>
  <c r="F157" i="8" l="1"/>
  <c r="G157" i="8" s="1"/>
  <c r="H157" i="8" s="1"/>
  <c r="F158" i="8" l="1"/>
  <c r="G158" i="8" s="1"/>
  <c r="H158" i="8" s="1"/>
  <c r="F159" i="8" l="1"/>
  <c r="G159" i="8" s="1"/>
  <c r="H159" i="8" s="1"/>
  <c r="F160" i="8" l="1"/>
  <c r="G160" i="8" s="1"/>
  <c r="H160" i="8" s="1"/>
  <c r="F161" i="8" l="1"/>
  <c r="G161" i="8" s="1"/>
  <c r="H161" i="8" s="1"/>
  <c r="F162" i="8" l="1"/>
  <c r="G162" i="8" s="1"/>
  <c r="H162" i="8" s="1"/>
  <c r="F163" i="8" l="1"/>
  <c r="G163" i="8" s="1"/>
  <c r="H163" i="8"/>
  <c r="F164" i="8" l="1"/>
  <c r="G164" i="8" s="1"/>
  <c r="H164" i="8" s="1"/>
  <c r="F165" i="8" l="1"/>
  <c r="G165" i="8" s="1"/>
  <c r="H165" i="8" s="1"/>
  <c r="F166" i="8" l="1"/>
  <c r="G166" i="8" s="1"/>
  <c r="H166" i="8" s="1"/>
  <c r="F167" i="8" l="1"/>
  <c r="G167" i="8" s="1"/>
  <c r="H167" i="8" s="1"/>
  <c r="F168" i="8" l="1"/>
  <c r="G168" i="8" s="1"/>
  <c r="H168" i="8" s="1"/>
  <c r="F169" i="8" l="1"/>
  <c r="G169" i="8" s="1"/>
  <c r="H169" i="8" s="1"/>
  <c r="F170" i="8" l="1"/>
  <c r="G170" i="8" s="1"/>
  <c r="H170" i="8" s="1"/>
  <c r="F171" i="8" l="1"/>
  <c r="G171" i="8" s="1"/>
  <c r="H171" i="8" s="1"/>
  <c r="F172" i="8" l="1"/>
  <c r="G172" i="8" s="1"/>
  <c r="H172" i="8" s="1"/>
  <c r="F173" i="8" l="1"/>
  <c r="G173" i="8" s="1"/>
  <c r="H173" i="8" s="1"/>
  <c r="F174" i="8" l="1"/>
  <c r="G174" i="8" s="1"/>
  <c r="H174" i="8" s="1"/>
  <c r="F175" i="8" l="1"/>
  <c r="G175" i="8" s="1"/>
  <c r="H175" i="8" s="1"/>
  <c r="F176" i="8" l="1"/>
  <c r="G176" i="8" s="1"/>
  <c r="H176" i="8" s="1"/>
  <c r="F177" i="8" l="1"/>
  <c r="G177" i="8" s="1"/>
  <c r="H177" i="8" s="1"/>
  <c r="F178" i="8" l="1"/>
  <c r="G178" i="8" s="1"/>
  <c r="H178" i="8" s="1"/>
  <c r="F179" i="8" l="1"/>
  <c r="G179" i="8" s="1"/>
  <c r="H179" i="8" s="1"/>
  <c r="F180" i="8" l="1"/>
  <c r="G180" i="8" s="1"/>
  <c r="H180" i="8" s="1"/>
  <c r="F181" i="8" l="1"/>
  <c r="G181" i="8" s="1"/>
  <c r="H181" i="8" s="1"/>
  <c r="F182" i="8" l="1"/>
  <c r="G182" i="8" s="1"/>
  <c r="H182" i="8" s="1"/>
  <c r="F183" i="8" l="1"/>
  <c r="G183" i="8" s="1"/>
  <c r="H183" i="8" s="1"/>
  <c r="F184" i="8" l="1"/>
  <c r="G184" i="8" s="1"/>
  <c r="H184" i="8" s="1"/>
  <c r="F185" i="8" l="1"/>
  <c r="G185" i="8" s="1"/>
  <c r="H185" i="8" s="1"/>
  <c r="F186" i="8" l="1"/>
  <c r="G186" i="8" s="1"/>
  <c r="H186" i="8" s="1"/>
  <c r="F187" i="8" l="1"/>
  <c r="G187" i="8" s="1"/>
  <c r="H187" i="8" s="1"/>
  <c r="F188" i="8" l="1"/>
  <c r="G188" i="8" s="1"/>
  <c r="H188" i="8" s="1"/>
  <c r="F189" i="8" l="1"/>
  <c r="G189" i="8" s="1"/>
  <c r="H189" i="8" s="1"/>
  <c r="F190" i="8" l="1"/>
  <c r="G190" i="8" s="1"/>
  <c r="H190" i="8" s="1"/>
  <c r="F191" i="8" l="1"/>
  <c r="G191" i="8" s="1"/>
  <c r="H191" i="8" s="1"/>
  <c r="F192" i="8" l="1"/>
  <c r="G192" i="8" s="1"/>
  <c r="H192" i="8" s="1"/>
  <c r="F193" i="8" l="1"/>
  <c r="G193" i="8" s="1"/>
  <c r="H193" i="8" s="1"/>
  <c r="F194" i="8" l="1"/>
  <c r="G194" i="8" s="1"/>
  <c r="H194" i="8" s="1"/>
  <c r="F195" i="8" l="1"/>
  <c r="G195" i="8" s="1"/>
  <c r="H195" i="8" s="1"/>
  <c r="F196" i="8" l="1"/>
  <c r="G196" i="8" s="1"/>
  <c r="H196" i="8" s="1"/>
  <c r="F197" i="8" l="1"/>
  <c r="G197" i="8" s="1"/>
  <c r="H197" i="8" s="1"/>
  <c r="F198" i="8" l="1"/>
  <c r="G198" i="8" s="1"/>
  <c r="H198" i="8" s="1"/>
  <c r="F199" i="8" l="1"/>
  <c r="G199" i="8" s="1"/>
  <c r="H199" i="8" s="1"/>
  <c r="F200" i="8" l="1"/>
  <c r="G200" i="8" s="1"/>
  <c r="H200" i="8" s="1"/>
  <c r="F201" i="8" l="1"/>
  <c r="G201" i="8" s="1"/>
  <c r="H201" i="8" s="1"/>
  <c r="F202" i="8" l="1"/>
  <c r="G202" i="8" s="1"/>
  <c r="H202" i="8" s="1"/>
  <c r="F203" i="8" l="1"/>
  <c r="G203" i="8" s="1"/>
  <c r="H203" i="8" s="1"/>
  <c r="F204" i="8" l="1"/>
  <c r="G204" i="8" s="1"/>
  <c r="H204" i="8" s="1"/>
  <c r="F205" i="8" l="1"/>
  <c r="G205" i="8" s="1"/>
  <c r="H205" i="8" s="1"/>
  <c r="F206" i="8" l="1"/>
  <c r="G206" i="8" s="1"/>
  <c r="H206" i="8" s="1"/>
  <c r="F207" i="8" l="1"/>
  <c r="G207" i="8" s="1"/>
  <c r="H207" i="8" s="1"/>
  <c r="F208" i="8" l="1"/>
  <c r="G208" i="8" s="1"/>
  <c r="H208" i="8" s="1"/>
  <c r="F209" i="8" l="1"/>
  <c r="G209" i="8" s="1"/>
  <c r="H209" i="8" s="1"/>
  <c r="F210" i="8" l="1"/>
  <c r="G210" i="8" s="1"/>
  <c r="H210" i="8" s="1"/>
  <c r="F211" i="8" l="1"/>
  <c r="G211" i="8" s="1"/>
  <c r="H211" i="8" s="1"/>
  <c r="F212" i="8" l="1"/>
  <c r="G212" i="8" s="1"/>
  <c r="H212" i="8" s="1"/>
  <c r="F213" i="8" l="1"/>
  <c r="G213" i="8" s="1"/>
  <c r="H213" i="8" s="1"/>
  <c r="F214" i="8" l="1"/>
  <c r="G214" i="8" s="1"/>
  <c r="H214" i="8" s="1"/>
  <c r="F215" i="8" l="1"/>
  <c r="G215" i="8" s="1"/>
  <c r="H215" i="8" s="1"/>
  <c r="F216" i="8" l="1"/>
  <c r="G216" i="8" s="1"/>
  <c r="H216" i="8" s="1"/>
  <c r="F217" i="8" l="1"/>
  <c r="G217" i="8" s="1"/>
  <c r="H217" i="8" s="1"/>
  <c r="F218" i="8" l="1"/>
  <c r="G218" i="8" s="1"/>
  <c r="H218" i="8" s="1"/>
  <c r="F219" i="8" l="1"/>
  <c r="G219" i="8" s="1"/>
  <c r="H219" i="8" s="1"/>
  <c r="F220" i="8" l="1"/>
  <c r="G220" i="8" s="1"/>
  <c r="H220" i="8" s="1"/>
  <c r="F221" i="8" l="1"/>
  <c r="G221" i="8" s="1"/>
  <c r="H221" i="8" s="1"/>
  <c r="F222" i="8" l="1"/>
  <c r="G222" i="8" s="1"/>
  <c r="H222" i="8" s="1"/>
  <c r="F223" i="8" l="1"/>
  <c r="G223" i="8" s="1"/>
  <c r="H223" i="8" s="1"/>
  <c r="F224" i="8" l="1"/>
  <c r="G224" i="8" s="1"/>
  <c r="H224" i="8" s="1"/>
  <c r="F225" i="8" l="1"/>
  <c r="G225" i="8" s="1"/>
  <c r="H225" i="8" s="1"/>
  <c r="F226" i="8" l="1"/>
  <c r="G226" i="8" s="1"/>
  <c r="H226" i="8" s="1"/>
  <c r="F227" i="8" l="1"/>
  <c r="G227" i="8" s="1"/>
  <c r="H227" i="8" s="1"/>
  <c r="F228" i="8" l="1"/>
  <c r="G228" i="8" s="1"/>
  <c r="H228" i="8" s="1"/>
  <c r="F229" i="8" l="1"/>
  <c r="G229" i="8" s="1"/>
  <c r="H229" i="8" s="1"/>
  <c r="F230" i="8" l="1"/>
  <c r="G230" i="8" s="1"/>
  <c r="H230" i="8" s="1"/>
  <c r="F231" i="8" l="1"/>
  <c r="G231" i="8" s="1"/>
  <c r="H231" i="8" s="1"/>
  <c r="F232" i="8" l="1"/>
  <c r="G232" i="8" s="1"/>
  <c r="H232" i="8" s="1"/>
  <c r="F233" i="8" l="1"/>
  <c r="G233" i="8" s="1"/>
  <c r="H233" i="8" s="1"/>
  <c r="F234" i="8" l="1"/>
  <c r="G234" i="8" s="1"/>
  <c r="H234" i="8" s="1"/>
  <c r="F235" i="8" l="1"/>
  <c r="G235" i="8" s="1"/>
  <c r="H235" i="8" s="1"/>
  <c r="F236" i="8" l="1"/>
  <c r="G236" i="8" s="1"/>
  <c r="H236" i="8" s="1"/>
  <c r="F237" i="8" l="1"/>
  <c r="G237" i="8" s="1"/>
  <c r="H237" i="8" s="1"/>
  <c r="F238" i="8" l="1"/>
  <c r="G238" i="8" s="1"/>
  <c r="H238" i="8" s="1"/>
  <c r="F239" i="8" l="1"/>
  <c r="G239" i="8" s="1"/>
  <c r="H239" i="8" s="1"/>
  <c r="F240" i="8" l="1"/>
  <c r="G240" i="8" s="1"/>
  <c r="H240" i="8" s="1"/>
  <c r="F241" i="8" l="1"/>
  <c r="G241" i="8" s="1"/>
  <c r="H241" i="8" s="1"/>
  <c r="F242" i="8" l="1"/>
  <c r="G242" i="8" s="1"/>
  <c r="H242" i="8" s="1"/>
  <c r="F243" i="8" l="1"/>
  <c r="G243" i="8" s="1"/>
  <c r="H243" i="8" s="1"/>
  <c r="F244" i="8" l="1"/>
  <c r="G244" i="8" s="1"/>
  <c r="H244" i="8" s="1"/>
  <c r="F245" i="8" l="1"/>
  <c r="G245" i="8" s="1"/>
  <c r="H245" i="8" s="1"/>
  <c r="F246" i="8" l="1"/>
  <c r="G246" i="8" s="1"/>
  <c r="H246" i="8" s="1"/>
  <c r="F247" i="8" l="1"/>
  <c r="G247" i="8" s="1"/>
  <c r="H247" i="8" s="1"/>
  <c r="F248" i="8" l="1"/>
  <c r="G248" i="8" s="1"/>
  <c r="H248" i="8" s="1"/>
  <c r="F249" i="8" l="1"/>
  <c r="G249" i="8" s="1"/>
  <c r="H249" i="8" s="1"/>
  <c r="F250" i="8" l="1"/>
  <c r="G250" i="8" s="1"/>
  <c r="H250" i="8" s="1"/>
  <c r="F251" i="8" l="1"/>
  <c r="G251" i="8" s="1"/>
  <c r="H251" i="8" s="1"/>
  <c r="F252" i="8" l="1"/>
  <c r="G252" i="8" s="1"/>
  <c r="H252" i="8" s="1"/>
  <c r="F253" i="8" l="1"/>
  <c r="G253" i="8" s="1"/>
  <c r="H253" i="8" s="1"/>
  <c r="F254" i="8" l="1"/>
  <c r="G254" i="8" s="1"/>
  <c r="H254" i="8" s="1"/>
  <c r="F255" i="8" l="1"/>
  <c r="G255" i="8" s="1"/>
  <c r="H255" i="8" s="1"/>
  <c r="F256" i="8" l="1"/>
  <c r="G256" i="8" s="1"/>
  <c r="H256" i="8" s="1"/>
  <c r="F257" i="8" l="1"/>
  <c r="G257" i="8" s="1"/>
  <c r="H257" i="8" s="1"/>
  <c r="F258" i="8" l="1"/>
  <c r="G258" i="8" s="1"/>
  <c r="H258" i="8" s="1"/>
  <c r="F259" i="8" l="1"/>
  <c r="G259" i="8" s="1"/>
  <c r="H259" i="8" s="1"/>
  <c r="F260" i="8" l="1"/>
  <c r="G260" i="8" s="1"/>
  <c r="H260" i="8" s="1"/>
  <c r="F261" i="8" l="1"/>
  <c r="G261" i="8" s="1"/>
  <c r="H261" i="8" s="1"/>
  <c r="F262" i="8" l="1"/>
  <c r="G262" i="8" s="1"/>
  <c r="H262" i="8" s="1"/>
  <c r="F263" i="8" l="1"/>
  <c r="G263" i="8" s="1"/>
  <c r="H263" i="8" s="1"/>
  <c r="F264" i="8" l="1"/>
  <c r="G264" i="8" s="1"/>
  <c r="H264" i="8" s="1"/>
  <c r="F265" i="8" l="1"/>
  <c r="G265" i="8" s="1"/>
  <c r="H265" i="8" s="1"/>
  <c r="F266" i="8" l="1"/>
  <c r="G266" i="8" s="1"/>
  <c r="H266" i="8" s="1"/>
  <c r="F267" i="8" l="1"/>
  <c r="G267" i="8" s="1"/>
  <c r="H267" i="8" s="1"/>
  <c r="F268" i="8" l="1"/>
  <c r="G268" i="8" s="1"/>
  <c r="H268" i="8" s="1"/>
  <c r="F269" i="8" l="1"/>
  <c r="G269" i="8" s="1"/>
  <c r="H269" i="8" s="1"/>
  <c r="F270" i="8" l="1"/>
  <c r="G270" i="8" s="1"/>
  <c r="H270" i="8" s="1"/>
  <c r="F271" i="8" l="1"/>
  <c r="G271" i="8" s="1"/>
  <c r="H271" i="8" s="1"/>
  <c r="F272" i="8" l="1"/>
  <c r="G272" i="8" s="1"/>
  <c r="H272" i="8" s="1"/>
  <c r="F273" i="8" l="1"/>
  <c r="G273" i="8" s="1"/>
  <c r="H273" i="8" s="1"/>
  <c r="F274" i="8" l="1"/>
  <c r="G274" i="8" s="1"/>
  <c r="H274" i="8" s="1"/>
  <c r="F275" i="8" l="1"/>
  <c r="G275" i="8" s="1"/>
  <c r="H275" i="8" s="1"/>
  <c r="F276" i="8" l="1"/>
  <c r="G276" i="8" s="1"/>
  <c r="H276" i="8" s="1"/>
  <c r="F277" i="8" l="1"/>
  <c r="G277" i="8" s="1"/>
  <c r="H277" i="8" s="1"/>
  <c r="F278" i="8" l="1"/>
  <c r="G278" i="8" s="1"/>
  <c r="H278" i="8" s="1"/>
  <c r="F279" i="8" l="1"/>
  <c r="G279" i="8" s="1"/>
  <c r="H279" i="8" s="1"/>
  <c r="F280" i="8" l="1"/>
  <c r="G280" i="8" s="1"/>
  <c r="H280" i="8" s="1"/>
  <c r="F281" i="8" l="1"/>
  <c r="G281" i="8" s="1"/>
  <c r="H281" i="8" s="1"/>
  <c r="F282" i="8" l="1"/>
  <c r="G282" i="8" s="1"/>
  <c r="H282" i="8" s="1"/>
  <c r="F283" i="8" l="1"/>
  <c r="G283" i="8" s="1"/>
  <c r="H283" i="8" s="1"/>
  <c r="F284" i="8" l="1"/>
  <c r="G284" i="8" s="1"/>
  <c r="H284" i="8" s="1"/>
  <c r="F285" i="8" l="1"/>
  <c r="G285" i="8" s="1"/>
  <c r="H285" i="8" s="1"/>
  <c r="F286" i="8" l="1"/>
  <c r="G286" i="8" s="1"/>
  <c r="H286" i="8" s="1"/>
  <c r="F287" i="8" l="1"/>
  <c r="G287" i="8" s="1"/>
  <c r="H287" i="8" s="1"/>
  <c r="F288" i="8" l="1"/>
  <c r="G288" i="8" s="1"/>
  <c r="H288" i="8" s="1"/>
  <c r="F289" i="8" l="1"/>
  <c r="G289" i="8" s="1"/>
  <c r="H289" i="8" s="1"/>
  <c r="F290" i="8" l="1"/>
  <c r="G290" i="8" s="1"/>
  <c r="H290" i="8" s="1"/>
  <c r="F291" i="8" l="1"/>
  <c r="G291" i="8" s="1"/>
  <c r="H291" i="8" s="1"/>
  <c r="F292" i="8" l="1"/>
  <c r="G292" i="8" s="1"/>
  <c r="H292" i="8" s="1"/>
  <c r="F293" i="8" l="1"/>
  <c r="G293" i="8" s="1"/>
  <c r="H293" i="8" s="1"/>
  <c r="F294" i="8" l="1"/>
  <c r="G294" i="8" s="1"/>
  <c r="H294" i="8" s="1"/>
  <c r="F295" i="8" l="1"/>
  <c r="G295" i="8" s="1"/>
  <c r="H295" i="8" s="1"/>
  <c r="F296" i="8" l="1"/>
  <c r="G296" i="8" s="1"/>
  <c r="H296" i="8" s="1"/>
  <c r="F297" i="8" l="1"/>
  <c r="G297" i="8" s="1"/>
  <c r="H297" i="8" s="1"/>
  <c r="F298" i="8" l="1"/>
  <c r="G298" i="8" s="1"/>
  <c r="H298" i="8" s="1"/>
  <c r="F299" i="8" l="1"/>
  <c r="G299" i="8" s="1"/>
  <c r="H299" i="8" s="1"/>
  <c r="F300" i="8" l="1"/>
  <c r="G300" i="8" s="1"/>
  <c r="H300" i="8" s="1"/>
  <c r="F301" i="8" l="1"/>
  <c r="G301" i="8" s="1"/>
  <c r="H301" i="8" s="1"/>
  <c r="F302" i="8" l="1"/>
  <c r="G302" i="8" s="1"/>
  <c r="H302" i="8" s="1"/>
  <c r="F303" i="8" l="1"/>
  <c r="G303" i="8" s="1"/>
  <c r="H303" i="8" s="1"/>
  <c r="F304" i="8" l="1"/>
  <c r="G304" i="8" s="1"/>
  <c r="H304" i="8" s="1"/>
  <c r="F305" i="8" l="1"/>
  <c r="G305" i="8" s="1"/>
  <c r="H305" i="8" s="1"/>
  <c r="F306" i="8" l="1"/>
  <c r="G306" i="8" s="1"/>
  <c r="H306" i="8" s="1"/>
  <c r="F307" i="8" l="1"/>
  <c r="G307" i="8" s="1"/>
  <c r="H307" i="8" s="1"/>
  <c r="F308" i="8" l="1"/>
  <c r="G308" i="8" s="1"/>
  <c r="H308" i="8" s="1"/>
  <c r="F309" i="8" l="1"/>
  <c r="G309" i="8" s="1"/>
  <c r="H309" i="8" s="1"/>
  <c r="F310" i="8" l="1"/>
  <c r="G310" i="8" s="1"/>
  <c r="H310" i="8" s="1"/>
  <c r="F311" i="8" l="1"/>
  <c r="G311" i="8" s="1"/>
  <c r="H311" i="8" s="1"/>
  <c r="F312" i="8" l="1"/>
  <c r="G312" i="8" s="1"/>
  <c r="H312" i="8" s="1"/>
  <c r="F313" i="8" l="1"/>
  <c r="G313" i="8" s="1"/>
  <c r="H313" i="8" s="1"/>
  <c r="F314" i="8" l="1"/>
  <c r="G314" i="8" s="1"/>
  <c r="H314" i="8" s="1"/>
  <c r="F315" i="8" l="1"/>
  <c r="G315" i="8" s="1"/>
  <c r="H315" i="8" s="1"/>
  <c r="F316" i="8" l="1"/>
  <c r="G316" i="8" s="1"/>
  <c r="H316" i="8" s="1"/>
  <c r="F317" i="8" l="1"/>
  <c r="G317" i="8" s="1"/>
  <c r="H317" i="8" s="1"/>
  <c r="F318" i="8" l="1"/>
  <c r="G318" i="8" s="1"/>
  <c r="H318" i="8" s="1"/>
  <c r="F319" i="8" l="1"/>
  <c r="G319" i="8" s="1"/>
  <c r="H319" i="8" s="1"/>
  <c r="F320" i="8" l="1"/>
  <c r="G320" i="8" s="1"/>
  <c r="H320" i="8" s="1"/>
  <c r="F321" i="8" l="1"/>
  <c r="G321" i="8" s="1"/>
  <c r="H321" i="8" s="1"/>
  <c r="F322" i="8" l="1"/>
  <c r="G322" i="8" s="1"/>
  <c r="H322" i="8" s="1"/>
  <c r="F323" i="8" l="1"/>
  <c r="G323" i="8" s="1"/>
  <c r="H323" i="8" s="1"/>
  <c r="F324" i="8" l="1"/>
  <c r="G324" i="8" s="1"/>
  <c r="H324" i="8"/>
  <c r="F325" i="8" l="1"/>
  <c r="G325" i="8" s="1"/>
  <c r="H325" i="8" s="1"/>
  <c r="F326" i="8" l="1"/>
  <c r="G326" i="8" s="1"/>
  <c r="H326" i="8" s="1"/>
  <c r="F327" i="8" l="1"/>
  <c r="G327" i="8" s="1"/>
  <c r="H327" i="8" s="1"/>
  <c r="F328" i="8" l="1"/>
  <c r="G328" i="8" s="1"/>
  <c r="H328" i="8" s="1"/>
  <c r="F329" i="8" l="1"/>
  <c r="G329" i="8" s="1"/>
  <c r="H329" i="8" s="1"/>
  <c r="F330" i="8" l="1"/>
  <c r="G330" i="8" s="1"/>
  <c r="H330" i="8" s="1"/>
  <c r="F331" i="8" l="1"/>
  <c r="G331" i="8" s="1"/>
  <c r="H331" i="8" s="1"/>
  <c r="F332" i="8" l="1"/>
  <c r="G332" i="8" s="1"/>
  <c r="H332" i="8" s="1"/>
  <c r="F333" i="8" l="1"/>
  <c r="G333" i="8" s="1"/>
  <c r="H333" i="8" s="1"/>
  <c r="F334" i="8" l="1"/>
  <c r="G334" i="8" s="1"/>
  <c r="H334" i="8" s="1"/>
  <c r="F335" i="8" l="1"/>
  <c r="G335" i="8" s="1"/>
  <c r="H335" i="8" s="1"/>
  <c r="F336" i="8" l="1"/>
  <c r="G336" i="8" s="1"/>
  <c r="H336" i="8" s="1"/>
  <c r="F337" i="8" l="1"/>
  <c r="G337" i="8" s="1"/>
  <c r="H337" i="8" s="1"/>
  <c r="F338" i="8" l="1"/>
  <c r="G338" i="8" s="1"/>
  <c r="H338" i="8" s="1"/>
  <c r="F339" i="8" l="1"/>
  <c r="G339" i="8" s="1"/>
  <c r="H339" i="8" s="1"/>
  <c r="F340" i="8" l="1"/>
  <c r="G340" i="8" s="1"/>
  <c r="H340" i="8" s="1"/>
  <c r="F341" i="8" l="1"/>
  <c r="G341" i="8" s="1"/>
  <c r="H341" i="8" s="1"/>
  <c r="F342" i="8" l="1"/>
  <c r="G342" i="8" s="1"/>
  <c r="H342" i="8" s="1"/>
  <c r="F343" i="8" l="1"/>
  <c r="G343" i="8" s="1"/>
  <c r="H343" i="8" s="1"/>
  <c r="F344" i="8" l="1"/>
  <c r="G344" i="8" s="1"/>
  <c r="H344" i="8" s="1"/>
  <c r="F345" i="8" l="1"/>
  <c r="G345" i="8" s="1"/>
  <c r="H345" i="8" s="1"/>
  <c r="F346" i="8" l="1"/>
  <c r="G346" i="8" s="1"/>
  <c r="H346" i="8" s="1"/>
  <c r="F347" i="8" l="1"/>
  <c r="G347" i="8" s="1"/>
  <c r="H347" i="8" s="1"/>
  <c r="F348" i="8" l="1"/>
  <c r="G348" i="8" s="1"/>
  <c r="H348" i="8" s="1"/>
  <c r="F349" i="8" l="1"/>
  <c r="G349" i="8" s="1"/>
  <c r="H349" i="8" s="1"/>
  <c r="F350" i="8" l="1"/>
  <c r="G350" i="8" s="1"/>
  <c r="H350" i="8" s="1"/>
  <c r="F351" i="8" l="1"/>
  <c r="G351" i="8" s="1"/>
  <c r="H351" i="8" s="1"/>
  <c r="F352" i="8" l="1"/>
  <c r="G352" i="8" s="1"/>
  <c r="H352" i="8" s="1"/>
  <c r="F353" i="8" l="1"/>
  <c r="G353" i="8" s="1"/>
  <c r="H353" i="8" s="1"/>
  <c r="F354" i="8" l="1"/>
  <c r="G354" i="8" s="1"/>
  <c r="H354" i="8" s="1"/>
  <c r="F355" i="8" l="1"/>
  <c r="G355" i="8" s="1"/>
  <c r="H355" i="8" s="1"/>
  <c r="F356" i="8" l="1"/>
  <c r="G356" i="8" s="1"/>
  <c r="H356" i="8" s="1"/>
  <c r="F357" i="8" l="1"/>
  <c r="G357" i="8" s="1"/>
  <c r="H357" i="8" s="1"/>
  <c r="F358" i="8" l="1"/>
  <c r="G358" i="8" s="1"/>
  <c r="H358" i="8" s="1"/>
  <c r="F359" i="8" l="1"/>
  <c r="G359" i="8" s="1"/>
  <c r="H359" i="8" s="1"/>
  <c r="F360" i="8" l="1"/>
  <c r="G360" i="8" s="1"/>
  <c r="H360" i="8" s="1"/>
  <c r="F361" i="8" l="1"/>
  <c r="G361" i="8" s="1"/>
  <c r="H361" i="8" s="1"/>
  <c r="F362" i="8" l="1"/>
  <c r="G362" i="8" s="1"/>
  <c r="H362" i="8" s="1"/>
  <c r="F363" i="8" l="1"/>
  <c r="G363" i="8" s="1"/>
  <c r="H363" i="8" s="1"/>
  <c r="F364" i="8" l="1"/>
  <c r="G364" i="8" s="1"/>
  <c r="H364" i="8" s="1"/>
  <c r="F365" i="8" l="1"/>
  <c r="G365" i="8" s="1"/>
  <c r="H365" i="8" s="1"/>
  <c r="F366" i="8" l="1"/>
  <c r="G366" i="8" s="1"/>
  <c r="H366" i="8" s="1"/>
  <c r="F367" i="8" l="1"/>
  <c r="G367" i="8" l="1"/>
  <c r="H367" i="8" s="1"/>
  <c r="H4" i="8"/>
</calcChain>
</file>

<file path=xl/sharedStrings.xml><?xml version="1.0" encoding="utf-8"?>
<sst xmlns="http://schemas.openxmlformats.org/spreadsheetml/2006/main" count="139" uniqueCount="75">
  <si>
    <t>Interest shows how much an investment grows over time</t>
  </si>
  <si>
    <t>Total of investment earning interest is calculated using : Principal * (1+rate)^time</t>
  </si>
  <si>
    <t>Inflation shows how much money decreases in value over time</t>
  </si>
  <si>
    <t>Value of money given inflation is calclated as: Principal/(1+rate)^time</t>
  </si>
  <si>
    <t>Interest</t>
  </si>
  <si>
    <t>Principal</t>
  </si>
  <si>
    <t>Interest Rate</t>
  </si>
  <si>
    <t>Value after 8 periods</t>
  </si>
  <si>
    <t>Period</t>
  </si>
  <si>
    <t>Value</t>
  </si>
  <si>
    <t>Inflation</t>
  </si>
  <si>
    <t>Year</t>
  </si>
  <si>
    <t>Growth Rate</t>
  </si>
  <si>
    <t>Adjusted Growth Rate</t>
  </si>
  <si>
    <t>Arithmetic Mean (Avg)</t>
  </si>
  <si>
    <t>Geometric Mean(Geo)</t>
  </si>
  <si>
    <t>Geo Mean can't handle negative values hence in Column C added +1</t>
  </si>
  <si>
    <t>Payment</t>
  </si>
  <si>
    <t>Discount Rate</t>
  </si>
  <si>
    <t>Present Value</t>
  </si>
  <si>
    <t>Total</t>
  </si>
  <si>
    <t>Ct/(r-g)</t>
  </si>
  <si>
    <t>Ct is payment</t>
  </si>
  <si>
    <t>r is Discount rate</t>
  </si>
  <si>
    <t>g is growth rate</t>
  </si>
  <si>
    <t>Perpetuity</t>
  </si>
  <si>
    <t>Free Cash Flow Projections</t>
  </si>
  <si>
    <t>Amount</t>
  </si>
  <si>
    <t>Growth</t>
  </si>
  <si>
    <t>Life of firm</t>
  </si>
  <si>
    <t>Future Value</t>
  </si>
  <si>
    <t>Rate</t>
  </si>
  <si>
    <t>Periods</t>
  </si>
  <si>
    <t>Type</t>
  </si>
  <si>
    <t>FV</t>
  </si>
  <si>
    <t>PV</t>
  </si>
  <si>
    <t>Loan Payment</t>
  </si>
  <si>
    <t>Interest vs Principal</t>
  </si>
  <si>
    <t>As money is outflows hence will come as negative but we can use negative sign infront of formula</t>
  </si>
  <si>
    <t>Base Payment</t>
  </si>
  <si>
    <t>Payments per year</t>
  </si>
  <si>
    <t>Loan Amount</t>
  </si>
  <si>
    <t>Extra Principal</t>
  </si>
  <si>
    <t>Total Interest</t>
  </si>
  <si>
    <t>Remaining Principal</t>
  </si>
  <si>
    <t>Reach a Target Amount</t>
  </si>
  <si>
    <t>Periods to Reach Goal</t>
  </si>
  <si>
    <t>Net Present value</t>
  </si>
  <si>
    <t>Cashflow</t>
  </si>
  <si>
    <t>NPV</t>
  </si>
  <si>
    <t>No need to include initial year</t>
  </si>
  <si>
    <t>NPV of irregular Cash Flows</t>
  </si>
  <si>
    <t>Date</t>
  </si>
  <si>
    <t>Cash flow</t>
  </si>
  <si>
    <t>Internal Rate of Return</t>
  </si>
  <si>
    <t>Cash Flow</t>
  </si>
  <si>
    <t>Guess</t>
  </si>
  <si>
    <t>IRR</t>
  </si>
  <si>
    <t>XIRR</t>
  </si>
  <si>
    <t>Mixed Internal Rate of Return</t>
  </si>
  <si>
    <t>MIRR</t>
  </si>
  <si>
    <t>Finance Rate</t>
  </si>
  <si>
    <t>Reinvestment Rate</t>
  </si>
  <si>
    <t>Income</t>
  </si>
  <si>
    <t>Expense</t>
  </si>
  <si>
    <t>Category</t>
  </si>
  <si>
    <t>Description</t>
  </si>
  <si>
    <t>Balance</t>
  </si>
  <si>
    <t>Starting balance</t>
  </si>
  <si>
    <t>Sales</t>
  </si>
  <si>
    <t>Sales speech</t>
  </si>
  <si>
    <t>Training</t>
  </si>
  <si>
    <t>Workshop</t>
  </si>
  <si>
    <t>Tickest</t>
  </si>
  <si>
    <t>Travel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</si>
</sst>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\ #,##0.00;[Red]&quot;₹&quot;\ \-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9" fontId="0" fillId="0" borderId="1" xfId="0" applyNumberFormat="1" applyBorder="1"/>
    <xf numFmtId="0" fontId="0" fillId="2" borderId="0" xfId="0" applyFill="1"/>
    <xf numFmtId="10" fontId="0" fillId="0" borderId="1" xfId="0" applyNumberFormat="1" applyBorder="1"/>
    <xf numFmtId="9" fontId="0" fillId="0" borderId="0" xfId="0" applyNumberFormat="1"/>
    <xf numFmtId="8" fontId="0" fillId="0" borderId="0" xfId="0" applyNumberFormat="1"/>
    <xf numFmtId="10" fontId="0" fillId="0" borderId="0" xfId="0" applyNumberFormat="1"/>
    <xf numFmtId="2" fontId="0" fillId="0" borderId="0" xfId="0" applyNumberFormat="1"/>
    <xf numFmtId="14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Interest Vs Principal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'Visualise change'!$E$3</c:f>
              <c:strCache>
                <c:ptCount val="1"/>
                <c:pt idx="0">
                  <c:v>Interest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'Visualise change'!$E$4:$E$27</c:f>
              <c:numCache>
                <c:formatCode>"₹"#,##0.00_);[Red]\("₹"#,##0.00\)</c:formatCode>
                <c:ptCount val="24"/>
                <c:pt idx="0">
                  <c:v>2989.583333333333</c:v>
                </c:pt>
                <c:pt idx="1">
                  <c:v>2876.8200404300692</c:v>
                </c:pt>
                <c:pt idx="2">
                  <c:v>2763.0935610665892</c:v>
                </c:pt>
                <c:pt idx="3">
                  <c:v>2648.3956680252131</c:v>
                </c:pt>
                <c:pt idx="4">
                  <c:v>2532.718063814109</c:v>
                </c:pt>
                <c:pt idx="5">
                  <c:v>2416.0523800670339</c:v>
                </c:pt>
                <c:pt idx="6">
                  <c:v>2298.390176937954</c:v>
                </c:pt>
                <c:pt idx="7">
                  <c:v>2179.7229424904785</c:v>
                </c:pt>
                <c:pt idx="8">
                  <c:v>2060.0420920820984</c:v>
                </c:pt>
                <c:pt idx="9">
                  <c:v>1939.338967743146</c:v>
                </c:pt>
                <c:pt idx="10">
                  <c:v>1817.6048375504656</c:v>
                </c:pt>
                <c:pt idx="11">
                  <c:v>1694.8308949957225</c:v>
                </c:pt>
                <c:pt idx="12">
                  <c:v>1571.008258348324</c:v>
                </c:pt>
                <c:pt idx="13">
                  <c:v>1446.1279700128964</c:v>
                </c:pt>
                <c:pt idx="14">
                  <c:v>1320.1809958812698</c:v>
                </c:pt>
                <c:pt idx="15">
                  <c:v>1193.1582246789358</c:v>
                </c:pt>
                <c:pt idx="16">
                  <c:v>1065.0504673059149</c:v>
                </c:pt>
                <c:pt idx="17">
                  <c:v>935.84845617199983</c:v>
                </c:pt>
                <c:pt idx="18">
                  <c:v>805.54284452631578</c:v>
                </c:pt>
                <c:pt idx="19">
                  <c:v>674.12420578115803</c:v>
                </c:pt>
                <c:pt idx="20">
                  <c:v>541.58303283005228</c:v>
                </c:pt>
                <c:pt idx="21">
                  <c:v>407.90973735998892</c:v>
                </c:pt>
                <c:pt idx="22">
                  <c:v>273.09464915778557</c:v>
                </c:pt>
                <c:pt idx="23">
                  <c:v>137.12801541052173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32-4017-8C6E-FC08E677AD9B}"/>
            </c:ext>
          </c:extLst>
        </c:ser>
        <c:ser>
          <c:idx val="1"/>
          <c:order val="1"/>
          <c:tx>
            <c:strRef>
              <c:f>'Visualise change'!$F$3</c:f>
              <c:strCache>
                <c:ptCount val="1"/>
                <c:pt idx="0">
                  <c:v>Principal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'Visualise change'!$F$4:$F$27</c:f>
              <c:numCache>
                <c:formatCode>"₹"#,##0.00_);[Red]\("₹"#,##0.00\)</c:formatCode>
                <c:ptCount val="24"/>
                <c:pt idx="0">
                  <c:v>13201.55624233339</c:v>
                </c:pt>
                <c:pt idx="1">
                  <c:v>13314.319535236658</c:v>
                </c:pt>
                <c:pt idx="2">
                  <c:v>13428.046014600137</c:v>
                </c:pt>
                <c:pt idx="3">
                  <c:v>13542.743907641512</c:v>
                </c:pt>
                <c:pt idx="4">
                  <c:v>13658.421511852617</c:v>
                </c:pt>
                <c:pt idx="5">
                  <c:v>13775.087195599692</c:v>
                </c:pt>
                <c:pt idx="6">
                  <c:v>13892.749398728773</c:v>
                </c:pt>
                <c:pt idx="7">
                  <c:v>14011.416633176246</c:v>
                </c:pt>
                <c:pt idx="8">
                  <c:v>14131.097483584628</c:v>
                </c:pt>
                <c:pt idx="9">
                  <c:v>14251.80060792358</c:v>
                </c:pt>
                <c:pt idx="10">
                  <c:v>14373.534738116259</c:v>
                </c:pt>
                <c:pt idx="11">
                  <c:v>14496.308680671002</c:v>
                </c:pt>
                <c:pt idx="12">
                  <c:v>14620.131317318403</c:v>
                </c:pt>
                <c:pt idx="13">
                  <c:v>14745.01160565383</c:v>
                </c:pt>
                <c:pt idx="14">
                  <c:v>14870.958579785456</c:v>
                </c:pt>
                <c:pt idx="15">
                  <c:v>14997.981350987791</c:v>
                </c:pt>
                <c:pt idx="16">
                  <c:v>15126.089108360811</c:v>
                </c:pt>
                <c:pt idx="17">
                  <c:v>15255.291119494725</c:v>
                </c:pt>
                <c:pt idx="18">
                  <c:v>15385.596731140411</c:v>
                </c:pt>
                <c:pt idx="19">
                  <c:v>15517.015369885568</c:v>
                </c:pt>
                <c:pt idx="20">
                  <c:v>15649.556542836674</c:v>
                </c:pt>
                <c:pt idx="21">
                  <c:v>15783.229838306739</c:v>
                </c:pt>
                <c:pt idx="22">
                  <c:v>15918.044926508941</c:v>
                </c:pt>
                <c:pt idx="23">
                  <c:v>16054.011560256204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32-4017-8C6E-FC08E677A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124597375"/>
        <c:axId val="2124601119"/>
      </c:barChart>
      <c:catAx>
        <c:axId val="212459737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601119"/>
        <c:crosses val="autoZero"/>
        <c:auto val="1"/>
        <c:lblAlgn val="ctr"/>
        <c:lblOffset val="100"/>
        <c:noMultiLvlLbl val="0"/>
      </c:catAx>
      <c:valAx>
        <c:axId val="212460111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₹&quot;#,##0.00_);[Red]\(&quot;₹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59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</xdr:row>
      <xdr:rowOff>180975</xdr:rowOff>
    </xdr:from>
    <xdr:to>
      <xdr:col>15</xdr:col>
      <xdr:colOff>323850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957BFB-C959-43B0-AB20-5A506163A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AF2A45-5D7D-459F-BB24-219517C80861}" name="Table1" displayName="Table1" ref="A1:F7" totalsRowShown="0">
  <autoFilter ref="A1:F7" xr:uid="{30AF2A45-5D7D-459F-BB24-219517C80861}"/>
  <tableColumns count="6">
    <tableColumn id="1" xr3:uid="{8EDFBBCD-579B-4C07-8CF5-5B588C962D5F}" name="Date" dataDxfId="0"/>
    <tableColumn id="2" xr3:uid="{3E8C79BC-FF56-4BD3-952E-44BFE83FF48F}" name="Income"/>
    <tableColumn id="3" xr3:uid="{DB024133-6319-46B7-AFF0-4A9E89E3A6BB}" name="Expense"/>
    <tableColumn id="4" xr3:uid="{AE22460A-5EBF-4B27-A3F9-9FEE6408EFAC}" name="Category"/>
    <tableColumn id="5" xr3:uid="{773723E9-109C-47A8-8EEB-94316CA56BAA}" name="Description"/>
    <tableColumn id="6" xr3:uid="{E86CC321-7C07-4575-8AE3-B350FD86B15C}" name="Balance">
      <calculatedColumnFormula>F1+B2-C2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26"/>
  <sheetViews>
    <sheetView showGridLines="0" workbookViewId="0">
      <selection activeCell="C7" sqref="C7"/>
    </sheetView>
  </sheetViews>
  <sheetFormatPr defaultRowHeight="15" x14ac:dyDescent="0.25"/>
  <cols>
    <col min="1" max="1" width="74.5703125" bestFit="1" customWidth="1"/>
    <col min="2" max="2" width="19.7109375" bestFit="1" customWidth="1"/>
    <col min="3" max="3" width="12" bestFit="1" customWidth="1"/>
    <col min="6" max="6" width="19.7109375" bestFit="1" customWidth="1"/>
    <col min="7" max="7" width="12" bestFit="1" customWidth="1"/>
  </cols>
  <sheetData>
    <row r="2" spans="1:7" x14ac:dyDescent="0.25">
      <c r="A2" t="s">
        <v>0</v>
      </c>
    </row>
    <row r="3" spans="1:7" x14ac:dyDescent="0.25">
      <c r="A3" t="s">
        <v>1</v>
      </c>
    </row>
    <row r="6" spans="1:7" x14ac:dyDescent="0.25">
      <c r="A6" t="s">
        <v>2</v>
      </c>
    </row>
    <row r="7" spans="1:7" x14ac:dyDescent="0.25">
      <c r="A7" t="s">
        <v>3</v>
      </c>
    </row>
    <row r="10" spans="1:7" x14ac:dyDescent="0.25">
      <c r="B10" s="3" t="s">
        <v>4</v>
      </c>
      <c r="F10" s="3" t="s">
        <v>10</v>
      </c>
    </row>
    <row r="12" spans="1:7" x14ac:dyDescent="0.25">
      <c r="B12" s="1" t="s">
        <v>5</v>
      </c>
      <c r="C12" s="1">
        <v>1000</v>
      </c>
      <c r="F12" s="1" t="s">
        <v>5</v>
      </c>
      <c r="G12" s="1">
        <v>1000</v>
      </c>
    </row>
    <row r="13" spans="1:7" x14ac:dyDescent="0.25">
      <c r="B13" s="1" t="s">
        <v>6</v>
      </c>
      <c r="C13" s="2">
        <v>0.06</v>
      </c>
      <c r="F13" s="1" t="s">
        <v>6</v>
      </c>
      <c r="G13" s="2">
        <v>0.06</v>
      </c>
    </row>
    <row r="14" spans="1:7" x14ac:dyDescent="0.25">
      <c r="B14" s="1"/>
      <c r="C14" s="1"/>
      <c r="F14" s="1"/>
      <c r="G14" s="1"/>
    </row>
    <row r="15" spans="1:7" x14ac:dyDescent="0.25">
      <c r="B15" s="1" t="s">
        <v>7</v>
      </c>
      <c r="C15" s="1">
        <f>C12*(1+C13)^8</f>
        <v>1593.8480745308423</v>
      </c>
      <c r="F15" s="1" t="s">
        <v>7</v>
      </c>
      <c r="G15" s="1">
        <f>G12/(1+G13)^8</f>
        <v>627.41237134182654</v>
      </c>
    </row>
    <row r="16" spans="1:7" x14ac:dyDescent="0.25">
      <c r="B16" s="1"/>
      <c r="C16" s="1"/>
      <c r="F16" s="1"/>
      <c r="G16" s="1"/>
    </row>
    <row r="17" spans="2:7" x14ac:dyDescent="0.25">
      <c r="B17" s="1" t="s">
        <v>8</v>
      </c>
      <c r="C17" s="1" t="s">
        <v>9</v>
      </c>
      <c r="F17" s="1" t="s">
        <v>8</v>
      </c>
      <c r="G17" s="1" t="s">
        <v>9</v>
      </c>
    </row>
    <row r="18" spans="2:7" x14ac:dyDescent="0.25">
      <c r="B18" s="1">
        <v>0</v>
      </c>
      <c r="C18" s="1">
        <v>1000</v>
      </c>
      <c r="F18" s="1">
        <v>0</v>
      </c>
      <c r="G18" s="1">
        <v>1000</v>
      </c>
    </row>
    <row r="19" spans="2:7" x14ac:dyDescent="0.25">
      <c r="B19" s="1">
        <v>1</v>
      </c>
      <c r="C19" s="1">
        <f>C18*1.06</f>
        <v>1060</v>
      </c>
      <c r="F19" s="1">
        <v>1</v>
      </c>
      <c r="G19" s="1">
        <f>G18/1.06</f>
        <v>943.39622641509425</v>
      </c>
    </row>
    <row r="20" spans="2:7" x14ac:dyDescent="0.25">
      <c r="B20" s="1">
        <v>2</v>
      </c>
      <c r="C20" s="1">
        <f t="shared" ref="C20:C26" si="0">C19*1.06</f>
        <v>1123.6000000000001</v>
      </c>
      <c r="F20" s="1">
        <v>2</v>
      </c>
      <c r="G20" s="1">
        <f t="shared" ref="G20:G26" si="1">G19/1.06</f>
        <v>889.99644001423985</v>
      </c>
    </row>
    <row r="21" spans="2:7" x14ac:dyDescent="0.25">
      <c r="B21" s="1">
        <v>3</v>
      </c>
      <c r="C21" s="1">
        <f t="shared" si="0"/>
        <v>1191.0160000000003</v>
      </c>
      <c r="F21" s="1">
        <v>3</v>
      </c>
      <c r="G21" s="1">
        <f t="shared" si="1"/>
        <v>839.61928303230172</v>
      </c>
    </row>
    <row r="22" spans="2:7" x14ac:dyDescent="0.25">
      <c r="B22" s="1">
        <v>4</v>
      </c>
      <c r="C22" s="1">
        <f t="shared" si="0"/>
        <v>1262.4769600000004</v>
      </c>
      <c r="F22" s="1">
        <v>4</v>
      </c>
      <c r="G22" s="1">
        <f t="shared" si="1"/>
        <v>792.09366323802044</v>
      </c>
    </row>
    <row r="23" spans="2:7" x14ac:dyDescent="0.25">
      <c r="B23" s="1">
        <v>5</v>
      </c>
      <c r="C23" s="1">
        <f t="shared" si="0"/>
        <v>1338.2255776000004</v>
      </c>
      <c r="F23" s="1">
        <v>5</v>
      </c>
      <c r="G23" s="1">
        <f t="shared" si="1"/>
        <v>747.25817286605695</v>
      </c>
    </row>
    <row r="24" spans="2:7" x14ac:dyDescent="0.25">
      <c r="B24" s="1">
        <v>6</v>
      </c>
      <c r="C24" s="1">
        <f t="shared" si="0"/>
        <v>1418.5191122560004</v>
      </c>
      <c r="F24" s="1">
        <v>6</v>
      </c>
      <c r="G24" s="1">
        <f t="shared" si="1"/>
        <v>704.96054043967638</v>
      </c>
    </row>
    <row r="25" spans="2:7" x14ac:dyDescent="0.25">
      <c r="B25" s="1">
        <v>7</v>
      </c>
      <c r="C25" s="1">
        <f t="shared" si="0"/>
        <v>1503.6302589913605</v>
      </c>
      <c r="F25" s="1">
        <v>7</v>
      </c>
      <c r="G25" s="1">
        <f t="shared" si="1"/>
        <v>665.05711362233615</v>
      </c>
    </row>
    <row r="26" spans="2:7" x14ac:dyDescent="0.25">
      <c r="B26" s="1">
        <v>8</v>
      </c>
      <c r="C26" s="1">
        <f t="shared" si="0"/>
        <v>1593.8480745308423</v>
      </c>
      <c r="F26" s="1">
        <v>8</v>
      </c>
      <c r="G26" s="1">
        <f t="shared" si="1"/>
        <v>627.41237134182654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F8E58-8189-4C65-BDC1-EA6AC4EBE5A4}">
  <dimension ref="A1:D13"/>
  <sheetViews>
    <sheetView topLeftCell="A3" workbookViewId="0">
      <selection activeCell="E10" sqref="E10"/>
    </sheetView>
  </sheetViews>
  <sheetFormatPr defaultRowHeight="15" x14ac:dyDescent="0.25"/>
  <cols>
    <col min="2" max="2" width="12.28515625" bestFit="1" customWidth="1"/>
  </cols>
  <sheetData>
    <row r="1" spans="1:4" x14ac:dyDescent="0.25">
      <c r="A1" t="s">
        <v>47</v>
      </c>
    </row>
    <row r="3" spans="1:4" x14ac:dyDescent="0.25">
      <c r="A3" t="s">
        <v>31</v>
      </c>
      <c r="B3" s="7">
        <v>5.7500000000000002E-2</v>
      </c>
    </row>
    <row r="5" spans="1:4" x14ac:dyDescent="0.25">
      <c r="A5" t="s">
        <v>8</v>
      </c>
      <c r="B5" t="s">
        <v>48</v>
      </c>
    </row>
    <row r="6" spans="1:4" x14ac:dyDescent="0.25">
      <c r="A6">
        <v>0</v>
      </c>
      <c r="B6">
        <v>-400000</v>
      </c>
      <c r="D6" t="s">
        <v>50</v>
      </c>
    </row>
    <row r="7" spans="1:4" x14ac:dyDescent="0.25">
      <c r="A7">
        <v>1</v>
      </c>
      <c r="B7">
        <v>35000</v>
      </c>
    </row>
    <row r="8" spans="1:4" x14ac:dyDescent="0.25">
      <c r="A8">
        <v>2</v>
      </c>
      <c r="B8">
        <v>85000</v>
      </c>
    </row>
    <row r="9" spans="1:4" x14ac:dyDescent="0.25">
      <c r="A9">
        <v>3</v>
      </c>
      <c r="B9">
        <v>150000</v>
      </c>
    </row>
    <row r="10" spans="1:4" x14ac:dyDescent="0.25">
      <c r="A10">
        <v>4</v>
      </c>
      <c r="B10">
        <v>150000</v>
      </c>
    </row>
    <row r="11" spans="1:4" x14ac:dyDescent="0.25">
      <c r="A11">
        <v>5</v>
      </c>
      <c r="B11">
        <v>150000</v>
      </c>
    </row>
    <row r="13" spans="1:4" x14ac:dyDescent="0.25">
      <c r="A13" t="s">
        <v>49</v>
      </c>
      <c r="B13" s="6">
        <f>NPV(B3,B7:B11)+B6</f>
        <v>69304.454499534157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7C02-7248-477E-8848-F385F8B9B732}">
  <dimension ref="A1:B13"/>
  <sheetViews>
    <sheetView topLeftCell="A3" workbookViewId="0">
      <selection activeCell="A6" sqref="A6:B11"/>
    </sheetView>
  </sheetViews>
  <sheetFormatPr defaultRowHeight="15" x14ac:dyDescent="0.25"/>
  <cols>
    <col min="1" max="1" width="10.42578125" bestFit="1" customWidth="1"/>
  </cols>
  <sheetData>
    <row r="1" spans="1:2" x14ac:dyDescent="0.25">
      <c r="A1" t="s">
        <v>51</v>
      </c>
    </row>
    <row r="3" spans="1:2" x14ac:dyDescent="0.25">
      <c r="A3" t="s">
        <v>31</v>
      </c>
      <c r="B3" s="7">
        <v>5.7500000000000002E-2</v>
      </c>
    </row>
    <row r="5" spans="1:2" x14ac:dyDescent="0.25">
      <c r="A5" t="s">
        <v>52</v>
      </c>
      <c r="B5" t="s">
        <v>53</v>
      </c>
    </row>
    <row r="6" spans="1:2" x14ac:dyDescent="0.25">
      <c r="A6" s="9">
        <v>43115</v>
      </c>
      <c r="B6">
        <v>-350000</v>
      </c>
    </row>
    <row r="7" spans="1:2" x14ac:dyDescent="0.25">
      <c r="A7" s="9">
        <v>43580</v>
      </c>
      <c r="B7">
        <v>40000</v>
      </c>
    </row>
    <row r="8" spans="1:2" x14ac:dyDescent="0.25">
      <c r="A8" s="9">
        <v>44019</v>
      </c>
      <c r="B8">
        <v>75000</v>
      </c>
    </row>
    <row r="9" spans="1:2" x14ac:dyDescent="0.25">
      <c r="A9" s="9">
        <v>44195</v>
      </c>
      <c r="B9">
        <v>80000</v>
      </c>
    </row>
    <row r="10" spans="1:2" x14ac:dyDescent="0.25">
      <c r="A10" s="9">
        <v>44501</v>
      </c>
      <c r="B10">
        <v>150000</v>
      </c>
    </row>
    <row r="11" spans="1:2" x14ac:dyDescent="0.25">
      <c r="A11" s="9">
        <v>44834</v>
      </c>
      <c r="B11">
        <v>150000</v>
      </c>
    </row>
    <row r="13" spans="1:2" x14ac:dyDescent="0.25">
      <c r="A13" t="s">
        <v>49</v>
      </c>
      <c r="B13">
        <f>XNPV(B3,B6:B11,A6:A11)</f>
        <v>56939.92612800248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D5118-DFB4-4B5E-9B6D-9AEF88B13CC7}">
  <dimension ref="A1:B13"/>
  <sheetViews>
    <sheetView topLeftCell="A3" workbookViewId="0">
      <selection activeCell="A3" sqref="A3:B10"/>
    </sheetView>
  </sheetViews>
  <sheetFormatPr defaultRowHeight="15" x14ac:dyDescent="0.25"/>
  <sheetData>
    <row r="1" spans="1:2" x14ac:dyDescent="0.25">
      <c r="A1" t="s">
        <v>54</v>
      </c>
    </row>
    <row r="3" spans="1:2" x14ac:dyDescent="0.25">
      <c r="A3" t="s">
        <v>8</v>
      </c>
      <c r="B3" t="s">
        <v>55</v>
      </c>
    </row>
    <row r="4" spans="1:2" x14ac:dyDescent="0.25">
      <c r="A4">
        <v>0</v>
      </c>
      <c r="B4">
        <v>-85000</v>
      </c>
    </row>
    <row r="5" spans="1:2" x14ac:dyDescent="0.25">
      <c r="A5">
        <v>1</v>
      </c>
      <c r="B5">
        <v>15000</v>
      </c>
    </row>
    <row r="6" spans="1:2" x14ac:dyDescent="0.25">
      <c r="A6">
        <v>2</v>
      </c>
      <c r="B6">
        <v>25000</v>
      </c>
    </row>
    <row r="7" spans="1:2" x14ac:dyDescent="0.25">
      <c r="A7">
        <v>3</v>
      </c>
      <c r="B7">
        <v>40000</v>
      </c>
    </row>
    <row r="8" spans="1:2" x14ac:dyDescent="0.25">
      <c r="A8">
        <v>4</v>
      </c>
      <c r="B8">
        <v>40000</v>
      </c>
    </row>
    <row r="9" spans="1:2" x14ac:dyDescent="0.25">
      <c r="A9">
        <v>5</v>
      </c>
      <c r="B9">
        <v>40000</v>
      </c>
    </row>
    <row r="10" spans="1:2" x14ac:dyDescent="0.25">
      <c r="A10">
        <v>6</v>
      </c>
      <c r="B10">
        <v>50000</v>
      </c>
    </row>
    <row r="11" spans="1:2" x14ac:dyDescent="0.25">
      <c r="A11" t="s">
        <v>56</v>
      </c>
      <c r="B11" s="5">
        <v>0.1</v>
      </c>
    </row>
    <row r="13" spans="1:2" x14ac:dyDescent="0.25">
      <c r="A13" t="s">
        <v>57</v>
      </c>
      <c r="B13" s="5">
        <f>IRR(B4:B10,B11)</f>
        <v>0.27539079840225211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86BAF-090B-4548-9B5B-CFBDDA1F4A99}">
  <dimension ref="A1:B13"/>
  <sheetViews>
    <sheetView topLeftCell="A3" workbookViewId="0">
      <selection activeCell="E8" sqref="E8"/>
    </sheetView>
  </sheetViews>
  <sheetFormatPr defaultRowHeight="15" x14ac:dyDescent="0.25"/>
  <cols>
    <col min="1" max="1" width="21.5703125" bestFit="1" customWidth="1"/>
    <col min="2" max="2" width="12" bestFit="1" customWidth="1"/>
  </cols>
  <sheetData>
    <row r="1" spans="1:2" x14ac:dyDescent="0.25">
      <c r="A1" t="s">
        <v>54</v>
      </c>
    </row>
    <row r="3" spans="1:2" x14ac:dyDescent="0.25">
      <c r="A3" t="s">
        <v>52</v>
      </c>
      <c r="B3" t="s">
        <v>53</v>
      </c>
    </row>
    <row r="4" spans="1:2" x14ac:dyDescent="0.25">
      <c r="A4" s="9">
        <v>43115</v>
      </c>
      <c r="B4">
        <v>-350000</v>
      </c>
    </row>
    <row r="5" spans="1:2" x14ac:dyDescent="0.25">
      <c r="A5" s="9">
        <v>43580</v>
      </c>
      <c r="B5">
        <v>40000</v>
      </c>
    </row>
    <row r="6" spans="1:2" x14ac:dyDescent="0.25">
      <c r="A6" s="9">
        <v>44019</v>
      </c>
      <c r="B6">
        <v>75000</v>
      </c>
    </row>
    <row r="7" spans="1:2" x14ac:dyDescent="0.25">
      <c r="A7" s="9">
        <v>44195</v>
      </c>
      <c r="B7">
        <v>80000</v>
      </c>
    </row>
    <row r="8" spans="1:2" x14ac:dyDescent="0.25">
      <c r="A8" s="9">
        <v>44501</v>
      </c>
      <c r="B8">
        <v>150000</v>
      </c>
    </row>
    <row r="9" spans="1:2" x14ac:dyDescent="0.25">
      <c r="A9" s="9">
        <v>44834</v>
      </c>
      <c r="B9">
        <v>150000</v>
      </c>
    </row>
    <row r="10" spans="1:2" x14ac:dyDescent="0.25">
      <c r="A10" s="9">
        <v>44835</v>
      </c>
      <c r="B10">
        <v>150001</v>
      </c>
    </row>
    <row r="12" spans="1:2" x14ac:dyDescent="0.25">
      <c r="A12" t="s">
        <v>56</v>
      </c>
      <c r="B12" s="5">
        <v>0.1</v>
      </c>
    </row>
    <row r="13" spans="1:2" x14ac:dyDescent="0.25">
      <c r="A13" t="s">
        <v>58</v>
      </c>
      <c r="B13" s="10">
        <f>XIRR(B4:B10,A4:A10,B12)</f>
        <v>0.17884585261344912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9FE94-E004-4349-8640-4BCAF84838E5}">
  <dimension ref="A1:F12"/>
  <sheetViews>
    <sheetView topLeftCell="A2" workbookViewId="0">
      <selection activeCell="B12" sqref="B12"/>
    </sheetView>
  </sheetViews>
  <sheetFormatPr defaultRowHeight="15" x14ac:dyDescent="0.25"/>
  <cols>
    <col min="1" max="1" width="27.7109375" bestFit="1" customWidth="1"/>
    <col min="2" max="2" width="9.85546875" bestFit="1" customWidth="1"/>
    <col min="5" max="5" width="18.140625" bestFit="1" customWidth="1"/>
    <col min="6" max="6" width="3.5703125" bestFit="1" customWidth="1"/>
  </cols>
  <sheetData>
    <row r="1" spans="1:6" x14ac:dyDescent="0.25">
      <c r="A1" t="s">
        <v>59</v>
      </c>
    </row>
    <row r="3" spans="1:6" x14ac:dyDescent="0.25">
      <c r="A3" t="s">
        <v>8</v>
      </c>
      <c r="B3" t="s">
        <v>55</v>
      </c>
    </row>
    <row r="4" spans="1:6" x14ac:dyDescent="0.25">
      <c r="A4">
        <v>0</v>
      </c>
      <c r="B4">
        <v>-85000</v>
      </c>
      <c r="E4" t="s">
        <v>61</v>
      </c>
      <c r="F4" s="5">
        <v>7.0000000000000007E-2</v>
      </c>
    </row>
    <row r="5" spans="1:6" x14ac:dyDescent="0.25">
      <c r="A5">
        <v>1</v>
      </c>
      <c r="B5">
        <v>15000</v>
      </c>
    </row>
    <row r="6" spans="1:6" x14ac:dyDescent="0.25">
      <c r="A6">
        <v>2</v>
      </c>
      <c r="B6">
        <v>25000</v>
      </c>
      <c r="E6" t="s">
        <v>62</v>
      </c>
      <c r="F6" s="5">
        <v>0.09</v>
      </c>
    </row>
    <row r="7" spans="1:6" x14ac:dyDescent="0.25">
      <c r="A7">
        <v>3</v>
      </c>
      <c r="B7">
        <v>40000</v>
      </c>
    </row>
    <row r="8" spans="1:6" x14ac:dyDescent="0.25">
      <c r="A8">
        <v>4</v>
      </c>
      <c r="B8">
        <v>40000</v>
      </c>
    </row>
    <row r="9" spans="1:6" x14ac:dyDescent="0.25">
      <c r="A9">
        <v>5</v>
      </c>
      <c r="B9">
        <v>40000</v>
      </c>
    </row>
    <row r="10" spans="1:6" x14ac:dyDescent="0.25">
      <c r="A10">
        <v>6</v>
      </c>
      <c r="B10">
        <v>50000</v>
      </c>
    </row>
    <row r="12" spans="1:6" x14ac:dyDescent="0.25">
      <c r="A12" t="s">
        <v>60</v>
      </c>
      <c r="B12" s="5">
        <f>MIRR(B4:B10,F4,F6)</f>
        <v>0.19801029302779827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6AB9A-E998-4BC9-B58F-32EE08590B87}">
  <dimension ref="A1:F7"/>
  <sheetViews>
    <sheetView workbookViewId="0">
      <selection activeCell="G11" sqref="G11"/>
    </sheetView>
  </sheetViews>
  <sheetFormatPr defaultRowHeight="15" x14ac:dyDescent="0.25"/>
  <cols>
    <col min="1" max="1" width="10.42578125" bestFit="1" customWidth="1"/>
    <col min="2" max="2" width="9.85546875" bestFit="1" customWidth="1"/>
    <col min="3" max="3" width="10.7109375" bestFit="1" customWidth="1"/>
    <col min="4" max="4" width="11.140625" bestFit="1" customWidth="1"/>
    <col min="5" max="5" width="15.28515625" bestFit="1" customWidth="1"/>
    <col min="6" max="6" width="10.140625" bestFit="1" customWidth="1"/>
  </cols>
  <sheetData>
    <row r="1" spans="1:6" x14ac:dyDescent="0.25">
      <c r="A1" t="s">
        <v>52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</row>
    <row r="2" spans="1:6" x14ac:dyDescent="0.25">
      <c r="A2" s="9">
        <v>40179</v>
      </c>
      <c r="E2" t="s">
        <v>68</v>
      </c>
      <c r="F2">
        <v>45000</v>
      </c>
    </row>
    <row r="3" spans="1:6" x14ac:dyDescent="0.25">
      <c r="A3" s="9">
        <v>40210</v>
      </c>
      <c r="F3">
        <f>F2+B3-C3</f>
        <v>45000</v>
      </c>
    </row>
    <row r="4" spans="1:6" x14ac:dyDescent="0.25">
      <c r="A4" s="9">
        <v>42949</v>
      </c>
      <c r="B4">
        <v>15000</v>
      </c>
      <c r="D4" t="s">
        <v>69</v>
      </c>
      <c r="E4" t="s">
        <v>70</v>
      </c>
      <c r="F4">
        <f t="shared" ref="F4:F6" si="0">F3+B4-C4</f>
        <v>60000</v>
      </c>
    </row>
    <row r="5" spans="1:6" x14ac:dyDescent="0.25">
      <c r="A5" s="9">
        <v>42952</v>
      </c>
      <c r="C5">
        <v>3000</v>
      </c>
      <c r="D5" t="s">
        <v>71</v>
      </c>
      <c r="E5" t="s">
        <v>72</v>
      </c>
      <c r="F5">
        <f t="shared" si="0"/>
        <v>57000</v>
      </c>
    </row>
    <row r="6" spans="1:6" x14ac:dyDescent="0.25">
      <c r="A6" s="9">
        <v>42956</v>
      </c>
      <c r="C6">
        <v>600</v>
      </c>
      <c r="D6" t="s">
        <v>74</v>
      </c>
      <c r="E6" t="s">
        <v>73</v>
      </c>
      <c r="F6">
        <f t="shared" si="0"/>
        <v>56400</v>
      </c>
    </row>
    <row r="7" spans="1:6" x14ac:dyDescent="0.25">
      <c r="A7" s="9">
        <v>42987</v>
      </c>
      <c r="B7">
        <v>1200</v>
      </c>
      <c r="C7">
        <v>25</v>
      </c>
      <c r="F7">
        <f>F6+B7-C7</f>
        <v>57575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8F735-011D-4F1F-93D4-5E5E26E0C6DC}">
  <dimension ref="A1:F27"/>
  <sheetViews>
    <sheetView tabSelected="1" workbookViewId="0">
      <selection activeCell="H7" sqref="H7"/>
    </sheetView>
  </sheetViews>
  <sheetFormatPr defaultRowHeight="15" x14ac:dyDescent="0.25"/>
  <cols>
    <col min="5" max="5" width="10.42578125" bestFit="1" customWidth="1"/>
    <col min="6" max="6" width="13.140625" bestFit="1" customWidth="1"/>
  </cols>
  <sheetData>
    <row r="1" spans="1:6" x14ac:dyDescent="0.25">
      <c r="A1" t="s">
        <v>37</v>
      </c>
    </row>
    <row r="3" spans="1:6" x14ac:dyDescent="0.25">
      <c r="A3" t="s">
        <v>31</v>
      </c>
      <c r="B3" s="7">
        <v>0.10249999999999999</v>
      </c>
      <c r="D3" t="s">
        <v>8</v>
      </c>
      <c r="E3" t="s">
        <v>4</v>
      </c>
      <c r="F3" t="s">
        <v>5</v>
      </c>
    </row>
    <row r="4" spans="1:6" x14ac:dyDescent="0.25">
      <c r="A4" t="s">
        <v>32</v>
      </c>
      <c r="B4">
        <v>24</v>
      </c>
      <c r="D4">
        <v>1</v>
      </c>
      <c r="E4" s="6">
        <f>-IPMT($B$3/12,D4,$B$4,$B$5,$B$6,$B$7)</f>
        <v>2989.583333333333</v>
      </c>
      <c r="F4" s="6">
        <f>-PPMT($B$3/12,D4,$B$4,$B$5,$B$6,$B$7)</f>
        <v>13201.55624233339</v>
      </c>
    </row>
    <row r="5" spans="1:6" x14ac:dyDescent="0.25">
      <c r="A5" t="s">
        <v>19</v>
      </c>
      <c r="B5">
        <v>350000</v>
      </c>
      <c r="D5">
        <v>2</v>
      </c>
      <c r="E5" s="6">
        <f t="shared" ref="E5:E27" si="0">-IPMT($B$3/12,D5,$B$4,$B$5,$B$6,$B$7)</f>
        <v>2876.8200404300692</v>
      </c>
      <c r="F5" s="6">
        <f t="shared" ref="F5:F27" si="1">-PPMT($B$3/12,D5,$B$4,$B$5,$B$6,$B$7)</f>
        <v>13314.319535236658</v>
      </c>
    </row>
    <row r="6" spans="1:6" x14ac:dyDescent="0.25">
      <c r="A6" t="s">
        <v>30</v>
      </c>
      <c r="B6">
        <v>0</v>
      </c>
      <c r="D6">
        <v>3</v>
      </c>
      <c r="E6" s="6">
        <f t="shared" si="0"/>
        <v>2763.0935610665892</v>
      </c>
      <c r="F6" s="6">
        <f t="shared" si="1"/>
        <v>13428.046014600137</v>
      </c>
    </row>
    <row r="7" spans="1:6" x14ac:dyDescent="0.25">
      <c r="A7" t="s">
        <v>33</v>
      </c>
      <c r="B7">
        <v>0</v>
      </c>
      <c r="D7">
        <v>4</v>
      </c>
      <c r="E7" s="6">
        <f t="shared" si="0"/>
        <v>2648.3956680252131</v>
      </c>
      <c r="F7" s="6">
        <f t="shared" si="1"/>
        <v>13542.743907641512</v>
      </c>
    </row>
    <row r="8" spans="1:6" x14ac:dyDescent="0.25">
      <c r="D8">
        <v>5</v>
      </c>
      <c r="E8" s="6">
        <f t="shared" si="0"/>
        <v>2532.718063814109</v>
      </c>
      <c r="F8" s="6">
        <f t="shared" si="1"/>
        <v>13658.421511852617</v>
      </c>
    </row>
    <row r="9" spans="1:6" x14ac:dyDescent="0.25">
      <c r="D9">
        <v>6</v>
      </c>
      <c r="E9" s="6">
        <f t="shared" si="0"/>
        <v>2416.0523800670339</v>
      </c>
      <c r="F9" s="6">
        <f t="shared" si="1"/>
        <v>13775.087195599692</v>
      </c>
    </row>
    <row r="10" spans="1:6" x14ac:dyDescent="0.25">
      <c r="D10">
        <v>7</v>
      </c>
      <c r="E10" s="6">
        <f t="shared" si="0"/>
        <v>2298.390176937954</v>
      </c>
      <c r="F10" s="6">
        <f t="shared" si="1"/>
        <v>13892.749398728773</v>
      </c>
    </row>
    <row r="11" spans="1:6" x14ac:dyDescent="0.25">
      <c r="D11">
        <v>8</v>
      </c>
      <c r="E11" s="6">
        <f t="shared" si="0"/>
        <v>2179.7229424904785</v>
      </c>
      <c r="F11" s="6">
        <f t="shared" si="1"/>
        <v>14011.416633176246</v>
      </c>
    </row>
    <row r="12" spans="1:6" x14ac:dyDescent="0.25">
      <c r="D12">
        <v>9</v>
      </c>
      <c r="E12" s="6">
        <f t="shared" si="0"/>
        <v>2060.0420920820984</v>
      </c>
      <c r="F12" s="6">
        <f t="shared" si="1"/>
        <v>14131.097483584628</v>
      </c>
    </row>
    <row r="13" spans="1:6" x14ac:dyDescent="0.25">
      <c r="D13">
        <v>10</v>
      </c>
      <c r="E13" s="6">
        <f t="shared" si="0"/>
        <v>1939.338967743146</v>
      </c>
      <c r="F13" s="6">
        <f t="shared" si="1"/>
        <v>14251.80060792358</v>
      </c>
    </row>
    <row r="14" spans="1:6" x14ac:dyDescent="0.25">
      <c r="D14">
        <v>11</v>
      </c>
      <c r="E14" s="6">
        <f t="shared" si="0"/>
        <v>1817.6048375504656</v>
      </c>
      <c r="F14" s="6">
        <f t="shared" si="1"/>
        <v>14373.534738116259</v>
      </c>
    </row>
    <row r="15" spans="1:6" x14ac:dyDescent="0.25">
      <c r="D15">
        <v>12</v>
      </c>
      <c r="E15" s="6">
        <f t="shared" si="0"/>
        <v>1694.8308949957225</v>
      </c>
      <c r="F15" s="6">
        <f t="shared" si="1"/>
        <v>14496.308680671002</v>
      </c>
    </row>
    <row r="16" spans="1:6" x14ac:dyDescent="0.25">
      <c r="D16">
        <v>13</v>
      </c>
      <c r="E16" s="6">
        <f t="shared" si="0"/>
        <v>1571.008258348324</v>
      </c>
      <c r="F16" s="6">
        <f t="shared" si="1"/>
        <v>14620.131317318403</v>
      </c>
    </row>
    <row r="17" spans="4:6" x14ac:dyDescent="0.25">
      <c r="D17">
        <v>14</v>
      </c>
      <c r="E17" s="6">
        <f t="shared" si="0"/>
        <v>1446.1279700128964</v>
      </c>
      <c r="F17" s="6">
        <f t="shared" si="1"/>
        <v>14745.01160565383</v>
      </c>
    </row>
    <row r="18" spans="4:6" x14ac:dyDescent="0.25">
      <c r="D18">
        <v>15</v>
      </c>
      <c r="E18" s="6">
        <f t="shared" si="0"/>
        <v>1320.1809958812698</v>
      </c>
      <c r="F18" s="6">
        <f t="shared" si="1"/>
        <v>14870.958579785456</v>
      </c>
    </row>
    <row r="19" spans="4:6" x14ac:dyDescent="0.25">
      <c r="D19">
        <v>16</v>
      </c>
      <c r="E19" s="6">
        <f t="shared" si="0"/>
        <v>1193.1582246789358</v>
      </c>
      <c r="F19" s="6">
        <f t="shared" si="1"/>
        <v>14997.981350987791</v>
      </c>
    </row>
    <row r="20" spans="4:6" x14ac:dyDescent="0.25">
      <c r="D20">
        <v>17</v>
      </c>
      <c r="E20" s="6">
        <f t="shared" si="0"/>
        <v>1065.0504673059149</v>
      </c>
      <c r="F20" s="6">
        <f t="shared" si="1"/>
        <v>15126.089108360811</v>
      </c>
    </row>
    <row r="21" spans="4:6" x14ac:dyDescent="0.25">
      <c r="D21">
        <v>18</v>
      </c>
      <c r="E21" s="6">
        <f t="shared" si="0"/>
        <v>935.84845617199983</v>
      </c>
      <c r="F21" s="6">
        <f t="shared" si="1"/>
        <v>15255.291119494725</v>
      </c>
    </row>
    <row r="22" spans="4:6" x14ac:dyDescent="0.25">
      <c r="D22">
        <v>19</v>
      </c>
      <c r="E22" s="6">
        <f t="shared" si="0"/>
        <v>805.54284452631578</v>
      </c>
      <c r="F22" s="6">
        <f t="shared" si="1"/>
        <v>15385.596731140411</v>
      </c>
    </row>
    <row r="23" spans="4:6" x14ac:dyDescent="0.25">
      <c r="D23">
        <v>20</v>
      </c>
      <c r="E23" s="6">
        <f t="shared" si="0"/>
        <v>674.12420578115803</v>
      </c>
      <c r="F23" s="6">
        <f t="shared" si="1"/>
        <v>15517.015369885568</v>
      </c>
    </row>
    <row r="24" spans="4:6" x14ac:dyDescent="0.25">
      <c r="D24">
        <v>21</v>
      </c>
      <c r="E24" s="6">
        <f t="shared" si="0"/>
        <v>541.58303283005228</v>
      </c>
      <c r="F24" s="6">
        <f t="shared" si="1"/>
        <v>15649.556542836674</v>
      </c>
    </row>
    <row r="25" spans="4:6" x14ac:dyDescent="0.25">
      <c r="D25">
        <v>22</v>
      </c>
      <c r="E25" s="6">
        <f t="shared" si="0"/>
        <v>407.90973735998892</v>
      </c>
      <c r="F25" s="6">
        <f t="shared" si="1"/>
        <v>15783.229838306739</v>
      </c>
    </row>
    <row r="26" spans="4:6" x14ac:dyDescent="0.25">
      <c r="D26">
        <v>23</v>
      </c>
      <c r="E26" s="6">
        <f t="shared" si="0"/>
        <v>273.09464915778557</v>
      </c>
      <c r="F26" s="6">
        <f t="shared" si="1"/>
        <v>15918.044926508941</v>
      </c>
    </row>
    <row r="27" spans="4:6" x14ac:dyDescent="0.25">
      <c r="D27">
        <v>24</v>
      </c>
      <c r="E27" s="6">
        <f t="shared" si="0"/>
        <v>137.12801541052173</v>
      </c>
      <c r="F27" s="6">
        <f t="shared" si="1"/>
        <v>16054.011560256204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B3ED0-3AB3-4AFB-AF70-46F3BEA5744F}">
  <dimension ref="A1:J9"/>
  <sheetViews>
    <sheetView workbookViewId="0">
      <selection activeCell="F13" sqref="F13"/>
    </sheetView>
  </sheetViews>
  <sheetFormatPr defaultRowHeight="15" x14ac:dyDescent="0.25"/>
  <cols>
    <col min="1" max="1" width="5" bestFit="1" customWidth="1"/>
    <col min="2" max="2" width="12" bestFit="1" customWidth="1"/>
    <col min="3" max="3" width="20.7109375" bestFit="1" customWidth="1"/>
    <col min="7" max="7" width="21.42578125" bestFit="1" customWidth="1"/>
    <col min="8" max="8" width="6.140625" bestFit="1" customWidth="1"/>
    <col min="10" max="10" width="62.42578125" bestFit="1" customWidth="1"/>
  </cols>
  <sheetData>
    <row r="1" spans="1:10" x14ac:dyDescent="0.25">
      <c r="A1" s="1" t="s">
        <v>11</v>
      </c>
      <c r="B1" s="1" t="s">
        <v>12</v>
      </c>
      <c r="C1" s="1" t="s">
        <v>13</v>
      </c>
    </row>
    <row r="2" spans="1:10" x14ac:dyDescent="0.25">
      <c r="A2" s="1">
        <v>2009</v>
      </c>
      <c r="B2" s="2">
        <v>-0.05</v>
      </c>
      <c r="C2" s="2">
        <f>B2+1</f>
        <v>0.95</v>
      </c>
    </row>
    <row r="3" spans="1:10" x14ac:dyDescent="0.25">
      <c r="A3" s="1">
        <v>2010</v>
      </c>
      <c r="B3" s="2">
        <v>0.49</v>
      </c>
      <c r="C3" s="2">
        <f t="shared" ref="C3:C9" si="0">B3+1</f>
        <v>1.49</v>
      </c>
      <c r="G3" s="1" t="s">
        <v>14</v>
      </c>
      <c r="H3" s="4">
        <f>AVERAGE(B2:B9)</f>
        <v>8.7500000000000008E-2</v>
      </c>
      <c r="J3" s="3" t="s">
        <v>16</v>
      </c>
    </row>
    <row r="4" spans="1:10" x14ac:dyDescent="0.25">
      <c r="A4" s="1">
        <v>2011</v>
      </c>
      <c r="B4" s="2">
        <v>0.41</v>
      </c>
      <c r="C4" s="2">
        <f t="shared" si="0"/>
        <v>1.41</v>
      </c>
      <c r="G4" s="1"/>
      <c r="H4" s="1"/>
    </row>
    <row r="5" spans="1:10" x14ac:dyDescent="0.25">
      <c r="A5" s="1">
        <v>2012</v>
      </c>
      <c r="B5" s="2">
        <v>-0.28999999999999998</v>
      </c>
      <c r="C5" s="2">
        <f t="shared" si="0"/>
        <v>0.71</v>
      </c>
      <c r="G5" s="1" t="s">
        <v>15</v>
      </c>
      <c r="H5" s="4">
        <f>GEOMEAN(C2:C9)-1</f>
        <v>4.6215883562100268E-2</v>
      </c>
    </row>
    <row r="6" spans="1:10" x14ac:dyDescent="0.25">
      <c r="A6" s="1">
        <v>2013</v>
      </c>
      <c r="B6" s="2">
        <v>-0.26</v>
      </c>
      <c r="C6" s="2">
        <f t="shared" si="0"/>
        <v>0.74</v>
      </c>
    </row>
    <row r="7" spans="1:10" x14ac:dyDescent="0.25">
      <c r="A7" s="1">
        <v>2014</v>
      </c>
      <c r="B7" s="2">
        <v>0.33</v>
      </c>
      <c r="C7" s="2">
        <f t="shared" si="0"/>
        <v>1.33</v>
      </c>
    </row>
    <row r="8" spans="1:10" x14ac:dyDescent="0.25">
      <c r="A8" s="1">
        <v>2015</v>
      </c>
      <c r="B8" s="2">
        <v>0.24</v>
      </c>
      <c r="C8" s="2">
        <f t="shared" si="0"/>
        <v>1.24</v>
      </c>
    </row>
    <row r="9" spans="1:10" x14ac:dyDescent="0.25">
      <c r="A9" s="1">
        <v>2016</v>
      </c>
      <c r="B9" s="2">
        <v>-0.17</v>
      </c>
      <c r="C9" s="2">
        <f t="shared" si="0"/>
        <v>0.83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5660C-D78A-4D55-BFD7-302D7AB44CEB}">
  <dimension ref="A1:I21"/>
  <sheetViews>
    <sheetView topLeftCell="A4" workbookViewId="0">
      <selection activeCell="G14" sqref="G14"/>
    </sheetView>
  </sheetViews>
  <sheetFormatPr defaultRowHeight="15" x14ac:dyDescent="0.25"/>
  <cols>
    <col min="8" max="8" width="12" bestFit="1" customWidth="1"/>
  </cols>
  <sheetData>
    <row r="1" spans="1:9" x14ac:dyDescent="0.25">
      <c r="A1" t="s">
        <v>8</v>
      </c>
      <c r="B1" t="s">
        <v>17</v>
      </c>
      <c r="C1" t="s">
        <v>18</v>
      </c>
      <c r="D1" t="s">
        <v>19</v>
      </c>
      <c r="G1" t="s">
        <v>26</v>
      </c>
    </row>
    <row r="2" spans="1:9" x14ac:dyDescent="0.25">
      <c r="A2">
        <v>0</v>
      </c>
      <c r="B2">
        <v>10000</v>
      </c>
      <c r="C2" s="5">
        <v>0.06</v>
      </c>
      <c r="D2">
        <v>10000</v>
      </c>
      <c r="G2" t="s">
        <v>11</v>
      </c>
      <c r="H2" t="s">
        <v>27</v>
      </c>
      <c r="I2" t="s">
        <v>28</v>
      </c>
    </row>
    <row r="3" spans="1:9" x14ac:dyDescent="0.25">
      <c r="A3">
        <v>1</v>
      </c>
      <c r="B3">
        <v>10000</v>
      </c>
      <c r="C3" s="5">
        <v>0.06</v>
      </c>
      <c r="D3">
        <f>B3/(1+C3)^A3</f>
        <v>9433.9622641509432</v>
      </c>
      <c r="G3">
        <v>1</v>
      </c>
      <c r="H3">
        <v>100000000</v>
      </c>
      <c r="I3" s="5">
        <v>0.15</v>
      </c>
    </row>
    <row r="4" spans="1:9" x14ac:dyDescent="0.25">
      <c r="A4">
        <v>2</v>
      </c>
      <c r="B4">
        <v>10000</v>
      </c>
      <c r="C4" s="5">
        <v>0.06</v>
      </c>
      <c r="D4">
        <f t="shared" ref="D4:D13" si="0">B4/(1+C4)^A4</f>
        <v>8899.9644001423985</v>
      </c>
      <c r="G4">
        <v>2</v>
      </c>
      <c r="H4">
        <v>223000000</v>
      </c>
      <c r="I4" s="5">
        <v>0.15</v>
      </c>
    </row>
    <row r="5" spans="1:9" x14ac:dyDescent="0.25">
      <c r="A5">
        <v>3</v>
      </c>
      <c r="B5">
        <v>10000</v>
      </c>
      <c r="C5" s="5">
        <v>0.06</v>
      </c>
      <c r="D5">
        <f t="shared" si="0"/>
        <v>8396.1928303230161</v>
      </c>
      <c r="G5">
        <v>3</v>
      </c>
      <c r="H5">
        <v>243000000</v>
      </c>
      <c r="I5" s="5">
        <v>0.15</v>
      </c>
    </row>
    <row r="6" spans="1:9" x14ac:dyDescent="0.25">
      <c r="A6">
        <v>4</v>
      </c>
      <c r="B6">
        <v>10000</v>
      </c>
      <c r="C6" s="5">
        <v>0.06</v>
      </c>
      <c r="D6">
        <f t="shared" si="0"/>
        <v>7920.9366323802042</v>
      </c>
      <c r="G6">
        <v>4</v>
      </c>
      <c r="H6">
        <v>260000000</v>
      </c>
      <c r="I6" s="5">
        <v>0.15</v>
      </c>
    </row>
    <row r="7" spans="1:9" x14ac:dyDescent="0.25">
      <c r="A7">
        <v>5</v>
      </c>
      <c r="B7">
        <v>10000</v>
      </c>
      <c r="C7" s="5">
        <v>0.06</v>
      </c>
      <c r="D7">
        <f t="shared" si="0"/>
        <v>7472.5817286605688</v>
      </c>
      <c r="G7">
        <v>5</v>
      </c>
      <c r="H7">
        <v>274000000</v>
      </c>
      <c r="I7" s="5">
        <v>7.0000000000000007E-2</v>
      </c>
    </row>
    <row r="8" spans="1:9" x14ac:dyDescent="0.25">
      <c r="A8">
        <v>6</v>
      </c>
      <c r="B8">
        <v>10000</v>
      </c>
      <c r="C8" s="5">
        <v>0.06</v>
      </c>
      <c r="D8">
        <f t="shared" si="0"/>
        <v>7049.6054043967624</v>
      </c>
      <c r="G8">
        <v>6</v>
      </c>
      <c r="H8">
        <v>287000000</v>
      </c>
      <c r="I8" s="5">
        <v>7.0000000000000007E-2</v>
      </c>
    </row>
    <row r="9" spans="1:9" x14ac:dyDescent="0.25">
      <c r="A9">
        <v>7</v>
      </c>
      <c r="B9">
        <v>10000</v>
      </c>
      <c r="C9" s="5">
        <v>0.06</v>
      </c>
      <c r="D9">
        <f t="shared" si="0"/>
        <v>6650.5711362233606</v>
      </c>
      <c r="G9">
        <v>7</v>
      </c>
      <c r="H9">
        <v>300000000</v>
      </c>
      <c r="I9" s="5">
        <v>7.0000000000000007E-2</v>
      </c>
    </row>
    <row r="10" spans="1:9" x14ac:dyDescent="0.25">
      <c r="A10">
        <v>8</v>
      </c>
      <c r="B10">
        <v>10000</v>
      </c>
      <c r="C10" s="5">
        <v>0.06</v>
      </c>
      <c r="D10">
        <f t="shared" si="0"/>
        <v>6274.1237134182647</v>
      </c>
      <c r="G10">
        <v>8</v>
      </c>
      <c r="H10">
        <v>314000000</v>
      </c>
      <c r="I10" s="5">
        <v>0.05</v>
      </c>
    </row>
    <row r="11" spans="1:9" x14ac:dyDescent="0.25">
      <c r="A11">
        <v>9</v>
      </c>
      <c r="B11">
        <v>10000</v>
      </c>
      <c r="C11" s="5">
        <v>0.06</v>
      </c>
      <c r="D11">
        <f t="shared" si="0"/>
        <v>5918.9846353002504</v>
      </c>
      <c r="G11">
        <v>9</v>
      </c>
      <c r="H11">
        <v>324000000</v>
      </c>
      <c r="I11" s="5">
        <v>0.05</v>
      </c>
    </row>
    <row r="12" spans="1:9" x14ac:dyDescent="0.25">
      <c r="A12">
        <v>10</v>
      </c>
      <c r="B12">
        <v>10000</v>
      </c>
      <c r="C12" s="5">
        <v>0.06</v>
      </c>
      <c r="D12">
        <f t="shared" si="0"/>
        <v>5583.9477691511784</v>
      </c>
      <c r="G12">
        <v>10</v>
      </c>
      <c r="H12">
        <v>326000000</v>
      </c>
      <c r="I12" s="5">
        <v>0.05</v>
      </c>
    </row>
    <row r="13" spans="1:9" x14ac:dyDescent="0.25">
      <c r="C13" t="s">
        <v>20</v>
      </c>
      <c r="D13">
        <f>SUM(D2:D12)</f>
        <v>83600.870514146925</v>
      </c>
      <c r="G13" t="s">
        <v>29</v>
      </c>
      <c r="H13">
        <f>H12/(6%-I13)</f>
        <v>8150000000.000001</v>
      </c>
      <c r="I13" s="5">
        <v>0.02</v>
      </c>
    </row>
    <row r="14" spans="1:9" x14ac:dyDescent="0.25">
      <c r="G14" t="s">
        <v>20</v>
      </c>
      <c r="H14">
        <f>SUM(H3:H13)</f>
        <v>10801000000</v>
      </c>
    </row>
    <row r="16" spans="1:9" x14ac:dyDescent="0.25">
      <c r="A16" t="s">
        <v>21</v>
      </c>
      <c r="C16" s="3" t="s">
        <v>25</v>
      </c>
    </row>
    <row r="17" spans="1:4" x14ac:dyDescent="0.25">
      <c r="A17" t="s">
        <v>22</v>
      </c>
      <c r="C17">
        <v>10000</v>
      </c>
    </row>
    <row r="18" spans="1:4" x14ac:dyDescent="0.25">
      <c r="A18" t="s">
        <v>23</v>
      </c>
      <c r="C18" s="5">
        <v>0.08</v>
      </c>
    </row>
    <row r="19" spans="1:4" x14ac:dyDescent="0.25">
      <c r="A19" t="s">
        <v>24</v>
      </c>
      <c r="C19" s="5">
        <v>0.04</v>
      </c>
    </row>
    <row r="21" spans="1:4" x14ac:dyDescent="0.25">
      <c r="C21" t="s">
        <v>9</v>
      </c>
      <c r="D21">
        <f>C17/(C18-C19)</f>
        <v>250000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D30C-A2D9-4375-8176-61FB68185D25}">
  <dimension ref="A1:B9"/>
  <sheetViews>
    <sheetView workbookViewId="0">
      <selection sqref="A1:B9"/>
    </sheetView>
  </sheetViews>
  <sheetFormatPr defaultRowHeight="15" x14ac:dyDescent="0.25"/>
  <cols>
    <col min="2" max="2" width="12.28515625" bestFit="1" customWidth="1"/>
  </cols>
  <sheetData>
    <row r="1" spans="1:2" x14ac:dyDescent="0.25">
      <c r="A1" t="s">
        <v>30</v>
      </c>
    </row>
    <row r="3" spans="1:2" x14ac:dyDescent="0.25">
      <c r="A3" t="s">
        <v>31</v>
      </c>
      <c r="B3" s="5">
        <v>0.05</v>
      </c>
    </row>
    <row r="4" spans="1:2" x14ac:dyDescent="0.25">
      <c r="A4" t="s">
        <v>32</v>
      </c>
      <c r="B4">
        <v>120</v>
      </c>
    </row>
    <row r="5" spans="1:2" x14ac:dyDescent="0.25">
      <c r="A5" t="s">
        <v>17</v>
      </c>
    </row>
    <row r="6" spans="1:2" x14ac:dyDescent="0.25">
      <c r="A6" t="s">
        <v>19</v>
      </c>
      <c r="B6">
        <v>-150000</v>
      </c>
    </row>
    <row r="7" spans="1:2" x14ac:dyDescent="0.25">
      <c r="A7" t="s">
        <v>33</v>
      </c>
      <c r="B7">
        <v>0</v>
      </c>
    </row>
    <row r="9" spans="1:2" x14ac:dyDescent="0.25">
      <c r="A9" t="s">
        <v>34</v>
      </c>
      <c r="B9" s="6">
        <f>FV(B3/12,B4,B5,B6,B7)</f>
        <v>247051.4246535429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F6DF9-766A-44A4-84C0-6BC138908EE3}">
  <dimension ref="A1:B9"/>
  <sheetViews>
    <sheetView workbookViewId="0">
      <selection sqref="A1:B9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19</v>
      </c>
    </row>
    <row r="3" spans="1:2" x14ac:dyDescent="0.25">
      <c r="A3" t="s">
        <v>31</v>
      </c>
      <c r="B3" s="5">
        <v>0.05</v>
      </c>
    </row>
    <row r="4" spans="1:2" x14ac:dyDescent="0.25">
      <c r="A4" t="s">
        <v>32</v>
      </c>
      <c r="B4">
        <v>120</v>
      </c>
    </row>
    <row r="5" spans="1:2" x14ac:dyDescent="0.25">
      <c r="A5" t="s">
        <v>17</v>
      </c>
    </row>
    <row r="6" spans="1:2" x14ac:dyDescent="0.25">
      <c r="A6" t="s">
        <v>30</v>
      </c>
      <c r="B6">
        <v>150000</v>
      </c>
    </row>
    <row r="7" spans="1:2" x14ac:dyDescent="0.25">
      <c r="A7" t="s">
        <v>33</v>
      </c>
      <c r="B7">
        <v>0</v>
      </c>
    </row>
    <row r="9" spans="1:2" x14ac:dyDescent="0.25">
      <c r="A9" t="s">
        <v>35</v>
      </c>
      <c r="B9" s="6">
        <f>PV(B3/12,B4,B5,B6,B7)</f>
        <v>-91074.156044852964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F3082-692A-4110-BAE1-4A7580C4CB12}">
  <dimension ref="A1:B9"/>
  <sheetViews>
    <sheetView workbookViewId="0">
      <selection activeCell="B10" sqref="B10"/>
    </sheetView>
  </sheetViews>
  <sheetFormatPr defaultRowHeight="15" x14ac:dyDescent="0.25"/>
  <cols>
    <col min="2" max="2" width="10.42578125" bestFit="1" customWidth="1"/>
  </cols>
  <sheetData>
    <row r="1" spans="1:2" x14ac:dyDescent="0.25">
      <c r="A1" t="s">
        <v>36</v>
      </c>
    </row>
    <row r="3" spans="1:2" x14ac:dyDescent="0.25">
      <c r="A3" t="s">
        <v>31</v>
      </c>
      <c r="B3" s="5">
        <v>0.05</v>
      </c>
    </row>
    <row r="4" spans="1:2" x14ac:dyDescent="0.25">
      <c r="A4" t="s">
        <v>32</v>
      </c>
      <c r="B4">
        <v>360</v>
      </c>
    </row>
    <row r="5" spans="1:2" x14ac:dyDescent="0.25">
      <c r="A5" t="s">
        <v>19</v>
      </c>
      <c r="B5">
        <v>450000</v>
      </c>
    </row>
    <row r="6" spans="1:2" x14ac:dyDescent="0.25">
      <c r="A6" t="s">
        <v>30</v>
      </c>
    </row>
    <row r="7" spans="1:2" x14ac:dyDescent="0.25">
      <c r="A7" t="s">
        <v>33</v>
      </c>
      <c r="B7">
        <v>0</v>
      </c>
    </row>
    <row r="9" spans="1:2" x14ac:dyDescent="0.25">
      <c r="A9" t="s">
        <v>17</v>
      </c>
      <c r="B9" s="6">
        <f>PMT(B3/12,B4,B5,B6,B7)</f>
        <v>-2415.6973035546257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261F3-C93F-4445-81DA-853C786550C4}">
  <dimension ref="A1:H27"/>
  <sheetViews>
    <sheetView workbookViewId="0">
      <selection activeCell="F4" sqref="F4"/>
    </sheetView>
  </sheetViews>
  <sheetFormatPr defaultRowHeight="15" x14ac:dyDescent="0.25"/>
  <cols>
    <col min="5" max="5" width="10.42578125" bestFit="1" customWidth="1"/>
    <col min="6" max="6" width="11.42578125" bestFit="1" customWidth="1"/>
  </cols>
  <sheetData>
    <row r="1" spans="1:8" x14ac:dyDescent="0.25">
      <c r="A1" t="s">
        <v>37</v>
      </c>
    </row>
    <row r="3" spans="1:8" x14ac:dyDescent="0.25">
      <c r="A3" t="s">
        <v>31</v>
      </c>
      <c r="B3" s="7">
        <v>0.10249999999999999</v>
      </c>
      <c r="D3" t="s">
        <v>8</v>
      </c>
      <c r="E3" t="s">
        <v>4</v>
      </c>
      <c r="F3" t="s">
        <v>5</v>
      </c>
    </row>
    <row r="4" spans="1:8" x14ac:dyDescent="0.25">
      <c r="A4" t="s">
        <v>32</v>
      </c>
      <c r="B4">
        <v>24</v>
      </c>
      <c r="D4">
        <v>1</v>
      </c>
      <c r="E4" s="6">
        <f>-IPMT($B$3/12,D4,$B$4,$B$5,$B$6,$B$7)</f>
        <v>2989.583333333333</v>
      </c>
      <c r="F4" s="6">
        <f>-PPMT($B$3/12,D4,$B$4,$B$5,$B$6,$B$7)</f>
        <v>13201.55624233339</v>
      </c>
      <c r="H4" t="s">
        <v>38</v>
      </c>
    </row>
    <row r="5" spans="1:8" x14ac:dyDescent="0.25">
      <c r="A5" t="s">
        <v>19</v>
      </c>
      <c r="B5">
        <v>350000</v>
      </c>
      <c r="D5">
        <v>2</v>
      </c>
      <c r="E5" s="6">
        <f t="shared" ref="E5:E27" si="0">-IPMT($B$3/12,D5,$B$4,$B$5,$B$6,$B$7)</f>
        <v>2876.8200404300692</v>
      </c>
      <c r="F5" s="6">
        <f t="shared" ref="F5:F27" si="1">-PPMT($B$3/12,D5,$B$4,$B$5,$B$6,$B$7)</f>
        <v>13314.319535236658</v>
      </c>
    </row>
    <row r="6" spans="1:8" x14ac:dyDescent="0.25">
      <c r="A6" t="s">
        <v>30</v>
      </c>
      <c r="B6">
        <v>0</v>
      </c>
      <c r="D6">
        <v>3</v>
      </c>
      <c r="E6" s="6">
        <f t="shared" si="0"/>
        <v>2763.0935610665892</v>
      </c>
      <c r="F6" s="6">
        <f t="shared" si="1"/>
        <v>13428.046014600137</v>
      </c>
    </row>
    <row r="7" spans="1:8" x14ac:dyDescent="0.25">
      <c r="A7" t="s">
        <v>33</v>
      </c>
      <c r="B7">
        <v>0</v>
      </c>
      <c r="D7">
        <v>4</v>
      </c>
      <c r="E7" s="6">
        <f t="shared" si="0"/>
        <v>2648.3956680252131</v>
      </c>
      <c r="F7" s="6">
        <f t="shared" si="1"/>
        <v>13542.743907641512</v>
      </c>
    </row>
    <row r="8" spans="1:8" x14ac:dyDescent="0.25">
      <c r="D8">
        <v>5</v>
      </c>
      <c r="E8" s="6">
        <f t="shared" si="0"/>
        <v>2532.718063814109</v>
      </c>
      <c r="F8" s="6">
        <f t="shared" si="1"/>
        <v>13658.421511852617</v>
      </c>
    </row>
    <row r="9" spans="1:8" x14ac:dyDescent="0.25">
      <c r="D9">
        <v>6</v>
      </c>
      <c r="E9" s="6">
        <f t="shared" si="0"/>
        <v>2416.0523800670339</v>
      </c>
      <c r="F9" s="6">
        <f t="shared" si="1"/>
        <v>13775.087195599692</v>
      </c>
    </row>
    <row r="10" spans="1:8" x14ac:dyDescent="0.25">
      <c r="D10">
        <v>7</v>
      </c>
      <c r="E10" s="6">
        <f t="shared" si="0"/>
        <v>2298.390176937954</v>
      </c>
      <c r="F10" s="6">
        <f t="shared" si="1"/>
        <v>13892.749398728773</v>
      </c>
    </row>
    <row r="11" spans="1:8" x14ac:dyDescent="0.25">
      <c r="D11">
        <v>8</v>
      </c>
      <c r="E11" s="6">
        <f t="shared" si="0"/>
        <v>2179.7229424904785</v>
      </c>
      <c r="F11" s="6">
        <f t="shared" si="1"/>
        <v>14011.416633176246</v>
      </c>
    </row>
    <row r="12" spans="1:8" x14ac:dyDescent="0.25">
      <c r="D12">
        <v>9</v>
      </c>
      <c r="E12" s="6">
        <f t="shared" si="0"/>
        <v>2060.0420920820984</v>
      </c>
      <c r="F12" s="6">
        <f t="shared" si="1"/>
        <v>14131.097483584628</v>
      </c>
    </row>
    <row r="13" spans="1:8" x14ac:dyDescent="0.25">
      <c r="D13">
        <v>10</v>
      </c>
      <c r="E13" s="6">
        <f t="shared" si="0"/>
        <v>1939.338967743146</v>
      </c>
      <c r="F13" s="6">
        <f t="shared" si="1"/>
        <v>14251.80060792358</v>
      </c>
    </row>
    <row r="14" spans="1:8" x14ac:dyDescent="0.25">
      <c r="D14">
        <v>11</v>
      </c>
      <c r="E14" s="6">
        <f t="shared" si="0"/>
        <v>1817.6048375504656</v>
      </c>
      <c r="F14" s="6">
        <f t="shared" si="1"/>
        <v>14373.534738116259</v>
      </c>
    </row>
    <row r="15" spans="1:8" x14ac:dyDescent="0.25">
      <c r="D15">
        <v>12</v>
      </c>
      <c r="E15" s="6">
        <f t="shared" si="0"/>
        <v>1694.8308949957225</v>
      </c>
      <c r="F15" s="6">
        <f t="shared" si="1"/>
        <v>14496.308680671002</v>
      </c>
    </row>
    <row r="16" spans="1:8" x14ac:dyDescent="0.25">
      <c r="D16">
        <v>13</v>
      </c>
      <c r="E16" s="6">
        <f t="shared" si="0"/>
        <v>1571.008258348324</v>
      </c>
      <c r="F16" s="6">
        <f t="shared" si="1"/>
        <v>14620.131317318403</v>
      </c>
    </row>
    <row r="17" spans="4:6" x14ac:dyDescent="0.25">
      <c r="D17">
        <v>14</v>
      </c>
      <c r="E17" s="6">
        <f t="shared" si="0"/>
        <v>1446.1279700128964</v>
      </c>
      <c r="F17" s="6">
        <f t="shared" si="1"/>
        <v>14745.01160565383</v>
      </c>
    </row>
    <row r="18" spans="4:6" x14ac:dyDescent="0.25">
      <c r="D18">
        <v>15</v>
      </c>
      <c r="E18" s="6">
        <f t="shared" si="0"/>
        <v>1320.1809958812698</v>
      </c>
      <c r="F18" s="6">
        <f t="shared" si="1"/>
        <v>14870.958579785456</v>
      </c>
    </row>
    <row r="19" spans="4:6" x14ac:dyDescent="0.25">
      <c r="D19">
        <v>16</v>
      </c>
      <c r="E19" s="6">
        <f t="shared" si="0"/>
        <v>1193.1582246789358</v>
      </c>
      <c r="F19" s="6">
        <f t="shared" si="1"/>
        <v>14997.981350987791</v>
      </c>
    </row>
    <row r="20" spans="4:6" x14ac:dyDescent="0.25">
      <c r="D20">
        <v>17</v>
      </c>
      <c r="E20" s="6">
        <f t="shared" si="0"/>
        <v>1065.0504673059149</v>
      </c>
      <c r="F20" s="6">
        <f t="shared" si="1"/>
        <v>15126.089108360811</v>
      </c>
    </row>
    <row r="21" spans="4:6" x14ac:dyDescent="0.25">
      <c r="D21">
        <v>18</v>
      </c>
      <c r="E21" s="6">
        <f t="shared" si="0"/>
        <v>935.84845617199983</v>
      </c>
      <c r="F21" s="6">
        <f t="shared" si="1"/>
        <v>15255.291119494725</v>
      </c>
    </row>
    <row r="22" spans="4:6" x14ac:dyDescent="0.25">
      <c r="D22">
        <v>19</v>
      </c>
      <c r="E22" s="6">
        <f t="shared" si="0"/>
        <v>805.54284452631578</v>
      </c>
      <c r="F22" s="6">
        <f t="shared" si="1"/>
        <v>15385.596731140411</v>
      </c>
    </row>
    <row r="23" spans="4:6" x14ac:dyDescent="0.25">
      <c r="D23">
        <v>20</v>
      </c>
      <c r="E23" s="6">
        <f t="shared" si="0"/>
        <v>674.12420578115803</v>
      </c>
      <c r="F23" s="6">
        <f t="shared" si="1"/>
        <v>15517.015369885568</v>
      </c>
    </row>
    <row r="24" spans="4:6" x14ac:dyDescent="0.25">
      <c r="D24">
        <v>21</v>
      </c>
      <c r="E24" s="6">
        <f t="shared" si="0"/>
        <v>541.58303283005228</v>
      </c>
      <c r="F24" s="6">
        <f t="shared" si="1"/>
        <v>15649.556542836674</v>
      </c>
    </row>
    <row r="25" spans="4:6" x14ac:dyDescent="0.25">
      <c r="D25">
        <v>22</v>
      </c>
      <c r="E25" s="6">
        <f t="shared" si="0"/>
        <v>407.90973735998892</v>
      </c>
      <c r="F25" s="6">
        <f t="shared" si="1"/>
        <v>15783.229838306739</v>
      </c>
    </row>
    <row r="26" spans="4:6" x14ac:dyDescent="0.25">
      <c r="D26">
        <v>23</v>
      </c>
      <c r="E26" s="6">
        <f t="shared" si="0"/>
        <v>273.09464915778557</v>
      </c>
      <c r="F26" s="6">
        <f t="shared" si="1"/>
        <v>15918.044926508941</v>
      </c>
    </row>
    <row r="27" spans="4:6" x14ac:dyDescent="0.25">
      <c r="D27">
        <v>24</v>
      </c>
      <c r="E27" s="6">
        <f t="shared" si="0"/>
        <v>137.12801541052173</v>
      </c>
      <c r="F27" s="6">
        <f t="shared" si="1"/>
        <v>16054.011560256204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4D547-EE0E-4198-A80E-2EC930BD4A9B}">
  <dimension ref="A1:H367"/>
  <sheetViews>
    <sheetView topLeftCell="C1" workbookViewId="0">
      <selection activeCell="I5" sqref="I5"/>
    </sheetView>
  </sheetViews>
  <sheetFormatPr defaultRowHeight="15" x14ac:dyDescent="0.25"/>
  <cols>
    <col min="1" max="1" width="17.7109375" bestFit="1" customWidth="1"/>
    <col min="2" max="2" width="12.28515625" bestFit="1" customWidth="1"/>
    <col min="3" max="3" width="9.7109375" bestFit="1" customWidth="1"/>
    <col min="4" max="4" width="12.7109375" bestFit="1" customWidth="1"/>
    <col min="5" max="5" width="7" bestFit="1" customWidth="1"/>
    <col min="6" max="6" width="8" bestFit="1" customWidth="1"/>
    <col min="7" max="7" width="13.7109375" bestFit="1" customWidth="1"/>
    <col min="8" max="8" width="18.85546875" bestFit="1" customWidth="1"/>
  </cols>
  <sheetData>
    <row r="1" spans="1:8" x14ac:dyDescent="0.25">
      <c r="A1" t="s">
        <v>31</v>
      </c>
      <c r="B1" s="7">
        <v>4.7500000000000001E-2</v>
      </c>
      <c r="D1" t="s">
        <v>32</v>
      </c>
      <c r="E1">
        <v>360</v>
      </c>
      <c r="G1" t="s">
        <v>39</v>
      </c>
      <c r="H1">
        <v>2973.39</v>
      </c>
    </row>
    <row r="2" spans="1:8" x14ac:dyDescent="0.25">
      <c r="A2" t="s">
        <v>40</v>
      </c>
      <c r="B2">
        <v>12</v>
      </c>
      <c r="D2" t="s">
        <v>41</v>
      </c>
      <c r="E2">
        <v>570000</v>
      </c>
      <c r="G2" t="s">
        <v>42</v>
      </c>
      <c r="H2">
        <v>600</v>
      </c>
    </row>
    <row r="4" spans="1:8" x14ac:dyDescent="0.25">
      <c r="A4" t="s">
        <v>43</v>
      </c>
      <c r="B4" s="6">
        <f>SUM(B7:B366)</f>
        <v>500420.3345043835</v>
      </c>
      <c r="G4" t="s">
        <v>43</v>
      </c>
      <c r="H4">
        <f>SUMIF(F7:F367,"&gt;0")</f>
        <v>332776.27383098583</v>
      </c>
    </row>
    <row r="6" spans="1:8" x14ac:dyDescent="0.25">
      <c r="A6" t="s">
        <v>8</v>
      </c>
      <c r="B6" t="s">
        <v>4</v>
      </c>
      <c r="C6" t="s">
        <v>5</v>
      </c>
      <c r="E6" t="s">
        <v>8</v>
      </c>
      <c r="F6" t="s">
        <v>4</v>
      </c>
      <c r="G6" t="s">
        <v>5</v>
      </c>
      <c r="H6" t="s">
        <v>44</v>
      </c>
    </row>
    <row r="7" spans="1:8" x14ac:dyDescent="0.25">
      <c r="A7">
        <v>1</v>
      </c>
      <c r="B7" s="6">
        <f>-IPMT($B$1/$B$2,A7,$E$1,$E$2)</f>
        <v>2256.25</v>
      </c>
      <c r="C7" s="6">
        <f>-PPMT($B$1/$B$2,A7,$E$1,$E$2)</f>
        <v>717.13981806773188</v>
      </c>
      <c r="E7">
        <v>0</v>
      </c>
      <c r="H7">
        <f>E2</f>
        <v>570000</v>
      </c>
    </row>
    <row r="8" spans="1:8" x14ac:dyDescent="0.25">
      <c r="A8">
        <v>2</v>
      </c>
      <c r="B8" s="6">
        <f t="shared" ref="B8:B71" si="0">-IPMT($B$1/$B$2,A8,$E$1,$E$2)</f>
        <v>2253.4113215534817</v>
      </c>
      <c r="C8" s="6">
        <f t="shared" ref="C8:C71" si="1">-PPMT($B$1/$B$2,A8,$E$1,$E$2)</f>
        <v>719.97849651424997</v>
      </c>
      <c r="E8">
        <v>1</v>
      </c>
      <c r="F8">
        <f>H7*$B$1/$B$2</f>
        <v>2256.25</v>
      </c>
      <c r="G8">
        <f>$H$1-F8+$H$2</f>
        <v>1317.1399999999999</v>
      </c>
      <c r="H8">
        <f>H7-G8</f>
        <v>568682.86</v>
      </c>
    </row>
    <row r="9" spans="1:8" x14ac:dyDescent="0.25">
      <c r="A9">
        <v>3</v>
      </c>
      <c r="B9" s="6">
        <f t="shared" si="0"/>
        <v>2250.5614066714465</v>
      </c>
      <c r="C9" s="6">
        <f t="shared" si="1"/>
        <v>722.82841139628556</v>
      </c>
      <c r="E9">
        <v>2</v>
      </c>
      <c r="F9">
        <f t="shared" ref="F9:F12" si="2">H8*$B$1/$B$2</f>
        <v>2251.0363208333333</v>
      </c>
      <c r="G9" s="8">
        <f t="shared" ref="G9:G72" si="3">$H$1-F9+$H$2</f>
        <v>1322.3536791666666</v>
      </c>
      <c r="H9" s="8">
        <f t="shared" ref="H9:H12" si="4">H8-G9</f>
        <v>567360.50632083334</v>
      </c>
    </row>
    <row r="10" spans="1:8" x14ac:dyDescent="0.25">
      <c r="A10">
        <v>4</v>
      </c>
      <c r="B10" s="6">
        <f t="shared" si="0"/>
        <v>2247.7002108763363</v>
      </c>
      <c r="C10" s="6">
        <f t="shared" si="1"/>
        <v>725.68960719139602</v>
      </c>
      <c r="E10">
        <v>3</v>
      </c>
      <c r="F10">
        <f t="shared" si="2"/>
        <v>2245.8020041866321</v>
      </c>
      <c r="G10" s="8">
        <f t="shared" si="3"/>
        <v>1327.5879958133678</v>
      </c>
      <c r="H10" s="8">
        <f t="shared" si="4"/>
        <v>566032.91832502</v>
      </c>
    </row>
    <row r="11" spans="1:8" x14ac:dyDescent="0.25">
      <c r="A11">
        <v>5</v>
      </c>
      <c r="B11" s="6">
        <f t="shared" si="0"/>
        <v>2244.8276895145368</v>
      </c>
      <c r="C11" s="6">
        <f t="shared" si="1"/>
        <v>728.56212855319518</v>
      </c>
      <c r="E11">
        <v>4</v>
      </c>
      <c r="F11">
        <f t="shared" si="2"/>
        <v>2240.5469683698707</v>
      </c>
      <c r="G11" s="8">
        <f t="shared" si="3"/>
        <v>1332.8430316301292</v>
      </c>
      <c r="H11" s="8">
        <f t="shared" si="4"/>
        <v>564700.07529338985</v>
      </c>
    </row>
    <row r="12" spans="1:8" x14ac:dyDescent="0.25">
      <c r="A12">
        <v>6</v>
      </c>
      <c r="B12" s="6">
        <f t="shared" si="0"/>
        <v>2241.9437977556804</v>
      </c>
      <c r="C12" s="6">
        <f t="shared" si="1"/>
        <v>731.44602031205159</v>
      </c>
      <c r="E12">
        <v>5</v>
      </c>
      <c r="F12">
        <f t="shared" si="2"/>
        <v>2235.2711313696682</v>
      </c>
      <c r="G12" s="8">
        <f t="shared" si="3"/>
        <v>1338.1188686303317</v>
      </c>
      <c r="H12" s="8">
        <f t="shared" si="4"/>
        <v>563361.95642475947</v>
      </c>
    </row>
    <row r="13" spans="1:8" x14ac:dyDescent="0.25">
      <c r="A13">
        <v>7</v>
      </c>
      <c r="B13" s="6">
        <f t="shared" si="0"/>
        <v>2239.0484905919452</v>
      </c>
      <c r="C13" s="6">
        <f t="shared" si="1"/>
        <v>734.34132747578678</v>
      </c>
      <c r="E13">
        <v>6</v>
      </c>
      <c r="F13">
        <f t="shared" ref="F13:F76" si="5">H12*$B$1/$B$2</f>
        <v>2229.9744108480063</v>
      </c>
      <c r="G13" s="8">
        <f t="shared" si="3"/>
        <v>1343.4155891519936</v>
      </c>
      <c r="H13" s="8">
        <f t="shared" ref="H13:H76" si="6">H12-G13</f>
        <v>562018.54083560745</v>
      </c>
    </row>
    <row r="14" spans="1:8" x14ac:dyDescent="0.25">
      <c r="A14">
        <v>8</v>
      </c>
      <c r="B14" s="6">
        <f t="shared" si="0"/>
        <v>2236.1417228373539</v>
      </c>
      <c r="C14" s="6">
        <f t="shared" si="1"/>
        <v>737.24809523037845</v>
      </c>
      <c r="E14">
        <v>7</v>
      </c>
      <c r="F14">
        <f t="shared" si="5"/>
        <v>2224.6567241409462</v>
      </c>
      <c r="G14" s="8">
        <f t="shared" si="3"/>
        <v>1348.7332758590537</v>
      </c>
      <c r="H14" s="8">
        <f t="shared" si="6"/>
        <v>560669.80755974841</v>
      </c>
    </row>
    <row r="15" spans="1:8" x14ac:dyDescent="0.25">
      <c r="A15">
        <v>9</v>
      </c>
      <c r="B15" s="6">
        <f t="shared" si="0"/>
        <v>2233.2234491270669</v>
      </c>
      <c r="C15" s="6">
        <f t="shared" si="1"/>
        <v>740.16636894066539</v>
      </c>
      <c r="E15">
        <v>8</v>
      </c>
      <c r="F15">
        <f t="shared" si="5"/>
        <v>2219.3179882573372</v>
      </c>
      <c r="G15" s="8">
        <f t="shared" si="3"/>
        <v>1354.0720117426627</v>
      </c>
      <c r="H15" s="8">
        <f t="shared" si="6"/>
        <v>559315.73554800579</v>
      </c>
    </row>
    <row r="16" spans="1:8" x14ac:dyDescent="0.25">
      <c r="A16">
        <v>10</v>
      </c>
      <c r="B16" s="6">
        <f t="shared" si="0"/>
        <v>2230.2936239166761</v>
      </c>
      <c r="C16" s="6">
        <f t="shared" si="1"/>
        <v>743.09619415105544</v>
      </c>
      <c r="E16">
        <v>9</v>
      </c>
      <c r="F16">
        <f t="shared" si="5"/>
        <v>2213.9581198775227</v>
      </c>
      <c r="G16" s="8">
        <f t="shared" si="3"/>
        <v>1359.4318801224772</v>
      </c>
      <c r="H16" s="8">
        <f t="shared" si="6"/>
        <v>557956.30366788327</v>
      </c>
    </row>
    <row r="17" spans="1:8" x14ac:dyDescent="0.25">
      <c r="A17">
        <v>11</v>
      </c>
      <c r="B17" s="6">
        <f t="shared" si="0"/>
        <v>2227.3522014814953</v>
      </c>
      <c r="C17" s="6">
        <f t="shared" si="1"/>
        <v>746.03761658623682</v>
      </c>
      <c r="E17">
        <v>10</v>
      </c>
      <c r="F17">
        <f t="shared" si="5"/>
        <v>2208.5770353520379</v>
      </c>
      <c r="G17" s="8">
        <f t="shared" si="3"/>
        <v>1364.812964647962</v>
      </c>
      <c r="H17" s="8">
        <f t="shared" si="6"/>
        <v>556591.49070323526</v>
      </c>
    </row>
    <row r="18" spans="1:8" x14ac:dyDescent="0.25">
      <c r="A18">
        <v>12</v>
      </c>
      <c r="B18" s="6">
        <f t="shared" si="0"/>
        <v>2224.3991359158417</v>
      </c>
      <c r="C18" s="6">
        <f t="shared" si="1"/>
        <v>748.99068215189061</v>
      </c>
      <c r="E18">
        <v>11</v>
      </c>
      <c r="F18">
        <f t="shared" si="5"/>
        <v>2203.1746507003063</v>
      </c>
      <c r="G18" s="8">
        <f t="shared" si="3"/>
        <v>1370.2153492996936</v>
      </c>
      <c r="H18" s="8">
        <f t="shared" si="6"/>
        <v>555221.27535393555</v>
      </c>
    </row>
    <row r="19" spans="1:8" x14ac:dyDescent="0.25">
      <c r="A19">
        <v>13</v>
      </c>
      <c r="B19" s="6">
        <f t="shared" si="0"/>
        <v>2221.4343811323238</v>
      </c>
      <c r="C19" s="6">
        <f t="shared" si="1"/>
        <v>751.95543693540856</v>
      </c>
      <c r="E19">
        <v>12</v>
      </c>
      <c r="F19">
        <f t="shared" si="5"/>
        <v>2197.7508816093282</v>
      </c>
      <c r="G19" s="8">
        <f t="shared" si="3"/>
        <v>1375.6391183906717</v>
      </c>
      <c r="H19" s="8">
        <f t="shared" si="6"/>
        <v>553845.63623554492</v>
      </c>
    </row>
    <row r="20" spans="1:8" x14ac:dyDescent="0.25">
      <c r="A20">
        <v>14</v>
      </c>
      <c r="B20" s="6">
        <f t="shared" si="0"/>
        <v>2218.4578908611206</v>
      </c>
      <c r="C20" s="6">
        <f t="shared" si="1"/>
        <v>754.93192720661114</v>
      </c>
      <c r="E20">
        <v>13</v>
      </c>
      <c r="F20">
        <f t="shared" si="5"/>
        <v>2192.3056434323653</v>
      </c>
      <c r="G20" s="8">
        <f t="shared" si="3"/>
        <v>1381.0843565676346</v>
      </c>
      <c r="H20" s="8">
        <f t="shared" si="6"/>
        <v>552464.55187897733</v>
      </c>
    </row>
    <row r="21" spans="1:8" x14ac:dyDescent="0.25">
      <c r="A21">
        <v>15</v>
      </c>
      <c r="B21" s="6">
        <f t="shared" si="0"/>
        <v>2215.4696186492615</v>
      </c>
      <c r="C21" s="6">
        <f t="shared" si="1"/>
        <v>757.9201994184707</v>
      </c>
      <c r="E21">
        <v>14</v>
      </c>
      <c r="F21">
        <f t="shared" si="5"/>
        <v>2186.8388511876187</v>
      </c>
      <c r="G21" s="8">
        <f t="shared" si="3"/>
        <v>1386.5511488123811</v>
      </c>
      <c r="H21" s="8">
        <f t="shared" si="6"/>
        <v>551078.00073016493</v>
      </c>
    </row>
    <row r="22" spans="1:8" x14ac:dyDescent="0.25">
      <c r="A22">
        <v>16</v>
      </c>
      <c r="B22" s="6">
        <f t="shared" si="0"/>
        <v>2212.4695178598968</v>
      </c>
      <c r="C22" s="6">
        <f t="shared" si="1"/>
        <v>760.92030020783534</v>
      </c>
      <c r="E22">
        <v>15</v>
      </c>
      <c r="F22">
        <f t="shared" si="5"/>
        <v>2181.3504195569026</v>
      </c>
      <c r="G22" s="8">
        <f t="shared" si="3"/>
        <v>1392.0395804430973</v>
      </c>
      <c r="H22" s="8">
        <f t="shared" si="6"/>
        <v>549685.96114972187</v>
      </c>
    </row>
    <row r="23" spans="1:8" x14ac:dyDescent="0.25">
      <c r="A23">
        <v>17</v>
      </c>
      <c r="B23" s="6">
        <f t="shared" si="0"/>
        <v>2209.4575416715738</v>
      </c>
      <c r="C23" s="6">
        <f t="shared" si="1"/>
        <v>763.93227639615816</v>
      </c>
      <c r="E23">
        <v>16</v>
      </c>
      <c r="F23">
        <f t="shared" si="5"/>
        <v>2175.8402628843155</v>
      </c>
      <c r="G23" s="8">
        <f t="shared" si="3"/>
        <v>1397.5497371156844</v>
      </c>
      <c r="H23" s="8">
        <f t="shared" si="6"/>
        <v>548288.41141260613</v>
      </c>
    </row>
    <row r="24" spans="1:8" x14ac:dyDescent="0.25">
      <c r="A24">
        <v>18</v>
      </c>
      <c r="B24" s="6">
        <f t="shared" si="0"/>
        <v>2206.4336430775056</v>
      </c>
      <c r="C24" s="6">
        <f t="shared" si="1"/>
        <v>766.95617499022626</v>
      </c>
      <c r="E24">
        <v>17</v>
      </c>
      <c r="F24">
        <f t="shared" si="5"/>
        <v>2170.3082951748993</v>
      </c>
      <c r="G24" s="8">
        <f t="shared" si="3"/>
        <v>1403.0817048251006</v>
      </c>
      <c r="H24" s="8">
        <f t="shared" si="6"/>
        <v>546885.32970778109</v>
      </c>
    </row>
    <row r="25" spans="1:8" x14ac:dyDescent="0.25">
      <c r="A25">
        <v>19</v>
      </c>
      <c r="B25" s="6">
        <f t="shared" si="0"/>
        <v>2203.3977748848365</v>
      </c>
      <c r="C25" s="6">
        <f t="shared" si="1"/>
        <v>769.99204318289594</v>
      </c>
      <c r="E25">
        <v>18</v>
      </c>
      <c r="F25">
        <f t="shared" si="5"/>
        <v>2164.7544300933</v>
      </c>
      <c r="G25" s="8">
        <f t="shared" si="3"/>
        <v>1408.6355699066999</v>
      </c>
      <c r="H25" s="8">
        <f t="shared" si="6"/>
        <v>545476.69413787441</v>
      </c>
    </row>
    <row r="26" spans="1:8" x14ac:dyDescent="0.25">
      <c r="A26">
        <v>20</v>
      </c>
      <c r="B26" s="6">
        <f t="shared" si="0"/>
        <v>2200.3498897139038</v>
      </c>
      <c r="C26" s="6">
        <f t="shared" si="1"/>
        <v>773.03992835382815</v>
      </c>
      <c r="E26">
        <v>19</v>
      </c>
      <c r="F26">
        <f t="shared" si="5"/>
        <v>2159.1785809624193</v>
      </c>
      <c r="G26" s="8">
        <f t="shared" si="3"/>
        <v>1414.2114190375805</v>
      </c>
      <c r="H26" s="8">
        <f t="shared" si="6"/>
        <v>544062.48271883687</v>
      </c>
    </row>
    <row r="27" spans="1:8" x14ac:dyDescent="0.25">
      <c r="A27">
        <v>21</v>
      </c>
      <c r="B27" s="6">
        <f t="shared" si="0"/>
        <v>2197.2899399975031</v>
      </c>
      <c r="C27" s="6">
        <f t="shared" si="1"/>
        <v>776.09987807022878</v>
      </c>
      <c r="E27">
        <v>20</v>
      </c>
      <c r="F27">
        <f t="shared" si="5"/>
        <v>2153.5806607620625</v>
      </c>
      <c r="G27" s="8">
        <f t="shared" si="3"/>
        <v>1419.8093392379374</v>
      </c>
      <c r="H27" s="8">
        <f t="shared" si="6"/>
        <v>542642.67337959888</v>
      </c>
    </row>
    <row r="28" spans="1:8" x14ac:dyDescent="0.25">
      <c r="A28">
        <v>22</v>
      </c>
      <c r="B28" s="6">
        <f t="shared" si="0"/>
        <v>2194.217877980142</v>
      </c>
      <c r="C28" s="6">
        <f t="shared" si="1"/>
        <v>779.17194008758997</v>
      </c>
      <c r="E28">
        <v>21</v>
      </c>
      <c r="F28">
        <f t="shared" si="5"/>
        <v>2147.9605821275791</v>
      </c>
      <c r="G28" s="8">
        <f t="shared" si="3"/>
        <v>1425.4294178724208</v>
      </c>
      <c r="H28" s="8">
        <f t="shared" si="6"/>
        <v>541217.24396172643</v>
      </c>
    </row>
    <row r="29" spans="1:8" x14ac:dyDescent="0.25">
      <c r="A29">
        <v>23</v>
      </c>
      <c r="B29" s="6">
        <f t="shared" si="0"/>
        <v>2191.1336557172954</v>
      </c>
      <c r="C29" s="6">
        <f t="shared" si="1"/>
        <v>782.25616235043685</v>
      </c>
      <c r="E29">
        <v>22</v>
      </c>
      <c r="F29">
        <f t="shared" si="5"/>
        <v>2142.3182573485005</v>
      </c>
      <c r="G29" s="8">
        <f t="shared" si="3"/>
        <v>1431.0717426514993</v>
      </c>
      <c r="H29" s="8">
        <f t="shared" si="6"/>
        <v>539786.17221907491</v>
      </c>
    </row>
    <row r="30" spans="1:8" x14ac:dyDescent="0.25">
      <c r="A30">
        <v>24</v>
      </c>
      <c r="B30" s="6">
        <f t="shared" si="0"/>
        <v>2188.0372250746577</v>
      </c>
      <c r="C30" s="6">
        <f t="shared" si="1"/>
        <v>785.35259299307393</v>
      </c>
      <c r="E30">
        <v>23</v>
      </c>
      <c r="F30">
        <f t="shared" si="5"/>
        <v>2136.6535983671715</v>
      </c>
      <c r="G30" s="8">
        <f t="shared" si="3"/>
        <v>1436.7364016328283</v>
      </c>
      <c r="H30" s="8">
        <f t="shared" si="6"/>
        <v>538349.43581744214</v>
      </c>
    </row>
    <row r="31" spans="1:8" x14ac:dyDescent="0.25">
      <c r="A31">
        <v>25</v>
      </c>
      <c r="B31" s="6">
        <f t="shared" si="0"/>
        <v>2184.9285377273941</v>
      </c>
      <c r="C31" s="6">
        <f t="shared" si="1"/>
        <v>788.46128034033802</v>
      </c>
      <c r="E31">
        <v>24</v>
      </c>
      <c r="F31">
        <f t="shared" si="5"/>
        <v>2130.9665167773751</v>
      </c>
      <c r="G31" s="8">
        <f t="shared" si="3"/>
        <v>1442.4234832226248</v>
      </c>
      <c r="H31" s="8">
        <f t="shared" si="6"/>
        <v>536907.01233421953</v>
      </c>
    </row>
    <row r="32" spans="1:8" x14ac:dyDescent="0.25">
      <c r="A32">
        <v>26</v>
      </c>
      <c r="B32" s="6">
        <f t="shared" si="0"/>
        <v>2181.80754515938</v>
      </c>
      <c r="C32" s="6">
        <f t="shared" si="1"/>
        <v>791.58227290835191</v>
      </c>
      <c r="E32">
        <v>25</v>
      </c>
      <c r="F32">
        <f t="shared" si="5"/>
        <v>2125.2569238229521</v>
      </c>
      <c r="G32" s="8">
        <f t="shared" si="3"/>
        <v>1448.1330761770478</v>
      </c>
      <c r="H32" s="8">
        <f t="shared" si="6"/>
        <v>535458.87925804243</v>
      </c>
    </row>
    <row r="33" spans="1:8" x14ac:dyDescent="0.25">
      <c r="A33">
        <v>27</v>
      </c>
      <c r="B33" s="6">
        <f t="shared" si="0"/>
        <v>2178.6741986624511</v>
      </c>
      <c r="C33" s="6">
        <f t="shared" si="1"/>
        <v>794.71561940528079</v>
      </c>
      <c r="E33">
        <v>26</v>
      </c>
      <c r="F33">
        <f t="shared" si="5"/>
        <v>2119.5247303964179</v>
      </c>
      <c r="G33" s="8">
        <f t="shared" si="3"/>
        <v>1453.865269603582</v>
      </c>
      <c r="H33" s="8">
        <f t="shared" si="6"/>
        <v>534005.01398843888</v>
      </c>
    </row>
    <row r="34" spans="1:8" x14ac:dyDescent="0.25">
      <c r="A34">
        <v>28</v>
      </c>
      <c r="B34" s="6">
        <f t="shared" si="0"/>
        <v>2175.528449335638</v>
      </c>
      <c r="C34" s="6">
        <f t="shared" si="1"/>
        <v>797.86136873209352</v>
      </c>
      <c r="E34">
        <v>27</v>
      </c>
      <c r="F34">
        <f t="shared" si="5"/>
        <v>2113.7698470375703</v>
      </c>
      <c r="G34" s="8">
        <f t="shared" si="3"/>
        <v>1459.6201529624295</v>
      </c>
      <c r="H34" s="8">
        <f t="shared" si="6"/>
        <v>532545.39383547648</v>
      </c>
    </row>
    <row r="35" spans="1:8" x14ac:dyDescent="0.25">
      <c r="A35">
        <v>29</v>
      </c>
      <c r="B35" s="6">
        <f t="shared" si="0"/>
        <v>2172.3702480844072</v>
      </c>
      <c r="C35" s="6">
        <f t="shared" si="1"/>
        <v>801.01956998332469</v>
      </c>
      <c r="E35">
        <v>28</v>
      </c>
      <c r="F35">
        <f t="shared" si="5"/>
        <v>2107.9921839320946</v>
      </c>
      <c r="G35" s="8">
        <f t="shared" si="3"/>
        <v>1465.3978160679053</v>
      </c>
      <c r="H35" s="8">
        <f t="shared" si="6"/>
        <v>531079.99601940857</v>
      </c>
    </row>
    <row r="36" spans="1:8" x14ac:dyDescent="0.25">
      <c r="A36">
        <v>30</v>
      </c>
      <c r="B36" s="6">
        <f t="shared" si="0"/>
        <v>2169.1995456198902</v>
      </c>
      <c r="C36" s="6">
        <f t="shared" si="1"/>
        <v>804.19027244784206</v>
      </c>
      <c r="E36">
        <v>29</v>
      </c>
      <c r="F36">
        <f t="shared" si="5"/>
        <v>2102.1916509101588</v>
      </c>
      <c r="G36" s="8">
        <f t="shared" si="3"/>
        <v>1471.198349089841</v>
      </c>
      <c r="H36" s="8">
        <f t="shared" si="6"/>
        <v>529608.79767031875</v>
      </c>
    </row>
    <row r="37" spans="1:8" x14ac:dyDescent="0.25">
      <c r="A37">
        <v>31</v>
      </c>
      <c r="B37" s="6">
        <f t="shared" si="0"/>
        <v>2166.0162924581173</v>
      </c>
      <c r="C37" s="6">
        <f t="shared" si="1"/>
        <v>807.37352560961472</v>
      </c>
      <c r="E37">
        <v>30</v>
      </c>
      <c r="F37">
        <f t="shared" si="5"/>
        <v>2096.3681574450115</v>
      </c>
      <c r="G37" s="8">
        <f t="shared" si="3"/>
        <v>1477.0218425549883</v>
      </c>
      <c r="H37" s="8">
        <f t="shared" si="6"/>
        <v>528131.77582776372</v>
      </c>
    </row>
    <row r="38" spans="1:8" x14ac:dyDescent="0.25">
      <c r="A38">
        <v>32</v>
      </c>
      <c r="B38" s="6">
        <f t="shared" si="0"/>
        <v>2162.820438919246</v>
      </c>
      <c r="C38" s="6">
        <f t="shared" si="1"/>
        <v>810.56937914848618</v>
      </c>
      <c r="E38">
        <v>31</v>
      </c>
      <c r="F38">
        <f t="shared" si="5"/>
        <v>2090.5216126515647</v>
      </c>
      <c r="G38" s="8">
        <f t="shared" si="3"/>
        <v>1482.8683873484351</v>
      </c>
      <c r="H38" s="8">
        <f t="shared" si="6"/>
        <v>526648.90744041523</v>
      </c>
    </row>
    <row r="39" spans="1:8" x14ac:dyDescent="0.25">
      <c r="A39">
        <v>33</v>
      </c>
      <c r="B39" s="6">
        <f t="shared" si="0"/>
        <v>2159.611935126783</v>
      </c>
      <c r="C39" s="6">
        <f t="shared" si="1"/>
        <v>813.77788294094887</v>
      </c>
      <c r="E39">
        <v>32</v>
      </c>
      <c r="F39">
        <f t="shared" si="5"/>
        <v>2084.6519252849771</v>
      </c>
      <c r="G39" s="8">
        <f t="shared" si="3"/>
        <v>1488.7380747150228</v>
      </c>
      <c r="H39" s="8">
        <f t="shared" si="6"/>
        <v>525160.16936570022</v>
      </c>
    </row>
    <row r="40" spans="1:8" x14ac:dyDescent="0.25">
      <c r="A40">
        <v>34</v>
      </c>
      <c r="B40" s="6">
        <f t="shared" si="0"/>
        <v>2156.3907310068089</v>
      </c>
      <c r="C40" s="6">
        <f t="shared" si="1"/>
        <v>816.99908706092356</v>
      </c>
      <c r="E40">
        <v>33</v>
      </c>
      <c r="F40">
        <f t="shared" si="5"/>
        <v>2078.7590037392301</v>
      </c>
      <c r="G40" s="8">
        <f t="shared" si="3"/>
        <v>1494.6309962607697</v>
      </c>
      <c r="H40" s="8">
        <f t="shared" si="6"/>
        <v>523665.53836943943</v>
      </c>
    </row>
    <row r="41" spans="1:8" x14ac:dyDescent="0.25">
      <c r="A41">
        <v>35</v>
      </c>
      <c r="B41" s="6">
        <f t="shared" si="0"/>
        <v>2153.1567762871923</v>
      </c>
      <c r="C41" s="6">
        <f t="shared" si="1"/>
        <v>820.23304178053968</v>
      </c>
      <c r="E41">
        <v>34</v>
      </c>
      <c r="F41">
        <f t="shared" si="5"/>
        <v>2072.842756045698</v>
      </c>
      <c r="G41" s="8">
        <f t="shared" si="3"/>
        <v>1500.5472439543018</v>
      </c>
      <c r="H41" s="8">
        <f t="shared" si="6"/>
        <v>522164.9911254851</v>
      </c>
    </row>
    <row r="42" spans="1:8" x14ac:dyDescent="0.25">
      <c r="A42">
        <v>36</v>
      </c>
      <c r="B42" s="6">
        <f t="shared" si="0"/>
        <v>2149.9100204968113</v>
      </c>
      <c r="C42" s="6">
        <f t="shared" si="1"/>
        <v>823.47979757092082</v>
      </c>
      <c r="E42">
        <v>35</v>
      </c>
      <c r="F42">
        <f t="shared" si="5"/>
        <v>2066.9030898717119</v>
      </c>
      <c r="G42" s="8">
        <f t="shared" si="3"/>
        <v>1506.4869101282879</v>
      </c>
      <c r="H42" s="8">
        <f t="shared" si="6"/>
        <v>520658.50421535684</v>
      </c>
    </row>
    <row r="43" spans="1:8" x14ac:dyDescent="0.25">
      <c r="A43">
        <v>37</v>
      </c>
      <c r="B43" s="6">
        <f t="shared" si="0"/>
        <v>2146.6504129647597</v>
      </c>
      <c r="C43" s="6">
        <f t="shared" si="1"/>
        <v>826.73940510297246</v>
      </c>
      <c r="E43">
        <v>36</v>
      </c>
      <c r="F43">
        <f t="shared" si="5"/>
        <v>2060.9399125191208</v>
      </c>
      <c r="G43" s="8">
        <f t="shared" si="3"/>
        <v>1512.4500874808791</v>
      </c>
      <c r="H43" s="8">
        <f t="shared" si="6"/>
        <v>519146.05412787595</v>
      </c>
    </row>
    <row r="44" spans="1:8" x14ac:dyDescent="0.25">
      <c r="A44">
        <v>38</v>
      </c>
      <c r="B44" s="6">
        <f t="shared" si="0"/>
        <v>2143.3779028195599</v>
      </c>
      <c r="C44" s="6">
        <f t="shared" si="1"/>
        <v>830.0119152481717</v>
      </c>
      <c r="E44">
        <v>37</v>
      </c>
      <c r="F44">
        <f t="shared" si="5"/>
        <v>2054.9531309228423</v>
      </c>
      <c r="G44" s="8">
        <f t="shared" si="3"/>
        <v>1518.4368690771576</v>
      </c>
      <c r="H44" s="8">
        <f t="shared" si="6"/>
        <v>517627.6172587988</v>
      </c>
    </row>
    <row r="45" spans="1:8" x14ac:dyDescent="0.25">
      <c r="A45">
        <v>39</v>
      </c>
      <c r="B45" s="6">
        <f t="shared" si="0"/>
        <v>2140.0924389883694</v>
      </c>
      <c r="C45" s="6">
        <f t="shared" si="1"/>
        <v>833.29737907936249</v>
      </c>
      <c r="E45">
        <v>38</v>
      </c>
      <c r="F45">
        <f t="shared" si="5"/>
        <v>2048.9426516494118</v>
      </c>
      <c r="G45" s="8">
        <f t="shared" si="3"/>
        <v>1524.4473483505881</v>
      </c>
      <c r="H45" s="8">
        <f t="shared" si="6"/>
        <v>516103.1699104482</v>
      </c>
    </row>
    <row r="46" spans="1:8" x14ac:dyDescent="0.25">
      <c r="A46">
        <v>40</v>
      </c>
      <c r="B46" s="6">
        <f t="shared" si="0"/>
        <v>2136.7939701961805</v>
      </c>
      <c r="C46" s="6">
        <f t="shared" si="1"/>
        <v>836.59584787155154</v>
      </c>
      <c r="E46">
        <v>39</v>
      </c>
      <c r="F46">
        <f t="shared" si="5"/>
        <v>2042.908380895524</v>
      </c>
      <c r="G46" s="8">
        <f t="shared" si="3"/>
        <v>1530.4816191044758</v>
      </c>
      <c r="H46" s="8">
        <f t="shared" si="6"/>
        <v>514572.68829134374</v>
      </c>
    </row>
    <row r="47" spans="1:8" x14ac:dyDescent="0.25">
      <c r="A47">
        <v>41</v>
      </c>
      <c r="B47" s="6">
        <f t="shared" si="0"/>
        <v>2133.4824449650223</v>
      </c>
      <c r="C47" s="6">
        <f t="shared" si="1"/>
        <v>839.90737310270993</v>
      </c>
      <c r="E47">
        <v>40</v>
      </c>
      <c r="F47">
        <f t="shared" si="5"/>
        <v>2036.8502244865692</v>
      </c>
      <c r="G47" s="8">
        <f t="shared" si="3"/>
        <v>1536.5397755134306</v>
      </c>
      <c r="H47" s="8">
        <f t="shared" si="6"/>
        <v>513036.14851583034</v>
      </c>
    </row>
    <row r="48" spans="1:8" x14ac:dyDescent="0.25">
      <c r="A48">
        <v>42</v>
      </c>
      <c r="B48" s="6">
        <f t="shared" si="0"/>
        <v>2130.1578116131573</v>
      </c>
      <c r="C48" s="6">
        <f t="shared" si="1"/>
        <v>843.2320064545745</v>
      </c>
      <c r="E48">
        <v>41</v>
      </c>
      <c r="F48">
        <f t="shared" si="5"/>
        <v>2030.7680878751617</v>
      </c>
      <c r="G48" s="8">
        <f t="shared" si="3"/>
        <v>1542.6219121248382</v>
      </c>
      <c r="H48" s="8">
        <f t="shared" si="6"/>
        <v>511493.52660370548</v>
      </c>
    </row>
    <row r="49" spans="1:8" x14ac:dyDescent="0.25">
      <c r="A49">
        <v>43</v>
      </c>
      <c r="B49" s="6">
        <f t="shared" si="0"/>
        <v>2126.8200182542746</v>
      </c>
      <c r="C49" s="6">
        <f t="shared" si="1"/>
        <v>846.56979981345751</v>
      </c>
      <c r="E49">
        <v>42</v>
      </c>
      <c r="F49">
        <f t="shared" si="5"/>
        <v>2024.6618761396676</v>
      </c>
      <c r="G49" s="8">
        <f t="shared" si="3"/>
        <v>1548.7281238603323</v>
      </c>
      <c r="H49" s="8">
        <f t="shared" si="6"/>
        <v>509944.79847984517</v>
      </c>
    </row>
    <row r="50" spans="1:8" x14ac:dyDescent="0.25">
      <c r="A50">
        <v>44</v>
      </c>
      <c r="B50" s="6">
        <f t="shared" si="0"/>
        <v>2123.4690127966796</v>
      </c>
      <c r="C50" s="6">
        <f t="shared" si="1"/>
        <v>849.92080527105236</v>
      </c>
      <c r="E50">
        <v>43</v>
      </c>
      <c r="F50">
        <f t="shared" si="5"/>
        <v>2018.5314939827203</v>
      </c>
      <c r="G50" s="8">
        <f t="shared" si="3"/>
        <v>1554.8585060172795</v>
      </c>
      <c r="H50" s="8">
        <f t="shared" si="6"/>
        <v>508389.93997382786</v>
      </c>
    </row>
    <row r="51" spans="1:8" x14ac:dyDescent="0.25">
      <c r="A51">
        <v>45</v>
      </c>
      <c r="B51" s="6">
        <f t="shared" si="0"/>
        <v>2120.1047429424816</v>
      </c>
      <c r="C51" s="6">
        <f t="shared" si="1"/>
        <v>853.28507512525039</v>
      </c>
      <c r="E51">
        <v>44</v>
      </c>
      <c r="F51">
        <f t="shared" si="5"/>
        <v>2012.3768457297354</v>
      </c>
      <c r="G51" s="8">
        <f t="shared" si="3"/>
        <v>1561.0131542702645</v>
      </c>
      <c r="H51" s="8">
        <f t="shared" si="6"/>
        <v>506828.92681955762</v>
      </c>
    </row>
    <row r="52" spans="1:8" x14ac:dyDescent="0.25">
      <c r="A52">
        <v>46</v>
      </c>
      <c r="B52" s="6">
        <f t="shared" si="0"/>
        <v>2116.7271561867778</v>
      </c>
      <c r="C52" s="6">
        <f t="shared" si="1"/>
        <v>856.66266188095426</v>
      </c>
      <c r="E52">
        <v>45</v>
      </c>
      <c r="F52">
        <f t="shared" si="5"/>
        <v>2006.1978353274155</v>
      </c>
      <c r="G52" s="8">
        <f t="shared" si="3"/>
        <v>1567.1921646725843</v>
      </c>
      <c r="H52" s="8">
        <f t="shared" si="6"/>
        <v>505261.73465488502</v>
      </c>
    </row>
    <row r="53" spans="1:8" x14ac:dyDescent="0.25">
      <c r="A53">
        <v>47</v>
      </c>
      <c r="B53" s="6">
        <f t="shared" si="0"/>
        <v>2113.336199816832</v>
      </c>
      <c r="C53" s="6">
        <f t="shared" si="1"/>
        <v>860.05361825089972</v>
      </c>
      <c r="E53">
        <v>46</v>
      </c>
      <c r="F53">
        <f t="shared" si="5"/>
        <v>1999.9943663422534</v>
      </c>
      <c r="G53" s="8">
        <f t="shared" si="3"/>
        <v>1573.3956336577464</v>
      </c>
      <c r="H53" s="8">
        <f t="shared" si="6"/>
        <v>503688.33902122726</v>
      </c>
    </row>
    <row r="54" spans="1:8" x14ac:dyDescent="0.25">
      <c r="A54">
        <v>48</v>
      </c>
      <c r="B54" s="6">
        <f t="shared" si="0"/>
        <v>2109.9318209112557</v>
      </c>
      <c r="C54" s="6">
        <f t="shared" si="1"/>
        <v>863.45799715647627</v>
      </c>
      <c r="E54">
        <v>47</v>
      </c>
      <c r="F54">
        <f t="shared" si="5"/>
        <v>1993.7663419590247</v>
      </c>
      <c r="G54" s="8">
        <f t="shared" si="3"/>
        <v>1579.6236580409752</v>
      </c>
      <c r="H54" s="8">
        <f t="shared" si="6"/>
        <v>502108.71536318626</v>
      </c>
    </row>
    <row r="55" spans="1:8" x14ac:dyDescent="0.25">
      <c r="A55">
        <v>49</v>
      </c>
      <c r="B55" s="6">
        <f t="shared" si="0"/>
        <v>2106.5139663391783</v>
      </c>
      <c r="C55" s="6">
        <f t="shared" si="1"/>
        <v>866.87585172855381</v>
      </c>
      <c r="E55">
        <v>48</v>
      </c>
      <c r="F55">
        <f t="shared" si="5"/>
        <v>1987.5136649792792</v>
      </c>
      <c r="G55" s="8">
        <f t="shared" si="3"/>
        <v>1585.8763350207207</v>
      </c>
      <c r="H55" s="8">
        <f t="shared" si="6"/>
        <v>500522.83902816556</v>
      </c>
    </row>
    <row r="56" spans="1:8" x14ac:dyDescent="0.25">
      <c r="A56">
        <v>50</v>
      </c>
      <c r="B56" s="6">
        <f t="shared" si="0"/>
        <v>2103.0825827594194</v>
      </c>
      <c r="C56" s="6">
        <f t="shared" si="1"/>
        <v>870.30723530831278</v>
      </c>
      <c r="E56">
        <v>49</v>
      </c>
      <c r="F56">
        <f t="shared" si="5"/>
        <v>1981.236237819822</v>
      </c>
      <c r="G56" s="8">
        <f t="shared" si="3"/>
        <v>1592.1537621801779</v>
      </c>
      <c r="H56" s="8">
        <f t="shared" si="6"/>
        <v>498930.68526598538</v>
      </c>
    </row>
    <row r="57" spans="1:8" x14ac:dyDescent="0.25">
      <c r="A57">
        <v>51</v>
      </c>
      <c r="B57" s="6">
        <f t="shared" si="0"/>
        <v>2099.6376166196569</v>
      </c>
      <c r="C57" s="6">
        <f t="shared" si="1"/>
        <v>873.75220144807486</v>
      </c>
      <c r="E57">
        <v>50</v>
      </c>
      <c r="F57">
        <f t="shared" si="5"/>
        <v>1974.9339625111922</v>
      </c>
      <c r="G57" s="8">
        <f t="shared" si="3"/>
        <v>1598.4560374888076</v>
      </c>
      <c r="H57" s="8">
        <f t="shared" si="6"/>
        <v>497332.22922849655</v>
      </c>
    </row>
    <row r="58" spans="1:8" x14ac:dyDescent="0.25">
      <c r="A58">
        <v>52</v>
      </c>
      <c r="B58" s="6">
        <f t="shared" si="0"/>
        <v>2096.1790141555916</v>
      </c>
      <c r="C58" s="6">
        <f t="shared" si="1"/>
        <v>877.21080391214025</v>
      </c>
      <c r="E58">
        <v>51</v>
      </c>
      <c r="F58">
        <f t="shared" si="5"/>
        <v>1968.6067406961322</v>
      </c>
      <c r="G58" s="8">
        <f t="shared" si="3"/>
        <v>1604.7832593038677</v>
      </c>
      <c r="H58" s="8">
        <f t="shared" si="6"/>
        <v>495727.44596919266</v>
      </c>
    </row>
    <row r="59" spans="1:8" x14ac:dyDescent="0.25">
      <c r="A59">
        <v>53</v>
      </c>
      <c r="B59" s="6">
        <f t="shared" si="0"/>
        <v>2092.7067213901064</v>
      </c>
      <c r="C59" s="6">
        <f t="shared" si="1"/>
        <v>880.68309667762583</v>
      </c>
      <c r="E59">
        <v>52</v>
      </c>
      <c r="F59">
        <f t="shared" si="5"/>
        <v>1962.2544736280543</v>
      </c>
      <c r="G59" s="8">
        <f t="shared" si="3"/>
        <v>1611.1355263719456</v>
      </c>
      <c r="H59" s="8">
        <f t="shared" si="6"/>
        <v>494116.31044282072</v>
      </c>
    </row>
    <row r="60" spans="1:8" x14ac:dyDescent="0.25">
      <c r="A60">
        <v>54</v>
      </c>
      <c r="B60" s="6">
        <f t="shared" si="0"/>
        <v>2089.2206841324241</v>
      </c>
      <c r="C60" s="6">
        <f t="shared" si="1"/>
        <v>884.16913393530808</v>
      </c>
      <c r="E60">
        <v>53</v>
      </c>
      <c r="F60">
        <f t="shared" si="5"/>
        <v>1955.8770621694987</v>
      </c>
      <c r="G60" s="8">
        <f t="shared" si="3"/>
        <v>1617.5129378305012</v>
      </c>
      <c r="H60" s="8">
        <f t="shared" si="6"/>
        <v>492498.79750499019</v>
      </c>
    </row>
    <row r="61" spans="1:8" x14ac:dyDescent="0.25">
      <c r="A61">
        <v>55</v>
      </c>
      <c r="B61" s="6">
        <f t="shared" si="0"/>
        <v>2085.7208479772635</v>
      </c>
      <c r="C61" s="6">
        <f t="shared" si="1"/>
        <v>887.66897009046863</v>
      </c>
      <c r="E61">
        <v>54</v>
      </c>
      <c r="F61">
        <f t="shared" si="5"/>
        <v>1949.474406790586</v>
      </c>
      <c r="G61" s="8">
        <f t="shared" si="3"/>
        <v>1623.9155932094138</v>
      </c>
      <c r="H61" s="8">
        <f t="shared" si="6"/>
        <v>490874.8819117808</v>
      </c>
    </row>
    <row r="62" spans="1:8" x14ac:dyDescent="0.25">
      <c r="A62">
        <v>56</v>
      </c>
      <c r="B62" s="6">
        <f t="shared" si="0"/>
        <v>2082.2071583039888</v>
      </c>
      <c r="C62" s="6">
        <f t="shared" si="1"/>
        <v>891.18265976374346</v>
      </c>
      <c r="E62">
        <v>55</v>
      </c>
      <c r="F62">
        <f t="shared" si="5"/>
        <v>1943.0464075674656</v>
      </c>
      <c r="G62" s="8">
        <f t="shared" si="3"/>
        <v>1630.3435924325343</v>
      </c>
      <c r="H62" s="8">
        <f t="shared" si="6"/>
        <v>489244.53831934824</v>
      </c>
    </row>
    <row r="63" spans="1:8" x14ac:dyDescent="0.25">
      <c r="A63">
        <v>57</v>
      </c>
      <c r="B63" s="6">
        <f t="shared" si="0"/>
        <v>2078.6795602757575</v>
      </c>
      <c r="C63" s="6">
        <f t="shared" si="1"/>
        <v>894.71025779197487</v>
      </c>
      <c r="E63">
        <v>56</v>
      </c>
      <c r="F63">
        <f t="shared" si="5"/>
        <v>1936.5929641807534</v>
      </c>
      <c r="G63" s="8">
        <f t="shared" si="3"/>
        <v>1636.7970358192465</v>
      </c>
      <c r="H63" s="8">
        <f t="shared" si="6"/>
        <v>487607.74128352897</v>
      </c>
    </row>
    <row r="64" spans="1:8" x14ac:dyDescent="0.25">
      <c r="A64">
        <v>58</v>
      </c>
      <c r="B64" s="6">
        <f t="shared" si="0"/>
        <v>2075.1379988386639</v>
      </c>
      <c r="C64" s="6">
        <f t="shared" si="1"/>
        <v>898.25181922906825</v>
      </c>
      <c r="E64">
        <v>57</v>
      </c>
      <c r="F64">
        <f t="shared" si="5"/>
        <v>1930.1139759139689</v>
      </c>
      <c r="G64" s="8">
        <f t="shared" si="3"/>
        <v>1643.2760240860309</v>
      </c>
      <c r="H64" s="8">
        <f t="shared" si="6"/>
        <v>485964.46525944292</v>
      </c>
    </row>
    <row r="65" spans="1:8" x14ac:dyDescent="0.25">
      <c r="A65">
        <v>59</v>
      </c>
      <c r="B65" s="6">
        <f t="shared" si="0"/>
        <v>2071.5824187208823</v>
      </c>
      <c r="C65" s="6">
        <f t="shared" si="1"/>
        <v>901.80739934684993</v>
      </c>
      <c r="E65">
        <v>58</v>
      </c>
      <c r="F65">
        <f t="shared" si="5"/>
        <v>1923.6093416519616</v>
      </c>
      <c r="G65" s="8">
        <f t="shared" si="3"/>
        <v>1649.7806583480383</v>
      </c>
      <c r="H65" s="8">
        <f t="shared" si="6"/>
        <v>484314.68460109486</v>
      </c>
    </row>
    <row r="66" spans="1:8" x14ac:dyDescent="0.25">
      <c r="A66">
        <v>60</v>
      </c>
      <c r="B66" s="6">
        <f t="shared" si="0"/>
        <v>2068.0127644318009</v>
      </c>
      <c r="C66" s="6">
        <f t="shared" si="1"/>
        <v>905.37705363593113</v>
      </c>
      <c r="E66">
        <v>59</v>
      </c>
      <c r="F66">
        <f t="shared" si="5"/>
        <v>1917.0789598793338</v>
      </c>
      <c r="G66" s="8">
        <f t="shared" si="3"/>
        <v>1656.3110401206661</v>
      </c>
      <c r="H66" s="8">
        <f t="shared" si="6"/>
        <v>482658.3735609742</v>
      </c>
    </row>
    <row r="67" spans="1:8" x14ac:dyDescent="0.25">
      <c r="A67">
        <v>61</v>
      </c>
      <c r="B67" s="6">
        <f t="shared" si="0"/>
        <v>2064.4289802611588</v>
      </c>
      <c r="C67" s="6">
        <f t="shared" si="1"/>
        <v>908.96083780657341</v>
      </c>
      <c r="E67">
        <v>60</v>
      </c>
      <c r="F67">
        <f t="shared" si="5"/>
        <v>1910.5227286788561</v>
      </c>
      <c r="G67" s="8">
        <f t="shared" si="3"/>
        <v>1662.8672713211438</v>
      </c>
      <c r="H67" s="8">
        <f t="shared" si="6"/>
        <v>480995.50628965307</v>
      </c>
    </row>
    <row r="68" spans="1:8" x14ac:dyDescent="0.25">
      <c r="A68">
        <v>62</v>
      </c>
      <c r="B68" s="6">
        <f t="shared" si="0"/>
        <v>2060.8310102781743</v>
      </c>
      <c r="C68" s="6">
        <f t="shared" si="1"/>
        <v>912.55880778955748</v>
      </c>
      <c r="E68">
        <v>61</v>
      </c>
      <c r="F68">
        <f t="shared" si="5"/>
        <v>1903.9405457298769</v>
      </c>
      <c r="G68" s="8">
        <f t="shared" si="3"/>
        <v>1669.4494542701229</v>
      </c>
      <c r="H68" s="8">
        <f t="shared" si="6"/>
        <v>479326.05683538294</v>
      </c>
    </row>
    <row r="69" spans="1:8" x14ac:dyDescent="0.25">
      <c r="A69">
        <v>63</v>
      </c>
      <c r="B69" s="6">
        <f t="shared" si="0"/>
        <v>2057.218798330674</v>
      </c>
      <c r="C69" s="6">
        <f t="shared" si="1"/>
        <v>916.17101973705803</v>
      </c>
      <c r="E69">
        <v>62</v>
      </c>
      <c r="F69">
        <f t="shared" si="5"/>
        <v>1897.3323083067241</v>
      </c>
      <c r="G69" s="8">
        <f t="shared" si="3"/>
        <v>1676.0576916932757</v>
      </c>
      <c r="H69" s="8">
        <f t="shared" si="6"/>
        <v>477649.9991436897</v>
      </c>
    </row>
    <row r="70" spans="1:8" x14ac:dyDescent="0.25">
      <c r="A70">
        <v>64</v>
      </c>
      <c r="B70" s="6">
        <f t="shared" si="0"/>
        <v>2053.5922880442149</v>
      </c>
      <c r="C70" s="6">
        <f t="shared" si="1"/>
        <v>919.79753002351708</v>
      </c>
      <c r="E70">
        <v>63</v>
      </c>
      <c r="F70">
        <f t="shared" si="5"/>
        <v>1890.697913277105</v>
      </c>
      <c r="G70" s="8">
        <f t="shared" si="3"/>
        <v>1682.6920867228948</v>
      </c>
      <c r="H70" s="8">
        <f t="shared" si="6"/>
        <v>475967.30705696682</v>
      </c>
    </row>
    <row r="71" spans="1:8" x14ac:dyDescent="0.25">
      <c r="A71">
        <v>65</v>
      </c>
      <c r="B71" s="6">
        <f t="shared" si="0"/>
        <v>2049.9514228212051</v>
      </c>
      <c r="C71" s="6">
        <f t="shared" si="1"/>
        <v>923.43839524652708</v>
      </c>
      <c r="E71">
        <v>64</v>
      </c>
      <c r="F71">
        <f t="shared" si="5"/>
        <v>1884.0372571004937</v>
      </c>
      <c r="G71" s="8">
        <f t="shared" si="3"/>
        <v>1689.3527428995062</v>
      </c>
      <c r="H71" s="8">
        <f t="shared" si="6"/>
        <v>474277.95431406732</v>
      </c>
    </row>
    <row r="72" spans="1:8" x14ac:dyDescent="0.25">
      <c r="A72">
        <v>66</v>
      </c>
      <c r="B72" s="6">
        <f t="shared" ref="B72:B135" si="7">-IPMT($B$1/$B$2,A72,$E$1,$E$2)</f>
        <v>2046.2961458400209</v>
      </c>
      <c r="C72" s="6">
        <f t="shared" ref="C72:C135" si="8">-PPMT($B$1/$B$2,A72,$E$1,$E$2)</f>
        <v>927.09367222771107</v>
      </c>
      <c r="E72">
        <v>65</v>
      </c>
      <c r="F72">
        <f t="shared" si="5"/>
        <v>1877.3502358265166</v>
      </c>
      <c r="G72" s="8">
        <f t="shared" si="3"/>
        <v>1696.0397641734833</v>
      </c>
      <c r="H72" s="8">
        <f t="shared" si="6"/>
        <v>472581.91454989382</v>
      </c>
    </row>
    <row r="73" spans="1:8" x14ac:dyDescent="0.25">
      <c r="A73">
        <v>67</v>
      </c>
      <c r="B73" s="6">
        <f t="shared" si="7"/>
        <v>2042.6264000541196</v>
      </c>
      <c r="C73" s="6">
        <f t="shared" si="8"/>
        <v>930.76341801361252</v>
      </c>
      <c r="E73">
        <v>66</v>
      </c>
      <c r="F73">
        <f t="shared" si="5"/>
        <v>1870.6367450933296</v>
      </c>
      <c r="G73" s="8">
        <f t="shared" ref="G73:G136" si="9">$H$1-F73+$H$2</f>
        <v>1702.7532549066702</v>
      </c>
      <c r="H73" s="8">
        <f t="shared" si="6"/>
        <v>470879.16129498713</v>
      </c>
    </row>
    <row r="74" spans="1:8" x14ac:dyDescent="0.25">
      <c r="A74">
        <v>68</v>
      </c>
      <c r="B74" s="6">
        <f t="shared" si="7"/>
        <v>2038.9421281911491</v>
      </c>
      <c r="C74" s="6">
        <f t="shared" si="8"/>
        <v>934.44768987658301</v>
      </c>
      <c r="E74">
        <v>67</v>
      </c>
      <c r="F74">
        <f t="shared" si="5"/>
        <v>1863.8966801259905</v>
      </c>
      <c r="G74" s="8">
        <f t="shared" si="9"/>
        <v>1709.4933198740093</v>
      </c>
      <c r="H74" s="8">
        <f t="shared" si="6"/>
        <v>469169.66797511315</v>
      </c>
    </row>
    <row r="75" spans="1:8" x14ac:dyDescent="0.25">
      <c r="A75">
        <v>69</v>
      </c>
      <c r="B75" s="6">
        <f t="shared" si="7"/>
        <v>2035.2432727520543</v>
      </c>
      <c r="C75" s="6">
        <f t="shared" si="8"/>
        <v>938.14654531567794</v>
      </c>
      <c r="E75">
        <v>68</v>
      </c>
      <c r="F75">
        <f t="shared" si="5"/>
        <v>1857.1299357348228</v>
      </c>
      <c r="G75" s="8">
        <f t="shared" si="9"/>
        <v>1716.2600642651771</v>
      </c>
      <c r="H75" s="8">
        <f t="shared" si="6"/>
        <v>467453.40791084798</v>
      </c>
    </row>
    <row r="76" spans="1:8" x14ac:dyDescent="0.25">
      <c r="A76">
        <v>70</v>
      </c>
      <c r="B76" s="6">
        <f t="shared" si="7"/>
        <v>2031.5297760101796</v>
      </c>
      <c r="C76" s="6">
        <f t="shared" si="8"/>
        <v>941.8600420575525</v>
      </c>
      <c r="E76">
        <v>69</v>
      </c>
      <c r="F76">
        <f t="shared" si="5"/>
        <v>1850.3364063137733</v>
      </c>
      <c r="G76" s="8">
        <f t="shared" si="9"/>
        <v>1723.0535936862266</v>
      </c>
      <c r="H76" s="8">
        <f t="shared" si="6"/>
        <v>465730.35431716178</v>
      </c>
    </row>
    <row r="77" spans="1:8" x14ac:dyDescent="0.25">
      <c r="A77">
        <v>71</v>
      </c>
      <c r="B77" s="6">
        <f t="shared" si="7"/>
        <v>2027.8015800103685</v>
      </c>
      <c r="C77" s="6">
        <f t="shared" si="8"/>
        <v>945.58823805736358</v>
      </c>
      <c r="E77">
        <v>70</v>
      </c>
      <c r="F77">
        <f t="shared" ref="F77:F140" si="10">H76*$B$1/$B$2</f>
        <v>1843.5159858387653</v>
      </c>
      <c r="G77" s="8">
        <f t="shared" si="9"/>
        <v>1729.8740141612345</v>
      </c>
      <c r="H77" s="8">
        <f t="shared" ref="H77:H140" si="11">H76-G77</f>
        <v>464000.48030300054</v>
      </c>
    </row>
    <row r="78" spans="1:8" x14ac:dyDescent="0.25">
      <c r="A78">
        <v>72</v>
      </c>
      <c r="B78" s="6">
        <f t="shared" si="7"/>
        <v>2024.0586265680581</v>
      </c>
      <c r="C78" s="6">
        <f t="shared" si="8"/>
        <v>949.33119149967399</v>
      </c>
      <c r="E78">
        <v>71</v>
      </c>
      <c r="F78">
        <f t="shared" si="10"/>
        <v>1836.668567866044</v>
      </c>
      <c r="G78" s="8">
        <f t="shared" si="9"/>
        <v>1736.7214321339559</v>
      </c>
      <c r="H78" s="8">
        <f t="shared" si="11"/>
        <v>462263.75887086662</v>
      </c>
    </row>
    <row r="79" spans="1:8" x14ac:dyDescent="0.25">
      <c r="A79">
        <v>73</v>
      </c>
      <c r="B79" s="6">
        <f t="shared" si="7"/>
        <v>2020.3008572683721</v>
      </c>
      <c r="C79" s="6">
        <f t="shared" si="8"/>
        <v>953.08896079936017</v>
      </c>
      <c r="E79">
        <v>72</v>
      </c>
      <c r="F79">
        <f t="shared" si="10"/>
        <v>1829.7940455305136</v>
      </c>
      <c r="G79" s="8">
        <f t="shared" si="9"/>
        <v>1743.5959544694863</v>
      </c>
      <c r="H79" s="8">
        <f t="shared" si="11"/>
        <v>460520.16291639715</v>
      </c>
    </row>
    <row r="80" spans="1:8" x14ac:dyDescent="0.25">
      <c r="A80">
        <v>74</v>
      </c>
      <c r="B80" s="6">
        <f t="shared" si="7"/>
        <v>2016.5282134652075</v>
      </c>
      <c r="C80" s="6">
        <f t="shared" si="8"/>
        <v>956.86160460252427</v>
      </c>
      <c r="E80">
        <v>73</v>
      </c>
      <c r="F80">
        <f t="shared" si="10"/>
        <v>1822.8923115440721</v>
      </c>
      <c r="G80" s="8">
        <f t="shared" si="9"/>
        <v>1750.4976884559278</v>
      </c>
      <c r="H80" s="8">
        <f t="shared" si="11"/>
        <v>458769.66522794124</v>
      </c>
    </row>
    <row r="81" spans="1:8" x14ac:dyDescent="0.25">
      <c r="A81">
        <v>75</v>
      </c>
      <c r="B81" s="6">
        <f t="shared" si="7"/>
        <v>2012.7406362803229</v>
      </c>
      <c r="C81" s="6">
        <f t="shared" si="8"/>
        <v>960.64918178740925</v>
      </c>
      <c r="E81">
        <v>74</v>
      </c>
      <c r="F81">
        <f t="shared" si="10"/>
        <v>1815.9632581939341</v>
      </c>
      <c r="G81" s="8">
        <f t="shared" si="9"/>
        <v>1757.4267418060658</v>
      </c>
      <c r="H81" s="8">
        <f t="shared" si="11"/>
        <v>457012.23848613515</v>
      </c>
    </row>
    <row r="82" spans="1:8" x14ac:dyDescent="0.25">
      <c r="A82">
        <v>76</v>
      </c>
      <c r="B82" s="6">
        <f t="shared" si="7"/>
        <v>2008.9380666024142</v>
      </c>
      <c r="C82" s="6">
        <f t="shared" si="8"/>
        <v>964.4517514653179</v>
      </c>
      <c r="E82">
        <v>75</v>
      </c>
      <c r="F82">
        <f t="shared" si="10"/>
        <v>1809.0067773409517</v>
      </c>
      <c r="G82" s="8">
        <f t="shared" si="9"/>
        <v>1764.3832226590482</v>
      </c>
      <c r="H82" s="8">
        <f t="shared" si="11"/>
        <v>455247.85526347609</v>
      </c>
    </row>
    <row r="83" spans="1:8" x14ac:dyDescent="0.25">
      <c r="A83">
        <v>77</v>
      </c>
      <c r="B83" s="6">
        <f t="shared" si="7"/>
        <v>2005.1204450861974</v>
      </c>
      <c r="C83" s="6">
        <f t="shared" si="8"/>
        <v>968.26937298153473</v>
      </c>
      <c r="E83">
        <v>76</v>
      </c>
      <c r="F83">
        <f t="shared" si="10"/>
        <v>1802.0227604179263</v>
      </c>
      <c r="G83" s="8">
        <f t="shared" si="9"/>
        <v>1771.3672395820736</v>
      </c>
      <c r="H83" s="8">
        <f t="shared" si="11"/>
        <v>453476.48802389402</v>
      </c>
    </row>
    <row r="84" spans="1:8" x14ac:dyDescent="0.25">
      <c r="A84">
        <v>78</v>
      </c>
      <c r="B84" s="6">
        <f t="shared" si="7"/>
        <v>2001.2877121514787</v>
      </c>
      <c r="C84" s="6">
        <f t="shared" si="8"/>
        <v>972.10210591625332</v>
      </c>
      <c r="E84">
        <v>77</v>
      </c>
      <c r="F84">
        <f t="shared" si="10"/>
        <v>1795.0110984279138</v>
      </c>
      <c r="G84" s="8">
        <f t="shared" si="9"/>
        <v>1778.3789015720861</v>
      </c>
      <c r="H84" s="8">
        <f t="shared" si="11"/>
        <v>451698.10912232194</v>
      </c>
    </row>
    <row r="85" spans="1:8" x14ac:dyDescent="0.25">
      <c r="A85">
        <v>79</v>
      </c>
      <c r="B85" s="6">
        <f t="shared" si="7"/>
        <v>1997.439807982227</v>
      </c>
      <c r="C85" s="6">
        <f t="shared" si="8"/>
        <v>975.95001008550514</v>
      </c>
      <c r="E85">
        <v>78</v>
      </c>
      <c r="F85">
        <f t="shared" si="10"/>
        <v>1787.9716819425246</v>
      </c>
      <c r="G85" s="8">
        <f t="shared" si="9"/>
        <v>1785.4183180574753</v>
      </c>
      <c r="H85" s="8">
        <f t="shared" si="11"/>
        <v>449912.69080426445</v>
      </c>
    </row>
    <row r="86" spans="1:8" x14ac:dyDescent="0.25">
      <c r="A86">
        <v>80</v>
      </c>
      <c r="B86" s="6">
        <f t="shared" si="7"/>
        <v>1993.5766725256385</v>
      </c>
      <c r="C86" s="6">
        <f t="shared" si="8"/>
        <v>979.81314554209359</v>
      </c>
      <c r="E86">
        <v>79</v>
      </c>
      <c r="F86">
        <f t="shared" si="10"/>
        <v>1780.9044011002134</v>
      </c>
      <c r="G86" s="8">
        <f t="shared" si="9"/>
        <v>1792.4855988997865</v>
      </c>
      <c r="H86" s="8">
        <f t="shared" si="11"/>
        <v>448120.20520536468</v>
      </c>
    </row>
    <row r="87" spans="1:8" x14ac:dyDescent="0.25">
      <c r="A87">
        <v>81</v>
      </c>
      <c r="B87" s="6">
        <f t="shared" si="7"/>
        <v>1989.6982454912013</v>
      </c>
      <c r="C87" s="6">
        <f t="shared" si="8"/>
        <v>983.69157257653092</v>
      </c>
      <c r="E87">
        <v>80</v>
      </c>
      <c r="F87">
        <f t="shared" si="10"/>
        <v>1773.8091456045686</v>
      </c>
      <c r="G87" s="8">
        <f t="shared" si="9"/>
        <v>1799.5808543954313</v>
      </c>
      <c r="H87" s="8">
        <f t="shared" si="11"/>
        <v>446320.62435096927</v>
      </c>
    </row>
    <row r="88" spans="1:8" x14ac:dyDescent="0.25">
      <c r="A88">
        <v>82</v>
      </c>
      <c r="B88" s="6">
        <f t="shared" si="7"/>
        <v>1985.8044663497524</v>
      </c>
      <c r="C88" s="6">
        <f t="shared" si="8"/>
        <v>987.58535171797973</v>
      </c>
      <c r="E88">
        <v>81</v>
      </c>
      <c r="F88">
        <f t="shared" si="10"/>
        <v>1766.6858047225867</v>
      </c>
      <c r="G88" s="8">
        <f t="shared" si="9"/>
        <v>1806.7041952774132</v>
      </c>
      <c r="H88" s="8">
        <f t="shared" si="11"/>
        <v>444513.92015569186</v>
      </c>
    </row>
    <row r="89" spans="1:8" x14ac:dyDescent="0.25">
      <c r="A89">
        <v>83</v>
      </c>
      <c r="B89" s="6">
        <f t="shared" si="7"/>
        <v>1981.8952743325353</v>
      </c>
      <c r="C89" s="6">
        <f t="shared" si="8"/>
        <v>991.49454373519677</v>
      </c>
      <c r="E89">
        <v>82</v>
      </c>
      <c r="F89">
        <f t="shared" si="10"/>
        <v>1759.5342672829468</v>
      </c>
      <c r="G89" s="8">
        <f t="shared" si="9"/>
        <v>1813.8557327170531</v>
      </c>
      <c r="H89" s="8">
        <f t="shared" si="11"/>
        <v>442700.06442297483</v>
      </c>
    </row>
    <row r="90" spans="1:8" x14ac:dyDescent="0.25">
      <c r="A90">
        <v>84</v>
      </c>
      <c r="B90" s="6">
        <f t="shared" si="7"/>
        <v>1977.97060843025</v>
      </c>
      <c r="C90" s="6">
        <f t="shared" si="8"/>
        <v>995.4192096374818</v>
      </c>
      <c r="E90">
        <v>83</v>
      </c>
      <c r="F90">
        <f t="shared" si="10"/>
        <v>1752.3544216742755</v>
      </c>
      <c r="G90" s="8">
        <f t="shared" si="9"/>
        <v>1821.0355783257244</v>
      </c>
      <c r="H90" s="8">
        <f t="shared" si="11"/>
        <v>440879.02884464909</v>
      </c>
    </row>
    <row r="91" spans="1:8" x14ac:dyDescent="0.25">
      <c r="A91">
        <v>85</v>
      </c>
      <c r="B91" s="6">
        <f t="shared" si="7"/>
        <v>1974.0304073921016</v>
      </c>
      <c r="C91" s="6">
        <f t="shared" si="8"/>
        <v>999.35941067563044</v>
      </c>
      <c r="E91">
        <v>84</v>
      </c>
      <c r="F91">
        <f t="shared" si="10"/>
        <v>1745.1461558434028</v>
      </c>
      <c r="G91" s="8">
        <f t="shared" si="9"/>
        <v>1828.2438441565971</v>
      </c>
      <c r="H91" s="8">
        <f t="shared" si="11"/>
        <v>439050.78500049247</v>
      </c>
    </row>
    <row r="92" spans="1:8" x14ac:dyDescent="0.25">
      <c r="A92">
        <v>86</v>
      </c>
      <c r="B92" s="6">
        <f t="shared" si="7"/>
        <v>1970.0746097248439</v>
      </c>
      <c r="C92" s="6">
        <f t="shared" si="8"/>
        <v>1003.315208342888</v>
      </c>
      <c r="E92">
        <v>85</v>
      </c>
      <c r="F92">
        <f t="shared" si="10"/>
        <v>1737.909357293616</v>
      </c>
      <c r="G92" s="8">
        <f t="shared" si="9"/>
        <v>1835.4806427063838</v>
      </c>
      <c r="H92" s="8">
        <f t="shared" si="11"/>
        <v>437215.30435778608</v>
      </c>
    </row>
    <row r="93" spans="1:8" x14ac:dyDescent="0.25">
      <c r="A93">
        <v>87</v>
      </c>
      <c r="B93" s="6">
        <f t="shared" si="7"/>
        <v>1966.1031536918201</v>
      </c>
      <c r="C93" s="6">
        <f t="shared" si="8"/>
        <v>1007.286664375912</v>
      </c>
      <c r="E93">
        <v>86</v>
      </c>
      <c r="F93">
        <f t="shared" si="10"/>
        <v>1730.6439130829033</v>
      </c>
      <c r="G93" s="8">
        <f t="shared" si="9"/>
        <v>1842.7460869170966</v>
      </c>
      <c r="H93" s="8">
        <f t="shared" si="11"/>
        <v>435372.55827086896</v>
      </c>
    </row>
    <row r="94" spans="1:8" x14ac:dyDescent="0.25">
      <c r="A94">
        <v>88</v>
      </c>
      <c r="B94" s="6">
        <f t="shared" si="7"/>
        <v>1962.1159773119989</v>
      </c>
      <c r="C94" s="6">
        <f t="shared" si="8"/>
        <v>1011.2738407557331</v>
      </c>
      <c r="E94">
        <v>87</v>
      </c>
      <c r="F94">
        <f t="shared" si="10"/>
        <v>1723.3497098221897</v>
      </c>
      <c r="G94" s="8">
        <f t="shared" si="9"/>
        <v>1850.0402901778102</v>
      </c>
      <c r="H94" s="8">
        <f t="shared" si="11"/>
        <v>433522.51798069116</v>
      </c>
    </row>
    <row r="95" spans="1:8" x14ac:dyDescent="0.25">
      <c r="A95">
        <v>89</v>
      </c>
      <c r="B95" s="6">
        <f t="shared" si="7"/>
        <v>1958.1130183590074</v>
      </c>
      <c r="C95" s="6">
        <f t="shared" si="8"/>
        <v>1015.2767997087248</v>
      </c>
      <c r="E95">
        <v>88</v>
      </c>
      <c r="F95">
        <f t="shared" si="10"/>
        <v>1716.0266336735692</v>
      </c>
      <c r="G95" s="8">
        <f t="shared" si="9"/>
        <v>1857.3633663264307</v>
      </c>
      <c r="H95" s="8">
        <f t="shared" si="11"/>
        <v>431665.15461436473</v>
      </c>
    </row>
    <row r="96" spans="1:8" x14ac:dyDescent="0.25">
      <c r="A96">
        <v>90</v>
      </c>
      <c r="B96" s="6">
        <f t="shared" si="7"/>
        <v>1954.0942143601601</v>
      </c>
      <c r="C96" s="6">
        <f t="shared" si="8"/>
        <v>1019.2956037075717</v>
      </c>
      <c r="E96">
        <v>89</v>
      </c>
      <c r="F96">
        <f t="shared" si="10"/>
        <v>1708.6745703485269</v>
      </c>
      <c r="G96" s="8">
        <f t="shared" si="9"/>
        <v>1864.715429651473</v>
      </c>
      <c r="H96" s="8">
        <f t="shared" si="11"/>
        <v>429800.43918471324</v>
      </c>
    </row>
    <row r="97" spans="1:8" x14ac:dyDescent="0.25">
      <c r="A97">
        <v>91</v>
      </c>
      <c r="B97" s="6">
        <f t="shared" si="7"/>
        <v>1950.0595025954847</v>
      </c>
      <c r="C97" s="6">
        <f t="shared" si="8"/>
        <v>1023.3303154722475</v>
      </c>
      <c r="E97">
        <v>90</v>
      </c>
      <c r="F97">
        <f t="shared" si="10"/>
        <v>1701.2934051061566</v>
      </c>
      <c r="G97" s="8">
        <f t="shared" si="9"/>
        <v>1872.0965948938433</v>
      </c>
      <c r="H97" s="8">
        <f t="shared" si="11"/>
        <v>427928.3425898194</v>
      </c>
    </row>
    <row r="98" spans="1:8" x14ac:dyDescent="0.25">
      <c r="A98">
        <v>92</v>
      </c>
      <c r="B98" s="6">
        <f t="shared" si="7"/>
        <v>1946.00882009674</v>
      </c>
      <c r="C98" s="6">
        <f t="shared" si="8"/>
        <v>1027.380997970992</v>
      </c>
      <c r="E98">
        <v>91</v>
      </c>
      <c r="F98">
        <f t="shared" si="10"/>
        <v>1693.8830227513683</v>
      </c>
      <c r="G98" s="8">
        <f t="shared" si="9"/>
        <v>1879.5069772486315</v>
      </c>
      <c r="H98" s="8">
        <f t="shared" si="11"/>
        <v>426048.83561257075</v>
      </c>
    </row>
    <row r="99" spans="1:8" x14ac:dyDescent="0.25">
      <c r="A99">
        <v>93</v>
      </c>
      <c r="B99" s="6">
        <f t="shared" si="7"/>
        <v>1941.9421036464385</v>
      </c>
      <c r="C99" s="6">
        <f t="shared" si="8"/>
        <v>1031.4477144212938</v>
      </c>
      <c r="E99">
        <v>92</v>
      </c>
      <c r="F99">
        <f t="shared" si="10"/>
        <v>1686.4433076330924</v>
      </c>
      <c r="G99" s="8">
        <f t="shared" si="9"/>
        <v>1886.9466923669074</v>
      </c>
      <c r="H99" s="8">
        <f t="shared" si="11"/>
        <v>424161.88892020384</v>
      </c>
    </row>
    <row r="100" spans="1:8" x14ac:dyDescent="0.25">
      <c r="A100">
        <v>94</v>
      </c>
      <c r="B100" s="6">
        <f t="shared" si="7"/>
        <v>1937.859289776854</v>
      </c>
      <c r="C100" s="6">
        <f t="shared" si="8"/>
        <v>1035.5305282908778</v>
      </c>
      <c r="E100">
        <v>93</v>
      </c>
      <c r="F100">
        <f t="shared" si="10"/>
        <v>1678.9741436424736</v>
      </c>
      <c r="G100" s="8">
        <f t="shared" si="9"/>
        <v>1894.4158563575263</v>
      </c>
      <c r="H100" s="8">
        <f t="shared" si="11"/>
        <v>422267.47306384629</v>
      </c>
    </row>
    <row r="101" spans="1:8" x14ac:dyDescent="0.25">
      <c r="A101">
        <v>95</v>
      </c>
      <c r="B101" s="6">
        <f t="shared" si="7"/>
        <v>1933.7603147690363</v>
      </c>
      <c r="C101" s="6">
        <f t="shared" si="8"/>
        <v>1039.6295032986959</v>
      </c>
      <c r="E101">
        <v>94</v>
      </c>
      <c r="F101">
        <f t="shared" si="10"/>
        <v>1671.4754142110585</v>
      </c>
      <c r="G101" s="8">
        <f t="shared" si="9"/>
        <v>1901.9145857889414</v>
      </c>
      <c r="H101" s="8">
        <f t="shared" si="11"/>
        <v>420365.55847805733</v>
      </c>
    </row>
    <row r="102" spans="1:8" x14ac:dyDescent="0.25">
      <c r="A102">
        <v>96</v>
      </c>
      <c r="B102" s="6">
        <f t="shared" si="7"/>
        <v>1929.6451146518123</v>
      </c>
      <c r="C102" s="6">
        <f t="shared" si="8"/>
        <v>1043.74470341592</v>
      </c>
      <c r="E102">
        <v>95</v>
      </c>
      <c r="F102">
        <f t="shared" si="10"/>
        <v>1663.9470023089771</v>
      </c>
      <c r="G102" s="8">
        <f t="shared" si="9"/>
        <v>1909.4429976910228</v>
      </c>
      <c r="H102" s="8">
        <f t="shared" si="11"/>
        <v>418456.11548036628</v>
      </c>
    </row>
    <row r="103" spans="1:8" x14ac:dyDescent="0.25">
      <c r="A103">
        <v>97</v>
      </c>
      <c r="B103" s="6">
        <f t="shared" si="7"/>
        <v>1925.5136252007908</v>
      </c>
      <c r="C103" s="6">
        <f t="shared" si="8"/>
        <v>1047.8761928669412</v>
      </c>
      <c r="E103">
        <v>96</v>
      </c>
      <c r="F103">
        <f t="shared" si="10"/>
        <v>1656.3887904431165</v>
      </c>
      <c r="G103" s="8">
        <f t="shared" si="9"/>
        <v>1917.0012095568834</v>
      </c>
      <c r="H103" s="8">
        <f t="shared" si="11"/>
        <v>416539.1142708094</v>
      </c>
    </row>
    <row r="104" spans="1:8" x14ac:dyDescent="0.25">
      <c r="A104">
        <v>98</v>
      </c>
      <c r="B104" s="6">
        <f t="shared" si="7"/>
        <v>1921.3657819373589</v>
      </c>
      <c r="C104" s="6">
        <f t="shared" si="8"/>
        <v>1052.0240361303731</v>
      </c>
      <c r="E104">
        <v>97</v>
      </c>
      <c r="F104">
        <f t="shared" si="10"/>
        <v>1648.8006606552872</v>
      </c>
      <c r="G104" s="8">
        <f t="shared" si="9"/>
        <v>1924.5893393447127</v>
      </c>
      <c r="H104" s="8">
        <f t="shared" si="11"/>
        <v>414614.52493146469</v>
      </c>
    </row>
    <row r="105" spans="1:8" x14ac:dyDescent="0.25">
      <c r="A105">
        <v>99</v>
      </c>
      <c r="B105" s="6">
        <f t="shared" si="7"/>
        <v>1917.2015201276763</v>
      </c>
      <c r="C105" s="6">
        <f t="shared" si="8"/>
        <v>1056.1882979400557</v>
      </c>
      <c r="E105">
        <v>98</v>
      </c>
      <c r="F105">
        <f t="shared" si="10"/>
        <v>1641.1824945203809</v>
      </c>
      <c r="G105" s="8">
        <f t="shared" si="9"/>
        <v>1932.2075054796189</v>
      </c>
      <c r="H105" s="8">
        <f t="shared" si="11"/>
        <v>412682.31742598506</v>
      </c>
    </row>
    <row r="106" spans="1:8" x14ac:dyDescent="0.25">
      <c r="A106">
        <v>100</v>
      </c>
      <c r="B106" s="6">
        <f t="shared" si="7"/>
        <v>1913.0207747816635</v>
      </c>
      <c r="C106" s="6">
        <f t="shared" si="8"/>
        <v>1060.3690432860685</v>
      </c>
      <c r="E106">
        <v>99</v>
      </c>
      <c r="F106">
        <f t="shared" si="10"/>
        <v>1633.5341731445242</v>
      </c>
      <c r="G106" s="8">
        <f t="shared" si="9"/>
        <v>1939.8558268554757</v>
      </c>
      <c r="H106" s="8">
        <f t="shared" si="11"/>
        <v>410742.4615991296</v>
      </c>
    </row>
    <row r="107" spans="1:8" x14ac:dyDescent="0.25">
      <c r="A107">
        <v>101</v>
      </c>
      <c r="B107" s="6">
        <f t="shared" si="7"/>
        <v>1908.8234806519895</v>
      </c>
      <c r="C107" s="6">
        <f t="shared" si="8"/>
        <v>1064.5663374157425</v>
      </c>
      <c r="E107">
        <v>100</v>
      </c>
      <c r="F107">
        <f t="shared" si="10"/>
        <v>1625.8555771632211</v>
      </c>
      <c r="G107" s="8">
        <f t="shared" si="9"/>
        <v>1947.5344228367787</v>
      </c>
      <c r="H107" s="8">
        <f t="shared" si="11"/>
        <v>408794.92717629281</v>
      </c>
    </row>
    <row r="108" spans="1:8" x14ac:dyDescent="0.25">
      <c r="A108">
        <v>102</v>
      </c>
      <c r="B108" s="6">
        <f t="shared" si="7"/>
        <v>1904.6095722330519</v>
      </c>
      <c r="C108" s="6">
        <f t="shared" si="8"/>
        <v>1068.78024583468</v>
      </c>
      <c r="E108">
        <v>101</v>
      </c>
      <c r="F108">
        <f t="shared" si="10"/>
        <v>1618.1465867394925</v>
      </c>
      <c r="G108" s="8">
        <f t="shared" si="9"/>
        <v>1955.2434132605074</v>
      </c>
      <c r="H108" s="8">
        <f t="shared" si="11"/>
        <v>406839.68376303231</v>
      </c>
    </row>
    <row r="109" spans="1:8" x14ac:dyDescent="0.25">
      <c r="A109">
        <v>103</v>
      </c>
      <c r="B109" s="6">
        <f t="shared" si="7"/>
        <v>1900.3789837599566</v>
      </c>
      <c r="C109" s="6">
        <f t="shared" si="8"/>
        <v>1073.0108343077757</v>
      </c>
      <c r="E109">
        <v>102</v>
      </c>
      <c r="F109">
        <f t="shared" si="10"/>
        <v>1610.4070815620028</v>
      </c>
      <c r="G109" s="8">
        <f t="shared" si="9"/>
        <v>1962.9829184379971</v>
      </c>
      <c r="H109" s="8">
        <f t="shared" si="11"/>
        <v>404876.70084459434</v>
      </c>
    </row>
    <row r="110" spans="1:8" x14ac:dyDescent="0.25">
      <c r="A110">
        <v>104</v>
      </c>
      <c r="B110" s="6">
        <f t="shared" si="7"/>
        <v>1896.1316492074882</v>
      </c>
      <c r="C110" s="6">
        <f t="shared" si="8"/>
        <v>1077.2581688602438</v>
      </c>
      <c r="E110">
        <v>103</v>
      </c>
      <c r="F110">
        <f t="shared" si="10"/>
        <v>1602.6369408431858</v>
      </c>
      <c r="G110" s="8">
        <f t="shared" si="9"/>
        <v>1970.7530591568141</v>
      </c>
      <c r="H110" s="8">
        <f t="shared" si="11"/>
        <v>402905.94778543751</v>
      </c>
    </row>
    <row r="111" spans="1:8" x14ac:dyDescent="0.25">
      <c r="A111">
        <v>105</v>
      </c>
      <c r="B111" s="6">
        <f t="shared" si="7"/>
        <v>1891.8675022890832</v>
      </c>
      <c r="C111" s="6">
        <f t="shared" si="8"/>
        <v>1081.5223157786488</v>
      </c>
      <c r="E111">
        <v>104</v>
      </c>
      <c r="F111">
        <f t="shared" si="10"/>
        <v>1594.8360433173568</v>
      </c>
      <c r="G111" s="8">
        <f t="shared" si="9"/>
        <v>1978.553956682643</v>
      </c>
      <c r="H111" s="8">
        <f t="shared" si="11"/>
        <v>400927.3938287549</v>
      </c>
    </row>
    <row r="112" spans="1:8" x14ac:dyDescent="0.25">
      <c r="A112">
        <v>106</v>
      </c>
      <c r="B112" s="6">
        <f t="shared" si="7"/>
        <v>1887.586476455793</v>
      </c>
      <c r="C112" s="6">
        <f t="shared" si="8"/>
        <v>1085.803341611939</v>
      </c>
      <c r="E112">
        <v>105</v>
      </c>
      <c r="F112">
        <f t="shared" si="10"/>
        <v>1587.0042672388215</v>
      </c>
      <c r="G112" s="8">
        <f t="shared" si="9"/>
        <v>1986.3857327611784</v>
      </c>
      <c r="H112" s="8">
        <f t="shared" si="11"/>
        <v>398941.00809599372</v>
      </c>
    </row>
    <row r="113" spans="1:8" x14ac:dyDescent="0.25">
      <c r="A113">
        <v>107</v>
      </c>
      <c r="B113" s="6">
        <f t="shared" si="7"/>
        <v>1883.2885048952455</v>
      </c>
      <c r="C113" s="6">
        <f t="shared" si="8"/>
        <v>1090.1013131724865</v>
      </c>
      <c r="E113">
        <v>106</v>
      </c>
      <c r="F113">
        <f t="shared" si="10"/>
        <v>1579.141490379975</v>
      </c>
      <c r="G113" s="8">
        <f t="shared" si="9"/>
        <v>1994.2485096200248</v>
      </c>
      <c r="H113" s="8">
        <f t="shared" si="11"/>
        <v>396946.75958637369</v>
      </c>
    </row>
    <row r="114" spans="1:8" x14ac:dyDescent="0.25">
      <c r="A114">
        <v>108</v>
      </c>
      <c r="B114" s="6">
        <f t="shared" si="7"/>
        <v>1878.9735205306042</v>
      </c>
      <c r="C114" s="6">
        <f t="shared" si="8"/>
        <v>1094.4162975371278</v>
      </c>
      <c r="E114">
        <v>107</v>
      </c>
      <c r="F114">
        <f t="shared" si="10"/>
        <v>1571.247590029396</v>
      </c>
      <c r="G114" s="8">
        <f t="shared" si="9"/>
        <v>2002.1424099706039</v>
      </c>
      <c r="H114" s="8">
        <f t="shared" si="11"/>
        <v>394944.61717640312</v>
      </c>
    </row>
    <row r="115" spans="1:8" x14ac:dyDescent="0.25">
      <c r="A115">
        <v>109</v>
      </c>
      <c r="B115" s="6">
        <f t="shared" si="7"/>
        <v>1874.6414560195196</v>
      </c>
      <c r="C115" s="6">
        <f t="shared" si="8"/>
        <v>1098.7483620482124</v>
      </c>
      <c r="E115">
        <v>108</v>
      </c>
      <c r="F115">
        <f t="shared" si="10"/>
        <v>1563.322442989929</v>
      </c>
      <c r="G115" s="8">
        <f t="shared" si="9"/>
        <v>2010.0675570100709</v>
      </c>
      <c r="H115" s="8">
        <f t="shared" si="11"/>
        <v>392934.54961939307</v>
      </c>
    </row>
    <row r="116" spans="1:8" x14ac:dyDescent="0.25">
      <c r="A116">
        <v>110</v>
      </c>
      <c r="B116" s="6">
        <f t="shared" si="7"/>
        <v>1870.292243753079</v>
      </c>
      <c r="C116" s="6">
        <f t="shared" si="8"/>
        <v>1103.097574314653</v>
      </c>
      <c r="E116">
        <v>109</v>
      </c>
      <c r="F116">
        <f t="shared" si="10"/>
        <v>1555.3659255767643</v>
      </c>
      <c r="G116" s="8">
        <f t="shared" si="9"/>
        <v>2018.0240744232356</v>
      </c>
      <c r="H116" s="8">
        <f t="shared" si="11"/>
        <v>390916.52554496983</v>
      </c>
    </row>
    <row r="117" spans="1:8" x14ac:dyDescent="0.25">
      <c r="A117">
        <v>111</v>
      </c>
      <c r="B117" s="6">
        <f t="shared" si="7"/>
        <v>1865.92581585475</v>
      </c>
      <c r="C117" s="6">
        <f t="shared" si="8"/>
        <v>1107.464002212982</v>
      </c>
      <c r="E117">
        <v>110</v>
      </c>
      <c r="F117">
        <f t="shared" si="10"/>
        <v>1547.3779136155056</v>
      </c>
      <c r="G117" s="8">
        <f t="shared" si="9"/>
        <v>2026.0120863844943</v>
      </c>
      <c r="H117" s="8">
        <f t="shared" si="11"/>
        <v>388890.51345858531</v>
      </c>
    </row>
    <row r="118" spans="1:8" x14ac:dyDescent="0.25">
      <c r="A118">
        <v>112</v>
      </c>
      <c r="B118" s="6">
        <f t="shared" si="7"/>
        <v>1861.542104179324</v>
      </c>
      <c r="C118" s="6">
        <f t="shared" si="8"/>
        <v>1111.847713888408</v>
      </c>
      <c r="E118">
        <v>111</v>
      </c>
      <c r="F118">
        <f t="shared" si="10"/>
        <v>1539.3582824402336</v>
      </c>
      <c r="G118" s="8">
        <f t="shared" si="9"/>
        <v>2034.0317175597663</v>
      </c>
      <c r="H118" s="8">
        <f t="shared" si="11"/>
        <v>386856.48174102552</v>
      </c>
    </row>
    <row r="119" spans="1:8" x14ac:dyDescent="0.25">
      <c r="A119">
        <v>113</v>
      </c>
      <c r="B119" s="6">
        <f t="shared" si="7"/>
        <v>1857.1410403118489</v>
      </c>
      <c r="C119" s="6">
        <f t="shared" si="8"/>
        <v>1116.2487777558831</v>
      </c>
      <c r="E119">
        <v>112</v>
      </c>
      <c r="F119">
        <f t="shared" si="10"/>
        <v>1531.3069068915593</v>
      </c>
      <c r="G119" s="8">
        <f t="shared" si="9"/>
        <v>2042.0830931084406</v>
      </c>
      <c r="H119" s="8">
        <f t="shared" si="11"/>
        <v>384814.39864791709</v>
      </c>
    </row>
    <row r="120" spans="1:8" x14ac:dyDescent="0.25">
      <c r="A120">
        <v>114</v>
      </c>
      <c r="B120" s="6">
        <f t="shared" si="7"/>
        <v>1852.7225555665655</v>
      </c>
      <c r="C120" s="6">
        <f t="shared" si="8"/>
        <v>1120.667262501167</v>
      </c>
      <c r="E120">
        <v>113</v>
      </c>
      <c r="F120">
        <f t="shared" si="10"/>
        <v>1523.2236613146717</v>
      </c>
      <c r="G120" s="8">
        <f t="shared" si="9"/>
        <v>2050.1663386853279</v>
      </c>
      <c r="H120" s="8">
        <f t="shared" si="11"/>
        <v>382764.23230923177</v>
      </c>
    </row>
    <row r="121" spans="1:8" x14ac:dyDescent="0.25">
      <c r="A121">
        <v>115</v>
      </c>
      <c r="B121" s="6">
        <f t="shared" si="7"/>
        <v>1848.2865809858315</v>
      </c>
      <c r="C121" s="6">
        <f t="shared" si="8"/>
        <v>1125.1032370819005</v>
      </c>
      <c r="E121">
        <v>114</v>
      </c>
      <c r="F121">
        <f t="shared" si="10"/>
        <v>1515.1084195573758</v>
      </c>
      <c r="G121" s="8">
        <f t="shared" si="9"/>
        <v>2058.2815804426241</v>
      </c>
      <c r="H121" s="8">
        <f t="shared" si="11"/>
        <v>380705.95072878915</v>
      </c>
    </row>
    <row r="122" spans="1:8" x14ac:dyDescent="0.25">
      <c r="A122">
        <v>116</v>
      </c>
      <c r="B122" s="6">
        <f t="shared" si="7"/>
        <v>1843.8330473390488</v>
      </c>
      <c r="C122" s="6">
        <f t="shared" si="8"/>
        <v>1129.5567707286834</v>
      </c>
      <c r="E122">
        <v>115</v>
      </c>
      <c r="F122">
        <f t="shared" si="10"/>
        <v>1506.9610549681238</v>
      </c>
      <c r="G122" s="8">
        <f t="shared" si="9"/>
        <v>2066.4289450318761</v>
      </c>
      <c r="H122" s="8">
        <f t="shared" si="11"/>
        <v>378639.52178375726</v>
      </c>
    </row>
    <row r="123" spans="1:8" x14ac:dyDescent="0.25">
      <c r="A123">
        <v>117</v>
      </c>
      <c r="B123" s="6">
        <f t="shared" si="7"/>
        <v>1839.3618851215813</v>
      </c>
      <c r="C123" s="6">
        <f t="shared" si="8"/>
        <v>1134.0279329461507</v>
      </c>
      <c r="E123">
        <v>116</v>
      </c>
      <c r="F123">
        <f t="shared" si="10"/>
        <v>1498.7814403940392</v>
      </c>
      <c r="G123" s="8">
        <f t="shared" si="9"/>
        <v>2074.6085596059606</v>
      </c>
      <c r="H123" s="8">
        <f t="shared" si="11"/>
        <v>376564.9132241513</v>
      </c>
    </row>
    <row r="124" spans="1:8" x14ac:dyDescent="0.25">
      <c r="A124">
        <v>118</v>
      </c>
      <c r="B124" s="6">
        <f t="shared" si="7"/>
        <v>1834.8730245536692</v>
      </c>
      <c r="C124" s="6">
        <f t="shared" si="8"/>
        <v>1138.5167935140626</v>
      </c>
      <c r="E124">
        <v>117</v>
      </c>
      <c r="F124">
        <f t="shared" si="10"/>
        <v>1490.5694481789324</v>
      </c>
      <c r="G124" s="8">
        <f t="shared" si="9"/>
        <v>2082.8205518210675</v>
      </c>
      <c r="H124" s="8">
        <f t="shared" si="11"/>
        <v>374482.09267233021</v>
      </c>
    </row>
    <row r="125" spans="1:8" x14ac:dyDescent="0.25">
      <c r="A125">
        <v>119</v>
      </c>
      <c r="B125" s="6">
        <f t="shared" si="7"/>
        <v>1830.3663955793429</v>
      </c>
      <c r="C125" s="6">
        <f t="shared" si="8"/>
        <v>1143.0234224883893</v>
      </c>
      <c r="E125">
        <v>118</v>
      </c>
      <c r="F125">
        <f t="shared" si="10"/>
        <v>1482.3249501613072</v>
      </c>
      <c r="G125" s="8">
        <f t="shared" si="9"/>
        <v>2091.0650498386926</v>
      </c>
      <c r="H125" s="8">
        <f t="shared" si="11"/>
        <v>372391.02762249153</v>
      </c>
    </row>
    <row r="126" spans="1:8" x14ac:dyDescent="0.25">
      <c r="A126">
        <v>120</v>
      </c>
      <c r="B126" s="6">
        <f t="shared" si="7"/>
        <v>1825.8419278653264</v>
      </c>
      <c r="C126" s="6">
        <f t="shared" si="8"/>
        <v>1147.5478902024058</v>
      </c>
      <c r="E126">
        <v>119</v>
      </c>
      <c r="F126">
        <f t="shared" si="10"/>
        <v>1474.0478176723625</v>
      </c>
      <c r="G126" s="8">
        <f t="shared" si="9"/>
        <v>2099.3421823276376</v>
      </c>
      <c r="H126" s="8">
        <f t="shared" si="11"/>
        <v>370291.68544016388</v>
      </c>
    </row>
    <row r="127" spans="1:8" x14ac:dyDescent="0.25">
      <c r="A127">
        <v>121</v>
      </c>
      <c r="B127" s="6">
        <f t="shared" si="7"/>
        <v>1821.2995507999417</v>
      </c>
      <c r="C127" s="6">
        <f t="shared" si="8"/>
        <v>1152.0902672677903</v>
      </c>
      <c r="E127">
        <v>120</v>
      </c>
      <c r="F127">
        <f t="shared" si="10"/>
        <v>1465.7379215339822</v>
      </c>
      <c r="G127" s="8">
        <f t="shared" si="9"/>
        <v>2107.6520784660179</v>
      </c>
      <c r="H127" s="8">
        <f t="shared" si="11"/>
        <v>368184.03336169786</v>
      </c>
    </row>
    <row r="128" spans="1:8" x14ac:dyDescent="0.25">
      <c r="A128">
        <v>122</v>
      </c>
      <c r="B128" s="6">
        <f t="shared" si="7"/>
        <v>1816.7391934920063</v>
      </c>
      <c r="C128" s="6">
        <f t="shared" si="8"/>
        <v>1156.6506245757255</v>
      </c>
      <c r="E128">
        <v>121</v>
      </c>
      <c r="F128">
        <f t="shared" si="10"/>
        <v>1457.3951320567205</v>
      </c>
      <c r="G128" s="8">
        <f t="shared" si="9"/>
        <v>2115.9948679432791</v>
      </c>
      <c r="H128" s="8">
        <f t="shared" si="11"/>
        <v>366068.03849375458</v>
      </c>
    </row>
    <row r="129" spans="1:8" x14ac:dyDescent="0.25">
      <c r="A129">
        <v>123</v>
      </c>
      <c r="B129" s="6">
        <f t="shared" si="7"/>
        <v>1812.1607847697276</v>
      </c>
      <c r="C129" s="6">
        <f t="shared" si="8"/>
        <v>1161.2290332980042</v>
      </c>
      <c r="E129">
        <v>122</v>
      </c>
      <c r="F129">
        <f t="shared" si="10"/>
        <v>1449.0193190377786</v>
      </c>
      <c r="G129" s="8">
        <f t="shared" si="9"/>
        <v>2124.3706809622213</v>
      </c>
      <c r="H129" s="8">
        <f t="shared" si="11"/>
        <v>363943.66781279235</v>
      </c>
    </row>
    <row r="130" spans="1:8" x14ac:dyDescent="0.25">
      <c r="A130">
        <v>124</v>
      </c>
      <c r="B130" s="6">
        <f t="shared" si="7"/>
        <v>1807.5642531795897</v>
      </c>
      <c r="C130" s="6">
        <f t="shared" si="8"/>
        <v>1165.8255648881423</v>
      </c>
      <c r="E130">
        <v>123</v>
      </c>
      <c r="F130">
        <f t="shared" si="10"/>
        <v>1440.6103517589697</v>
      </c>
      <c r="G130" s="8">
        <f t="shared" si="9"/>
        <v>2132.7796482410304</v>
      </c>
      <c r="H130" s="8">
        <f t="shared" si="11"/>
        <v>361810.88816455135</v>
      </c>
    </row>
    <row r="131" spans="1:8" x14ac:dyDescent="0.25">
      <c r="A131">
        <v>125</v>
      </c>
      <c r="B131" s="6">
        <f t="shared" si="7"/>
        <v>1802.9495269852412</v>
      </c>
      <c r="C131" s="6">
        <f t="shared" si="8"/>
        <v>1170.4402910824911</v>
      </c>
      <c r="E131">
        <v>124</v>
      </c>
      <c r="F131">
        <f t="shared" si="10"/>
        <v>1432.1680989846825</v>
      </c>
      <c r="G131" s="8">
        <f t="shared" si="9"/>
        <v>2141.2219010153176</v>
      </c>
      <c r="H131" s="8">
        <f t="shared" si="11"/>
        <v>359669.66626353603</v>
      </c>
    </row>
    <row r="132" spans="1:8" x14ac:dyDescent="0.25">
      <c r="A132">
        <v>126</v>
      </c>
      <c r="B132" s="6">
        <f t="shared" si="7"/>
        <v>1798.3165341663732</v>
      </c>
      <c r="C132" s="6">
        <f t="shared" si="8"/>
        <v>1175.0732839013592</v>
      </c>
      <c r="E132">
        <v>125</v>
      </c>
      <c r="F132">
        <f t="shared" si="10"/>
        <v>1423.6924289598301</v>
      </c>
      <c r="G132" s="8">
        <f t="shared" si="9"/>
        <v>2149.6975710401698</v>
      </c>
      <c r="H132" s="8">
        <f t="shared" si="11"/>
        <v>357519.96869249584</v>
      </c>
    </row>
    <row r="133" spans="1:8" x14ac:dyDescent="0.25">
      <c r="A133">
        <v>127</v>
      </c>
      <c r="B133" s="6">
        <f t="shared" si="7"/>
        <v>1793.6652024175967</v>
      </c>
      <c r="C133" s="6">
        <f t="shared" si="8"/>
        <v>1179.7246156501355</v>
      </c>
      <c r="E133">
        <v>126</v>
      </c>
      <c r="F133">
        <f t="shared" si="10"/>
        <v>1415.1832094077961</v>
      </c>
      <c r="G133" s="8">
        <f t="shared" si="9"/>
        <v>2158.206790592204</v>
      </c>
      <c r="H133" s="8">
        <f t="shared" si="11"/>
        <v>355361.76190190361</v>
      </c>
    </row>
    <row r="134" spans="1:8" x14ac:dyDescent="0.25">
      <c r="A134">
        <v>128</v>
      </c>
      <c r="B134" s="6">
        <f t="shared" si="7"/>
        <v>1788.9954591473147</v>
      </c>
      <c r="C134" s="6">
        <f t="shared" si="8"/>
        <v>1184.3943589204173</v>
      </c>
      <c r="E134">
        <v>127</v>
      </c>
      <c r="F134">
        <f t="shared" si="10"/>
        <v>1406.6403075283686</v>
      </c>
      <c r="G134" s="8">
        <f t="shared" si="9"/>
        <v>2166.7496924716315</v>
      </c>
      <c r="H134" s="8">
        <f t="shared" si="11"/>
        <v>353195.01220943197</v>
      </c>
    </row>
    <row r="135" spans="1:8" x14ac:dyDescent="0.25">
      <c r="A135">
        <v>129</v>
      </c>
      <c r="B135" s="6">
        <f t="shared" si="7"/>
        <v>1784.3072314765882</v>
      </c>
      <c r="C135" s="6">
        <f t="shared" si="8"/>
        <v>1189.0825865911438</v>
      </c>
      <c r="E135">
        <v>128</v>
      </c>
      <c r="F135">
        <f t="shared" si="10"/>
        <v>1398.0635899956681</v>
      </c>
      <c r="G135" s="8">
        <f t="shared" si="9"/>
        <v>2175.3264100043316</v>
      </c>
      <c r="H135" s="8">
        <f t="shared" si="11"/>
        <v>351019.68579942762</v>
      </c>
    </row>
    <row r="136" spans="1:8" x14ac:dyDescent="0.25">
      <c r="A136">
        <v>130</v>
      </c>
      <c r="B136" s="6">
        <f t="shared" ref="B136:B199" si="12">-IPMT($B$1/$B$2,A136,$E$1,$E$2)</f>
        <v>1779.6004462379983</v>
      </c>
      <c r="C136" s="6">
        <f t="shared" ref="C136:C199" si="13">-PPMT($B$1/$B$2,A136,$E$1,$E$2)</f>
        <v>1193.7893718297337</v>
      </c>
      <c r="E136">
        <v>129</v>
      </c>
      <c r="F136">
        <f t="shared" si="10"/>
        <v>1389.4529229560676</v>
      </c>
      <c r="G136" s="8">
        <f t="shared" si="9"/>
        <v>2183.9370770439323</v>
      </c>
      <c r="H136" s="8">
        <f t="shared" si="11"/>
        <v>348835.74872238369</v>
      </c>
    </row>
    <row r="137" spans="1:8" x14ac:dyDescent="0.25">
      <c r="A137">
        <v>131</v>
      </c>
      <c r="B137" s="6">
        <f t="shared" si="12"/>
        <v>1774.875029974505</v>
      </c>
      <c r="C137" s="6">
        <f t="shared" si="13"/>
        <v>1198.5147880932263</v>
      </c>
      <c r="E137">
        <v>130</v>
      </c>
      <c r="F137">
        <f t="shared" si="10"/>
        <v>1380.8081720261023</v>
      </c>
      <c r="G137" s="8">
        <f t="shared" ref="G137:G200" si="14">$H$1-F137+$H$2</f>
        <v>2192.5818279738978</v>
      </c>
      <c r="H137" s="8">
        <f t="shared" si="11"/>
        <v>346643.16689440981</v>
      </c>
    </row>
    <row r="138" spans="1:8" x14ac:dyDescent="0.25">
      <c r="A138">
        <v>132</v>
      </c>
      <c r="B138" s="6">
        <f t="shared" si="12"/>
        <v>1770.130908938303</v>
      </c>
      <c r="C138" s="6">
        <f t="shared" si="13"/>
        <v>1203.258909129429</v>
      </c>
      <c r="E138">
        <v>131</v>
      </c>
      <c r="F138">
        <f t="shared" si="10"/>
        <v>1372.1292022903719</v>
      </c>
      <c r="G138" s="8">
        <f t="shared" si="14"/>
        <v>2201.2607977096277</v>
      </c>
      <c r="H138" s="8">
        <f t="shared" si="11"/>
        <v>344441.90609670017</v>
      </c>
    </row>
    <row r="139" spans="1:8" x14ac:dyDescent="0.25">
      <c r="A139">
        <v>133</v>
      </c>
      <c r="B139" s="6">
        <f t="shared" si="12"/>
        <v>1765.368009089666</v>
      </c>
      <c r="C139" s="6">
        <f t="shared" si="13"/>
        <v>1208.0218089780662</v>
      </c>
      <c r="E139">
        <v>132</v>
      </c>
      <c r="F139">
        <f t="shared" si="10"/>
        <v>1363.4158782994382</v>
      </c>
      <c r="G139" s="8">
        <f t="shared" si="14"/>
        <v>2209.9741217005617</v>
      </c>
      <c r="H139" s="8">
        <f t="shared" si="11"/>
        <v>342231.93197499961</v>
      </c>
    </row>
    <row r="140" spans="1:8" x14ac:dyDescent="0.25">
      <c r="A140">
        <v>134</v>
      </c>
      <c r="B140" s="6">
        <f t="shared" si="12"/>
        <v>1760.5862560957944</v>
      </c>
      <c r="C140" s="6">
        <f t="shared" si="13"/>
        <v>1212.8035619719381</v>
      </c>
      <c r="E140">
        <v>133</v>
      </c>
      <c r="F140">
        <f t="shared" si="10"/>
        <v>1354.6680640677068</v>
      </c>
      <c r="G140" s="8">
        <f t="shared" si="14"/>
        <v>2218.721935932293</v>
      </c>
      <c r="H140" s="8">
        <f t="shared" si="11"/>
        <v>340013.21003906731</v>
      </c>
    </row>
    <row r="141" spans="1:8" x14ac:dyDescent="0.25">
      <c r="A141">
        <v>135</v>
      </c>
      <c r="B141" s="6">
        <f t="shared" si="12"/>
        <v>1755.7855753296553</v>
      </c>
      <c r="C141" s="6">
        <f t="shared" si="13"/>
        <v>1217.6042427380767</v>
      </c>
      <c r="E141">
        <v>134</v>
      </c>
      <c r="F141">
        <f t="shared" ref="F141:F204" si="15">H140*$B$1/$B$2</f>
        <v>1345.8856230713081</v>
      </c>
      <c r="G141" s="8">
        <f t="shared" si="14"/>
        <v>2227.5043769286917</v>
      </c>
      <c r="H141" s="8">
        <f t="shared" ref="H141:H204" si="16">H140-G141</f>
        <v>337785.70566213864</v>
      </c>
    </row>
    <row r="142" spans="1:8" x14ac:dyDescent="0.25">
      <c r="A142">
        <v>136</v>
      </c>
      <c r="B142" s="6">
        <f t="shared" si="12"/>
        <v>1750.9658918688172</v>
      </c>
      <c r="C142" s="6">
        <f t="shared" si="13"/>
        <v>1222.4239261989146</v>
      </c>
      <c r="E142">
        <v>135</v>
      </c>
      <c r="F142">
        <f t="shared" si="15"/>
        <v>1337.0684182459656</v>
      </c>
      <c r="G142" s="8">
        <f t="shared" si="14"/>
        <v>2236.321581754034</v>
      </c>
      <c r="H142" s="8">
        <f t="shared" si="16"/>
        <v>335549.38408038463</v>
      </c>
    </row>
    <row r="143" spans="1:8" x14ac:dyDescent="0.25">
      <c r="A143">
        <v>137</v>
      </c>
      <c r="B143" s="6">
        <f t="shared" si="12"/>
        <v>1746.12713049428</v>
      </c>
      <c r="C143" s="6">
        <f t="shared" si="13"/>
        <v>1227.2626875734522</v>
      </c>
      <c r="E143">
        <v>136</v>
      </c>
      <c r="F143">
        <f t="shared" si="15"/>
        <v>1328.2163119848558</v>
      </c>
      <c r="G143" s="8">
        <f t="shared" si="14"/>
        <v>2245.1736880151439</v>
      </c>
      <c r="H143" s="8">
        <f t="shared" si="16"/>
        <v>333304.21039236948</v>
      </c>
    </row>
    <row r="144" spans="1:8" x14ac:dyDescent="0.25">
      <c r="A144">
        <v>138</v>
      </c>
      <c r="B144" s="6">
        <f t="shared" si="12"/>
        <v>1741.2692156893013</v>
      </c>
      <c r="C144" s="6">
        <f t="shared" si="13"/>
        <v>1232.1206023784305</v>
      </c>
      <c r="E144">
        <v>137</v>
      </c>
      <c r="F144">
        <f t="shared" si="15"/>
        <v>1319.3291661364626</v>
      </c>
      <c r="G144" s="8">
        <f t="shared" si="14"/>
        <v>2254.0608338635375</v>
      </c>
      <c r="H144" s="8">
        <f t="shared" si="16"/>
        <v>331050.14955850592</v>
      </c>
    </row>
    <row r="145" spans="1:8" x14ac:dyDescent="0.25">
      <c r="A145">
        <v>139</v>
      </c>
      <c r="B145" s="6">
        <f t="shared" si="12"/>
        <v>1736.3920716382206</v>
      </c>
      <c r="C145" s="6">
        <f t="shared" si="13"/>
        <v>1236.9977464295118</v>
      </c>
      <c r="E145">
        <v>138</v>
      </c>
      <c r="F145">
        <f t="shared" si="15"/>
        <v>1310.4068420024194</v>
      </c>
      <c r="G145" s="8">
        <f t="shared" si="14"/>
        <v>2262.9831579975807</v>
      </c>
      <c r="H145" s="8">
        <f t="shared" si="16"/>
        <v>328787.16640050831</v>
      </c>
    </row>
    <row r="146" spans="1:8" x14ac:dyDescent="0.25">
      <c r="A146">
        <v>140</v>
      </c>
      <c r="B146" s="6">
        <f t="shared" si="12"/>
        <v>1731.4956222252704</v>
      </c>
      <c r="C146" s="6">
        <f t="shared" si="13"/>
        <v>1241.8941958424618</v>
      </c>
      <c r="E146">
        <v>139</v>
      </c>
      <c r="F146">
        <f t="shared" si="15"/>
        <v>1301.4492003353455</v>
      </c>
      <c r="G146" s="8">
        <f t="shared" si="14"/>
        <v>2271.9407996646542</v>
      </c>
      <c r="H146" s="8">
        <f t="shared" si="16"/>
        <v>326515.22560084367</v>
      </c>
    </row>
    <row r="147" spans="1:8" x14ac:dyDescent="0.25">
      <c r="A147">
        <v>141</v>
      </c>
      <c r="B147" s="6">
        <f t="shared" si="12"/>
        <v>1726.5797910333933</v>
      </c>
      <c r="C147" s="6">
        <f t="shared" si="13"/>
        <v>1246.8100270343384</v>
      </c>
      <c r="E147">
        <v>140</v>
      </c>
      <c r="F147">
        <f t="shared" si="15"/>
        <v>1292.4561013366729</v>
      </c>
      <c r="G147" s="8">
        <f t="shared" si="14"/>
        <v>2280.933898663327</v>
      </c>
      <c r="H147" s="8">
        <f t="shared" si="16"/>
        <v>324234.29170218034</v>
      </c>
    </row>
    <row r="148" spans="1:8" x14ac:dyDescent="0.25">
      <c r="A148">
        <v>142</v>
      </c>
      <c r="B148" s="6">
        <f t="shared" si="12"/>
        <v>1721.6445013430493</v>
      </c>
      <c r="C148" s="6">
        <f t="shared" si="13"/>
        <v>1251.7453167246827</v>
      </c>
      <c r="E148">
        <v>141</v>
      </c>
      <c r="F148">
        <f t="shared" si="15"/>
        <v>1283.427404654464</v>
      </c>
      <c r="G148" s="8">
        <f t="shared" si="14"/>
        <v>2289.9625953455361</v>
      </c>
      <c r="H148" s="8">
        <f t="shared" si="16"/>
        <v>321944.32910683483</v>
      </c>
    </row>
    <row r="149" spans="1:8" x14ac:dyDescent="0.25">
      <c r="A149">
        <v>143</v>
      </c>
      <c r="B149" s="6">
        <f t="shared" si="12"/>
        <v>1716.689676131014</v>
      </c>
      <c r="C149" s="6">
        <f t="shared" si="13"/>
        <v>1256.7001419367177</v>
      </c>
      <c r="E149">
        <v>142</v>
      </c>
      <c r="F149">
        <f t="shared" si="15"/>
        <v>1274.3629693812211</v>
      </c>
      <c r="G149" s="8">
        <f t="shared" si="14"/>
        <v>2299.0270306187786</v>
      </c>
      <c r="H149" s="8">
        <f t="shared" si="16"/>
        <v>319645.30207621603</v>
      </c>
    </row>
    <row r="150" spans="1:8" x14ac:dyDescent="0.25">
      <c r="A150">
        <v>144</v>
      </c>
      <c r="B150" s="6">
        <f t="shared" si="12"/>
        <v>1711.7152380691812</v>
      </c>
      <c r="C150" s="6">
        <f t="shared" si="13"/>
        <v>1261.6745799985508</v>
      </c>
      <c r="E150">
        <v>143</v>
      </c>
      <c r="F150">
        <f t="shared" si="15"/>
        <v>1265.2626540516885</v>
      </c>
      <c r="G150" s="8">
        <f t="shared" si="14"/>
        <v>2308.1273459483114</v>
      </c>
      <c r="H150" s="8">
        <f t="shared" si="16"/>
        <v>317337.17473026772</v>
      </c>
    </row>
    <row r="151" spans="1:8" x14ac:dyDescent="0.25">
      <c r="A151">
        <v>145</v>
      </c>
      <c r="B151" s="6">
        <f t="shared" si="12"/>
        <v>1706.7211095233533</v>
      </c>
      <c r="C151" s="6">
        <f t="shared" si="13"/>
        <v>1266.6687085443784</v>
      </c>
      <c r="E151">
        <v>144</v>
      </c>
      <c r="F151">
        <f t="shared" si="15"/>
        <v>1256.1263166406432</v>
      </c>
      <c r="G151" s="8">
        <f t="shared" si="14"/>
        <v>2317.2636833593569</v>
      </c>
      <c r="H151" s="8">
        <f t="shared" si="16"/>
        <v>315019.91104690835</v>
      </c>
    </row>
    <row r="152" spans="1:8" x14ac:dyDescent="0.25">
      <c r="A152">
        <v>146</v>
      </c>
      <c r="B152" s="6">
        <f t="shared" si="12"/>
        <v>1701.7072125520326</v>
      </c>
      <c r="C152" s="6">
        <f t="shared" si="13"/>
        <v>1271.6826055156996</v>
      </c>
      <c r="E152">
        <v>145</v>
      </c>
      <c r="F152">
        <f t="shared" si="15"/>
        <v>1246.9538145606789</v>
      </c>
      <c r="G152" s="8">
        <f t="shared" si="14"/>
        <v>2326.436185439321</v>
      </c>
      <c r="H152" s="8">
        <f t="shared" si="16"/>
        <v>312693.474861469</v>
      </c>
    </row>
    <row r="153" spans="1:8" x14ac:dyDescent="0.25">
      <c r="A153">
        <v>147</v>
      </c>
      <c r="B153" s="6">
        <f t="shared" si="12"/>
        <v>1696.6734689051993</v>
      </c>
      <c r="C153" s="6">
        <f t="shared" si="13"/>
        <v>1276.7163491625327</v>
      </c>
      <c r="E153">
        <v>146</v>
      </c>
      <c r="F153">
        <f t="shared" si="15"/>
        <v>1237.7450046599815</v>
      </c>
      <c r="G153" s="8">
        <f t="shared" si="14"/>
        <v>2335.6449953400183</v>
      </c>
      <c r="H153" s="8">
        <f t="shared" si="16"/>
        <v>310357.82986612897</v>
      </c>
    </row>
    <row r="154" spans="1:8" x14ac:dyDescent="0.25">
      <c r="A154">
        <v>148</v>
      </c>
      <c r="B154" s="6">
        <f t="shared" si="12"/>
        <v>1691.6198000230975</v>
      </c>
      <c r="C154" s="6">
        <f t="shared" si="13"/>
        <v>1281.7700180446343</v>
      </c>
      <c r="E154">
        <v>147</v>
      </c>
      <c r="F154">
        <f t="shared" si="15"/>
        <v>1228.4997432200939</v>
      </c>
      <c r="G154" s="8">
        <f t="shared" si="14"/>
        <v>2344.8902567799059</v>
      </c>
      <c r="H154" s="8">
        <f t="shared" si="16"/>
        <v>308012.93960934906</v>
      </c>
    </row>
    <row r="155" spans="1:8" x14ac:dyDescent="0.25">
      <c r="A155">
        <v>149</v>
      </c>
      <c r="B155" s="6">
        <f t="shared" si="12"/>
        <v>1686.5461270350045</v>
      </c>
      <c r="C155" s="6">
        <f t="shared" si="13"/>
        <v>1286.8436910327277</v>
      </c>
      <c r="E155">
        <v>148</v>
      </c>
      <c r="F155">
        <f t="shared" si="15"/>
        <v>1219.2178859536734</v>
      </c>
      <c r="G155" s="8">
        <f t="shared" si="14"/>
        <v>2354.1721140463264</v>
      </c>
      <c r="H155" s="8">
        <f t="shared" si="16"/>
        <v>305658.76749530272</v>
      </c>
    </row>
    <row r="156" spans="1:8" x14ac:dyDescent="0.25">
      <c r="A156">
        <v>150</v>
      </c>
      <c r="B156" s="6">
        <f t="shared" si="12"/>
        <v>1681.4523707579999</v>
      </c>
      <c r="C156" s="6">
        <f t="shared" si="13"/>
        <v>1291.9374473097323</v>
      </c>
      <c r="E156">
        <v>149</v>
      </c>
      <c r="F156">
        <f t="shared" si="15"/>
        <v>1209.8992880022399</v>
      </c>
      <c r="G156" s="8">
        <f t="shared" si="14"/>
        <v>2363.4907119977597</v>
      </c>
      <c r="H156" s="8">
        <f t="shared" si="16"/>
        <v>303295.27678330493</v>
      </c>
    </row>
    <row r="157" spans="1:8" x14ac:dyDescent="0.25">
      <c r="A157">
        <v>151</v>
      </c>
      <c r="B157" s="6">
        <f t="shared" si="12"/>
        <v>1676.3384516957321</v>
      </c>
      <c r="C157" s="6">
        <f t="shared" si="13"/>
        <v>1297.0513663720001</v>
      </c>
      <c r="E157">
        <v>150</v>
      </c>
      <c r="F157">
        <f t="shared" si="15"/>
        <v>1200.5438039339153</v>
      </c>
      <c r="G157" s="8">
        <f t="shared" si="14"/>
        <v>2372.8461960660843</v>
      </c>
      <c r="H157" s="8">
        <f t="shared" si="16"/>
        <v>300922.43058723886</v>
      </c>
    </row>
    <row r="158" spans="1:8" x14ac:dyDescent="0.25">
      <c r="A158">
        <v>152</v>
      </c>
      <c r="B158" s="6">
        <f t="shared" si="12"/>
        <v>1671.2042900371762</v>
      </c>
      <c r="C158" s="6">
        <f t="shared" si="13"/>
        <v>1302.1855280305558</v>
      </c>
      <c r="E158">
        <v>151</v>
      </c>
      <c r="F158">
        <f t="shared" si="15"/>
        <v>1191.151287741154</v>
      </c>
      <c r="G158" s="8">
        <f t="shared" si="14"/>
        <v>2382.2387122588461</v>
      </c>
      <c r="H158" s="8">
        <f t="shared" si="16"/>
        <v>298540.19187498</v>
      </c>
    </row>
    <row r="159" spans="1:8" x14ac:dyDescent="0.25">
      <c r="A159">
        <v>153</v>
      </c>
      <c r="B159" s="6">
        <f t="shared" si="12"/>
        <v>1666.0498056553886</v>
      </c>
      <c r="C159" s="6">
        <f t="shared" si="13"/>
        <v>1307.3400124123434</v>
      </c>
      <c r="E159">
        <v>152</v>
      </c>
      <c r="F159">
        <f t="shared" si="15"/>
        <v>1181.7215928384624</v>
      </c>
      <c r="G159" s="8">
        <f t="shared" si="14"/>
        <v>2391.6684071615373</v>
      </c>
      <c r="H159" s="8">
        <f t="shared" si="16"/>
        <v>296148.52346781845</v>
      </c>
    </row>
    <row r="160" spans="1:8" x14ac:dyDescent="0.25">
      <c r="A160">
        <v>154</v>
      </c>
      <c r="B160" s="6">
        <f t="shared" si="12"/>
        <v>1660.8749181062565</v>
      </c>
      <c r="C160" s="6">
        <f t="shared" si="13"/>
        <v>1312.5148999614757</v>
      </c>
      <c r="E160">
        <v>153</v>
      </c>
      <c r="F160">
        <f t="shared" si="15"/>
        <v>1172.2545720601147</v>
      </c>
      <c r="G160" s="8">
        <f t="shared" si="14"/>
        <v>2401.1354279398852</v>
      </c>
      <c r="H160" s="8">
        <f t="shared" si="16"/>
        <v>293747.38803987857</v>
      </c>
    </row>
    <row r="161" spans="1:8" x14ac:dyDescent="0.25">
      <c r="A161">
        <v>155</v>
      </c>
      <c r="B161" s="6">
        <f t="shared" si="12"/>
        <v>1655.6795466272422</v>
      </c>
      <c r="C161" s="6">
        <f t="shared" si="13"/>
        <v>1317.7102714404898</v>
      </c>
      <c r="E161">
        <v>154</v>
      </c>
      <c r="F161">
        <f t="shared" si="15"/>
        <v>1162.7500776578527</v>
      </c>
      <c r="G161" s="8">
        <f t="shared" si="14"/>
        <v>2410.6399223421472</v>
      </c>
      <c r="H161" s="8">
        <f t="shared" si="16"/>
        <v>291336.74811753642</v>
      </c>
    </row>
    <row r="162" spans="1:8" x14ac:dyDescent="0.25">
      <c r="A162">
        <v>156</v>
      </c>
      <c r="B162" s="6">
        <f t="shared" si="12"/>
        <v>1650.4636101361232</v>
      </c>
      <c r="C162" s="6">
        <f t="shared" si="13"/>
        <v>1322.9262079316086</v>
      </c>
      <c r="E162">
        <v>155</v>
      </c>
      <c r="F162">
        <f t="shared" si="15"/>
        <v>1153.2079612985817</v>
      </c>
      <c r="G162" s="8">
        <f t="shared" si="14"/>
        <v>2420.1820387014182</v>
      </c>
      <c r="H162" s="8">
        <f t="shared" si="16"/>
        <v>288916.56607883499</v>
      </c>
    </row>
    <row r="163" spans="1:8" x14ac:dyDescent="0.25">
      <c r="A163">
        <v>157</v>
      </c>
      <c r="B163" s="6">
        <f t="shared" si="12"/>
        <v>1645.2270272297276</v>
      </c>
      <c r="C163" s="6">
        <f t="shared" si="13"/>
        <v>1328.1627908380044</v>
      </c>
      <c r="E163">
        <v>156</v>
      </c>
      <c r="F163">
        <f t="shared" si="15"/>
        <v>1143.6280740620552</v>
      </c>
      <c r="G163" s="8">
        <f t="shared" si="14"/>
        <v>2429.7619259379444</v>
      </c>
      <c r="H163" s="8">
        <f t="shared" si="16"/>
        <v>286486.80415289704</v>
      </c>
    </row>
    <row r="164" spans="1:8" x14ac:dyDescent="0.25">
      <c r="A164">
        <v>158</v>
      </c>
      <c r="B164" s="6">
        <f t="shared" si="12"/>
        <v>1639.9697161826605</v>
      </c>
      <c r="C164" s="6">
        <f t="shared" si="13"/>
        <v>1333.4201018850715</v>
      </c>
      <c r="E164">
        <v>157</v>
      </c>
      <c r="F164">
        <f t="shared" si="15"/>
        <v>1134.0102664385508</v>
      </c>
      <c r="G164" s="8">
        <f t="shared" si="14"/>
        <v>2439.379733561449</v>
      </c>
      <c r="H164" s="8">
        <f t="shared" si="16"/>
        <v>284047.42441933561</v>
      </c>
    </row>
    <row r="165" spans="1:8" x14ac:dyDescent="0.25">
      <c r="A165">
        <v>159</v>
      </c>
      <c r="B165" s="6">
        <f t="shared" si="12"/>
        <v>1634.6915949460322</v>
      </c>
      <c r="C165" s="6">
        <f t="shared" si="13"/>
        <v>1338.6982231216998</v>
      </c>
      <c r="E165">
        <v>158</v>
      </c>
      <c r="F165">
        <f t="shared" si="15"/>
        <v>1124.3543883265368</v>
      </c>
      <c r="G165" s="8">
        <f t="shared" si="14"/>
        <v>2449.0356116734629</v>
      </c>
      <c r="H165" s="8">
        <f t="shared" si="16"/>
        <v>281598.38880766212</v>
      </c>
    </row>
    <row r="166" spans="1:8" x14ac:dyDescent="0.25">
      <c r="A166">
        <v>160</v>
      </c>
      <c r="B166" s="6">
        <f t="shared" si="12"/>
        <v>1629.3925811461754</v>
      </c>
      <c r="C166" s="6">
        <f t="shared" si="13"/>
        <v>1343.9972369215566</v>
      </c>
      <c r="E166">
        <v>159</v>
      </c>
      <c r="F166">
        <f t="shared" si="15"/>
        <v>1114.6602890303293</v>
      </c>
      <c r="G166" s="8">
        <f t="shared" si="14"/>
        <v>2458.7297109696706</v>
      </c>
      <c r="H166" s="8">
        <f t="shared" si="16"/>
        <v>279139.65909669246</v>
      </c>
    </row>
    <row r="167" spans="1:8" x14ac:dyDescent="0.25">
      <c r="A167">
        <v>161</v>
      </c>
      <c r="B167" s="6">
        <f t="shared" si="12"/>
        <v>1624.0725920833611</v>
      </c>
      <c r="C167" s="6">
        <f t="shared" si="13"/>
        <v>1349.3172259843709</v>
      </c>
      <c r="E167">
        <v>160</v>
      </c>
      <c r="F167">
        <f t="shared" si="15"/>
        <v>1104.927817257741</v>
      </c>
      <c r="G167" s="8">
        <f t="shared" si="14"/>
        <v>2468.4621827422588</v>
      </c>
      <c r="H167" s="8">
        <f t="shared" si="16"/>
        <v>276671.1969139502</v>
      </c>
    </row>
    <row r="168" spans="1:8" x14ac:dyDescent="0.25">
      <c r="A168">
        <v>162</v>
      </c>
      <c r="B168" s="6">
        <f t="shared" si="12"/>
        <v>1618.7315447305061</v>
      </c>
      <c r="C168" s="6">
        <f t="shared" si="13"/>
        <v>1354.6582733372261</v>
      </c>
      <c r="E168">
        <v>161</v>
      </c>
      <c r="F168">
        <f t="shared" si="15"/>
        <v>1095.1568211177196</v>
      </c>
      <c r="G168" s="8">
        <f t="shared" si="14"/>
        <v>2478.2331788822803</v>
      </c>
      <c r="H168" s="8">
        <f t="shared" si="16"/>
        <v>274192.96373506793</v>
      </c>
    </row>
    <row r="169" spans="1:8" x14ac:dyDescent="0.25">
      <c r="A169">
        <v>163</v>
      </c>
      <c r="B169" s="6">
        <f t="shared" si="12"/>
        <v>1613.3693557318798</v>
      </c>
      <c r="C169" s="6">
        <f t="shared" si="13"/>
        <v>1360.0204623358525</v>
      </c>
      <c r="E169">
        <v>162</v>
      </c>
      <c r="F169">
        <f t="shared" si="15"/>
        <v>1085.3471481179772</v>
      </c>
      <c r="G169" s="8">
        <f t="shared" si="14"/>
        <v>2488.0428518820227</v>
      </c>
      <c r="H169" s="8">
        <f t="shared" si="16"/>
        <v>271704.92088318593</v>
      </c>
    </row>
    <row r="170" spans="1:8" x14ac:dyDescent="0.25">
      <c r="A170">
        <v>164</v>
      </c>
      <c r="B170" s="6">
        <f t="shared" si="12"/>
        <v>1607.9859414018003</v>
      </c>
      <c r="C170" s="6">
        <f t="shared" si="13"/>
        <v>1365.4038766659319</v>
      </c>
      <c r="E170">
        <v>163</v>
      </c>
      <c r="F170">
        <f t="shared" si="15"/>
        <v>1075.498645162611</v>
      </c>
      <c r="G170" s="8">
        <f t="shared" si="14"/>
        <v>2497.8913548373889</v>
      </c>
      <c r="H170" s="8">
        <f t="shared" si="16"/>
        <v>269207.02952834853</v>
      </c>
    </row>
    <row r="171" spans="1:8" x14ac:dyDescent="0.25">
      <c r="A171">
        <v>165</v>
      </c>
      <c r="B171" s="6">
        <f t="shared" si="12"/>
        <v>1602.5812177233304</v>
      </c>
      <c r="C171" s="6">
        <f t="shared" si="13"/>
        <v>1370.8086003444012</v>
      </c>
      <c r="E171">
        <v>164</v>
      </c>
      <c r="F171">
        <f t="shared" si="15"/>
        <v>1065.6111585497131</v>
      </c>
      <c r="G171" s="8">
        <f t="shared" si="14"/>
        <v>2507.7788414502866</v>
      </c>
      <c r="H171" s="8">
        <f t="shared" si="16"/>
        <v>266699.25068689825</v>
      </c>
    </row>
    <row r="172" spans="1:8" x14ac:dyDescent="0.25">
      <c r="A172">
        <v>166</v>
      </c>
      <c r="B172" s="6">
        <f t="shared" si="12"/>
        <v>1597.1551003469679</v>
      </c>
      <c r="C172" s="6">
        <f t="shared" si="13"/>
        <v>1376.2347177207644</v>
      </c>
      <c r="E172">
        <v>165</v>
      </c>
      <c r="F172">
        <f t="shared" si="15"/>
        <v>1055.6845339689723</v>
      </c>
      <c r="G172" s="8">
        <f t="shared" si="14"/>
        <v>2517.7054660310278</v>
      </c>
      <c r="H172" s="8">
        <f t="shared" si="16"/>
        <v>264181.54522086721</v>
      </c>
    </row>
    <row r="173" spans="1:8" x14ac:dyDescent="0.25">
      <c r="A173">
        <v>167</v>
      </c>
      <c r="B173" s="6">
        <f t="shared" si="12"/>
        <v>1591.7075045893228</v>
      </c>
      <c r="C173" s="6">
        <f t="shared" si="13"/>
        <v>1381.6823134784092</v>
      </c>
      <c r="E173">
        <v>166</v>
      </c>
      <c r="F173">
        <f t="shared" si="15"/>
        <v>1045.7186164992661</v>
      </c>
      <c r="G173" s="8">
        <f t="shared" si="14"/>
        <v>2527.671383500734</v>
      </c>
      <c r="H173" s="8">
        <f t="shared" si="16"/>
        <v>261653.87383736647</v>
      </c>
    </row>
    <row r="174" spans="1:8" x14ac:dyDescent="0.25">
      <c r="A174">
        <v>168</v>
      </c>
      <c r="B174" s="6">
        <f t="shared" si="12"/>
        <v>1586.238345431804</v>
      </c>
      <c r="C174" s="6">
        <f t="shared" si="13"/>
        <v>1387.151472635928</v>
      </c>
      <c r="E174">
        <v>167</v>
      </c>
      <c r="F174">
        <f t="shared" si="15"/>
        <v>1035.7132506062424</v>
      </c>
      <c r="G174" s="8">
        <f t="shared" si="14"/>
        <v>2537.6767493937577</v>
      </c>
      <c r="H174" s="8">
        <f t="shared" si="16"/>
        <v>259116.19708797272</v>
      </c>
    </row>
    <row r="175" spans="1:8" x14ac:dyDescent="0.25">
      <c r="A175">
        <v>169</v>
      </c>
      <c r="B175" s="6">
        <f t="shared" si="12"/>
        <v>1580.7475375192871</v>
      </c>
      <c r="C175" s="6">
        <f t="shared" si="13"/>
        <v>1392.6422805484449</v>
      </c>
      <c r="E175">
        <v>168</v>
      </c>
      <c r="F175">
        <f t="shared" si="15"/>
        <v>1025.668280139892</v>
      </c>
      <c r="G175" s="8">
        <f t="shared" si="14"/>
        <v>2547.7217198601079</v>
      </c>
      <c r="H175" s="8">
        <f t="shared" si="16"/>
        <v>256568.47536811262</v>
      </c>
    </row>
    <row r="176" spans="1:8" x14ac:dyDescent="0.25">
      <c r="A176">
        <v>170</v>
      </c>
      <c r="B176" s="6">
        <f t="shared" si="12"/>
        <v>1575.2349951587828</v>
      </c>
      <c r="C176" s="6">
        <f t="shared" si="13"/>
        <v>1398.1548229089492</v>
      </c>
      <c r="E176">
        <v>169</v>
      </c>
      <c r="F176">
        <f t="shared" si="15"/>
        <v>1015.5835483321125</v>
      </c>
      <c r="G176" s="8">
        <f t="shared" si="14"/>
        <v>2557.8064516678874</v>
      </c>
      <c r="H176" s="8">
        <f t="shared" si="16"/>
        <v>254010.66891644473</v>
      </c>
    </row>
    <row r="177" spans="1:8" x14ac:dyDescent="0.25">
      <c r="A177">
        <v>171</v>
      </c>
      <c r="B177" s="6">
        <f t="shared" si="12"/>
        <v>1569.7006323181015</v>
      </c>
      <c r="C177" s="6">
        <f t="shared" si="13"/>
        <v>1403.6891857496307</v>
      </c>
      <c r="E177">
        <v>170</v>
      </c>
      <c r="F177">
        <f t="shared" si="15"/>
        <v>1005.4588977942603</v>
      </c>
      <c r="G177" s="8">
        <f t="shared" si="14"/>
        <v>2567.9311022057395</v>
      </c>
      <c r="H177" s="8">
        <f t="shared" si="16"/>
        <v>251442.73781423899</v>
      </c>
    </row>
    <row r="178" spans="1:8" x14ac:dyDescent="0.25">
      <c r="A178">
        <v>172</v>
      </c>
      <c r="B178" s="6">
        <f t="shared" si="12"/>
        <v>1564.1443626245093</v>
      </c>
      <c r="C178" s="6">
        <f t="shared" si="13"/>
        <v>1409.2454554432227</v>
      </c>
      <c r="E178">
        <v>171</v>
      </c>
      <c r="F178">
        <f t="shared" si="15"/>
        <v>995.29417051469602</v>
      </c>
      <c r="G178" s="8">
        <f t="shared" si="14"/>
        <v>2578.095829485304</v>
      </c>
      <c r="H178" s="8">
        <f t="shared" si="16"/>
        <v>248864.64198475369</v>
      </c>
    </row>
    <row r="179" spans="1:8" x14ac:dyDescent="0.25">
      <c r="A179">
        <v>173</v>
      </c>
      <c r="B179" s="6">
        <f t="shared" si="12"/>
        <v>1558.5660993633794</v>
      </c>
      <c r="C179" s="6">
        <f t="shared" si="13"/>
        <v>1414.8237187043521</v>
      </c>
      <c r="E179">
        <v>172</v>
      </c>
      <c r="F179">
        <f t="shared" si="15"/>
        <v>985.08920785631665</v>
      </c>
      <c r="G179" s="8">
        <f t="shared" si="14"/>
        <v>2588.3007921436833</v>
      </c>
      <c r="H179" s="8">
        <f t="shared" si="16"/>
        <v>246276.34119261001</v>
      </c>
    </row>
    <row r="180" spans="1:8" x14ac:dyDescent="0.25">
      <c r="A180">
        <v>174</v>
      </c>
      <c r="B180" s="6">
        <f t="shared" si="12"/>
        <v>1552.9657554768419</v>
      </c>
      <c r="C180" s="6">
        <f t="shared" si="13"/>
        <v>1420.4240625908903</v>
      </c>
      <c r="E180">
        <v>173</v>
      </c>
      <c r="F180">
        <f t="shared" si="15"/>
        <v>974.84385055408131</v>
      </c>
      <c r="G180" s="8">
        <f t="shared" si="14"/>
        <v>2598.5461494459187</v>
      </c>
      <c r="H180" s="8">
        <f t="shared" si="16"/>
        <v>243677.79504316408</v>
      </c>
    </row>
    <row r="181" spans="1:8" x14ac:dyDescent="0.25">
      <c r="A181">
        <v>175</v>
      </c>
      <c r="B181" s="6">
        <f t="shared" si="12"/>
        <v>1547.3432435624195</v>
      </c>
      <c r="C181" s="6">
        <f t="shared" si="13"/>
        <v>1426.0465745053125</v>
      </c>
      <c r="E181">
        <v>174</v>
      </c>
      <c r="F181">
        <f t="shared" si="15"/>
        <v>964.55793871252445</v>
      </c>
      <c r="G181" s="8">
        <f t="shared" si="14"/>
        <v>2608.8320612874754</v>
      </c>
      <c r="H181" s="8">
        <f t="shared" si="16"/>
        <v>241068.9629818766</v>
      </c>
    </row>
    <row r="182" spans="1:8" x14ac:dyDescent="0.25">
      <c r="A182">
        <v>176</v>
      </c>
      <c r="B182" s="6">
        <f t="shared" si="12"/>
        <v>1541.6984758716692</v>
      </c>
      <c r="C182" s="6">
        <f t="shared" si="13"/>
        <v>1431.6913421960628</v>
      </c>
      <c r="E182">
        <v>175</v>
      </c>
      <c r="F182">
        <f t="shared" si="15"/>
        <v>954.23131180326152</v>
      </c>
      <c r="G182" s="8">
        <f t="shared" si="14"/>
        <v>2619.1586881967382</v>
      </c>
      <c r="H182" s="8">
        <f t="shared" si="16"/>
        <v>238449.80429367986</v>
      </c>
    </row>
    <row r="183" spans="1:8" x14ac:dyDescent="0.25">
      <c r="A183">
        <v>177</v>
      </c>
      <c r="B183" s="6">
        <f t="shared" si="12"/>
        <v>1536.0313643088095</v>
      </c>
      <c r="C183" s="6">
        <f t="shared" si="13"/>
        <v>1437.3584537589222</v>
      </c>
      <c r="E183">
        <v>176</v>
      </c>
      <c r="F183">
        <f t="shared" si="15"/>
        <v>943.86380866248282</v>
      </c>
      <c r="G183" s="8">
        <f t="shared" si="14"/>
        <v>2629.526191337517</v>
      </c>
      <c r="H183" s="8">
        <f t="shared" si="16"/>
        <v>235820.27810234233</v>
      </c>
    </row>
    <row r="184" spans="1:8" x14ac:dyDescent="0.25">
      <c r="A184">
        <v>178</v>
      </c>
      <c r="B184" s="6">
        <f t="shared" si="12"/>
        <v>1530.3418204293475</v>
      </c>
      <c r="C184" s="6">
        <f t="shared" si="13"/>
        <v>1443.0479976383847</v>
      </c>
      <c r="E184">
        <v>177</v>
      </c>
      <c r="F184">
        <f t="shared" si="15"/>
        <v>933.45526748843838</v>
      </c>
      <c r="G184" s="8">
        <f t="shared" si="14"/>
        <v>2639.9347325115614</v>
      </c>
      <c r="H184" s="8">
        <f t="shared" si="16"/>
        <v>233180.34336983078</v>
      </c>
    </row>
    <row r="185" spans="1:8" x14ac:dyDescent="0.25">
      <c r="A185">
        <v>179</v>
      </c>
      <c r="B185" s="6">
        <f t="shared" si="12"/>
        <v>1524.6297554386956</v>
      </c>
      <c r="C185" s="6">
        <f t="shared" si="13"/>
        <v>1448.7600626290366</v>
      </c>
      <c r="E185">
        <v>178</v>
      </c>
      <c r="F185">
        <f t="shared" si="15"/>
        <v>923.00552583891351</v>
      </c>
      <c r="G185" s="8">
        <f t="shared" si="14"/>
        <v>2650.3844741610865</v>
      </c>
      <c r="H185" s="8">
        <f t="shared" si="16"/>
        <v>230529.9588956697</v>
      </c>
    </row>
    <row r="186" spans="1:8" x14ac:dyDescent="0.25">
      <c r="A186">
        <v>180</v>
      </c>
      <c r="B186" s="6">
        <f t="shared" si="12"/>
        <v>1518.8950801907888</v>
      </c>
      <c r="C186" s="6">
        <f t="shared" si="13"/>
        <v>1454.4947378769432</v>
      </c>
      <c r="E186">
        <v>179</v>
      </c>
      <c r="F186">
        <f t="shared" si="15"/>
        <v>912.51442062869262</v>
      </c>
      <c r="G186" s="8">
        <f t="shared" si="14"/>
        <v>2660.8755793713071</v>
      </c>
      <c r="H186" s="8">
        <f t="shared" si="16"/>
        <v>227869.08331629838</v>
      </c>
    </row>
    <row r="187" spans="1:8" x14ac:dyDescent="0.25">
      <c r="A187">
        <v>181</v>
      </c>
      <c r="B187" s="6">
        <f t="shared" si="12"/>
        <v>1513.1377051866925</v>
      </c>
      <c r="C187" s="6">
        <f t="shared" si="13"/>
        <v>1460.2521128810395</v>
      </c>
      <c r="E187">
        <v>180</v>
      </c>
      <c r="F187">
        <f t="shared" si="15"/>
        <v>901.98178812701451</v>
      </c>
      <c r="G187" s="8">
        <f t="shared" si="14"/>
        <v>2671.4082118729852</v>
      </c>
      <c r="H187" s="8">
        <f t="shared" si="16"/>
        <v>225197.67510442541</v>
      </c>
    </row>
    <row r="188" spans="1:8" x14ac:dyDescent="0.25">
      <c r="A188">
        <v>182</v>
      </c>
      <c r="B188" s="6">
        <f t="shared" si="12"/>
        <v>1507.3575405732054</v>
      </c>
      <c r="C188" s="6">
        <f t="shared" si="13"/>
        <v>1466.0322774945266</v>
      </c>
      <c r="E188">
        <v>181</v>
      </c>
      <c r="F188">
        <f t="shared" si="15"/>
        <v>891.40746395501719</v>
      </c>
      <c r="G188" s="8">
        <f t="shared" si="14"/>
        <v>2681.9825360449827</v>
      </c>
      <c r="H188" s="8">
        <f t="shared" si="16"/>
        <v>222515.69256838041</v>
      </c>
    </row>
    <row r="189" spans="1:8" x14ac:dyDescent="0.25">
      <c r="A189">
        <v>183</v>
      </c>
      <c r="B189" s="6">
        <f t="shared" si="12"/>
        <v>1501.554496141456</v>
      </c>
      <c r="C189" s="6">
        <f t="shared" si="13"/>
        <v>1471.835321926276</v>
      </c>
      <c r="E189">
        <v>182</v>
      </c>
      <c r="F189">
        <f t="shared" si="15"/>
        <v>880.79128308317252</v>
      </c>
      <c r="G189" s="8">
        <f t="shared" si="14"/>
        <v>2692.5987169168275</v>
      </c>
      <c r="H189" s="8">
        <f t="shared" si="16"/>
        <v>219823.09385146358</v>
      </c>
    </row>
    <row r="190" spans="1:8" x14ac:dyDescent="0.25">
      <c r="A190">
        <v>184</v>
      </c>
      <c r="B190" s="6">
        <f t="shared" si="12"/>
        <v>1495.7284813254978</v>
      </c>
      <c r="C190" s="6">
        <f t="shared" si="13"/>
        <v>1477.6613367422342</v>
      </c>
      <c r="E190">
        <v>183</v>
      </c>
      <c r="F190">
        <f t="shared" si="15"/>
        <v>870.13307982871004</v>
      </c>
      <c r="G190" s="8">
        <f t="shared" si="14"/>
        <v>2703.2569201712899</v>
      </c>
      <c r="H190" s="8">
        <f t="shared" si="16"/>
        <v>217119.83693129229</v>
      </c>
    </row>
    <row r="191" spans="1:8" x14ac:dyDescent="0.25">
      <c r="A191">
        <v>185</v>
      </c>
      <c r="B191" s="6">
        <f t="shared" si="12"/>
        <v>1489.8794052008934</v>
      </c>
      <c r="C191" s="6">
        <f t="shared" si="13"/>
        <v>1483.5104128668388</v>
      </c>
      <c r="E191">
        <v>184</v>
      </c>
      <c r="F191">
        <f t="shared" si="15"/>
        <v>859.43268785303201</v>
      </c>
      <c r="G191" s="8">
        <f t="shared" si="14"/>
        <v>2713.957312146968</v>
      </c>
      <c r="H191" s="8">
        <f t="shared" si="16"/>
        <v>214405.87961914533</v>
      </c>
    </row>
    <row r="192" spans="1:8" x14ac:dyDescent="0.25">
      <c r="A192">
        <v>186</v>
      </c>
      <c r="B192" s="6">
        <f t="shared" si="12"/>
        <v>1484.0071764832951</v>
      </c>
      <c r="C192" s="6">
        <f t="shared" si="13"/>
        <v>1489.3826415844367</v>
      </c>
      <c r="E192">
        <v>185</v>
      </c>
      <c r="F192">
        <f t="shared" si="15"/>
        <v>848.68994015911687</v>
      </c>
      <c r="G192" s="8">
        <f t="shared" si="14"/>
        <v>2724.7000598408831</v>
      </c>
      <c r="H192" s="8">
        <f t="shared" si="16"/>
        <v>211681.17955930444</v>
      </c>
    </row>
    <row r="193" spans="1:8" x14ac:dyDescent="0.25">
      <c r="A193">
        <v>187</v>
      </c>
      <c r="B193" s="6">
        <f t="shared" si="12"/>
        <v>1478.1117035270236</v>
      </c>
      <c r="C193" s="6">
        <f t="shared" si="13"/>
        <v>1495.2781145407087</v>
      </c>
      <c r="E193">
        <v>186</v>
      </c>
      <c r="F193">
        <f t="shared" si="15"/>
        <v>837.90466908891347</v>
      </c>
      <c r="G193" s="8">
        <f t="shared" si="14"/>
        <v>2735.4853309110863</v>
      </c>
      <c r="H193" s="8">
        <f t="shared" si="16"/>
        <v>208945.69422839335</v>
      </c>
    </row>
    <row r="194" spans="1:8" x14ac:dyDescent="0.25">
      <c r="A194">
        <v>188</v>
      </c>
      <c r="B194" s="6">
        <f t="shared" si="12"/>
        <v>1472.192894323633</v>
      </c>
      <c r="C194" s="6">
        <f t="shared" si="13"/>
        <v>1501.1969237440987</v>
      </c>
      <c r="E194">
        <v>187</v>
      </c>
      <c r="F194">
        <f t="shared" si="15"/>
        <v>827.0767063207237</v>
      </c>
      <c r="G194" s="8">
        <f t="shared" si="14"/>
        <v>2746.3132936792763</v>
      </c>
      <c r="H194" s="8">
        <f t="shared" si="16"/>
        <v>206199.38093471408</v>
      </c>
    </row>
    <row r="195" spans="1:8" x14ac:dyDescent="0.25">
      <c r="A195">
        <v>189</v>
      </c>
      <c r="B195" s="6">
        <f t="shared" si="12"/>
        <v>1466.2506565004794</v>
      </c>
      <c r="C195" s="6">
        <f t="shared" si="13"/>
        <v>1507.1391615672526</v>
      </c>
      <c r="E195">
        <v>188</v>
      </c>
      <c r="F195">
        <f t="shared" si="15"/>
        <v>816.20588286657664</v>
      </c>
      <c r="G195" s="8">
        <f t="shared" si="14"/>
        <v>2757.1841171334231</v>
      </c>
      <c r="H195" s="8">
        <f t="shared" si="16"/>
        <v>203442.19681758067</v>
      </c>
    </row>
    <row r="196" spans="1:8" x14ac:dyDescent="0.25">
      <c r="A196">
        <v>190</v>
      </c>
      <c r="B196" s="6">
        <f t="shared" si="12"/>
        <v>1460.2848973192756</v>
      </c>
      <c r="C196" s="6">
        <f t="shared" si="13"/>
        <v>1513.1049207484564</v>
      </c>
      <c r="E196">
        <v>189</v>
      </c>
      <c r="F196">
        <f t="shared" si="15"/>
        <v>805.29202906959017</v>
      </c>
      <c r="G196" s="8">
        <f t="shared" si="14"/>
        <v>2768.0979709304097</v>
      </c>
      <c r="H196" s="8">
        <f t="shared" si="16"/>
        <v>200674.09884665025</v>
      </c>
    </row>
    <row r="197" spans="1:8" x14ac:dyDescent="0.25">
      <c r="A197">
        <v>191</v>
      </c>
      <c r="B197" s="6">
        <f t="shared" si="12"/>
        <v>1454.2955236746461</v>
      </c>
      <c r="C197" s="6">
        <f t="shared" si="13"/>
        <v>1519.0942943930856</v>
      </c>
      <c r="E197">
        <v>190</v>
      </c>
      <c r="F197">
        <f t="shared" si="15"/>
        <v>794.33497460132401</v>
      </c>
      <c r="G197" s="8">
        <f t="shared" si="14"/>
        <v>2779.0550253986758</v>
      </c>
      <c r="H197" s="8">
        <f t="shared" si="16"/>
        <v>197895.04382125157</v>
      </c>
    </row>
    <row r="198" spans="1:8" x14ac:dyDescent="0.25">
      <c r="A198">
        <v>192</v>
      </c>
      <c r="B198" s="6">
        <f t="shared" si="12"/>
        <v>1448.282442092674</v>
      </c>
      <c r="C198" s="6">
        <f t="shared" si="13"/>
        <v>1525.1073759750584</v>
      </c>
      <c r="E198">
        <v>191</v>
      </c>
      <c r="F198">
        <f t="shared" si="15"/>
        <v>783.33454845912081</v>
      </c>
      <c r="G198" s="8">
        <f t="shared" si="14"/>
        <v>2790.0554515408789</v>
      </c>
      <c r="H198" s="8">
        <f t="shared" si="16"/>
        <v>195104.98836971069</v>
      </c>
    </row>
    <row r="199" spans="1:8" x14ac:dyDescent="0.25">
      <c r="A199">
        <v>193</v>
      </c>
      <c r="B199" s="6">
        <f t="shared" si="12"/>
        <v>1442.2455587294392</v>
      </c>
      <c r="C199" s="6">
        <f t="shared" si="13"/>
        <v>1531.1442593382926</v>
      </c>
      <c r="E199">
        <v>192</v>
      </c>
      <c r="F199">
        <f t="shared" si="15"/>
        <v>772.29057896343818</v>
      </c>
      <c r="G199" s="8">
        <f t="shared" si="14"/>
        <v>2801.0994210365616</v>
      </c>
      <c r="H199" s="8">
        <f t="shared" si="16"/>
        <v>192303.88894867411</v>
      </c>
    </row>
    <row r="200" spans="1:8" x14ac:dyDescent="0.25">
      <c r="A200">
        <v>194</v>
      </c>
      <c r="B200" s="6">
        <f t="shared" ref="B200:B263" si="17">-IPMT($B$1/$B$2,A200,$E$1,$E$2)</f>
        <v>1436.1847793695586</v>
      </c>
      <c r="C200" s="6">
        <f t="shared" ref="C200:C263" si="18">-PPMT($B$1/$B$2,A200,$E$1,$E$2)</f>
        <v>1537.2050386981734</v>
      </c>
      <c r="E200">
        <v>193</v>
      </c>
      <c r="F200">
        <f t="shared" si="15"/>
        <v>761.20289375516825</v>
      </c>
      <c r="G200" s="8">
        <f t="shared" si="14"/>
        <v>2812.1871062448317</v>
      </c>
      <c r="H200" s="8">
        <f t="shared" si="16"/>
        <v>189491.70184242929</v>
      </c>
    </row>
    <row r="201" spans="1:8" x14ac:dyDescent="0.25">
      <c r="A201">
        <v>195</v>
      </c>
      <c r="B201" s="6">
        <f t="shared" si="17"/>
        <v>1430.100009424712</v>
      </c>
      <c r="C201" s="6">
        <f t="shared" si="18"/>
        <v>1543.2898086430205</v>
      </c>
      <c r="E201">
        <v>194</v>
      </c>
      <c r="F201">
        <f t="shared" si="15"/>
        <v>750.07131979294934</v>
      </c>
      <c r="G201" s="8">
        <f t="shared" ref="G201:G264" si="19">$H$1-F201+$H$2</f>
        <v>2823.3186802070504</v>
      </c>
      <c r="H201" s="8">
        <f t="shared" si="16"/>
        <v>186668.38316222225</v>
      </c>
    </row>
    <row r="202" spans="1:8" x14ac:dyDescent="0.25">
      <c r="A202">
        <v>196</v>
      </c>
      <c r="B202" s="6">
        <f t="shared" si="17"/>
        <v>1423.9911539321661</v>
      </c>
      <c r="C202" s="6">
        <f t="shared" si="18"/>
        <v>1549.3986641355655</v>
      </c>
      <c r="E202">
        <v>195</v>
      </c>
      <c r="F202">
        <f t="shared" si="15"/>
        <v>738.89568335046306</v>
      </c>
      <c r="G202" s="8">
        <f t="shared" si="19"/>
        <v>2834.4943166495368</v>
      </c>
      <c r="H202" s="8">
        <f t="shared" si="16"/>
        <v>183833.88884557271</v>
      </c>
    </row>
    <row r="203" spans="1:8" x14ac:dyDescent="0.25">
      <c r="A203">
        <v>197</v>
      </c>
      <c r="B203" s="6">
        <f t="shared" si="17"/>
        <v>1417.8581175532963</v>
      </c>
      <c r="C203" s="6">
        <f t="shared" si="18"/>
        <v>1555.5317005144359</v>
      </c>
      <c r="E203">
        <v>196</v>
      </c>
      <c r="F203">
        <f t="shared" si="15"/>
        <v>727.67581001372537</v>
      </c>
      <c r="G203" s="8">
        <f t="shared" si="19"/>
        <v>2845.7141899862745</v>
      </c>
      <c r="H203" s="8">
        <f t="shared" si="16"/>
        <v>180988.17465558645</v>
      </c>
    </row>
    <row r="204" spans="1:8" x14ac:dyDescent="0.25">
      <c r="A204">
        <v>198</v>
      </c>
      <c r="B204" s="6">
        <f t="shared" si="17"/>
        <v>1411.7008045720931</v>
      </c>
      <c r="C204" s="6">
        <f t="shared" si="18"/>
        <v>1561.6890134956386</v>
      </c>
      <c r="E204">
        <v>197</v>
      </c>
      <c r="F204">
        <f t="shared" si="15"/>
        <v>716.41152467836309</v>
      </c>
      <c r="G204" s="8">
        <f t="shared" si="19"/>
        <v>2856.9784753216368</v>
      </c>
      <c r="H204" s="8">
        <f t="shared" si="16"/>
        <v>178131.19618026481</v>
      </c>
    </row>
    <row r="205" spans="1:8" x14ac:dyDescent="0.25">
      <c r="A205">
        <v>199</v>
      </c>
      <c r="B205" s="6">
        <f t="shared" si="17"/>
        <v>1405.5191188936733</v>
      </c>
      <c r="C205" s="6">
        <f t="shared" si="18"/>
        <v>1567.8706991740587</v>
      </c>
      <c r="E205">
        <v>198</v>
      </c>
      <c r="F205">
        <f t="shared" ref="F205:F268" si="20">H204*$B$1/$B$2</f>
        <v>705.10265154688159</v>
      </c>
      <c r="G205" s="8">
        <f t="shared" si="19"/>
        <v>2868.2873484531183</v>
      </c>
      <c r="H205" s="8">
        <f t="shared" ref="H205:H268" si="21">H204-G205</f>
        <v>175262.90883181168</v>
      </c>
    </row>
    <row r="206" spans="1:8" x14ac:dyDescent="0.25">
      <c r="A206">
        <v>200</v>
      </c>
      <c r="B206" s="6">
        <f t="shared" si="17"/>
        <v>1399.3129640427758</v>
      </c>
      <c r="C206" s="6">
        <f t="shared" si="18"/>
        <v>1574.0768540249564</v>
      </c>
      <c r="E206">
        <v>199</v>
      </c>
      <c r="F206">
        <f t="shared" si="20"/>
        <v>693.74901412592124</v>
      </c>
      <c r="G206" s="8">
        <f t="shared" si="19"/>
        <v>2879.6409858740785</v>
      </c>
      <c r="H206" s="8">
        <f t="shared" si="21"/>
        <v>172383.2678459376</v>
      </c>
    </row>
    <row r="207" spans="1:8" x14ac:dyDescent="0.25">
      <c r="A207">
        <v>201</v>
      </c>
      <c r="B207" s="6">
        <f t="shared" si="17"/>
        <v>1393.0822431622603</v>
      </c>
      <c r="C207" s="6">
        <f t="shared" si="18"/>
        <v>1580.3075749054717</v>
      </c>
      <c r="E207">
        <v>200</v>
      </c>
      <c r="F207">
        <f t="shared" si="20"/>
        <v>682.35043522350304</v>
      </c>
      <c r="G207" s="8">
        <f t="shared" si="19"/>
        <v>2891.0395647764967</v>
      </c>
      <c r="H207" s="8">
        <f t="shared" si="21"/>
        <v>169492.22828116111</v>
      </c>
    </row>
    <row r="208" spans="1:8" x14ac:dyDescent="0.25">
      <c r="A208">
        <v>202</v>
      </c>
      <c r="B208" s="6">
        <f t="shared" si="17"/>
        <v>1386.8268590115929</v>
      </c>
      <c r="C208" s="6">
        <f t="shared" si="18"/>
        <v>1586.5629590561393</v>
      </c>
      <c r="E208">
        <v>201</v>
      </c>
      <c r="F208">
        <f t="shared" si="20"/>
        <v>670.90673694626275</v>
      </c>
      <c r="G208" s="8">
        <f t="shared" si="19"/>
        <v>2902.4832630537371</v>
      </c>
      <c r="H208" s="8">
        <f t="shared" si="21"/>
        <v>166589.74501810738</v>
      </c>
    </row>
    <row r="209" spans="1:8" x14ac:dyDescent="0.25">
      <c r="A209">
        <v>203</v>
      </c>
      <c r="B209" s="6">
        <f t="shared" si="17"/>
        <v>1380.546713965329</v>
      </c>
      <c r="C209" s="6">
        <f t="shared" si="18"/>
        <v>1592.843104102403</v>
      </c>
      <c r="E209">
        <v>202</v>
      </c>
      <c r="F209">
        <f t="shared" si="20"/>
        <v>659.41774069667508</v>
      </c>
      <c r="G209" s="8">
        <f t="shared" si="19"/>
        <v>2913.9722593033248</v>
      </c>
      <c r="H209" s="8">
        <f t="shared" si="21"/>
        <v>163675.77275880406</v>
      </c>
    </row>
    <row r="210" spans="1:8" x14ac:dyDescent="0.25">
      <c r="A210">
        <v>204</v>
      </c>
      <c r="B210" s="6">
        <f t="shared" si="17"/>
        <v>1374.2417100115904</v>
      </c>
      <c r="C210" s="6">
        <f t="shared" si="18"/>
        <v>1599.1481080561418</v>
      </c>
      <c r="E210">
        <v>203</v>
      </c>
      <c r="F210">
        <f t="shared" si="20"/>
        <v>647.88326717026609</v>
      </c>
      <c r="G210" s="8">
        <f t="shared" si="19"/>
        <v>2925.5067328297337</v>
      </c>
      <c r="H210" s="8">
        <f t="shared" si="21"/>
        <v>160750.26602597433</v>
      </c>
    </row>
    <row r="211" spans="1:8" x14ac:dyDescent="0.25">
      <c r="A211">
        <v>205</v>
      </c>
      <c r="B211" s="6">
        <f t="shared" si="17"/>
        <v>1367.9117487505348</v>
      </c>
      <c r="C211" s="6">
        <f t="shared" si="18"/>
        <v>1605.4780693171974</v>
      </c>
      <c r="E211">
        <v>204</v>
      </c>
      <c r="F211">
        <f t="shared" si="20"/>
        <v>636.30313635281505</v>
      </c>
      <c r="G211" s="8">
        <f t="shared" si="19"/>
        <v>2937.0868636471851</v>
      </c>
      <c r="H211" s="8">
        <f t="shared" si="21"/>
        <v>157813.17916232714</v>
      </c>
    </row>
    <row r="212" spans="1:8" x14ac:dyDescent="0.25">
      <c r="A212">
        <v>206</v>
      </c>
      <c r="B212" s="6">
        <f t="shared" si="17"/>
        <v>1361.5567313928211</v>
      </c>
      <c r="C212" s="6">
        <f t="shared" si="18"/>
        <v>1611.8330866749113</v>
      </c>
      <c r="E212">
        <v>205</v>
      </c>
      <c r="F212">
        <f t="shared" si="20"/>
        <v>624.67716751754494</v>
      </c>
      <c r="G212" s="8">
        <f t="shared" si="19"/>
        <v>2948.7128324824548</v>
      </c>
      <c r="H212" s="8">
        <f t="shared" si="21"/>
        <v>154864.4663298447</v>
      </c>
    </row>
    <row r="213" spans="1:8" x14ac:dyDescent="0.25">
      <c r="A213">
        <v>207</v>
      </c>
      <c r="B213" s="6">
        <f t="shared" si="17"/>
        <v>1355.176558758066</v>
      </c>
      <c r="C213" s="6">
        <f t="shared" si="18"/>
        <v>1618.213259309666</v>
      </c>
      <c r="E213">
        <v>206</v>
      </c>
      <c r="F213">
        <f t="shared" si="20"/>
        <v>613.00517922230199</v>
      </c>
      <c r="G213" s="8">
        <f t="shared" si="19"/>
        <v>2960.3848207776978</v>
      </c>
      <c r="H213" s="8">
        <f t="shared" si="21"/>
        <v>151904.08150906701</v>
      </c>
    </row>
    <row r="214" spans="1:8" x14ac:dyDescent="0.25">
      <c r="A214">
        <v>208</v>
      </c>
      <c r="B214" s="6">
        <f t="shared" si="17"/>
        <v>1348.7711312732984</v>
      </c>
      <c r="C214" s="6">
        <f t="shared" si="18"/>
        <v>1624.6186867944334</v>
      </c>
      <c r="E214">
        <v>207</v>
      </c>
      <c r="F214">
        <f t="shared" si="20"/>
        <v>601.28698930672351</v>
      </c>
      <c r="G214" s="8">
        <f t="shared" si="19"/>
        <v>2972.1030106932762</v>
      </c>
      <c r="H214" s="8">
        <f t="shared" si="21"/>
        <v>148931.97849837373</v>
      </c>
    </row>
    <row r="215" spans="1:8" x14ac:dyDescent="0.25">
      <c r="A215">
        <v>209</v>
      </c>
      <c r="B215" s="6">
        <f t="shared" si="17"/>
        <v>1342.3403489714037</v>
      </c>
      <c r="C215" s="6">
        <f t="shared" si="18"/>
        <v>1631.049469096328</v>
      </c>
      <c r="E215">
        <v>208</v>
      </c>
      <c r="F215">
        <f t="shared" si="20"/>
        <v>589.52241488939603</v>
      </c>
      <c r="G215" s="8">
        <f t="shared" si="19"/>
        <v>2983.8675851106036</v>
      </c>
      <c r="H215" s="8">
        <f t="shared" si="21"/>
        <v>145948.11091326314</v>
      </c>
    </row>
    <row r="216" spans="1:8" x14ac:dyDescent="0.25">
      <c r="A216">
        <v>210</v>
      </c>
      <c r="B216" s="6">
        <f t="shared" si="17"/>
        <v>1335.8841114895645</v>
      </c>
      <c r="C216" s="6">
        <f t="shared" si="18"/>
        <v>1637.5057065781677</v>
      </c>
      <c r="E216">
        <v>209</v>
      </c>
      <c r="F216">
        <f t="shared" si="20"/>
        <v>577.7112723649999</v>
      </c>
      <c r="G216" s="8">
        <f t="shared" si="19"/>
        <v>2995.6787276350001</v>
      </c>
      <c r="H216" s="8">
        <f t="shared" si="21"/>
        <v>142952.43218562813</v>
      </c>
    </row>
    <row r="217" spans="1:8" x14ac:dyDescent="0.25">
      <c r="A217">
        <v>211</v>
      </c>
      <c r="B217" s="6">
        <f t="shared" si="17"/>
        <v>1329.4023180676925</v>
      </c>
      <c r="C217" s="6">
        <f t="shared" si="18"/>
        <v>1643.9875000000397</v>
      </c>
      <c r="E217">
        <v>210</v>
      </c>
      <c r="F217">
        <f t="shared" si="20"/>
        <v>565.85337740144462</v>
      </c>
      <c r="G217" s="8">
        <f t="shared" si="19"/>
        <v>3007.5366225985554</v>
      </c>
      <c r="H217" s="8">
        <f t="shared" si="21"/>
        <v>139944.89556302957</v>
      </c>
    </row>
    <row r="218" spans="1:8" x14ac:dyDescent="0.25">
      <c r="A218">
        <v>212</v>
      </c>
      <c r="B218" s="6">
        <f t="shared" si="17"/>
        <v>1322.8948675468589</v>
      </c>
      <c r="C218" s="6">
        <f t="shared" si="18"/>
        <v>1650.4949505208731</v>
      </c>
      <c r="E218">
        <v>211</v>
      </c>
      <c r="F218">
        <f t="shared" si="20"/>
        <v>553.94854493699211</v>
      </c>
      <c r="G218" s="8">
        <f t="shared" si="19"/>
        <v>3019.4414550630077</v>
      </c>
      <c r="H218" s="8">
        <f t="shared" si="21"/>
        <v>136925.45410796657</v>
      </c>
    </row>
    <row r="219" spans="1:8" x14ac:dyDescent="0.25">
      <c r="A219">
        <v>213</v>
      </c>
      <c r="B219" s="6">
        <f t="shared" si="17"/>
        <v>1316.3616583677137</v>
      </c>
      <c r="C219" s="6">
        <f t="shared" si="18"/>
        <v>1657.0281597000185</v>
      </c>
      <c r="E219">
        <v>212</v>
      </c>
      <c r="F219">
        <f t="shared" si="20"/>
        <v>541.9965891773677</v>
      </c>
      <c r="G219" s="8">
        <f t="shared" si="19"/>
        <v>3031.3934108226322</v>
      </c>
      <c r="H219" s="8">
        <f t="shared" si="21"/>
        <v>133894.06069714393</v>
      </c>
    </row>
    <row r="220" spans="1:8" x14ac:dyDescent="0.25">
      <c r="A220">
        <v>214</v>
      </c>
      <c r="B220" s="6">
        <f t="shared" si="17"/>
        <v>1309.802588568901</v>
      </c>
      <c r="C220" s="6">
        <f t="shared" si="18"/>
        <v>1663.587229498831</v>
      </c>
      <c r="E220">
        <v>213</v>
      </c>
      <c r="F220">
        <f t="shared" si="20"/>
        <v>529.99732359286133</v>
      </c>
      <c r="G220" s="8">
        <f t="shared" si="19"/>
        <v>3043.3926764071384</v>
      </c>
      <c r="H220" s="8">
        <f t="shared" si="21"/>
        <v>130850.66802073679</v>
      </c>
    </row>
    <row r="221" spans="1:8" x14ac:dyDescent="0.25">
      <c r="A221">
        <v>215</v>
      </c>
      <c r="B221" s="6">
        <f t="shared" si="17"/>
        <v>1303.2175557854684</v>
      </c>
      <c r="C221" s="6">
        <f t="shared" si="18"/>
        <v>1670.172262282264</v>
      </c>
      <c r="E221">
        <v>214</v>
      </c>
      <c r="F221">
        <f t="shared" si="20"/>
        <v>517.95056091541653</v>
      </c>
      <c r="G221" s="8">
        <f t="shared" si="19"/>
        <v>3055.4394390845832</v>
      </c>
      <c r="H221" s="8">
        <f t="shared" si="21"/>
        <v>127795.22858165221</v>
      </c>
    </row>
    <row r="222" spans="1:8" x14ac:dyDescent="0.25">
      <c r="A222">
        <v>216</v>
      </c>
      <c r="B222" s="6">
        <f t="shared" si="17"/>
        <v>1296.6064572472678</v>
      </c>
      <c r="C222" s="6">
        <f t="shared" si="18"/>
        <v>1676.7833608204644</v>
      </c>
      <c r="E222">
        <v>215</v>
      </c>
      <c r="F222">
        <f t="shared" si="20"/>
        <v>505.85611313570666</v>
      </c>
      <c r="G222" s="8">
        <f t="shared" si="19"/>
        <v>3067.533886864293</v>
      </c>
      <c r="H222" s="8">
        <f t="shared" si="21"/>
        <v>124727.69469478792</v>
      </c>
    </row>
    <row r="223" spans="1:8" x14ac:dyDescent="0.25">
      <c r="A223">
        <v>217</v>
      </c>
      <c r="B223" s="6">
        <f t="shared" si="17"/>
        <v>1289.9691897773532</v>
      </c>
      <c r="C223" s="6">
        <f t="shared" si="18"/>
        <v>1683.4206282903788</v>
      </c>
      <c r="E223">
        <v>216</v>
      </c>
      <c r="F223">
        <f t="shared" si="20"/>
        <v>493.71379150020221</v>
      </c>
      <c r="G223" s="8">
        <f t="shared" si="19"/>
        <v>3079.6762084997977</v>
      </c>
      <c r="H223" s="8">
        <f t="shared" si="21"/>
        <v>121648.01848628811</v>
      </c>
    </row>
    <row r="224" spans="1:8" x14ac:dyDescent="0.25">
      <c r="A224">
        <v>218</v>
      </c>
      <c r="B224" s="6">
        <f t="shared" si="17"/>
        <v>1283.3056497903706</v>
      </c>
      <c r="C224" s="6">
        <f t="shared" si="18"/>
        <v>1690.0841682773614</v>
      </c>
      <c r="E224">
        <v>217</v>
      </c>
      <c r="F224">
        <f t="shared" si="20"/>
        <v>481.52340650822379</v>
      </c>
      <c r="G224" s="8">
        <f t="shared" si="19"/>
        <v>3091.8665934917763</v>
      </c>
      <c r="H224" s="8">
        <f t="shared" si="21"/>
        <v>118556.15189279633</v>
      </c>
    </row>
    <row r="225" spans="1:8" x14ac:dyDescent="0.25">
      <c r="A225">
        <v>219</v>
      </c>
      <c r="B225" s="6">
        <f t="shared" si="17"/>
        <v>1276.6157332909395</v>
      </c>
      <c r="C225" s="6">
        <f t="shared" si="18"/>
        <v>1696.7740847767925</v>
      </c>
      <c r="E225">
        <v>218</v>
      </c>
      <c r="F225">
        <f t="shared" si="20"/>
        <v>469.28476790898549</v>
      </c>
      <c r="G225" s="8">
        <f t="shared" si="19"/>
        <v>3104.1052320910144</v>
      </c>
      <c r="H225" s="8">
        <f t="shared" si="21"/>
        <v>115452.04666070532</v>
      </c>
    </row>
    <row r="226" spans="1:8" x14ac:dyDescent="0.25">
      <c r="A226">
        <v>220</v>
      </c>
      <c r="B226" s="6">
        <f t="shared" si="17"/>
        <v>1269.8993358720313</v>
      </c>
      <c r="C226" s="6">
        <f t="shared" si="18"/>
        <v>1703.4904821957007</v>
      </c>
      <c r="E226">
        <v>219</v>
      </c>
      <c r="F226">
        <f t="shared" si="20"/>
        <v>456.99768469862528</v>
      </c>
      <c r="G226" s="8">
        <f t="shared" si="19"/>
        <v>3116.3923153013748</v>
      </c>
      <c r="H226" s="8">
        <f t="shared" si="21"/>
        <v>112335.65434540395</v>
      </c>
    </row>
    <row r="227" spans="1:8" x14ac:dyDescent="0.25">
      <c r="A227">
        <v>221</v>
      </c>
      <c r="B227" s="6">
        <f t="shared" si="17"/>
        <v>1263.1563527133399</v>
      </c>
      <c r="C227" s="6">
        <f t="shared" si="18"/>
        <v>1710.2334653543921</v>
      </c>
      <c r="E227">
        <v>220</v>
      </c>
      <c r="F227">
        <f t="shared" si="20"/>
        <v>444.66196511722393</v>
      </c>
      <c r="G227" s="8">
        <f t="shared" si="19"/>
        <v>3128.7280348827758</v>
      </c>
      <c r="H227" s="8">
        <f t="shared" si="21"/>
        <v>109206.92631052117</v>
      </c>
    </row>
    <row r="228" spans="1:8" x14ac:dyDescent="0.25">
      <c r="A228">
        <v>222</v>
      </c>
      <c r="B228" s="6">
        <f t="shared" si="17"/>
        <v>1256.3866785796454</v>
      </c>
      <c r="C228" s="6">
        <f t="shared" si="18"/>
        <v>1717.0031394880864</v>
      </c>
      <c r="E228">
        <v>221</v>
      </c>
      <c r="F228">
        <f t="shared" si="20"/>
        <v>432.27741664581299</v>
      </c>
      <c r="G228" s="8">
        <f t="shared" si="19"/>
        <v>3141.1125833541869</v>
      </c>
      <c r="H228" s="8">
        <f t="shared" si="21"/>
        <v>106065.81372716698</v>
      </c>
    </row>
    <row r="229" spans="1:8" x14ac:dyDescent="0.25">
      <c r="A229">
        <v>223</v>
      </c>
      <c r="B229" s="6">
        <f t="shared" si="17"/>
        <v>1249.5902078191716</v>
      </c>
      <c r="C229" s="6">
        <f t="shared" si="18"/>
        <v>1723.7996102485602</v>
      </c>
      <c r="E229">
        <v>222</v>
      </c>
      <c r="F229">
        <f t="shared" si="20"/>
        <v>419.84384600336926</v>
      </c>
      <c r="G229" s="8">
        <f t="shared" si="19"/>
        <v>3153.5461539966304</v>
      </c>
      <c r="H229" s="8">
        <f t="shared" si="21"/>
        <v>102912.26757317035</v>
      </c>
    </row>
    <row r="230" spans="1:8" x14ac:dyDescent="0.25">
      <c r="A230">
        <v>224</v>
      </c>
      <c r="B230" s="6">
        <f t="shared" si="17"/>
        <v>1242.7668343619378</v>
      </c>
      <c r="C230" s="6">
        <f t="shared" si="18"/>
        <v>1730.6229837057942</v>
      </c>
      <c r="E230">
        <v>223</v>
      </c>
      <c r="F230">
        <f t="shared" si="20"/>
        <v>407.36105914379931</v>
      </c>
      <c r="G230" s="8">
        <f t="shared" si="19"/>
        <v>3166.0289408562007</v>
      </c>
      <c r="H230" s="8">
        <f t="shared" si="21"/>
        <v>99746.238632314155</v>
      </c>
    </row>
    <row r="231" spans="1:8" x14ac:dyDescent="0.25">
      <c r="A231">
        <v>225</v>
      </c>
      <c r="B231" s="6">
        <f t="shared" si="17"/>
        <v>1235.9164517181025</v>
      </c>
      <c r="C231" s="6">
        <f t="shared" si="18"/>
        <v>1737.4733663496297</v>
      </c>
      <c r="E231">
        <v>224</v>
      </c>
      <c r="F231">
        <f t="shared" si="20"/>
        <v>394.8288612529102</v>
      </c>
      <c r="G231" s="8">
        <f t="shared" si="19"/>
        <v>3178.5611387470899</v>
      </c>
      <c r="H231" s="8">
        <f t="shared" si="21"/>
        <v>96567.677493567069</v>
      </c>
    </row>
    <row r="232" spans="1:8" x14ac:dyDescent="0.25">
      <c r="A232">
        <v>226</v>
      </c>
      <c r="B232" s="6">
        <f t="shared" si="17"/>
        <v>1229.0389529763017</v>
      </c>
      <c r="C232" s="6">
        <f t="shared" si="18"/>
        <v>1744.3508650914303</v>
      </c>
      <c r="E232">
        <v>225</v>
      </c>
      <c r="F232">
        <f t="shared" si="20"/>
        <v>382.24705674536966</v>
      </c>
      <c r="G232" s="8">
        <f t="shared" si="19"/>
        <v>3191.1429432546302</v>
      </c>
      <c r="H232" s="8">
        <f t="shared" si="21"/>
        <v>93376.534550312441</v>
      </c>
    </row>
    <row r="233" spans="1:8" x14ac:dyDescent="0.25">
      <c r="A233">
        <v>227</v>
      </c>
      <c r="B233" s="6">
        <f t="shared" si="17"/>
        <v>1222.1342308019814</v>
      </c>
      <c r="C233" s="6">
        <f t="shared" si="18"/>
        <v>1751.2555872657506</v>
      </c>
      <c r="E233">
        <v>226</v>
      </c>
      <c r="F233">
        <f t="shared" si="20"/>
        <v>369.6154492616534</v>
      </c>
      <c r="G233" s="8">
        <f t="shared" si="19"/>
        <v>3203.7745507383465</v>
      </c>
      <c r="H233" s="8">
        <f t="shared" si="21"/>
        <v>90172.759999574089</v>
      </c>
    </row>
    <row r="234" spans="1:8" x14ac:dyDescent="0.25">
      <c r="A234">
        <v>228</v>
      </c>
      <c r="B234" s="6">
        <f t="shared" si="17"/>
        <v>1215.2021774357215</v>
      </c>
      <c r="C234" s="6">
        <f t="shared" si="18"/>
        <v>1758.1876406320107</v>
      </c>
      <c r="E234">
        <v>227</v>
      </c>
      <c r="F234">
        <f t="shared" si="20"/>
        <v>356.93384166498078</v>
      </c>
      <c r="G234" s="8">
        <f t="shared" si="19"/>
        <v>3216.4561583350192</v>
      </c>
      <c r="H234" s="8">
        <f t="shared" si="21"/>
        <v>86956.303841239074</v>
      </c>
    </row>
    <row r="235" spans="1:8" x14ac:dyDescent="0.25">
      <c r="A235">
        <v>229</v>
      </c>
      <c r="B235" s="6">
        <f t="shared" si="17"/>
        <v>1208.242684691553</v>
      </c>
      <c r="C235" s="6">
        <f t="shared" si="18"/>
        <v>1765.147133376179</v>
      </c>
      <c r="E235">
        <v>228</v>
      </c>
      <c r="F235">
        <f t="shared" si="20"/>
        <v>344.20203603823802</v>
      </c>
      <c r="G235" s="8">
        <f t="shared" si="19"/>
        <v>3229.1879639617619</v>
      </c>
      <c r="H235" s="8">
        <f t="shared" si="21"/>
        <v>83727.115877277305</v>
      </c>
    </row>
    <row r="236" spans="1:8" x14ac:dyDescent="0.25">
      <c r="A236">
        <v>230</v>
      </c>
      <c r="B236" s="6">
        <f t="shared" si="17"/>
        <v>1201.2556439552723</v>
      </c>
      <c r="C236" s="6">
        <f t="shared" si="18"/>
        <v>1772.13417411246</v>
      </c>
      <c r="E236">
        <v>229</v>
      </c>
      <c r="F236">
        <f t="shared" si="20"/>
        <v>331.41983368088933</v>
      </c>
      <c r="G236" s="8">
        <f t="shared" si="19"/>
        <v>3241.9701663191104</v>
      </c>
      <c r="H236" s="8">
        <f t="shared" si="21"/>
        <v>80485.145710958197</v>
      </c>
    </row>
    <row r="237" spans="1:8" x14ac:dyDescent="0.25">
      <c r="A237">
        <v>231</v>
      </c>
      <c r="B237" s="6">
        <f t="shared" si="17"/>
        <v>1194.2409461827438</v>
      </c>
      <c r="C237" s="6">
        <f t="shared" si="18"/>
        <v>1779.1488718849882</v>
      </c>
      <c r="E237">
        <v>230</v>
      </c>
      <c r="F237">
        <f t="shared" si="20"/>
        <v>318.58703510587617</v>
      </c>
      <c r="G237" s="8">
        <f t="shared" si="19"/>
        <v>3254.8029648941238</v>
      </c>
      <c r="H237" s="8">
        <f t="shared" si="21"/>
        <v>77230.342746064067</v>
      </c>
    </row>
    <row r="238" spans="1:8" x14ac:dyDescent="0.25">
      <c r="A238">
        <v>232</v>
      </c>
      <c r="B238" s="6">
        <f t="shared" si="17"/>
        <v>1187.1984818981989</v>
      </c>
      <c r="C238" s="6">
        <f t="shared" si="18"/>
        <v>1786.1913361695329</v>
      </c>
      <c r="E238">
        <v>231</v>
      </c>
      <c r="F238">
        <f t="shared" si="20"/>
        <v>305.70344003650359</v>
      </c>
      <c r="G238" s="8">
        <f t="shared" si="19"/>
        <v>3267.6865599634962</v>
      </c>
      <c r="H238" s="8">
        <f t="shared" si="21"/>
        <v>73962.656186100576</v>
      </c>
    </row>
    <row r="239" spans="1:8" x14ac:dyDescent="0.25">
      <c r="A239">
        <v>233</v>
      </c>
      <c r="B239" s="6">
        <f t="shared" si="17"/>
        <v>1180.1281411925279</v>
      </c>
      <c r="C239" s="6">
        <f t="shared" si="18"/>
        <v>1793.2616768752041</v>
      </c>
      <c r="E239">
        <v>232</v>
      </c>
      <c r="F239">
        <f t="shared" si="20"/>
        <v>292.76884740331479</v>
      </c>
      <c r="G239" s="8">
        <f t="shared" si="19"/>
        <v>3280.6211525966851</v>
      </c>
      <c r="H239" s="8">
        <f t="shared" si="21"/>
        <v>70682.035033503897</v>
      </c>
    </row>
    <row r="240" spans="1:8" x14ac:dyDescent="0.25">
      <c r="A240">
        <v>234</v>
      </c>
      <c r="B240" s="6">
        <f t="shared" si="17"/>
        <v>1173.0298137215636</v>
      </c>
      <c r="C240" s="6">
        <f t="shared" si="18"/>
        <v>1800.3600043461686</v>
      </c>
      <c r="E240">
        <v>233</v>
      </c>
      <c r="F240">
        <f t="shared" si="20"/>
        <v>279.7830553409529</v>
      </c>
      <c r="G240" s="8">
        <f t="shared" si="19"/>
        <v>3293.6069446590468</v>
      </c>
      <c r="H240" s="8">
        <f t="shared" si="21"/>
        <v>67388.428088844856</v>
      </c>
    </row>
    <row r="241" spans="1:8" x14ac:dyDescent="0.25">
      <c r="A241">
        <v>235</v>
      </c>
      <c r="B241" s="6">
        <f t="shared" si="17"/>
        <v>1165.9033887043599</v>
      </c>
      <c r="C241" s="6">
        <f t="shared" si="18"/>
        <v>1807.4864293633721</v>
      </c>
      <c r="E241">
        <v>234</v>
      </c>
      <c r="F241">
        <f t="shared" si="20"/>
        <v>266.74586118501088</v>
      </c>
      <c r="G241" s="8">
        <f t="shared" si="19"/>
        <v>3306.6441388149888</v>
      </c>
      <c r="H241" s="8">
        <f t="shared" si="21"/>
        <v>64081.783950029865</v>
      </c>
    </row>
    <row r="242" spans="1:8" x14ac:dyDescent="0.25">
      <c r="A242">
        <v>236</v>
      </c>
      <c r="B242" s="6">
        <f t="shared" si="17"/>
        <v>1158.7487549214632</v>
      </c>
      <c r="C242" s="6">
        <f t="shared" si="18"/>
        <v>1814.6410631462688</v>
      </c>
      <c r="E242">
        <v>235</v>
      </c>
      <c r="F242">
        <f t="shared" si="20"/>
        <v>253.65706146886819</v>
      </c>
      <c r="G242" s="8">
        <f t="shared" si="19"/>
        <v>3319.7329385311318</v>
      </c>
      <c r="H242" s="8">
        <f t="shared" si="21"/>
        <v>60762.051011498734</v>
      </c>
    </row>
    <row r="243" spans="1:8" x14ac:dyDescent="0.25">
      <c r="A243">
        <v>237</v>
      </c>
      <c r="B243" s="6">
        <f t="shared" si="17"/>
        <v>1151.565800713176</v>
      </c>
      <c r="C243" s="6">
        <f t="shared" si="18"/>
        <v>1821.824017354556</v>
      </c>
      <c r="E243">
        <v>236</v>
      </c>
      <c r="F243">
        <f t="shared" si="20"/>
        <v>240.51645192051581</v>
      </c>
      <c r="G243" s="8">
        <f t="shared" si="19"/>
        <v>3332.873548079484</v>
      </c>
      <c r="H243" s="8">
        <f t="shared" si="21"/>
        <v>57429.177463419248</v>
      </c>
    </row>
    <row r="244" spans="1:8" x14ac:dyDescent="0.25">
      <c r="A244">
        <v>238</v>
      </c>
      <c r="B244" s="6">
        <f t="shared" si="17"/>
        <v>1144.3544139778144</v>
      </c>
      <c r="C244" s="6">
        <f t="shared" si="18"/>
        <v>1829.0354040899178</v>
      </c>
      <c r="E244">
        <v>237</v>
      </c>
      <c r="F244">
        <f t="shared" si="20"/>
        <v>227.32382745936786</v>
      </c>
      <c r="G244" s="8">
        <f t="shared" si="19"/>
        <v>3346.0661725406321</v>
      </c>
      <c r="H244" s="8">
        <f t="shared" si="21"/>
        <v>54083.111290878616</v>
      </c>
    </row>
    <row r="245" spans="1:8" x14ac:dyDescent="0.25">
      <c r="A245">
        <v>239</v>
      </c>
      <c r="B245" s="6">
        <f t="shared" si="17"/>
        <v>1137.1144821699581</v>
      </c>
      <c r="C245" s="6">
        <f t="shared" si="18"/>
        <v>1836.2753358977736</v>
      </c>
      <c r="E245">
        <v>238</v>
      </c>
      <c r="F245">
        <f t="shared" si="20"/>
        <v>214.07898219306119</v>
      </c>
      <c r="G245" s="8">
        <f t="shared" si="19"/>
        <v>3359.3110178069387</v>
      </c>
      <c r="H245" s="8">
        <f t="shared" si="21"/>
        <v>50723.800273071676</v>
      </c>
    </row>
    <row r="246" spans="1:8" x14ac:dyDescent="0.25">
      <c r="A246">
        <v>240</v>
      </c>
      <c r="B246" s="6">
        <f t="shared" si="17"/>
        <v>1129.8458922986961</v>
      </c>
      <c r="C246" s="6">
        <f t="shared" si="18"/>
        <v>1843.5439257690359</v>
      </c>
      <c r="E246">
        <v>239</v>
      </c>
      <c r="F246">
        <f t="shared" si="20"/>
        <v>200.78170941424207</v>
      </c>
      <c r="G246" s="8">
        <f t="shared" si="19"/>
        <v>3372.6082905857579</v>
      </c>
      <c r="H246" s="8">
        <f t="shared" si="21"/>
        <v>47351.191982485921</v>
      </c>
    </row>
    <row r="247" spans="1:8" x14ac:dyDescent="0.25">
      <c r="A247">
        <v>241</v>
      </c>
      <c r="B247" s="6">
        <f t="shared" si="17"/>
        <v>1122.5485309258604</v>
      </c>
      <c r="C247" s="6">
        <f t="shared" si="18"/>
        <v>1850.8412871418716</v>
      </c>
      <c r="E247">
        <v>240</v>
      </c>
      <c r="F247">
        <f t="shared" si="20"/>
        <v>187.43180159734013</v>
      </c>
      <c r="G247" s="8">
        <f t="shared" si="19"/>
        <v>3385.9581984026599</v>
      </c>
      <c r="H247" s="8">
        <f t="shared" si="21"/>
        <v>43965.233784083262</v>
      </c>
    </row>
    <row r="248" spans="1:8" x14ac:dyDescent="0.25">
      <c r="A248">
        <v>242</v>
      </c>
      <c r="B248" s="6">
        <f t="shared" si="17"/>
        <v>1115.2222841642572</v>
      </c>
      <c r="C248" s="6">
        <f t="shared" si="18"/>
        <v>1858.1675339034748</v>
      </c>
      <c r="E248">
        <v>241</v>
      </c>
      <c r="F248">
        <f t="shared" si="20"/>
        <v>174.02905039532959</v>
      </c>
      <c r="G248" s="8">
        <f t="shared" si="19"/>
        <v>3399.3609496046702</v>
      </c>
      <c r="H248" s="8">
        <f t="shared" si="21"/>
        <v>40565.872834478592</v>
      </c>
    </row>
    <row r="249" spans="1:8" x14ac:dyDescent="0.25">
      <c r="A249">
        <v>243</v>
      </c>
      <c r="B249" s="6">
        <f t="shared" si="17"/>
        <v>1107.8670376758894</v>
      </c>
      <c r="C249" s="6">
        <f t="shared" si="18"/>
        <v>1865.5227803918426</v>
      </c>
      <c r="E249">
        <v>242</v>
      </c>
      <c r="F249">
        <f t="shared" si="20"/>
        <v>160.57324663647776</v>
      </c>
      <c r="G249" s="8">
        <f t="shared" si="19"/>
        <v>3412.8167533635219</v>
      </c>
      <c r="H249" s="8">
        <f t="shared" si="21"/>
        <v>37153.056081115072</v>
      </c>
    </row>
    <row r="250" spans="1:8" x14ac:dyDescent="0.25">
      <c r="A250">
        <v>244</v>
      </c>
      <c r="B250" s="6">
        <f t="shared" si="17"/>
        <v>1100.4826766701717</v>
      </c>
      <c r="C250" s="6">
        <f t="shared" si="18"/>
        <v>1872.9071413975603</v>
      </c>
      <c r="E250">
        <v>243</v>
      </c>
      <c r="F250">
        <f t="shared" si="20"/>
        <v>147.0641803210805</v>
      </c>
      <c r="G250" s="8">
        <f t="shared" si="19"/>
        <v>3426.3258196789193</v>
      </c>
      <c r="H250" s="8">
        <f t="shared" si="21"/>
        <v>33726.730261436154</v>
      </c>
    </row>
    <row r="251" spans="1:8" x14ac:dyDescent="0.25">
      <c r="A251">
        <v>245</v>
      </c>
      <c r="B251" s="6">
        <f t="shared" si="17"/>
        <v>1093.0690859021395</v>
      </c>
      <c r="C251" s="6">
        <f t="shared" si="18"/>
        <v>1880.3207321655925</v>
      </c>
      <c r="E251">
        <v>244</v>
      </c>
      <c r="F251">
        <f t="shared" si="20"/>
        <v>133.50164061818478</v>
      </c>
      <c r="G251" s="8">
        <f t="shared" si="19"/>
        <v>3439.888359381815</v>
      </c>
      <c r="H251" s="8">
        <f t="shared" si="21"/>
        <v>30286.841902054341</v>
      </c>
    </row>
    <row r="252" spans="1:8" x14ac:dyDescent="0.25">
      <c r="A252">
        <v>246</v>
      </c>
      <c r="B252" s="6">
        <f t="shared" si="17"/>
        <v>1085.6261496706506</v>
      </c>
      <c r="C252" s="6">
        <f t="shared" si="18"/>
        <v>1887.7636683970813</v>
      </c>
      <c r="E252">
        <v>245</v>
      </c>
      <c r="F252">
        <f t="shared" si="20"/>
        <v>119.88541586229843</v>
      </c>
      <c r="G252" s="8">
        <f t="shared" si="19"/>
        <v>3453.5045841377014</v>
      </c>
      <c r="H252" s="8">
        <f t="shared" si="21"/>
        <v>26833.337317916637</v>
      </c>
    </row>
    <row r="253" spans="1:8" x14ac:dyDescent="0.25">
      <c r="A253">
        <v>247</v>
      </c>
      <c r="B253" s="6">
        <f t="shared" si="17"/>
        <v>1078.153751816579</v>
      </c>
      <c r="C253" s="6">
        <f t="shared" si="18"/>
        <v>1895.2360662511528</v>
      </c>
      <c r="E253">
        <v>246</v>
      </c>
      <c r="F253">
        <f t="shared" si="20"/>
        <v>106.2152935500867</v>
      </c>
      <c r="G253" s="8">
        <f t="shared" si="19"/>
        <v>3467.1747064499132</v>
      </c>
      <c r="H253" s="8">
        <f t="shared" si="21"/>
        <v>23366.162611466723</v>
      </c>
    </row>
    <row r="254" spans="1:8" x14ac:dyDescent="0.25">
      <c r="A254">
        <v>248</v>
      </c>
      <c r="B254" s="6">
        <f t="shared" si="17"/>
        <v>1070.6517757210015</v>
      </c>
      <c r="C254" s="6">
        <f t="shared" si="18"/>
        <v>1902.7380423467305</v>
      </c>
      <c r="E254">
        <v>247</v>
      </c>
      <c r="F254">
        <f t="shared" si="20"/>
        <v>92.491060337055785</v>
      </c>
      <c r="G254" s="8">
        <f t="shared" si="19"/>
        <v>3480.898939662944</v>
      </c>
      <c r="H254" s="8">
        <f t="shared" si="21"/>
        <v>19885.263671803779</v>
      </c>
    </row>
    <row r="255" spans="1:8" x14ac:dyDescent="0.25">
      <c r="A255">
        <v>249</v>
      </c>
      <c r="B255" s="6">
        <f t="shared" si="17"/>
        <v>1063.1201043033791</v>
      </c>
      <c r="C255" s="6">
        <f t="shared" si="18"/>
        <v>1910.2697137643529</v>
      </c>
      <c r="E255">
        <v>248</v>
      </c>
      <c r="F255">
        <f t="shared" si="20"/>
        <v>78.712502034223292</v>
      </c>
      <c r="G255" s="8">
        <f t="shared" si="19"/>
        <v>3494.6774979657766</v>
      </c>
      <c r="H255" s="8">
        <f t="shared" si="21"/>
        <v>16390.586173838004</v>
      </c>
    </row>
    <row r="256" spans="1:8" x14ac:dyDescent="0.25">
      <c r="A256">
        <v>250</v>
      </c>
      <c r="B256" s="6">
        <f t="shared" si="17"/>
        <v>1055.5586200197288</v>
      </c>
      <c r="C256" s="6">
        <f t="shared" si="18"/>
        <v>1917.8311980480032</v>
      </c>
      <c r="E256">
        <v>249</v>
      </c>
      <c r="F256">
        <f t="shared" si="20"/>
        <v>64.879403604775433</v>
      </c>
      <c r="G256" s="8">
        <f t="shared" si="19"/>
        <v>3508.5105963952246</v>
      </c>
      <c r="H256" s="8">
        <f t="shared" si="21"/>
        <v>12882.07557744278</v>
      </c>
    </row>
    <row r="257" spans="1:8" x14ac:dyDescent="0.25">
      <c r="A257">
        <v>251</v>
      </c>
      <c r="B257" s="6">
        <f t="shared" si="17"/>
        <v>1047.9672048607883</v>
      </c>
      <c r="C257" s="6">
        <f t="shared" si="18"/>
        <v>1925.4226132069434</v>
      </c>
      <c r="E257">
        <v>250</v>
      </c>
      <c r="F257">
        <f t="shared" si="20"/>
        <v>50.991549160711003</v>
      </c>
      <c r="G257" s="8">
        <f t="shared" si="19"/>
        <v>3522.3984508392887</v>
      </c>
      <c r="H257" s="8">
        <f t="shared" si="21"/>
        <v>9359.6771266034921</v>
      </c>
    </row>
    <row r="258" spans="1:8" x14ac:dyDescent="0.25">
      <c r="A258">
        <v>252</v>
      </c>
      <c r="B258" s="6">
        <f t="shared" si="17"/>
        <v>1040.3457403501775</v>
      </c>
      <c r="C258" s="6">
        <f t="shared" si="18"/>
        <v>1933.0440777175543</v>
      </c>
      <c r="E258">
        <v>251</v>
      </c>
      <c r="F258">
        <f t="shared" si="20"/>
        <v>37.048721959472154</v>
      </c>
      <c r="G258" s="8">
        <f t="shared" si="19"/>
        <v>3536.3412780405279</v>
      </c>
      <c r="H258" s="8">
        <f t="shared" si="21"/>
        <v>5823.3358485629642</v>
      </c>
    </row>
    <row r="259" spans="1:8" x14ac:dyDescent="0.25">
      <c r="A259">
        <v>253</v>
      </c>
      <c r="B259" s="6">
        <f t="shared" si="17"/>
        <v>1032.6941075425455</v>
      </c>
      <c r="C259" s="6">
        <f t="shared" si="18"/>
        <v>1940.6957105251863</v>
      </c>
      <c r="E259">
        <v>252</v>
      </c>
      <c r="F259">
        <f t="shared" si="20"/>
        <v>23.050704400561731</v>
      </c>
      <c r="G259" s="8">
        <f t="shared" si="19"/>
        <v>3550.3392955994382</v>
      </c>
      <c r="H259" s="8">
        <f t="shared" si="21"/>
        <v>2272.996552963526</v>
      </c>
    </row>
    <row r="260" spans="1:8" x14ac:dyDescent="0.25">
      <c r="A260">
        <v>254</v>
      </c>
      <c r="B260" s="6">
        <f t="shared" si="17"/>
        <v>1025.012187021717</v>
      </c>
      <c r="C260" s="6">
        <f t="shared" si="18"/>
        <v>1948.3776310460153</v>
      </c>
      <c r="E260">
        <v>253</v>
      </c>
      <c r="F260">
        <f t="shared" si="20"/>
        <v>8.9972780221472899</v>
      </c>
      <c r="G260" s="8">
        <f t="shared" si="19"/>
        <v>3564.3927219778525</v>
      </c>
      <c r="H260" s="8">
        <f t="shared" si="21"/>
        <v>-1291.3961690143265</v>
      </c>
    </row>
    <row r="261" spans="1:8" x14ac:dyDescent="0.25">
      <c r="A261">
        <v>255</v>
      </c>
      <c r="B261" s="6">
        <f t="shared" si="17"/>
        <v>1017.2998588988264</v>
      </c>
      <c r="C261" s="6">
        <f t="shared" si="18"/>
        <v>1956.0899591689058</v>
      </c>
      <c r="E261">
        <v>254</v>
      </c>
      <c r="F261">
        <f t="shared" si="20"/>
        <v>-5.1117765023483761</v>
      </c>
      <c r="G261" s="8">
        <f t="shared" si="19"/>
        <v>3578.5017765023481</v>
      </c>
      <c r="H261" s="8">
        <f t="shared" si="21"/>
        <v>-4869.8979455166746</v>
      </c>
    </row>
    <row r="262" spans="1:8" x14ac:dyDescent="0.25">
      <c r="A262">
        <v>256</v>
      </c>
      <c r="B262" s="6">
        <f t="shared" si="17"/>
        <v>1009.5570028104495</v>
      </c>
      <c r="C262" s="6">
        <f t="shared" si="18"/>
        <v>1963.8328152572824</v>
      </c>
      <c r="E262">
        <v>255</v>
      </c>
      <c r="F262">
        <f t="shared" si="20"/>
        <v>-19.27667936767017</v>
      </c>
      <c r="G262" s="8">
        <f t="shared" si="19"/>
        <v>3592.66667936767</v>
      </c>
      <c r="H262" s="8">
        <f t="shared" si="21"/>
        <v>-8462.5646248843441</v>
      </c>
    </row>
    <row r="263" spans="1:8" x14ac:dyDescent="0.25">
      <c r="A263">
        <v>257</v>
      </c>
      <c r="B263" s="6">
        <f t="shared" si="17"/>
        <v>1001.7834979167226</v>
      </c>
      <c r="C263" s="6">
        <f t="shared" si="18"/>
        <v>1971.6063201510094</v>
      </c>
      <c r="E263">
        <v>256</v>
      </c>
      <c r="F263">
        <f t="shared" si="20"/>
        <v>-33.497651640167199</v>
      </c>
      <c r="G263" s="8">
        <f t="shared" si="19"/>
        <v>3606.887651640167</v>
      </c>
      <c r="H263" s="8">
        <f t="shared" si="21"/>
        <v>-12069.452276524511</v>
      </c>
    </row>
    <row r="264" spans="1:8" x14ac:dyDescent="0.25">
      <c r="A264">
        <v>258</v>
      </c>
      <c r="B264" s="6">
        <f t="shared" ref="B264:B327" si="22">-IPMT($B$1/$B$2,A264,$E$1,$E$2)</f>
        <v>993.97922289945802</v>
      </c>
      <c r="C264" s="6">
        <f t="shared" ref="C264:C327" si="23">-PPMT($B$1/$B$2,A264,$E$1,$E$2)</f>
        <v>1979.4105951682736</v>
      </c>
      <c r="E264">
        <v>257</v>
      </c>
      <c r="F264">
        <f t="shared" si="20"/>
        <v>-47.774915261242853</v>
      </c>
      <c r="G264" s="8">
        <f t="shared" si="19"/>
        <v>3621.1649152612426</v>
      </c>
      <c r="H264" s="8">
        <f t="shared" si="21"/>
        <v>-15690.617191785754</v>
      </c>
    </row>
    <row r="265" spans="1:8" x14ac:dyDescent="0.25">
      <c r="A265">
        <v>259</v>
      </c>
      <c r="B265" s="6">
        <f t="shared" si="22"/>
        <v>986.1440559602504</v>
      </c>
      <c r="C265" s="6">
        <f t="shared" si="23"/>
        <v>1987.2457621074816</v>
      </c>
      <c r="E265">
        <v>258</v>
      </c>
      <c r="F265">
        <f t="shared" si="20"/>
        <v>-62.108693050818609</v>
      </c>
      <c r="G265" s="8">
        <f t="shared" ref="G265:G328" si="24">$H$1-F265+$H$2</f>
        <v>3635.4986930508185</v>
      </c>
      <c r="H265" s="8">
        <f t="shared" si="21"/>
        <v>-19326.115884836574</v>
      </c>
    </row>
    <row r="266" spans="1:8" x14ac:dyDescent="0.25">
      <c r="A266">
        <v>260</v>
      </c>
      <c r="B266" s="6">
        <f t="shared" si="22"/>
        <v>978.27787481857536</v>
      </c>
      <c r="C266" s="6">
        <f t="shared" si="23"/>
        <v>1995.1119432491569</v>
      </c>
      <c r="E266">
        <v>259</v>
      </c>
      <c r="F266">
        <f t="shared" si="20"/>
        <v>-76.49920871081143</v>
      </c>
      <c r="G266" s="8">
        <f t="shared" si="24"/>
        <v>3649.8892087108111</v>
      </c>
      <c r="H266" s="8">
        <f t="shared" si="21"/>
        <v>-22976.005093547385</v>
      </c>
    </row>
    <row r="267" spans="1:8" x14ac:dyDescent="0.25">
      <c r="A267">
        <v>261</v>
      </c>
      <c r="B267" s="6">
        <f t="shared" si="22"/>
        <v>970.38055670988058</v>
      </c>
      <c r="C267" s="6">
        <f t="shared" si="23"/>
        <v>2003.0092613578515</v>
      </c>
      <c r="E267">
        <v>260</v>
      </c>
      <c r="F267">
        <f t="shared" si="20"/>
        <v>-90.946686828625062</v>
      </c>
      <c r="G267" s="8">
        <f t="shared" si="24"/>
        <v>3664.3366868286248</v>
      </c>
      <c r="H267" s="8">
        <f t="shared" si="21"/>
        <v>-26640.341780376009</v>
      </c>
    </row>
    <row r="268" spans="1:8" x14ac:dyDescent="0.25">
      <c r="A268">
        <v>262</v>
      </c>
      <c r="B268" s="6">
        <f t="shared" si="22"/>
        <v>962.45197838367233</v>
      </c>
      <c r="C268" s="6">
        <f t="shared" si="23"/>
        <v>2010.9378396840598</v>
      </c>
      <c r="E268">
        <v>261</v>
      </c>
      <c r="F268">
        <f t="shared" si="20"/>
        <v>-105.45135288065505</v>
      </c>
      <c r="G268" s="8">
        <f t="shared" si="24"/>
        <v>3678.841352880655</v>
      </c>
      <c r="H268" s="8">
        <f t="shared" si="21"/>
        <v>-30319.183133256665</v>
      </c>
    </row>
    <row r="269" spans="1:8" x14ac:dyDescent="0.25">
      <c r="A269">
        <v>263</v>
      </c>
      <c r="B269" s="6">
        <f t="shared" si="22"/>
        <v>954.49201610158946</v>
      </c>
      <c r="C269" s="6">
        <f t="shared" si="23"/>
        <v>2018.8978019661424</v>
      </c>
      <c r="E269">
        <v>262</v>
      </c>
      <c r="F269">
        <f t="shared" ref="F269:F332" si="25">H268*$B$1/$B$2</f>
        <v>-120.01343323580763</v>
      </c>
      <c r="G269" s="8">
        <f t="shared" si="24"/>
        <v>3693.4034332358074</v>
      </c>
      <c r="H269" s="8">
        <f t="shared" ref="H269:H332" si="26">H268-G269</f>
        <v>-34012.586566492471</v>
      </c>
    </row>
    <row r="270" spans="1:8" x14ac:dyDescent="0.25">
      <c r="A270">
        <v>264</v>
      </c>
      <c r="B270" s="6">
        <f t="shared" si="22"/>
        <v>946.5005456354736</v>
      </c>
      <c r="C270" s="6">
        <f t="shared" si="23"/>
        <v>2026.8892724322586</v>
      </c>
      <c r="E270">
        <v>263</v>
      </c>
      <c r="F270">
        <f t="shared" si="25"/>
        <v>-134.6331551590327</v>
      </c>
      <c r="G270" s="8">
        <f t="shared" si="24"/>
        <v>3708.0231551590327</v>
      </c>
      <c r="H270" s="8">
        <f t="shared" si="26"/>
        <v>-37720.609721651505</v>
      </c>
    </row>
    <row r="271" spans="1:8" x14ac:dyDescent="0.25">
      <c r="A271">
        <v>265</v>
      </c>
      <c r="B271" s="6">
        <f t="shared" si="22"/>
        <v>938.4774422654292</v>
      </c>
      <c r="C271" s="6">
        <f t="shared" si="23"/>
        <v>2034.9123758023027</v>
      </c>
      <c r="E271">
        <v>264</v>
      </c>
      <c r="F271">
        <f t="shared" si="25"/>
        <v>-149.31074681487055</v>
      </c>
      <c r="G271" s="8">
        <f t="shared" si="24"/>
        <v>3722.7007468148704</v>
      </c>
      <c r="H271" s="8">
        <f t="shared" si="26"/>
        <v>-41443.310468466378</v>
      </c>
    </row>
    <row r="272" spans="1:8" x14ac:dyDescent="0.25">
      <c r="A272">
        <v>266</v>
      </c>
      <c r="B272" s="6">
        <f t="shared" si="22"/>
        <v>930.42258077787835</v>
      </c>
      <c r="C272" s="6">
        <f t="shared" si="23"/>
        <v>2042.9672372898535</v>
      </c>
      <c r="E272">
        <v>265</v>
      </c>
      <c r="F272">
        <f t="shared" si="25"/>
        <v>-164.04643727101276</v>
      </c>
      <c r="G272" s="8">
        <f t="shared" si="24"/>
        <v>3737.4364372710124</v>
      </c>
      <c r="H272" s="8">
        <f t="shared" si="26"/>
        <v>-45180.746905737389</v>
      </c>
    </row>
    <row r="273" spans="1:8" x14ac:dyDescent="0.25">
      <c r="A273">
        <v>267</v>
      </c>
      <c r="B273" s="6">
        <f t="shared" si="22"/>
        <v>922.33583546360614</v>
      </c>
      <c r="C273" s="6">
        <f t="shared" si="23"/>
        <v>2051.0539826041258</v>
      </c>
      <c r="E273">
        <v>266</v>
      </c>
      <c r="F273">
        <f t="shared" si="25"/>
        <v>-178.84045650187716</v>
      </c>
      <c r="G273" s="8">
        <f t="shared" si="24"/>
        <v>3752.2304565018771</v>
      </c>
      <c r="H273" s="8">
        <f t="shared" si="26"/>
        <v>-48932.977362239268</v>
      </c>
    </row>
    <row r="274" spans="1:8" x14ac:dyDescent="0.25">
      <c r="A274">
        <v>268</v>
      </c>
      <c r="B274" s="6">
        <f t="shared" si="22"/>
        <v>914.21708011579813</v>
      </c>
      <c r="C274" s="6">
        <f t="shared" si="23"/>
        <v>2059.1727379519339</v>
      </c>
      <c r="E274">
        <v>267</v>
      </c>
      <c r="F274">
        <f t="shared" si="25"/>
        <v>-193.69303539219709</v>
      </c>
      <c r="G274" s="8">
        <f t="shared" si="24"/>
        <v>3767.083035392197</v>
      </c>
      <c r="H274" s="8">
        <f t="shared" si="26"/>
        <v>-52700.060397631467</v>
      </c>
    </row>
    <row r="275" spans="1:8" x14ac:dyDescent="0.25">
      <c r="A275">
        <v>269</v>
      </c>
      <c r="B275" s="6">
        <f t="shared" si="22"/>
        <v>906.06618802807168</v>
      </c>
      <c r="C275" s="6">
        <f t="shared" si="23"/>
        <v>2067.3236300396607</v>
      </c>
      <c r="E275">
        <v>268</v>
      </c>
      <c r="F275">
        <f t="shared" si="25"/>
        <v>-208.60440574062454</v>
      </c>
      <c r="G275" s="8">
        <f t="shared" si="24"/>
        <v>3781.9944057406246</v>
      </c>
      <c r="H275" s="8">
        <f t="shared" si="26"/>
        <v>-56482.054803372092</v>
      </c>
    </row>
    <row r="276" spans="1:8" x14ac:dyDescent="0.25">
      <c r="A276">
        <v>270</v>
      </c>
      <c r="B276" s="6">
        <f t="shared" si="22"/>
        <v>897.88303199249788</v>
      </c>
      <c r="C276" s="6">
        <f t="shared" si="23"/>
        <v>2075.5067860752338</v>
      </c>
      <c r="E276">
        <v>269</v>
      </c>
      <c r="F276">
        <f t="shared" si="25"/>
        <v>-223.57480026334784</v>
      </c>
      <c r="G276" s="8">
        <f t="shared" si="24"/>
        <v>3796.9648002633476</v>
      </c>
      <c r="H276" s="8">
        <f t="shared" si="26"/>
        <v>-60279.019603635439</v>
      </c>
    </row>
    <row r="277" spans="1:8" x14ac:dyDescent="0.25">
      <c r="A277">
        <v>271</v>
      </c>
      <c r="B277" s="6">
        <f t="shared" si="22"/>
        <v>889.66748429761697</v>
      </c>
      <c r="C277" s="6">
        <f t="shared" si="23"/>
        <v>2083.7223337701148</v>
      </c>
      <c r="E277">
        <v>270</v>
      </c>
      <c r="F277">
        <f t="shared" si="25"/>
        <v>-238.60445259772362</v>
      </c>
      <c r="G277" s="8">
        <f t="shared" si="24"/>
        <v>3811.9944525977235</v>
      </c>
      <c r="H277" s="8">
        <f t="shared" si="26"/>
        <v>-64091.014056233165</v>
      </c>
    </row>
    <row r="278" spans="1:8" x14ac:dyDescent="0.25">
      <c r="A278">
        <v>272</v>
      </c>
      <c r="B278" s="6">
        <f t="shared" si="22"/>
        <v>881.41941672644361</v>
      </c>
      <c r="C278" s="6">
        <f t="shared" si="23"/>
        <v>2091.9704013412888</v>
      </c>
      <c r="E278">
        <v>271</v>
      </c>
      <c r="F278">
        <f t="shared" si="25"/>
        <v>-253.69359730592294</v>
      </c>
      <c r="G278" s="8">
        <f t="shared" si="24"/>
        <v>3827.0835973059229</v>
      </c>
      <c r="H278" s="8">
        <f t="shared" si="26"/>
        <v>-67918.097653539095</v>
      </c>
    </row>
    <row r="279" spans="1:8" x14ac:dyDescent="0.25">
      <c r="A279">
        <v>273</v>
      </c>
      <c r="B279" s="6">
        <f t="shared" si="22"/>
        <v>873.1387005544675</v>
      </c>
      <c r="C279" s="6">
        <f t="shared" si="23"/>
        <v>2100.2511175132645</v>
      </c>
      <c r="E279">
        <v>272</v>
      </c>
      <c r="F279">
        <f t="shared" si="25"/>
        <v>-268.84246987859223</v>
      </c>
      <c r="G279" s="8">
        <f t="shared" si="24"/>
        <v>3842.2324698785919</v>
      </c>
      <c r="H279" s="8">
        <f t="shared" si="26"/>
        <v>-71760.330123417691</v>
      </c>
    </row>
    <row r="280" spans="1:8" x14ac:dyDescent="0.25">
      <c r="A280">
        <v>274</v>
      </c>
      <c r="B280" s="6">
        <f t="shared" si="22"/>
        <v>864.82520654764426</v>
      </c>
      <c r="C280" s="6">
        <f t="shared" si="23"/>
        <v>2108.564611520088</v>
      </c>
      <c r="E280">
        <v>273</v>
      </c>
      <c r="F280">
        <f t="shared" si="25"/>
        <v>-284.05130673852835</v>
      </c>
      <c r="G280" s="8">
        <f t="shared" si="24"/>
        <v>3857.4413067385281</v>
      </c>
      <c r="H280" s="8">
        <f t="shared" si="26"/>
        <v>-75617.771430156223</v>
      </c>
    </row>
    <row r="281" spans="1:8" x14ac:dyDescent="0.25">
      <c r="A281">
        <v>275</v>
      </c>
      <c r="B281" s="6">
        <f t="shared" si="22"/>
        <v>856.47880496037715</v>
      </c>
      <c r="C281" s="6">
        <f t="shared" si="23"/>
        <v>2116.9110131073544</v>
      </c>
      <c r="E281">
        <v>274</v>
      </c>
      <c r="F281">
        <f t="shared" si="25"/>
        <v>-299.32034524436841</v>
      </c>
      <c r="G281" s="8">
        <f t="shared" si="24"/>
        <v>3872.7103452443685</v>
      </c>
      <c r="H281" s="8">
        <f t="shared" si="26"/>
        <v>-79490.481775400593</v>
      </c>
    </row>
    <row r="282" spans="1:8" x14ac:dyDescent="0.25">
      <c r="A282">
        <v>276</v>
      </c>
      <c r="B282" s="6">
        <f t="shared" si="22"/>
        <v>848.09936553349394</v>
      </c>
      <c r="C282" s="6">
        <f t="shared" si="23"/>
        <v>2125.2904525342378</v>
      </c>
      <c r="E282">
        <v>275</v>
      </c>
      <c r="F282">
        <f t="shared" si="25"/>
        <v>-314.64982369429401</v>
      </c>
      <c r="G282" s="8">
        <f t="shared" si="24"/>
        <v>3888.0398236942938</v>
      </c>
      <c r="H282" s="8">
        <f t="shared" si="26"/>
        <v>-83378.521599094893</v>
      </c>
    </row>
    <row r="283" spans="1:8" x14ac:dyDescent="0.25">
      <c r="A283">
        <v>277</v>
      </c>
      <c r="B283" s="6">
        <f t="shared" si="22"/>
        <v>839.68675749221256</v>
      </c>
      <c r="C283" s="6">
        <f t="shared" si="23"/>
        <v>2133.7030605755194</v>
      </c>
      <c r="E283">
        <v>276</v>
      </c>
      <c r="F283">
        <f t="shared" si="25"/>
        <v>-330.03998132975062</v>
      </c>
      <c r="G283" s="8">
        <f t="shared" si="24"/>
        <v>3903.4299813297503</v>
      </c>
      <c r="H283" s="8">
        <f t="shared" si="26"/>
        <v>-87281.951580424648</v>
      </c>
    </row>
    <row r="284" spans="1:8" x14ac:dyDescent="0.25">
      <c r="A284">
        <v>278</v>
      </c>
      <c r="B284" s="6">
        <f t="shared" si="22"/>
        <v>831.24084954410125</v>
      </c>
      <c r="C284" s="6">
        <f t="shared" si="23"/>
        <v>2142.1489685236306</v>
      </c>
      <c r="E284">
        <v>277</v>
      </c>
      <c r="F284">
        <f t="shared" si="25"/>
        <v>-345.49105833918088</v>
      </c>
      <c r="G284" s="8">
        <f t="shared" si="24"/>
        <v>3918.8810583391805</v>
      </c>
      <c r="H284" s="8">
        <f t="shared" si="26"/>
        <v>-91200.832638763823</v>
      </c>
    </row>
    <row r="285" spans="1:8" x14ac:dyDescent="0.25">
      <c r="A285">
        <v>279</v>
      </c>
      <c r="B285" s="6">
        <f t="shared" si="22"/>
        <v>822.7615098770284</v>
      </c>
      <c r="C285" s="6">
        <f t="shared" si="23"/>
        <v>2150.6283081907031</v>
      </c>
      <c r="E285">
        <v>278</v>
      </c>
      <c r="F285">
        <f t="shared" si="25"/>
        <v>-361.00329586177349</v>
      </c>
      <c r="G285" s="8">
        <f t="shared" si="24"/>
        <v>3934.3932958617734</v>
      </c>
      <c r="H285" s="8">
        <f t="shared" si="26"/>
        <v>-95135.225934625603</v>
      </c>
    </row>
    <row r="286" spans="1:8" x14ac:dyDescent="0.25">
      <c r="A286">
        <v>280</v>
      </c>
      <c r="B286" s="6">
        <f t="shared" si="22"/>
        <v>814.24860615710702</v>
      </c>
      <c r="C286" s="6">
        <f t="shared" si="23"/>
        <v>2159.1412119106249</v>
      </c>
      <c r="E286">
        <v>279</v>
      </c>
      <c r="F286">
        <f t="shared" si="25"/>
        <v>-376.57693599122632</v>
      </c>
      <c r="G286" s="8">
        <f t="shared" si="24"/>
        <v>3949.9669359912264</v>
      </c>
      <c r="H286" s="8">
        <f t="shared" si="26"/>
        <v>-99085.192870616826</v>
      </c>
    </row>
    <row r="287" spans="1:8" x14ac:dyDescent="0.25">
      <c r="A287">
        <v>281</v>
      </c>
      <c r="B287" s="6">
        <f t="shared" si="22"/>
        <v>805.70200552662732</v>
      </c>
      <c r="C287" s="6">
        <f t="shared" si="23"/>
        <v>2167.6878125411044</v>
      </c>
      <c r="E287">
        <v>280</v>
      </c>
      <c r="F287">
        <f t="shared" si="25"/>
        <v>-392.21222177952495</v>
      </c>
      <c r="G287" s="8">
        <f t="shared" si="24"/>
        <v>3965.6022217795248</v>
      </c>
      <c r="H287" s="8">
        <f t="shared" si="26"/>
        <v>-103050.79509239635</v>
      </c>
    </row>
    <row r="288" spans="1:8" x14ac:dyDescent="0.25">
      <c r="A288">
        <v>282</v>
      </c>
      <c r="B288" s="6">
        <f t="shared" si="22"/>
        <v>797.12157460198534</v>
      </c>
      <c r="C288" s="6">
        <f t="shared" si="23"/>
        <v>2176.2682434657468</v>
      </c>
      <c r="E288">
        <v>281</v>
      </c>
      <c r="F288">
        <f t="shared" si="25"/>
        <v>-407.90939724073559</v>
      </c>
      <c r="G288" s="8">
        <f t="shared" si="24"/>
        <v>3981.2993972407353</v>
      </c>
      <c r="H288" s="8">
        <f t="shared" si="26"/>
        <v>-107032.09448963709</v>
      </c>
    </row>
    <row r="289" spans="1:8" x14ac:dyDescent="0.25">
      <c r="A289">
        <v>283</v>
      </c>
      <c r="B289" s="6">
        <f t="shared" si="22"/>
        <v>788.50717947160024</v>
      </c>
      <c r="C289" s="6">
        <f t="shared" si="23"/>
        <v>2184.8826385961315</v>
      </c>
      <c r="E289">
        <v>282</v>
      </c>
      <c r="F289">
        <f t="shared" si="25"/>
        <v>-423.66870735481348</v>
      </c>
      <c r="G289" s="8">
        <f t="shared" si="24"/>
        <v>3997.0587073548131</v>
      </c>
      <c r="H289" s="8">
        <f t="shared" si="26"/>
        <v>-111029.1531969919</v>
      </c>
    </row>
    <row r="290" spans="1:8" x14ac:dyDescent="0.25">
      <c r="A290">
        <v>284</v>
      </c>
      <c r="B290" s="6">
        <f t="shared" si="22"/>
        <v>779.85868569382399</v>
      </c>
      <c r="C290" s="6">
        <f t="shared" si="23"/>
        <v>2193.5311323739079</v>
      </c>
      <c r="E290">
        <v>283</v>
      </c>
      <c r="F290">
        <f t="shared" si="25"/>
        <v>-439.49039807142623</v>
      </c>
      <c r="G290" s="8">
        <f t="shared" si="24"/>
        <v>4012.880398071426</v>
      </c>
      <c r="H290" s="8">
        <f t="shared" si="26"/>
        <v>-115042.03359506333</v>
      </c>
    </row>
    <row r="291" spans="1:8" x14ac:dyDescent="0.25">
      <c r="A291">
        <v>285</v>
      </c>
      <c r="B291" s="6">
        <f t="shared" si="22"/>
        <v>771.17595829484389</v>
      </c>
      <c r="C291" s="6">
        <f t="shared" si="23"/>
        <v>2202.2138597728881</v>
      </c>
      <c r="E291">
        <v>284</v>
      </c>
      <c r="F291">
        <f t="shared" si="25"/>
        <v>-455.37471631379236</v>
      </c>
      <c r="G291" s="8">
        <f t="shared" si="24"/>
        <v>4028.7647163137922</v>
      </c>
      <c r="H291" s="8">
        <f t="shared" si="26"/>
        <v>-119070.79831137712</v>
      </c>
    </row>
    <row r="292" spans="1:8" x14ac:dyDescent="0.25">
      <c r="A292">
        <v>286</v>
      </c>
      <c r="B292" s="6">
        <f t="shared" si="22"/>
        <v>762.45886176657609</v>
      </c>
      <c r="C292" s="6">
        <f t="shared" si="23"/>
        <v>2210.9309563011561</v>
      </c>
      <c r="E292">
        <v>285</v>
      </c>
      <c r="F292">
        <f t="shared" si="25"/>
        <v>-471.32190998253441</v>
      </c>
      <c r="G292" s="8">
        <f t="shared" si="24"/>
        <v>4044.7119099825341</v>
      </c>
      <c r="H292" s="8">
        <f t="shared" si="26"/>
        <v>-123115.51022135965</v>
      </c>
    </row>
    <row r="293" spans="1:8" x14ac:dyDescent="0.25">
      <c r="A293">
        <v>287</v>
      </c>
      <c r="B293" s="6">
        <f t="shared" si="22"/>
        <v>753.70726006455072</v>
      </c>
      <c r="C293" s="6">
        <f t="shared" si="23"/>
        <v>2219.6825580031814</v>
      </c>
      <c r="E293">
        <v>286</v>
      </c>
      <c r="F293">
        <f t="shared" si="25"/>
        <v>-487.33222795954862</v>
      </c>
      <c r="G293" s="8">
        <f t="shared" si="24"/>
        <v>4060.7222279595485</v>
      </c>
      <c r="H293" s="8">
        <f t="shared" si="26"/>
        <v>-127176.2324493192</v>
      </c>
    </row>
    <row r="294" spans="1:8" x14ac:dyDescent="0.25">
      <c r="A294">
        <v>288</v>
      </c>
      <c r="B294" s="6">
        <f t="shared" si="22"/>
        <v>744.92101660578817</v>
      </c>
      <c r="C294" s="6">
        <f t="shared" si="23"/>
        <v>2228.4688014619442</v>
      </c>
      <c r="E294">
        <v>287</v>
      </c>
      <c r="F294">
        <f t="shared" si="25"/>
        <v>-503.40592011188852</v>
      </c>
      <c r="G294" s="8">
        <f t="shared" si="24"/>
        <v>4076.7959201118883</v>
      </c>
      <c r="H294" s="8">
        <f t="shared" si="26"/>
        <v>-131253.02836943109</v>
      </c>
    </row>
    <row r="295" spans="1:8" x14ac:dyDescent="0.25">
      <c r="A295">
        <v>289</v>
      </c>
      <c r="B295" s="6">
        <f t="shared" si="22"/>
        <v>736.09999426666809</v>
      </c>
      <c r="C295" s="6">
        <f t="shared" si="23"/>
        <v>2237.2898238010639</v>
      </c>
      <c r="E295">
        <v>288</v>
      </c>
      <c r="F295">
        <f t="shared" si="25"/>
        <v>-519.54323729566477</v>
      </c>
      <c r="G295" s="8">
        <f t="shared" si="24"/>
        <v>4092.9332372956646</v>
      </c>
      <c r="H295" s="8">
        <f t="shared" si="26"/>
        <v>-135345.96160672675</v>
      </c>
    </row>
    <row r="296" spans="1:8" x14ac:dyDescent="0.25">
      <c r="A296">
        <v>290</v>
      </c>
      <c r="B296" s="6">
        <f t="shared" si="22"/>
        <v>727.24405538078884</v>
      </c>
      <c r="C296" s="6">
        <f t="shared" si="23"/>
        <v>2246.1457626869437</v>
      </c>
      <c r="E296">
        <v>289</v>
      </c>
      <c r="F296">
        <f t="shared" si="25"/>
        <v>-535.74443135996</v>
      </c>
      <c r="G296" s="8">
        <f t="shared" si="24"/>
        <v>4109.1344313599602</v>
      </c>
      <c r="H296" s="8">
        <f t="shared" si="26"/>
        <v>-139455.09603808672</v>
      </c>
    </row>
    <row r="297" spans="1:8" x14ac:dyDescent="0.25">
      <c r="A297">
        <v>291</v>
      </c>
      <c r="B297" s="6">
        <f t="shared" si="22"/>
        <v>718.35306173681965</v>
      </c>
      <c r="C297" s="6">
        <f t="shared" si="23"/>
        <v>2255.0367563309123</v>
      </c>
      <c r="E297">
        <v>290</v>
      </c>
      <c r="F297">
        <f t="shared" si="25"/>
        <v>-552.00975515075993</v>
      </c>
      <c r="G297" s="8">
        <f t="shared" si="24"/>
        <v>4125.39975515076</v>
      </c>
      <c r="H297" s="8">
        <f t="shared" si="26"/>
        <v>-143580.49579323747</v>
      </c>
    </row>
    <row r="298" spans="1:8" x14ac:dyDescent="0.25">
      <c r="A298">
        <v>292</v>
      </c>
      <c r="B298" s="6">
        <f t="shared" si="22"/>
        <v>709.42687457634293</v>
      </c>
      <c r="C298" s="6">
        <f t="shared" si="23"/>
        <v>2263.9629434913891</v>
      </c>
      <c r="E298">
        <v>291</v>
      </c>
      <c r="F298">
        <f t="shared" si="25"/>
        <v>-568.33946251489829</v>
      </c>
      <c r="G298" s="8">
        <f t="shared" si="24"/>
        <v>4141.7294625148979</v>
      </c>
      <c r="H298" s="8">
        <f t="shared" si="26"/>
        <v>-147722.22525575236</v>
      </c>
    </row>
    <row r="299" spans="1:8" x14ac:dyDescent="0.25">
      <c r="A299">
        <v>293</v>
      </c>
      <c r="B299" s="6">
        <f t="shared" si="22"/>
        <v>700.46535459168967</v>
      </c>
      <c r="C299" s="6">
        <f t="shared" si="23"/>
        <v>2272.9244634760425</v>
      </c>
      <c r="E299">
        <v>292</v>
      </c>
      <c r="F299">
        <f t="shared" si="25"/>
        <v>-584.73380830401982</v>
      </c>
      <c r="G299" s="8">
        <f t="shared" si="24"/>
        <v>4158.1238083040198</v>
      </c>
      <c r="H299" s="8">
        <f t="shared" si="26"/>
        <v>-151880.34906405638</v>
      </c>
    </row>
    <row r="300" spans="1:8" x14ac:dyDescent="0.25">
      <c r="A300">
        <v>294</v>
      </c>
      <c r="B300" s="6">
        <f t="shared" si="22"/>
        <v>691.46836192376361</v>
      </c>
      <c r="C300" s="6">
        <f t="shared" si="23"/>
        <v>2281.9214561439685</v>
      </c>
      <c r="E300">
        <v>293</v>
      </c>
      <c r="F300">
        <f t="shared" si="25"/>
        <v>-601.19304837855645</v>
      </c>
      <c r="G300" s="8">
        <f t="shared" si="24"/>
        <v>4174.5830483785558</v>
      </c>
      <c r="H300" s="8">
        <f t="shared" si="26"/>
        <v>-156054.93211243494</v>
      </c>
    </row>
    <row r="301" spans="1:8" x14ac:dyDescent="0.25">
      <c r="A301">
        <v>295</v>
      </c>
      <c r="B301" s="6">
        <f t="shared" si="22"/>
        <v>682.43575615986049</v>
      </c>
      <c r="C301" s="6">
        <f t="shared" si="23"/>
        <v>2290.9540619078712</v>
      </c>
      <c r="E301">
        <v>294</v>
      </c>
      <c r="F301">
        <f t="shared" si="25"/>
        <v>-617.7174396117216</v>
      </c>
      <c r="G301" s="8">
        <f t="shared" si="24"/>
        <v>4191.1074396117219</v>
      </c>
      <c r="H301" s="8">
        <f t="shared" si="26"/>
        <v>-160246.03955204666</v>
      </c>
    </row>
    <row r="302" spans="1:8" x14ac:dyDescent="0.25">
      <c r="A302">
        <v>296</v>
      </c>
      <c r="B302" s="6">
        <f t="shared" si="22"/>
        <v>673.36739633147511</v>
      </c>
      <c r="C302" s="6">
        <f t="shared" si="23"/>
        <v>2300.0224217362565</v>
      </c>
      <c r="E302">
        <v>295</v>
      </c>
      <c r="F302">
        <f t="shared" si="25"/>
        <v>-634.30723989351804</v>
      </c>
      <c r="G302" s="8">
        <f t="shared" si="24"/>
        <v>4207.6972398935177</v>
      </c>
      <c r="H302" s="8">
        <f t="shared" si="26"/>
        <v>-164453.73679194017</v>
      </c>
    </row>
    <row r="303" spans="1:8" x14ac:dyDescent="0.25">
      <c r="A303">
        <v>297</v>
      </c>
      <c r="B303" s="6">
        <f t="shared" si="22"/>
        <v>664.26314091210247</v>
      </c>
      <c r="C303" s="6">
        <f t="shared" si="23"/>
        <v>2309.1266771556297</v>
      </c>
      <c r="E303">
        <v>296</v>
      </c>
      <c r="F303">
        <f t="shared" si="25"/>
        <v>-650.96270813476315</v>
      </c>
      <c r="G303" s="8">
        <f t="shared" si="24"/>
        <v>4224.3527081347629</v>
      </c>
      <c r="H303" s="8">
        <f t="shared" si="26"/>
        <v>-168678.08950007494</v>
      </c>
    </row>
    <row r="304" spans="1:8" x14ac:dyDescent="0.25">
      <c r="A304">
        <v>298</v>
      </c>
      <c r="B304" s="6">
        <f t="shared" si="22"/>
        <v>655.12284781502808</v>
      </c>
      <c r="C304" s="6">
        <f t="shared" si="23"/>
        <v>2318.2669702527041</v>
      </c>
      <c r="E304">
        <v>297</v>
      </c>
      <c r="F304">
        <f t="shared" si="25"/>
        <v>-667.68410427112997</v>
      </c>
      <c r="G304" s="8">
        <f t="shared" si="24"/>
        <v>4241.0741042711297</v>
      </c>
      <c r="H304" s="8">
        <f t="shared" si="26"/>
        <v>-172919.16360434607</v>
      </c>
    </row>
    <row r="305" spans="1:8" x14ac:dyDescent="0.25">
      <c r="A305">
        <v>299</v>
      </c>
      <c r="B305" s="6">
        <f t="shared" si="22"/>
        <v>645.94637439111114</v>
      </c>
      <c r="C305" s="6">
        <f t="shared" si="23"/>
        <v>2327.443443676621</v>
      </c>
      <c r="E305">
        <v>298</v>
      </c>
      <c r="F305">
        <f t="shared" si="25"/>
        <v>-684.47168926720315</v>
      </c>
      <c r="G305" s="8">
        <f t="shared" si="24"/>
        <v>4257.8616892672035</v>
      </c>
      <c r="H305" s="8">
        <f t="shared" si="26"/>
        <v>-177177.02529361329</v>
      </c>
    </row>
    <row r="306" spans="1:8" x14ac:dyDescent="0.25">
      <c r="A306">
        <v>300</v>
      </c>
      <c r="B306" s="6">
        <f t="shared" si="22"/>
        <v>636.73357742655787</v>
      </c>
      <c r="C306" s="6">
        <f t="shared" si="23"/>
        <v>2336.656240641174</v>
      </c>
      <c r="E306">
        <v>299</v>
      </c>
      <c r="F306">
        <f t="shared" si="25"/>
        <v>-701.32572512055265</v>
      </c>
      <c r="G306" s="8">
        <f t="shared" si="24"/>
        <v>4274.7157251205526</v>
      </c>
      <c r="H306" s="8">
        <f t="shared" si="26"/>
        <v>-181451.74101873385</v>
      </c>
    </row>
    <row r="307" spans="1:8" x14ac:dyDescent="0.25">
      <c r="A307">
        <v>301</v>
      </c>
      <c r="B307" s="6">
        <f t="shared" si="22"/>
        <v>627.48431314068648</v>
      </c>
      <c r="C307" s="6">
        <f t="shared" si="23"/>
        <v>2345.9055049270455</v>
      </c>
      <c r="E307">
        <v>300</v>
      </c>
      <c r="F307">
        <f t="shared" si="25"/>
        <v>-718.2464748658216</v>
      </c>
      <c r="G307" s="8">
        <f t="shared" si="24"/>
        <v>4291.6364748658216</v>
      </c>
      <c r="H307" s="8">
        <f t="shared" si="26"/>
        <v>-185743.37749359966</v>
      </c>
    </row>
    <row r="308" spans="1:8" x14ac:dyDescent="0.25">
      <c r="A308">
        <v>302</v>
      </c>
      <c r="B308" s="6">
        <f t="shared" si="22"/>
        <v>618.19843718368372</v>
      </c>
      <c r="C308" s="6">
        <f t="shared" si="23"/>
        <v>2355.1913808840482</v>
      </c>
      <c r="E308">
        <v>301</v>
      </c>
      <c r="F308">
        <f t="shared" si="25"/>
        <v>-735.23420257883197</v>
      </c>
      <c r="G308" s="8">
        <f t="shared" si="24"/>
        <v>4308.6242025788324</v>
      </c>
      <c r="H308" s="8">
        <f t="shared" si="26"/>
        <v>-190052.00169617849</v>
      </c>
    </row>
    <row r="309" spans="1:8" x14ac:dyDescent="0.25">
      <c r="A309">
        <v>303</v>
      </c>
      <c r="B309" s="6">
        <f t="shared" si="22"/>
        <v>608.87580463435097</v>
      </c>
      <c r="C309" s="6">
        <f t="shared" si="23"/>
        <v>2364.5140134333815</v>
      </c>
      <c r="E309">
        <v>302</v>
      </c>
      <c r="F309">
        <f t="shared" si="25"/>
        <v>-752.28917338070653</v>
      </c>
      <c r="G309" s="8">
        <f t="shared" si="24"/>
        <v>4325.6791733807058</v>
      </c>
      <c r="H309" s="8">
        <f t="shared" si="26"/>
        <v>-194377.6808695592</v>
      </c>
    </row>
    <row r="310" spans="1:8" x14ac:dyDescent="0.25">
      <c r="A310">
        <v>304</v>
      </c>
      <c r="B310" s="6">
        <f t="shared" si="22"/>
        <v>599.51626999784378</v>
      </c>
      <c r="C310" s="6">
        <f t="shared" si="23"/>
        <v>2373.8735480698883</v>
      </c>
      <c r="E310">
        <v>303</v>
      </c>
      <c r="F310">
        <f t="shared" si="25"/>
        <v>-769.4116534420051</v>
      </c>
      <c r="G310" s="8">
        <f t="shared" si="24"/>
        <v>4342.8016534420049</v>
      </c>
      <c r="H310" s="8">
        <f t="shared" si="26"/>
        <v>-198720.48252300121</v>
      </c>
    </row>
    <row r="311" spans="1:8" x14ac:dyDescent="0.25">
      <c r="A311">
        <v>305</v>
      </c>
      <c r="B311" s="6">
        <f t="shared" si="22"/>
        <v>590.11968720340042</v>
      </c>
      <c r="C311" s="6">
        <f t="shared" si="23"/>
        <v>2383.2701308643313</v>
      </c>
      <c r="E311">
        <v>304</v>
      </c>
      <c r="F311">
        <f t="shared" si="25"/>
        <v>-786.60190998687983</v>
      </c>
      <c r="G311" s="8">
        <f t="shared" si="24"/>
        <v>4359.9919099868803</v>
      </c>
      <c r="H311" s="8">
        <f t="shared" si="26"/>
        <v>-203080.47443298809</v>
      </c>
    </row>
    <row r="312" spans="1:8" x14ac:dyDescent="0.25">
      <c r="A312">
        <v>306</v>
      </c>
      <c r="B312" s="6">
        <f t="shared" si="22"/>
        <v>580.68590960206257</v>
      </c>
      <c r="C312" s="6">
        <f t="shared" si="23"/>
        <v>2392.7039084656694</v>
      </c>
      <c r="E312">
        <v>305</v>
      </c>
      <c r="F312">
        <f t="shared" si="25"/>
        <v>-803.86021129724452</v>
      </c>
      <c r="G312" s="8">
        <f t="shared" si="24"/>
        <v>4377.2502112972443</v>
      </c>
      <c r="H312" s="8">
        <f t="shared" si="26"/>
        <v>-207457.72464428534</v>
      </c>
    </row>
    <row r="313" spans="1:8" x14ac:dyDescent="0.25">
      <c r="A313">
        <v>307</v>
      </c>
      <c r="B313" s="6">
        <f t="shared" si="22"/>
        <v>571.21478996438589</v>
      </c>
      <c r="C313" s="6">
        <f t="shared" si="23"/>
        <v>2402.1750281033464</v>
      </c>
      <c r="E313">
        <v>306</v>
      </c>
      <c r="F313">
        <f t="shared" si="25"/>
        <v>-821.18682671696286</v>
      </c>
      <c r="G313" s="8">
        <f t="shared" si="24"/>
        <v>4394.5768267169624</v>
      </c>
      <c r="H313" s="8">
        <f t="shared" si="26"/>
        <v>-211852.30147100228</v>
      </c>
    </row>
    <row r="314" spans="1:8" x14ac:dyDescent="0.25">
      <c r="A314">
        <v>308</v>
      </c>
      <c r="B314" s="6">
        <f t="shared" si="22"/>
        <v>561.70618047814344</v>
      </c>
      <c r="C314" s="6">
        <f t="shared" si="23"/>
        <v>2411.6836375895887</v>
      </c>
      <c r="E314">
        <v>307</v>
      </c>
      <c r="F314">
        <f t="shared" si="25"/>
        <v>-838.58202665605074</v>
      </c>
      <c r="G314" s="8">
        <f t="shared" si="24"/>
        <v>4411.9720266560507</v>
      </c>
      <c r="H314" s="8">
        <f t="shared" si="26"/>
        <v>-216264.27349765835</v>
      </c>
    </row>
    <row r="315" spans="1:8" x14ac:dyDescent="0.25">
      <c r="A315">
        <v>309</v>
      </c>
      <c r="B315" s="6">
        <f t="shared" si="22"/>
        <v>552.15993274601794</v>
      </c>
      <c r="C315" s="6">
        <f t="shared" si="23"/>
        <v>2421.2298853217139</v>
      </c>
      <c r="E315">
        <v>308</v>
      </c>
      <c r="F315">
        <f t="shared" si="25"/>
        <v>-856.0460825948976</v>
      </c>
      <c r="G315" s="8">
        <f t="shared" si="24"/>
        <v>4429.436082594897</v>
      </c>
      <c r="H315" s="8">
        <f t="shared" si="26"/>
        <v>-220693.70958025323</v>
      </c>
    </row>
    <row r="316" spans="1:8" x14ac:dyDescent="0.25">
      <c r="A316">
        <v>310</v>
      </c>
      <c r="B316" s="6">
        <f t="shared" si="22"/>
        <v>542.57589778328622</v>
      </c>
      <c r="C316" s="6">
        <f t="shared" si="23"/>
        <v>2430.8139202844454</v>
      </c>
      <c r="E316">
        <v>309</v>
      </c>
      <c r="F316">
        <f t="shared" si="25"/>
        <v>-873.57926708850243</v>
      </c>
      <c r="G316" s="8">
        <f t="shared" si="24"/>
        <v>4446.9692670885024</v>
      </c>
      <c r="H316" s="8">
        <f t="shared" si="26"/>
        <v>-225140.67884734174</v>
      </c>
    </row>
    <row r="317" spans="1:8" x14ac:dyDescent="0.25">
      <c r="A317">
        <v>311</v>
      </c>
      <c r="B317" s="6">
        <f t="shared" si="22"/>
        <v>532.95392601549372</v>
      </c>
      <c r="C317" s="6">
        <f t="shared" si="23"/>
        <v>2440.4358920522382</v>
      </c>
      <c r="E317">
        <v>310</v>
      </c>
      <c r="F317">
        <f t="shared" si="25"/>
        <v>-891.18185377072768</v>
      </c>
      <c r="G317" s="8">
        <f t="shared" si="24"/>
        <v>4464.5718537707271</v>
      </c>
      <c r="H317" s="8">
        <f t="shared" si="26"/>
        <v>-229605.25070111247</v>
      </c>
    </row>
    <row r="318" spans="1:8" x14ac:dyDescent="0.25">
      <c r="A318">
        <v>312</v>
      </c>
      <c r="B318" s="6">
        <f t="shared" si="22"/>
        <v>523.29386727612018</v>
      </c>
      <c r="C318" s="6">
        <f t="shared" si="23"/>
        <v>2450.0959507916118</v>
      </c>
      <c r="E318">
        <v>311</v>
      </c>
      <c r="F318">
        <f t="shared" si="25"/>
        <v>-908.85411735857031</v>
      </c>
      <c r="G318" s="8">
        <f t="shared" si="24"/>
        <v>4482.2441173585703</v>
      </c>
      <c r="H318" s="8">
        <f t="shared" si="26"/>
        <v>-234087.49481847105</v>
      </c>
    </row>
    <row r="319" spans="1:8" x14ac:dyDescent="0.25">
      <c r="A319">
        <v>313</v>
      </c>
      <c r="B319" s="6">
        <f t="shared" si="22"/>
        <v>513.59557080423679</v>
      </c>
      <c r="C319" s="6">
        <f t="shared" si="23"/>
        <v>2459.7942472634954</v>
      </c>
      <c r="E319">
        <v>312</v>
      </c>
      <c r="F319">
        <f t="shared" si="25"/>
        <v>-926.59633365644788</v>
      </c>
      <c r="G319" s="8">
        <f t="shared" si="24"/>
        <v>4499.9863336564476</v>
      </c>
      <c r="H319" s="8">
        <f t="shared" si="26"/>
        <v>-238587.4811521275</v>
      </c>
    </row>
    <row r="320" spans="1:8" x14ac:dyDescent="0.25">
      <c r="A320">
        <v>314</v>
      </c>
      <c r="B320" s="6">
        <f t="shared" si="22"/>
        <v>503.85888524215204</v>
      </c>
      <c r="C320" s="6">
        <f t="shared" si="23"/>
        <v>2469.5309328255798</v>
      </c>
      <c r="E320">
        <v>313</v>
      </c>
      <c r="F320">
        <f t="shared" si="25"/>
        <v>-944.40877956050463</v>
      </c>
      <c r="G320" s="8">
        <f t="shared" si="24"/>
        <v>4517.798779560504</v>
      </c>
      <c r="H320" s="8">
        <f t="shared" si="26"/>
        <v>-243105.27993168801</v>
      </c>
    </row>
    <row r="321" spans="1:8" x14ac:dyDescent="0.25">
      <c r="A321">
        <v>315</v>
      </c>
      <c r="B321" s="6">
        <f t="shared" si="22"/>
        <v>494.08365863305079</v>
      </c>
      <c r="C321" s="6">
        <f t="shared" si="23"/>
        <v>2479.3061594346814</v>
      </c>
      <c r="E321">
        <v>314</v>
      </c>
      <c r="F321">
        <f t="shared" si="25"/>
        <v>-962.29173306293171</v>
      </c>
      <c r="G321" s="8">
        <f t="shared" si="24"/>
        <v>4535.681733062931</v>
      </c>
      <c r="H321" s="8">
        <f t="shared" si="26"/>
        <v>-247640.96166475094</v>
      </c>
    </row>
    <row r="322" spans="1:8" x14ac:dyDescent="0.25">
      <c r="A322">
        <v>316</v>
      </c>
      <c r="B322" s="6">
        <f t="shared" si="22"/>
        <v>484.2697384186219</v>
      </c>
      <c r="C322" s="6">
        <f t="shared" si="23"/>
        <v>2489.1200796491103</v>
      </c>
      <c r="E322">
        <v>315</v>
      </c>
      <c r="F322">
        <f t="shared" si="25"/>
        <v>-980.2454732563059</v>
      </c>
      <c r="G322" s="8">
        <f t="shared" si="24"/>
        <v>4553.6354732563059</v>
      </c>
      <c r="H322" s="8">
        <f t="shared" si="26"/>
        <v>-252194.59713800726</v>
      </c>
    </row>
    <row r="323" spans="1:8" x14ac:dyDescent="0.25">
      <c r="A323">
        <v>317</v>
      </c>
      <c r="B323" s="6">
        <f t="shared" si="22"/>
        <v>474.4169714366775</v>
      </c>
      <c r="C323" s="6">
        <f t="shared" si="23"/>
        <v>2498.9728466310544</v>
      </c>
      <c r="E323">
        <v>316</v>
      </c>
      <c r="F323">
        <f t="shared" si="25"/>
        <v>-998.27028033794534</v>
      </c>
      <c r="G323" s="8">
        <f t="shared" si="24"/>
        <v>4571.6602803379446</v>
      </c>
      <c r="H323" s="8">
        <f t="shared" si="26"/>
        <v>-256766.25741834519</v>
      </c>
    </row>
    <row r="324" spans="1:8" x14ac:dyDescent="0.25">
      <c r="A324">
        <v>318</v>
      </c>
      <c r="B324" s="6">
        <f t="shared" si="22"/>
        <v>464.52520391876288</v>
      </c>
      <c r="C324" s="6">
        <f t="shared" si="23"/>
        <v>2508.8646141489694</v>
      </c>
      <c r="E324">
        <v>317</v>
      </c>
      <c r="F324">
        <f t="shared" si="25"/>
        <v>-1016.3664356142831</v>
      </c>
      <c r="G324" s="8">
        <f t="shared" si="24"/>
        <v>4589.756435614283</v>
      </c>
      <c r="H324" s="8">
        <f t="shared" si="26"/>
        <v>-261356.01385395948</v>
      </c>
    </row>
    <row r="325" spans="1:8" x14ac:dyDescent="0.25">
      <c r="A325">
        <v>319</v>
      </c>
      <c r="B325" s="6">
        <f t="shared" si="22"/>
        <v>454.59428148775658</v>
      </c>
      <c r="C325" s="6">
        <f t="shared" si="23"/>
        <v>2518.7955365799758</v>
      </c>
      <c r="E325">
        <v>318</v>
      </c>
      <c r="F325">
        <f t="shared" si="25"/>
        <v>-1034.5342215052563</v>
      </c>
      <c r="G325" s="8">
        <f t="shared" si="24"/>
        <v>4607.9242215052564</v>
      </c>
      <c r="H325" s="8">
        <f t="shared" si="26"/>
        <v>-265963.93807546474</v>
      </c>
    </row>
    <row r="326" spans="1:8" x14ac:dyDescent="0.25">
      <c r="A326">
        <v>320</v>
      </c>
      <c r="B326" s="6">
        <f t="shared" si="22"/>
        <v>444.6240491554608</v>
      </c>
      <c r="C326" s="6">
        <f t="shared" si="23"/>
        <v>2528.7657689122711</v>
      </c>
      <c r="E326">
        <v>319</v>
      </c>
      <c r="F326">
        <f t="shared" si="25"/>
        <v>-1052.7739215487147</v>
      </c>
      <c r="G326" s="8">
        <f t="shared" si="24"/>
        <v>4626.1639215487148</v>
      </c>
      <c r="H326" s="8">
        <f t="shared" si="26"/>
        <v>-270590.10199701344</v>
      </c>
    </row>
    <row r="327" spans="1:8" x14ac:dyDescent="0.25">
      <c r="A327">
        <v>321</v>
      </c>
      <c r="B327" s="6">
        <f t="shared" si="22"/>
        <v>434.614351320183</v>
      </c>
      <c r="C327" s="6">
        <f t="shared" si="23"/>
        <v>2538.7754667475492</v>
      </c>
      <c r="E327">
        <v>320</v>
      </c>
      <c r="F327">
        <f t="shared" si="25"/>
        <v>-1071.0858204048448</v>
      </c>
      <c r="G327" s="8">
        <f t="shared" si="24"/>
        <v>4644.4758204048449</v>
      </c>
      <c r="H327" s="8">
        <f t="shared" si="26"/>
        <v>-275234.57781741826</v>
      </c>
    </row>
    <row r="328" spans="1:8" x14ac:dyDescent="0.25">
      <c r="A328">
        <v>322</v>
      </c>
      <c r="B328" s="6">
        <f t="shared" ref="B328:B366" si="27">-IPMT($B$1/$B$2,A328,$E$1,$E$2)</f>
        <v>424.56503176430738</v>
      </c>
      <c r="C328" s="6">
        <f t="shared" ref="C328:C366" si="28">-PPMT($B$1/$B$2,A328,$E$1,$E$2)</f>
        <v>2548.8247863034248</v>
      </c>
      <c r="E328">
        <v>321</v>
      </c>
      <c r="F328">
        <f t="shared" si="25"/>
        <v>-1089.470203860614</v>
      </c>
      <c r="G328" s="8">
        <f t="shared" si="24"/>
        <v>4662.8602038606141</v>
      </c>
      <c r="H328" s="8">
        <f t="shared" si="26"/>
        <v>-279897.43802127888</v>
      </c>
    </row>
    <row r="329" spans="1:8" x14ac:dyDescent="0.25">
      <c r="A329">
        <v>323</v>
      </c>
      <c r="B329" s="6">
        <f t="shared" si="27"/>
        <v>414.47593365185628</v>
      </c>
      <c r="C329" s="6">
        <f t="shared" si="28"/>
        <v>2558.9138844158756</v>
      </c>
      <c r="E329">
        <v>322</v>
      </c>
      <c r="F329">
        <f t="shared" si="25"/>
        <v>-1107.9273588342289</v>
      </c>
      <c r="G329" s="8">
        <f t="shared" ref="G329:G367" si="29">$H$1-F329+$H$2</f>
        <v>4681.3173588342288</v>
      </c>
      <c r="H329" s="8">
        <f t="shared" si="26"/>
        <v>-284578.75538011309</v>
      </c>
    </row>
    <row r="330" spans="1:8" x14ac:dyDescent="0.25">
      <c r="A330">
        <v>324</v>
      </c>
      <c r="B330" s="6">
        <f t="shared" si="27"/>
        <v>404.34689952604339</v>
      </c>
      <c r="C330" s="6">
        <f t="shared" si="28"/>
        <v>2569.0429185416888</v>
      </c>
      <c r="E330">
        <v>323</v>
      </c>
      <c r="F330">
        <f t="shared" si="25"/>
        <v>-1126.4575733796144</v>
      </c>
      <c r="G330" s="8">
        <f t="shared" si="29"/>
        <v>4699.847573379614</v>
      </c>
      <c r="H330" s="8">
        <f t="shared" si="26"/>
        <v>-289278.60295349272</v>
      </c>
    </row>
    <row r="331" spans="1:8" x14ac:dyDescent="0.25">
      <c r="A331">
        <v>325</v>
      </c>
      <c r="B331" s="6">
        <f t="shared" si="27"/>
        <v>394.17777130681594</v>
      </c>
      <c r="C331" s="6">
        <f t="shared" si="28"/>
        <v>2579.2120467609161</v>
      </c>
      <c r="E331">
        <v>324</v>
      </c>
      <c r="F331">
        <f t="shared" si="25"/>
        <v>-1145.0611366909086</v>
      </c>
      <c r="G331" s="8">
        <f t="shared" si="29"/>
        <v>4718.4511366909082</v>
      </c>
      <c r="H331" s="8">
        <f t="shared" si="26"/>
        <v>-293997.05409018364</v>
      </c>
    </row>
    <row r="332" spans="1:8" x14ac:dyDescent="0.25">
      <c r="A332">
        <v>326</v>
      </c>
      <c r="B332" s="6">
        <f t="shared" si="27"/>
        <v>383.9683902883873</v>
      </c>
      <c r="C332" s="6">
        <f t="shared" si="28"/>
        <v>2589.4214277793444</v>
      </c>
      <c r="E332">
        <v>325</v>
      </c>
      <c r="F332">
        <f t="shared" si="25"/>
        <v>-1163.7383391069768</v>
      </c>
      <c r="G332" s="8">
        <f t="shared" si="29"/>
        <v>4737.1283391069765</v>
      </c>
      <c r="H332" s="8">
        <f t="shared" si="26"/>
        <v>-298734.18242929061</v>
      </c>
    </row>
    <row r="333" spans="1:8" x14ac:dyDescent="0.25">
      <c r="A333">
        <v>327</v>
      </c>
      <c r="B333" s="6">
        <f t="shared" si="27"/>
        <v>373.71859713676071</v>
      </c>
      <c r="C333" s="6">
        <f t="shared" si="28"/>
        <v>2599.6712209309717</v>
      </c>
      <c r="E333">
        <v>326</v>
      </c>
      <c r="F333">
        <f t="shared" ref="F333:F367" si="30">H332*$B$1/$B$2</f>
        <v>-1182.4894721159419</v>
      </c>
      <c r="G333" s="8">
        <f t="shared" si="29"/>
        <v>4755.879472115942</v>
      </c>
      <c r="H333" s="8">
        <f t="shared" ref="H333:H367" si="31">H332-G333</f>
        <v>-303490.06190140656</v>
      </c>
    </row>
    <row r="334" spans="1:8" x14ac:dyDescent="0.25">
      <c r="A334">
        <v>328</v>
      </c>
      <c r="B334" s="6">
        <f t="shared" si="27"/>
        <v>363.4282318872423</v>
      </c>
      <c r="C334" s="6">
        <f t="shared" si="28"/>
        <v>2609.9615861804896</v>
      </c>
      <c r="E334">
        <v>327</v>
      </c>
      <c r="F334">
        <f t="shared" si="30"/>
        <v>-1201.3148283597343</v>
      </c>
      <c r="G334" s="8">
        <f t="shared" si="29"/>
        <v>4774.7048283597342</v>
      </c>
      <c r="H334" s="8">
        <f t="shared" si="31"/>
        <v>-308264.76672976627</v>
      </c>
    </row>
    <row r="335" spans="1:8" x14ac:dyDescent="0.25">
      <c r="A335">
        <v>329</v>
      </c>
      <c r="B335" s="6">
        <f t="shared" si="27"/>
        <v>353.09713394194455</v>
      </c>
      <c r="C335" s="6">
        <f t="shared" si="28"/>
        <v>2620.2926841257877</v>
      </c>
      <c r="E335">
        <v>328</v>
      </c>
      <c r="F335">
        <f t="shared" si="30"/>
        <v>-1220.2147016386582</v>
      </c>
      <c r="G335" s="8">
        <f t="shared" si="29"/>
        <v>4793.6047016386583</v>
      </c>
      <c r="H335" s="8">
        <f t="shared" si="31"/>
        <v>-313058.37143140496</v>
      </c>
    </row>
    <row r="336" spans="1:8" x14ac:dyDescent="0.25">
      <c r="A336">
        <v>330</v>
      </c>
      <c r="B336" s="6">
        <f t="shared" si="27"/>
        <v>342.72514206727993</v>
      </c>
      <c r="C336" s="6">
        <f t="shared" si="28"/>
        <v>2630.6646760004523</v>
      </c>
      <c r="E336">
        <v>329</v>
      </c>
      <c r="F336">
        <f t="shared" si="30"/>
        <v>-1239.1893869159778</v>
      </c>
      <c r="G336" s="8">
        <f t="shared" si="29"/>
        <v>4812.5793869159779</v>
      </c>
      <c r="H336" s="8">
        <f t="shared" si="31"/>
        <v>-317870.95081832091</v>
      </c>
    </row>
    <row r="337" spans="1:8" x14ac:dyDescent="0.25">
      <c r="A337">
        <v>331</v>
      </c>
      <c r="B337" s="6">
        <f t="shared" si="27"/>
        <v>332.31209439144482</v>
      </c>
      <c r="C337" s="6">
        <f t="shared" si="28"/>
        <v>2641.077723676287</v>
      </c>
      <c r="E337">
        <v>330</v>
      </c>
      <c r="F337">
        <f t="shared" si="30"/>
        <v>-1258.2391803225203</v>
      </c>
      <c r="G337" s="8">
        <f t="shared" si="29"/>
        <v>4831.6291803225204</v>
      </c>
      <c r="H337" s="8">
        <f t="shared" si="31"/>
        <v>-322702.57999864343</v>
      </c>
    </row>
    <row r="338" spans="1:8" x14ac:dyDescent="0.25">
      <c r="A338">
        <v>332</v>
      </c>
      <c r="B338" s="6">
        <f t="shared" si="27"/>
        <v>321.85782840189285</v>
      </c>
      <c r="C338" s="6">
        <f t="shared" si="28"/>
        <v>2651.5319896658393</v>
      </c>
      <c r="E338">
        <v>331</v>
      </c>
      <c r="F338">
        <f t="shared" si="30"/>
        <v>-1277.3643791612969</v>
      </c>
      <c r="G338" s="8">
        <f t="shared" si="29"/>
        <v>4850.754379161297</v>
      </c>
      <c r="H338" s="8">
        <f t="shared" si="31"/>
        <v>-327553.33437780471</v>
      </c>
    </row>
    <row r="339" spans="1:8" x14ac:dyDescent="0.25">
      <c r="A339">
        <v>333</v>
      </c>
      <c r="B339" s="6">
        <f t="shared" si="27"/>
        <v>311.36218094279889</v>
      </c>
      <c r="C339" s="6">
        <f t="shared" si="28"/>
        <v>2662.0276371249329</v>
      </c>
      <c r="E339">
        <v>332</v>
      </c>
      <c r="F339">
        <f t="shared" si="30"/>
        <v>-1296.5652819121435</v>
      </c>
      <c r="G339" s="8">
        <f t="shared" si="29"/>
        <v>4869.9552819121436</v>
      </c>
      <c r="H339" s="8">
        <f t="shared" si="31"/>
        <v>-332423.28965971683</v>
      </c>
    </row>
    <row r="340" spans="1:8" x14ac:dyDescent="0.25">
      <c r="A340">
        <v>334</v>
      </c>
      <c r="B340" s="6">
        <f t="shared" si="27"/>
        <v>300.82498821251272</v>
      </c>
      <c r="C340" s="6">
        <f t="shared" si="28"/>
        <v>2672.5648298552196</v>
      </c>
      <c r="E340">
        <v>333</v>
      </c>
      <c r="F340">
        <f t="shared" si="30"/>
        <v>-1315.8421882363791</v>
      </c>
      <c r="G340" s="8">
        <f t="shared" si="29"/>
        <v>4889.2321882363794</v>
      </c>
      <c r="H340" s="8">
        <f t="shared" si="31"/>
        <v>-337312.5218479532</v>
      </c>
    </row>
    <row r="341" spans="1:8" x14ac:dyDescent="0.25">
      <c r="A341">
        <v>335</v>
      </c>
      <c r="B341" s="6">
        <f t="shared" si="27"/>
        <v>290.24608576100246</v>
      </c>
      <c r="C341" s="6">
        <f t="shared" si="28"/>
        <v>2683.1437323067294</v>
      </c>
      <c r="E341">
        <v>334</v>
      </c>
      <c r="F341">
        <f t="shared" si="30"/>
        <v>-1335.1953989814815</v>
      </c>
      <c r="G341" s="8">
        <f t="shared" si="29"/>
        <v>4908.5853989814814</v>
      </c>
      <c r="H341" s="8">
        <f t="shared" si="31"/>
        <v>-342221.10724693467</v>
      </c>
    </row>
    <row r="342" spans="1:8" x14ac:dyDescent="0.25">
      <c r="A342">
        <v>336</v>
      </c>
      <c r="B342" s="6">
        <f t="shared" si="27"/>
        <v>279.62530848728835</v>
      </c>
      <c r="C342" s="6">
        <f t="shared" si="28"/>
        <v>2693.7645095804437</v>
      </c>
      <c r="E342">
        <v>335</v>
      </c>
      <c r="F342">
        <f t="shared" si="30"/>
        <v>-1354.6252161857831</v>
      </c>
      <c r="G342" s="8">
        <f t="shared" si="29"/>
        <v>4928.0152161857832</v>
      </c>
      <c r="H342" s="8">
        <f t="shared" si="31"/>
        <v>-347149.12246312044</v>
      </c>
    </row>
    <row r="343" spans="1:8" x14ac:dyDescent="0.25">
      <c r="A343">
        <v>337</v>
      </c>
      <c r="B343" s="6">
        <f t="shared" si="27"/>
        <v>268.96249063686571</v>
      </c>
      <c r="C343" s="6">
        <f t="shared" si="28"/>
        <v>2704.4273274308662</v>
      </c>
      <c r="E343">
        <v>336</v>
      </c>
      <c r="F343">
        <f t="shared" si="30"/>
        <v>-1374.1319430831852</v>
      </c>
      <c r="G343" s="8">
        <f t="shared" si="29"/>
        <v>4947.5219430831849</v>
      </c>
      <c r="H343" s="8">
        <f t="shared" si="31"/>
        <v>-352096.64440620365</v>
      </c>
    </row>
    <row r="344" spans="1:8" x14ac:dyDescent="0.25">
      <c r="A344">
        <v>338</v>
      </c>
      <c r="B344" s="6">
        <f t="shared" si="27"/>
        <v>258.25746579911856</v>
      </c>
      <c r="C344" s="6">
        <f t="shared" si="28"/>
        <v>2715.1323522686134</v>
      </c>
      <c r="E344">
        <v>337</v>
      </c>
      <c r="F344">
        <f t="shared" si="30"/>
        <v>-1393.7158841078892</v>
      </c>
      <c r="G344" s="8">
        <f t="shared" si="29"/>
        <v>4967.1058841078893</v>
      </c>
      <c r="H344" s="8">
        <f t="shared" si="31"/>
        <v>-357063.75029031152</v>
      </c>
    </row>
    <row r="345" spans="1:8" x14ac:dyDescent="0.25">
      <c r="A345">
        <v>339</v>
      </c>
      <c r="B345" s="6">
        <f t="shared" si="27"/>
        <v>247.51006690472195</v>
      </c>
      <c r="C345" s="6">
        <f t="shared" si="28"/>
        <v>2725.87975116301</v>
      </c>
      <c r="E345">
        <v>338</v>
      </c>
      <c r="F345">
        <f t="shared" si="30"/>
        <v>-1413.3773448991496</v>
      </c>
      <c r="G345" s="8">
        <f t="shared" si="29"/>
        <v>4986.76734489915</v>
      </c>
      <c r="H345" s="8">
        <f t="shared" si="31"/>
        <v>-362050.51763521065</v>
      </c>
    </row>
    <row r="346" spans="1:8" x14ac:dyDescent="0.25">
      <c r="A346">
        <v>340</v>
      </c>
      <c r="B346" s="6">
        <f t="shared" si="27"/>
        <v>236.72012622303507</v>
      </c>
      <c r="C346" s="6">
        <f t="shared" si="28"/>
        <v>2736.6696918446969</v>
      </c>
      <c r="E346">
        <v>339</v>
      </c>
      <c r="F346">
        <f t="shared" si="30"/>
        <v>-1433.1166323060422</v>
      </c>
      <c r="G346" s="8">
        <f t="shared" si="29"/>
        <v>5006.5066323060419</v>
      </c>
      <c r="H346" s="8">
        <f t="shared" si="31"/>
        <v>-367057.02426751668</v>
      </c>
    </row>
    <row r="347" spans="1:8" x14ac:dyDescent="0.25">
      <c r="A347">
        <v>341</v>
      </c>
      <c r="B347" s="6">
        <f t="shared" si="27"/>
        <v>225.88747535948309</v>
      </c>
      <c r="C347" s="6">
        <f t="shared" si="28"/>
        <v>2747.5023427082492</v>
      </c>
      <c r="E347">
        <v>340</v>
      </c>
      <c r="F347">
        <f t="shared" si="30"/>
        <v>-1452.9340543922535</v>
      </c>
      <c r="G347" s="8">
        <f t="shared" si="29"/>
        <v>5026.3240543922529</v>
      </c>
      <c r="H347" s="8">
        <f t="shared" si="31"/>
        <v>-372083.34832190891</v>
      </c>
    </row>
    <row r="348" spans="1:8" x14ac:dyDescent="0.25">
      <c r="A348">
        <v>342</v>
      </c>
      <c r="B348" s="6">
        <f t="shared" si="27"/>
        <v>215.01194525292965</v>
      </c>
      <c r="C348" s="6">
        <f t="shared" si="28"/>
        <v>2758.3778728148022</v>
      </c>
      <c r="E348">
        <v>341</v>
      </c>
      <c r="F348">
        <f t="shared" si="30"/>
        <v>-1472.8299204408895</v>
      </c>
      <c r="G348" s="8">
        <f t="shared" si="29"/>
        <v>5046.2199204408898</v>
      </c>
      <c r="H348" s="8">
        <f t="shared" si="31"/>
        <v>-377129.56824234978</v>
      </c>
    </row>
    <row r="349" spans="1:8" x14ac:dyDescent="0.25">
      <c r="A349">
        <v>343</v>
      </c>
      <c r="B349" s="6">
        <f t="shared" si="27"/>
        <v>204.09336617303768</v>
      </c>
      <c r="C349" s="6">
        <f t="shared" si="28"/>
        <v>2769.2964518946947</v>
      </c>
      <c r="E349">
        <v>342</v>
      </c>
      <c r="F349">
        <f t="shared" si="30"/>
        <v>-1492.8045409593012</v>
      </c>
      <c r="G349" s="8">
        <f t="shared" si="29"/>
        <v>5066.1945409593009</v>
      </c>
      <c r="H349" s="8">
        <f t="shared" si="31"/>
        <v>-382195.7627833091</v>
      </c>
    </row>
    <row r="350" spans="1:8" x14ac:dyDescent="0.25">
      <c r="A350">
        <v>344</v>
      </c>
      <c r="B350" s="6">
        <f t="shared" si="27"/>
        <v>193.13156771762121</v>
      </c>
      <c r="C350" s="6">
        <f t="shared" si="28"/>
        <v>2780.2582503501112</v>
      </c>
      <c r="E350">
        <v>343</v>
      </c>
      <c r="F350">
        <f t="shared" si="30"/>
        <v>-1512.8582276839318</v>
      </c>
      <c r="G350" s="8">
        <f t="shared" si="29"/>
        <v>5086.2482276839319</v>
      </c>
      <c r="H350" s="8">
        <f t="shared" si="31"/>
        <v>-387282.01101099304</v>
      </c>
    </row>
    <row r="351" spans="1:8" x14ac:dyDescent="0.25">
      <c r="A351">
        <v>345</v>
      </c>
      <c r="B351" s="6">
        <f t="shared" si="27"/>
        <v>182.12637880998531</v>
      </c>
      <c r="C351" s="6">
        <f t="shared" si="28"/>
        <v>2791.2634392577465</v>
      </c>
      <c r="E351">
        <v>344</v>
      </c>
      <c r="F351">
        <f t="shared" si="30"/>
        <v>-1532.9912935851808</v>
      </c>
      <c r="G351" s="8">
        <f t="shared" si="29"/>
        <v>5106.3812935851802</v>
      </c>
      <c r="H351" s="8">
        <f t="shared" si="31"/>
        <v>-392388.39230457821</v>
      </c>
    </row>
    <row r="352" spans="1:8" x14ac:dyDescent="0.25">
      <c r="A352">
        <v>346</v>
      </c>
      <c r="B352" s="6">
        <f t="shared" si="27"/>
        <v>171.07762769625674</v>
      </c>
      <c r="C352" s="6">
        <f t="shared" si="28"/>
        <v>2802.312190371475</v>
      </c>
      <c r="E352">
        <v>345</v>
      </c>
      <c r="F352">
        <f t="shared" si="30"/>
        <v>-1553.2040528722889</v>
      </c>
      <c r="G352" s="8">
        <f t="shared" si="29"/>
        <v>5126.5940528722886</v>
      </c>
      <c r="H352" s="8">
        <f t="shared" si="31"/>
        <v>-397514.98635745049</v>
      </c>
    </row>
    <row r="353" spans="1:8" x14ac:dyDescent="0.25">
      <c r="A353">
        <v>347</v>
      </c>
      <c r="B353" s="6">
        <f t="shared" si="27"/>
        <v>159.985141942703</v>
      </c>
      <c r="C353" s="6">
        <f t="shared" si="28"/>
        <v>2813.4046761250293</v>
      </c>
      <c r="E353">
        <v>346</v>
      </c>
      <c r="F353">
        <f t="shared" si="30"/>
        <v>-1573.4968209982417</v>
      </c>
      <c r="G353" s="8">
        <f t="shared" si="29"/>
        <v>5146.8868209982411</v>
      </c>
      <c r="H353" s="8">
        <f t="shared" si="31"/>
        <v>-402661.8731784487</v>
      </c>
    </row>
    <row r="354" spans="1:8" x14ac:dyDescent="0.25">
      <c r="A354">
        <v>348</v>
      </c>
      <c r="B354" s="6">
        <f t="shared" si="27"/>
        <v>148.84874843304144</v>
      </c>
      <c r="C354" s="6">
        <f t="shared" si="28"/>
        <v>2824.5410696346903</v>
      </c>
      <c r="E354">
        <v>347</v>
      </c>
      <c r="F354">
        <f t="shared" si="30"/>
        <v>-1593.8699146646929</v>
      </c>
      <c r="G354" s="8">
        <f t="shared" si="29"/>
        <v>5167.2599146646926</v>
      </c>
      <c r="H354" s="8">
        <f t="shared" si="31"/>
        <v>-407829.13309311337</v>
      </c>
    </row>
    <row r="355" spans="1:8" x14ac:dyDescent="0.25">
      <c r="A355">
        <v>349</v>
      </c>
      <c r="B355" s="6">
        <f t="shared" si="27"/>
        <v>137.66827336573746</v>
      </c>
      <c r="C355" s="6">
        <f t="shared" si="28"/>
        <v>2835.7215447019944</v>
      </c>
      <c r="E355">
        <v>348</v>
      </c>
      <c r="F355">
        <f t="shared" si="30"/>
        <v>-1614.3236518269071</v>
      </c>
      <c r="G355" s="8">
        <f t="shared" si="29"/>
        <v>5187.7136518269072</v>
      </c>
      <c r="H355" s="8">
        <f t="shared" si="31"/>
        <v>-413016.84674494027</v>
      </c>
    </row>
    <row r="356" spans="1:8" x14ac:dyDescent="0.25">
      <c r="A356">
        <v>350</v>
      </c>
      <c r="B356" s="6">
        <f t="shared" si="27"/>
        <v>126.44354225129204</v>
      </c>
      <c r="C356" s="6">
        <f t="shared" si="28"/>
        <v>2846.9462758164395</v>
      </c>
      <c r="E356">
        <v>349</v>
      </c>
      <c r="F356">
        <f t="shared" si="30"/>
        <v>-1634.8583516987219</v>
      </c>
      <c r="G356" s="8">
        <f t="shared" si="29"/>
        <v>5208.2483516987213</v>
      </c>
      <c r="H356" s="8">
        <f t="shared" si="31"/>
        <v>-418225.09509663901</v>
      </c>
    </row>
    <row r="357" spans="1:8" x14ac:dyDescent="0.25">
      <c r="A357">
        <v>351</v>
      </c>
      <c r="B357" s="6">
        <f t="shared" si="27"/>
        <v>115.17437990951863</v>
      </c>
      <c r="C357" s="6">
        <f t="shared" si="28"/>
        <v>2858.2154381582136</v>
      </c>
      <c r="E357">
        <v>350</v>
      </c>
      <c r="F357">
        <f t="shared" si="30"/>
        <v>-1655.4743347575295</v>
      </c>
      <c r="G357" s="8">
        <f t="shared" si="29"/>
        <v>5228.8643347575289</v>
      </c>
      <c r="H357" s="8">
        <f t="shared" si="31"/>
        <v>-423453.95943139656</v>
      </c>
    </row>
    <row r="358" spans="1:8" x14ac:dyDescent="0.25">
      <c r="A358">
        <v>352</v>
      </c>
      <c r="B358" s="6">
        <f t="shared" si="27"/>
        <v>103.86061046680904</v>
      </c>
      <c r="C358" s="6">
        <f t="shared" si="28"/>
        <v>2869.5292076009232</v>
      </c>
      <c r="E358">
        <v>351</v>
      </c>
      <c r="F358">
        <f t="shared" si="30"/>
        <v>-1676.1719227492779</v>
      </c>
      <c r="G358" s="8">
        <f t="shared" si="29"/>
        <v>5249.561922749278</v>
      </c>
      <c r="H358" s="8">
        <f t="shared" si="31"/>
        <v>-428703.52135414584</v>
      </c>
    </row>
    <row r="359" spans="1:8" x14ac:dyDescent="0.25">
      <c r="A359">
        <v>353</v>
      </c>
      <c r="B359" s="6">
        <f t="shared" si="27"/>
        <v>92.502057353388722</v>
      </c>
      <c r="C359" s="6">
        <f t="shared" si="28"/>
        <v>2880.8877607143436</v>
      </c>
      <c r="E359">
        <v>352</v>
      </c>
      <c r="F359">
        <f t="shared" si="30"/>
        <v>-1696.9514386934941</v>
      </c>
      <c r="G359" s="8">
        <f t="shared" si="29"/>
        <v>5270.3414386934937</v>
      </c>
      <c r="H359" s="8">
        <f t="shared" si="31"/>
        <v>-433973.86279283935</v>
      </c>
    </row>
    <row r="360" spans="1:8" x14ac:dyDescent="0.25">
      <c r="A360">
        <v>354</v>
      </c>
      <c r="B360" s="6">
        <f t="shared" si="27"/>
        <v>81.098543300561104</v>
      </c>
      <c r="C360" s="6">
        <f t="shared" si="28"/>
        <v>2892.2912747671708</v>
      </c>
      <c r="E360">
        <v>353</v>
      </c>
      <c r="F360">
        <f t="shared" si="30"/>
        <v>-1717.8132068883224</v>
      </c>
      <c r="G360" s="8">
        <f t="shared" si="29"/>
        <v>5291.2032068883218</v>
      </c>
      <c r="H360" s="8">
        <f t="shared" si="31"/>
        <v>-439265.0659997277</v>
      </c>
    </row>
    <row r="361" spans="1:8" x14ac:dyDescent="0.25">
      <c r="A361">
        <v>355</v>
      </c>
      <c r="B361" s="6">
        <f t="shared" si="27"/>
        <v>69.649890337941059</v>
      </c>
      <c r="C361" s="6">
        <f t="shared" si="28"/>
        <v>2903.7399277297905</v>
      </c>
      <c r="E361">
        <v>354</v>
      </c>
      <c r="F361">
        <f t="shared" si="30"/>
        <v>-1738.757552915589</v>
      </c>
      <c r="G361" s="8">
        <f t="shared" si="29"/>
        <v>5312.1475529155887</v>
      </c>
      <c r="H361" s="8">
        <f t="shared" si="31"/>
        <v>-444577.21355264331</v>
      </c>
    </row>
    <row r="362" spans="1:8" x14ac:dyDescent="0.25">
      <c r="A362">
        <v>356</v>
      </c>
      <c r="B362" s="6">
        <f t="shared" si="27"/>
        <v>58.155919790677288</v>
      </c>
      <c r="C362" s="6">
        <f t="shared" si="28"/>
        <v>2915.2338982770548</v>
      </c>
      <c r="E362">
        <v>355</v>
      </c>
      <c r="F362">
        <f t="shared" si="30"/>
        <v>-1759.7848036458799</v>
      </c>
      <c r="G362" s="8">
        <f t="shared" si="29"/>
        <v>5333.1748036458794</v>
      </c>
      <c r="H362" s="8">
        <f t="shared" si="31"/>
        <v>-449910.38835628919</v>
      </c>
    </row>
    <row r="363" spans="1:8" x14ac:dyDescent="0.25">
      <c r="A363">
        <v>357</v>
      </c>
      <c r="B363" s="6">
        <f t="shared" si="27"/>
        <v>46.616452276663949</v>
      </c>
      <c r="C363" s="6">
        <f t="shared" si="28"/>
        <v>2926.773365791068</v>
      </c>
      <c r="E363">
        <v>356</v>
      </c>
      <c r="F363">
        <f t="shared" si="30"/>
        <v>-1780.8952872436448</v>
      </c>
      <c r="G363" s="8">
        <f t="shared" si="29"/>
        <v>5354.2852872436451</v>
      </c>
      <c r="H363" s="8">
        <f t="shared" si="31"/>
        <v>-455264.67364353285</v>
      </c>
    </row>
    <row r="364" spans="1:8" x14ac:dyDescent="0.25">
      <c r="A364">
        <v>358</v>
      </c>
      <c r="B364" s="6">
        <f t="shared" si="27"/>
        <v>35.031307703740971</v>
      </c>
      <c r="C364" s="6">
        <f t="shared" si="28"/>
        <v>2938.3585103639907</v>
      </c>
      <c r="E364">
        <v>357</v>
      </c>
      <c r="F364">
        <f t="shared" si="30"/>
        <v>-1802.0893331723175</v>
      </c>
      <c r="G364" s="8">
        <f t="shared" si="29"/>
        <v>5375.4793331723176</v>
      </c>
      <c r="H364" s="8">
        <f t="shared" si="31"/>
        <v>-460640.15297670517</v>
      </c>
    </row>
    <row r="365" spans="1:8" x14ac:dyDescent="0.25">
      <c r="A365">
        <v>359</v>
      </c>
      <c r="B365" s="6">
        <f t="shared" si="27"/>
        <v>23.4003052668835</v>
      </c>
      <c r="C365" s="6">
        <f t="shared" si="28"/>
        <v>2949.9895128008484</v>
      </c>
      <c r="E365">
        <v>358</v>
      </c>
      <c r="F365">
        <f t="shared" si="30"/>
        <v>-1823.3672721994581</v>
      </c>
      <c r="G365" s="8">
        <f t="shared" si="29"/>
        <v>5396.7572721994584</v>
      </c>
      <c r="H365" s="8">
        <f t="shared" si="31"/>
        <v>-466036.91024890461</v>
      </c>
    </row>
    <row r="366" spans="1:8" x14ac:dyDescent="0.25">
      <c r="A366">
        <v>360</v>
      </c>
      <c r="B366" s="6">
        <f t="shared" si="27"/>
        <v>11.723263445380145</v>
      </c>
      <c r="C366" s="6">
        <f t="shared" si="28"/>
        <v>2961.6665546223517</v>
      </c>
      <c r="E366">
        <v>359</v>
      </c>
      <c r="F366">
        <f t="shared" si="30"/>
        <v>-1844.7294364019142</v>
      </c>
      <c r="G366" s="8">
        <f t="shared" si="29"/>
        <v>5418.1194364019138</v>
      </c>
      <c r="H366" s="8">
        <f t="shared" si="31"/>
        <v>-471455.02968530654</v>
      </c>
    </row>
    <row r="367" spans="1:8" x14ac:dyDescent="0.25">
      <c r="E367">
        <v>360</v>
      </c>
      <c r="F367">
        <f t="shared" si="30"/>
        <v>-1866.1761591710049</v>
      </c>
      <c r="G367" s="8">
        <f t="shared" si="29"/>
        <v>5439.566159171005</v>
      </c>
      <c r="H367" s="8">
        <f t="shared" si="31"/>
        <v>-476894.59584447753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53A56-D4AD-4535-A801-C0A682739292}">
  <dimension ref="A1:B7"/>
  <sheetViews>
    <sheetView workbookViewId="0">
      <selection activeCell="B7" sqref="B7"/>
    </sheetView>
  </sheetViews>
  <sheetFormatPr defaultRowHeight="15" x14ac:dyDescent="0.25"/>
  <cols>
    <col min="1" max="1" width="21.7109375" bestFit="1" customWidth="1"/>
    <col min="2" max="2" width="12" bestFit="1" customWidth="1"/>
  </cols>
  <sheetData>
    <row r="1" spans="1:2" x14ac:dyDescent="0.25">
      <c r="A1" t="s">
        <v>45</v>
      </c>
    </row>
    <row r="3" spans="1:2" x14ac:dyDescent="0.25">
      <c r="A3" t="s">
        <v>31</v>
      </c>
      <c r="B3" s="5">
        <v>0.04</v>
      </c>
    </row>
    <row r="4" spans="1:2" x14ac:dyDescent="0.25">
      <c r="A4" t="s">
        <v>19</v>
      </c>
      <c r="B4">
        <v>60000</v>
      </c>
    </row>
    <row r="5" spans="1:2" x14ac:dyDescent="0.25">
      <c r="A5" t="s">
        <v>30</v>
      </c>
      <c r="B5">
        <v>100000</v>
      </c>
    </row>
    <row r="7" spans="1:2" x14ac:dyDescent="0.25">
      <c r="A7" t="s">
        <v>46</v>
      </c>
      <c r="B7">
        <f>_xlfn.PDURATION(B3/12,B4,B5)</f>
        <v>153.50295828166529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Interest and Inflation</vt:lpstr>
      <vt:lpstr>AM and GM</vt:lpstr>
      <vt:lpstr>Perpetuity</vt:lpstr>
      <vt:lpstr>Future Value</vt:lpstr>
      <vt:lpstr>Present Value</vt:lpstr>
      <vt:lpstr>Loan Payment</vt:lpstr>
      <vt:lpstr>Interest Vs Principal</vt:lpstr>
      <vt:lpstr>Extra Principal</vt:lpstr>
      <vt:lpstr>Target Amount</vt:lpstr>
      <vt:lpstr>Net Present Value</vt:lpstr>
      <vt:lpstr>NPV of irregular Cash Flows</vt:lpstr>
      <vt:lpstr>Internal rate of return</vt:lpstr>
      <vt:lpstr>IRR for irregular cash flow</vt:lpstr>
      <vt:lpstr>Mixed IRR</vt:lpstr>
      <vt:lpstr>Cash Tracking worksheet</vt:lpstr>
      <vt:lpstr>Visualise 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2022-01-01T17:43:38Z</dcterms:modified>
</cp:coreProperties>
</file>