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recbsiph-my.sharepoint.com/personal/iris_lumbao_direcbusiness_com/Documents/01_Solutions Delivery/02_Client Files/ABCI/"/>
    </mc:Choice>
  </mc:AlternateContent>
  <xr:revisionPtr revIDLastSave="240" documentId="8_{FCE8D361-6ED6-E14C-95A0-A7308B2CAE26}" xr6:coauthVersionLast="47" xr6:coauthVersionMax="47" xr10:uidLastSave="{B1A03B2A-8271-A94B-B861-74FBD2B9CE23}"/>
  <bookViews>
    <workbookView xWindow="0" yWindow="480" windowWidth="25600" windowHeight="15520" activeTab="1" xr2:uid="{CE3651C9-EFF6-1F4E-81AA-80AC1DC1090E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 s="1"/>
  <c r="G15" i="3" s="1"/>
  <c r="G16" i="3" s="1"/>
  <c r="A23" i="3"/>
  <c r="A24" i="3" s="1"/>
  <c r="Q3" i="3"/>
  <c r="R3" i="3" s="1"/>
  <c r="S3" i="3" s="1"/>
  <c r="N3" i="3"/>
  <c r="O3" i="3" s="1"/>
  <c r="A14" i="3"/>
  <c r="A15" i="3" s="1"/>
  <c r="A16" i="3" s="1"/>
  <c r="A17" i="3" s="1"/>
  <c r="A18" i="3" s="1"/>
  <c r="A19" i="3" s="1"/>
  <c r="A20" i="3" s="1"/>
  <c r="A21" i="3" s="1"/>
  <c r="A22" i="3" s="1"/>
  <c r="G4" i="3"/>
  <c r="G5" i="3" s="1"/>
  <c r="G6" i="3" s="1"/>
  <c r="G7" i="3" s="1"/>
  <c r="G8" i="3" s="1"/>
  <c r="G9" i="3" s="1"/>
  <c r="G10" i="3" s="1"/>
  <c r="G11" i="3" s="1"/>
  <c r="G12" i="3" s="1"/>
  <c r="A9" i="3"/>
  <c r="A10" i="3" s="1"/>
  <c r="A3" i="3"/>
  <c r="A4" i="3" s="1"/>
  <c r="A25" i="3" l="1"/>
  <c r="A5" i="3"/>
  <c r="A11" i="3"/>
  <c r="A26" i="3" l="1"/>
  <c r="A12" i="3"/>
  <c r="A6" i="3"/>
  <c r="A27" i="3" l="1"/>
  <c r="A7" i="3"/>
  <c r="A13" i="3"/>
  <c r="A28" i="3" l="1"/>
  <c r="A8" i="3"/>
  <c r="P3" i="3" s="1"/>
  <c r="A29" i="3" l="1"/>
  <c r="T3" i="3"/>
  <c r="U3" i="3"/>
  <c r="A30" i="3" l="1"/>
  <c r="M4" i="3" l="1"/>
  <c r="Q4" i="3" s="1"/>
  <c r="N4" i="3" l="1"/>
  <c r="R4" i="3"/>
  <c r="S4" i="3" s="1"/>
  <c r="O4" i="3" l="1"/>
  <c r="P4" i="3" s="1"/>
  <c r="T4" i="3" s="1"/>
  <c r="M5" i="3" s="1"/>
  <c r="N5" i="3" s="1"/>
  <c r="V3" i="3"/>
  <c r="Q5" i="3" l="1"/>
  <c r="R5" i="3" s="1"/>
  <c r="S5" i="3" s="1"/>
  <c r="U4" i="3"/>
  <c r="O5" i="3" s="1"/>
  <c r="P5" i="3" s="1"/>
  <c r="V4" i="3"/>
  <c r="T5" i="3" l="1"/>
  <c r="M6" i="3" s="1"/>
  <c r="N6" i="3" l="1"/>
  <c r="Q6" i="3"/>
  <c r="R6" i="3" s="1"/>
  <c r="S6" i="3" s="1"/>
  <c r="U5" i="3"/>
  <c r="O6" i="3" s="1"/>
  <c r="P6" i="3" s="1"/>
  <c r="V5" i="3" l="1"/>
  <c r="T6" i="3"/>
  <c r="M7" i="3" s="1"/>
  <c r="Q7" i="3" l="1"/>
  <c r="R7" i="3" s="1"/>
  <c r="S7" i="3" s="1"/>
  <c r="N7" i="3"/>
  <c r="U6" i="3"/>
  <c r="V6" i="3" l="1"/>
  <c r="O7" i="3"/>
  <c r="P7" i="3" s="1"/>
  <c r="T7" i="3" l="1"/>
  <c r="M8" i="3" s="1"/>
  <c r="N8" i="3" l="1"/>
  <c r="Q8" i="3"/>
  <c r="R8" i="3" s="1"/>
  <c r="S8" i="3" s="1"/>
  <c r="U7" i="3"/>
  <c r="O8" i="3" s="1"/>
  <c r="P8" i="3" s="1"/>
  <c r="V7" i="3" l="1"/>
  <c r="T8" i="3"/>
  <c r="M9" i="3" s="1"/>
  <c r="N9" i="3" l="1"/>
  <c r="Q9" i="3"/>
  <c r="R9" i="3" s="1"/>
  <c r="S9" i="3" s="1"/>
  <c r="U8" i="3"/>
  <c r="O9" i="3" s="1"/>
  <c r="V8" i="3" l="1"/>
  <c r="P9" i="3"/>
  <c r="T9" i="3" s="1"/>
  <c r="M10" i="3" s="1"/>
  <c r="Q10" i="3" l="1"/>
  <c r="N10" i="3"/>
  <c r="U9" i="3"/>
  <c r="O10" i="3" l="1"/>
  <c r="P10" i="3" s="1"/>
  <c r="V9" i="3"/>
  <c r="R10" i="3"/>
  <c r="S10" i="3" s="1"/>
  <c r="T10" i="3" l="1"/>
  <c r="M11" i="3"/>
  <c r="U10" i="3"/>
  <c r="Q11" i="3" l="1"/>
  <c r="N11" i="3"/>
  <c r="O11" i="3" l="1"/>
  <c r="P11" i="3" s="1"/>
  <c r="V10" i="3"/>
  <c r="R11" i="3"/>
  <c r="S11" i="3" s="1"/>
  <c r="T11" i="3" l="1"/>
  <c r="M12" i="3"/>
  <c r="U11" i="3"/>
  <c r="Q12" i="3" l="1"/>
  <c r="R12" i="3" s="1"/>
  <c r="S12" i="3" s="1"/>
  <c r="N12" i="3"/>
  <c r="O12" i="3" l="1"/>
  <c r="P12" i="3" s="1"/>
  <c r="T12" i="3" s="1"/>
  <c r="M13" i="3" s="1"/>
  <c r="V11" i="3"/>
  <c r="N13" i="3" l="1"/>
  <c r="Q13" i="3"/>
  <c r="U12" i="3"/>
  <c r="O13" i="3" s="1"/>
  <c r="P13" i="3" s="1"/>
  <c r="V12" i="3" l="1"/>
  <c r="R13" i="3"/>
  <c r="S13" i="3" s="1"/>
  <c r="T13" i="3"/>
  <c r="M14" i="3" s="1"/>
  <c r="N14" i="3" l="1"/>
  <c r="Q14" i="3"/>
  <c r="U13" i="3"/>
  <c r="O14" i="3" s="1"/>
  <c r="P14" i="3" s="1"/>
  <c r="V13" i="3" l="1"/>
  <c r="R14" i="3"/>
  <c r="S14" i="3" s="1"/>
  <c r="T14" i="3" s="1"/>
  <c r="M15" i="3" s="1"/>
  <c r="N15" i="3" l="1"/>
  <c r="Q15" i="3"/>
  <c r="R15" i="3" s="1"/>
  <c r="S15" i="3" s="1"/>
  <c r="U14" i="3"/>
  <c r="O15" i="3" s="1"/>
  <c r="V14" i="3" l="1"/>
  <c r="P15" i="3"/>
  <c r="T15" i="3" s="1"/>
  <c r="M16" i="3" s="1"/>
  <c r="N16" i="3" l="1"/>
  <c r="Q16" i="3"/>
  <c r="R16" i="3" s="1"/>
  <c r="S16" i="3" s="1"/>
  <c r="U15" i="3"/>
  <c r="O16" i="3" s="1"/>
  <c r="P16" i="3" s="1"/>
  <c r="V15" i="3" l="1"/>
  <c r="T16" i="3"/>
  <c r="M17" i="3" s="1"/>
  <c r="N17" i="3" l="1"/>
  <c r="Q17" i="3"/>
  <c r="R17" i="3" s="1"/>
  <c r="S17" i="3" s="1"/>
  <c r="U16" i="3"/>
  <c r="O17" i="3" s="1"/>
  <c r="V16" i="3" l="1"/>
  <c r="P17" i="3"/>
  <c r="T17" i="3" s="1"/>
  <c r="M18" i="3" s="1"/>
  <c r="Q18" i="3" l="1"/>
  <c r="R18" i="3" s="1"/>
  <c r="S18" i="3" s="1"/>
  <c r="N18" i="3"/>
  <c r="U17" i="3"/>
  <c r="V17" i="3" l="1"/>
  <c r="O18" i="3"/>
  <c r="P18" i="3" s="1"/>
  <c r="T18" i="3" l="1"/>
  <c r="M19" i="3" s="1"/>
  <c r="Q19" i="3" l="1"/>
  <c r="R19" i="3" s="1"/>
  <c r="S19" i="3" s="1"/>
  <c r="N19" i="3"/>
  <c r="U18" i="3"/>
  <c r="V18" i="3" l="1"/>
  <c r="O19" i="3"/>
  <c r="P19" i="3" s="1"/>
  <c r="T19" i="3" l="1"/>
  <c r="M20" i="3" s="1"/>
  <c r="Q20" i="3" l="1"/>
  <c r="R20" i="3" s="1"/>
  <c r="S20" i="3" s="1"/>
  <c r="N20" i="3"/>
  <c r="U19" i="3"/>
  <c r="O20" i="3" s="1"/>
  <c r="P20" i="3" s="1"/>
  <c r="V19" i="3" l="1"/>
  <c r="T20" i="3"/>
  <c r="M21" i="3" s="1"/>
  <c r="N21" i="3" l="1"/>
  <c r="Q21" i="3"/>
  <c r="R21" i="3" s="1"/>
  <c r="S21" i="3" s="1"/>
  <c r="U20" i="3"/>
  <c r="O21" i="3" s="1"/>
  <c r="P21" i="3" s="1"/>
  <c r="V20" i="3" l="1"/>
  <c r="T21" i="3"/>
  <c r="M22" i="3" s="1"/>
  <c r="N22" i="3" l="1"/>
  <c r="Q22" i="3"/>
  <c r="R22" i="3" s="1"/>
  <c r="S22" i="3" s="1"/>
  <c r="U21" i="3"/>
  <c r="O22" i="3" s="1"/>
  <c r="P22" i="3" s="1"/>
  <c r="V21" i="3" l="1"/>
  <c r="T22" i="3"/>
  <c r="M23" i="3" s="1"/>
  <c r="U22" i="3" l="1"/>
  <c r="N23" i="3"/>
  <c r="Q23" i="3"/>
  <c r="R23" i="3" s="1"/>
  <c r="S23" i="3" s="1"/>
  <c r="V22" i="3" l="1"/>
  <c r="O23" i="3"/>
  <c r="P23" i="3" s="1"/>
  <c r="T23" i="3" s="1"/>
  <c r="M24" i="3" s="1"/>
  <c r="N24" i="3" l="1"/>
  <c r="Q24" i="3"/>
  <c r="R24" i="3" s="1"/>
  <c r="S24" i="3" s="1"/>
  <c r="U23" i="3"/>
  <c r="O24" i="3" s="1"/>
  <c r="V23" i="3" l="1"/>
  <c r="P24" i="3"/>
  <c r="T24" i="3" s="1"/>
  <c r="M25" i="3" s="1"/>
  <c r="N25" i="3" l="1"/>
  <c r="Q25" i="3"/>
  <c r="R25" i="3" s="1"/>
  <c r="S25" i="3" s="1"/>
  <c r="U24" i="3"/>
  <c r="V24" i="3" l="1"/>
  <c r="O25" i="3"/>
  <c r="P25" i="3" s="1"/>
  <c r="T25" i="3" s="1"/>
  <c r="M26" i="3" s="1"/>
  <c r="Q26" i="3" l="1"/>
  <c r="R26" i="3" s="1"/>
  <c r="S26" i="3" s="1"/>
  <c r="N26" i="3"/>
  <c r="U25" i="3"/>
  <c r="O26" i="3" l="1"/>
  <c r="V25" i="3"/>
  <c r="P26" i="3"/>
  <c r="T26" i="3" s="1"/>
  <c r="M27" i="3" s="1"/>
  <c r="N27" i="3" l="1"/>
  <c r="Q27" i="3"/>
  <c r="R27" i="3" s="1"/>
  <c r="S27" i="3" s="1"/>
  <c r="U26" i="3"/>
  <c r="O27" i="3" l="1"/>
  <c r="V26" i="3"/>
  <c r="P27" i="3"/>
  <c r="T27" i="3" s="1"/>
  <c r="M28" i="3" s="1"/>
  <c r="N28" i="3" l="1"/>
  <c r="Q28" i="3"/>
  <c r="R28" i="3" s="1"/>
  <c r="S28" i="3" s="1"/>
  <c r="U27" i="3"/>
  <c r="O28" i="3" l="1"/>
  <c r="P28" i="3"/>
  <c r="T28" i="3" s="1"/>
  <c r="V27" i="3"/>
  <c r="M29" i="3" l="1"/>
  <c r="N29" i="3" s="1"/>
  <c r="U28" i="3"/>
  <c r="O29" i="3" l="1"/>
  <c r="Q29" i="3"/>
  <c r="R29" i="3" s="1"/>
  <c r="S29" i="3" s="1"/>
  <c r="V28" i="3"/>
  <c r="P29" i="3"/>
  <c r="T29" i="3" l="1"/>
  <c r="M30" i="3" s="1"/>
  <c r="U29" i="3"/>
  <c r="N30" i="3" l="1"/>
  <c r="V29" i="3" s="1"/>
  <c r="Q30" i="3"/>
  <c r="R30" i="3" s="1"/>
  <c r="S30" i="3" s="1"/>
  <c r="O30" i="3" l="1"/>
  <c r="P30" i="3" s="1"/>
  <c r="T30" i="3" s="1"/>
  <c r="M31" i="3" l="1"/>
  <c r="U30" i="3"/>
  <c r="N31" i="3" l="1"/>
  <c r="O31" i="3" s="1"/>
  <c r="P31" i="3" s="1"/>
  <c r="Q31" i="3"/>
  <c r="R31" i="3" l="1"/>
  <c r="S31" i="3" s="1"/>
  <c r="T31" i="3" s="1"/>
  <c r="V30" i="3"/>
  <c r="M32" i="3" l="1"/>
  <c r="U31" i="3"/>
  <c r="N32" i="3" l="1"/>
  <c r="O32" i="3" s="1"/>
  <c r="Q32" i="3"/>
  <c r="R32" i="3" l="1"/>
  <c r="S32" i="3" s="1"/>
  <c r="P32" i="3"/>
  <c r="V31" i="3"/>
  <c r="T32" i="3" l="1"/>
  <c r="M33" i="3"/>
  <c r="U32" i="3"/>
  <c r="Q33" i="3" l="1"/>
  <c r="R33" i="3" s="1"/>
  <c r="S33" i="3" s="1"/>
  <c r="N33" i="3"/>
  <c r="V32" i="3" l="1"/>
  <c r="O33" i="3"/>
  <c r="P33" i="3" s="1"/>
  <c r="T33" i="3" l="1"/>
  <c r="M34" i="3" s="1"/>
  <c r="O34" i="3" l="1"/>
  <c r="Q34" i="3"/>
  <c r="R34" i="3"/>
  <c r="S34" i="3" s="1"/>
  <c r="N34" i="3"/>
  <c r="U33" i="3"/>
  <c r="P34" i="3" l="1"/>
  <c r="T34" i="3" s="1"/>
  <c r="M35" i="3" s="1"/>
  <c r="V33" i="3"/>
  <c r="N35" i="3" l="1"/>
  <c r="O35" i="3"/>
  <c r="Q35" i="3"/>
  <c r="R35" i="3"/>
  <c r="S35" i="3" s="1"/>
  <c r="U34" i="3"/>
  <c r="P35" i="3" l="1"/>
  <c r="T35" i="3" s="1"/>
  <c r="M36" i="3" s="1"/>
  <c r="V34" i="3"/>
  <c r="U35" i="3" l="1"/>
  <c r="N36" i="3"/>
  <c r="O36" i="3"/>
  <c r="Q36" i="3"/>
  <c r="R36" i="3"/>
  <c r="S36" i="3" s="1"/>
  <c r="P36" i="3" l="1"/>
  <c r="V35" i="3"/>
  <c r="T36" i="3" l="1"/>
  <c r="M37" i="3" s="1"/>
  <c r="U36" i="3"/>
  <c r="Q37" i="3" l="1"/>
  <c r="R37" i="3"/>
  <c r="S37" i="3" s="1"/>
  <c r="N37" i="3"/>
  <c r="O37" i="3"/>
  <c r="P37" i="3" l="1"/>
  <c r="T37" i="3" s="1"/>
  <c r="M38" i="3" s="1"/>
  <c r="V36" i="3"/>
  <c r="O38" i="3" l="1"/>
  <c r="Q38" i="3"/>
  <c r="R38" i="3"/>
  <c r="S38" i="3" s="1"/>
  <c r="N38" i="3"/>
  <c r="U37" i="3"/>
  <c r="P38" i="3" l="1"/>
  <c r="T38" i="3" s="1"/>
  <c r="V38" i="3"/>
  <c r="E17" i="3"/>
  <c r="E22" i="3"/>
  <c r="E15" i="3"/>
  <c r="E18" i="3"/>
  <c r="E19" i="3"/>
  <c r="E9" i="3"/>
  <c r="E23" i="3"/>
  <c r="E12" i="3"/>
  <c r="E26" i="3"/>
  <c r="E8" i="3"/>
  <c r="E28" i="3"/>
  <c r="E21" i="3"/>
  <c r="E3" i="3"/>
  <c r="E7" i="3"/>
  <c r="E11" i="3"/>
  <c r="E5" i="3"/>
  <c r="E24" i="3"/>
  <c r="E10" i="3"/>
  <c r="E16" i="3"/>
  <c r="E6" i="3"/>
  <c r="E13" i="3"/>
  <c r="E20" i="3"/>
  <c r="E27" i="3"/>
  <c r="E14" i="3"/>
  <c r="E29" i="3"/>
  <c r="E25" i="3"/>
  <c r="E30" i="3"/>
  <c r="E4" i="3"/>
  <c r="V37" i="3"/>
  <c r="K7" i="3"/>
  <c r="K6" i="3"/>
  <c r="K3" i="3"/>
  <c r="K5" i="3"/>
  <c r="K4" i="3"/>
  <c r="U38" i="3" l="1"/>
</calcChain>
</file>

<file path=xl/sharedStrings.xml><?xml version="1.0" encoding="utf-8"?>
<sst xmlns="http://schemas.openxmlformats.org/spreadsheetml/2006/main" count="71" uniqueCount="35">
  <si>
    <t>LB5</t>
  </si>
  <si>
    <t>LB4</t>
  </si>
  <si>
    <t>LB3</t>
  </si>
  <si>
    <t>LB2</t>
  </si>
  <si>
    <t>OR 1</t>
  </si>
  <si>
    <t>LB1</t>
  </si>
  <si>
    <t>Customer ledger</t>
  </si>
  <si>
    <t>OR #</t>
  </si>
  <si>
    <t>Amort sheet</t>
  </si>
  <si>
    <t>via Dreams</t>
  </si>
  <si>
    <t>Uploader</t>
  </si>
  <si>
    <t>OR2</t>
  </si>
  <si>
    <t>OR3</t>
  </si>
  <si>
    <t>Amount</t>
  </si>
  <si>
    <t>#</t>
  </si>
  <si>
    <t>Ref</t>
  </si>
  <si>
    <t>AMORT SCHED</t>
  </si>
  <si>
    <t>CASH REGISTER</t>
  </si>
  <si>
    <t>AMOUNT</t>
  </si>
  <si>
    <t>DOC NO</t>
  </si>
  <si>
    <t>OR BREAK DOWN</t>
  </si>
  <si>
    <t>OR NO</t>
  </si>
  <si>
    <t>OR AMOUNT</t>
  </si>
  <si>
    <t>OR LINE NUM</t>
  </si>
  <si>
    <t>Check</t>
  </si>
  <si>
    <t>LB6</t>
  </si>
  <si>
    <t>DOC LINE NUM</t>
  </si>
  <si>
    <t>AMORT AMOUN</t>
  </si>
  <si>
    <t>APPLY TO AMORT</t>
  </si>
  <si>
    <t>BALANCE</t>
  </si>
  <si>
    <t>LB7</t>
  </si>
  <si>
    <t>LB8</t>
  </si>
  <si>
    <t>LB9</t>
  </si>
  <si>
    <t>CHECK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</si>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</sst>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43" fontId="3" fillId="0" borderId="0" xfId="1" applyFont="1"/>
    <xf numFmtId="0" fontId="3" fillId="0" borderId="0" xfId="2" applyFont="1"/>
    <xf numFmtId="0" fontId="4" fillId="0" borderId="1" xfId="2" applyFont="1" applyBorder="1" applyAlignment="1">
      <alignment horizontal="center"/>
    </xf>
    <xf numFmtId="0" fontId="3" fillId="0" borderId="1" xfId="2" applyFont="1" applyBorder="1"/>
    <xf numFmtId="43" fontId="3" fillId="0" borderId="1" xfId="1" applyFont="1" applyBorder="1"/>
    <xf numFmtId="0" fontId="3" fillId="0" borderId="1" xfId="2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  <xf numFmtId="43" fontId="0" fillId="0" borderId="0" xfId="1" applyFont="1"/>
    <xf numFmtId="43" fontId="3" fillId="0" borderId="2" xfId="1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43" fontId="3" fillId="0" borderId="1" xfId="1" applyFont="1" applyFill="1" applyBorder="1"/>
    <xf numFmtId="0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0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43" fontId="2" fillId="0" borderId="1" xfId="1" applyFont="1" applyBorder="1" applyAlignment="1">
      <alignment horizontal="center" vertical="center" wrapText="1"/>
    </xf>
    <xf numFmtId="0" fontId="0" fillId="0" borderId="1" xfId="1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3" fillId="0" borderId="0" xfId="1" applyFont="1" applyFill="1" applyBorder="1"/>
    <xf numFmtId="43" fontId="2" fillId="0" borderId="0" xfId="1" applyFont="1" applyBorder="1" applyAlignment="1">
      <alignment horizontal="center" vertical="center" wrapText="1"/>
    </xf>
    <xf numFmtId="43" fontId="0" fillId="0" borderId="0" xfId="1" applyFont="1" applyBorder="1"/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1" xfId="1" applyFont="1" applyFill="1" applyBorder="1"/>
    <xf numFmtId="0" fontId="0" fillId="0" borderId="0" xfId="0" applyFill="1"/>
    <xf numFmtId="43" fontId="0" fillId="0" borderId="0" xfId="1" applyFont="1" applyFill="1"/>
    <xf numFmtId="0" fontId="0" fillId="2" borderId="1" xfId="1" applyNumberFormat="1" applyFont="1" applyFill="1" applyBorder="1" applyAlignment="1">
      <alignment horizontal="center"/>
    </xf>
    <xf numFmtId="43" fontId="1" fillId="0" borderId="1" xfId="1" applyFont="1" applyFill="1" applyBorder="1"/>
    <xf numFmtId="0" fontId="0" fillId="0" borderId="2" xfId="0" applyFill="1" applyBorder="1"/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43" fontId="0" fillId="0" borderId="0" xfId="0" applyNumberFormat="1"/>
    <xf numFmtId="0" fontId="0" fillId="0" borderId="0" xfId="1" applyNumberFormat="1" applyFont="1" applyFill="1" applyBorder="1"/>
    <xf numFmtId="0" fontId="0" fillId="0" borderId="0" xfId="0" applyNumberFormat="1" applyFill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0" fontId="3" fillId="0" borderId="1" xfId="2" applyFont="1" applyFill="1" applyBorder="1"/>
    <xf numFmtId="0" fontId="0" fillId="3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9240345-E018-414B-A4D5-746C858A3EF9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84E-290A-F540-814D-E75581D852A0}">
  <dimension ref="D6:N30"/>
  <sheetViews>
    <sheetView topLeftCell="A10" zoomScale="128" zoomScaleNormal="128" workbookViewId="0">
      <selection activeCell="C16" sqref="C16:N30"/>
    </sheetView>
  </sheetViews>
  <sheetFormatPr baseColWidth="10" defaultRowHeight="16" x14ac:dyDescent="0.2"/>
  <cols>
    <col min="8" max="11" width="10.83203125" style="9"/>
  </cols>
  <sheetData>
    <row r="6" spans="4:14" x14ac:dyDescent="0.2">
      <c r="D6" s="2"/>
      <c r="E6" s="2"/>
      <c r="F6" s="2"/>
      <c r="G6" s="2"/>
      <c r="H6" s="1"/>
      <c r="I6" s="1"/>
      <c r="J6" s="1"/>
      <c r="K6" s="1"/>
      <c r="L6" s="1"/>
      <c r="M6" s="1"/>
      <c r="N6" s="1"/>
    </row>
    <row r="7" spans="4:14" x14ac:dyDescent="0.2">
      <c r="D7" s="3" t="s">
        <v>9</v>
      </c>
      <c r="E7" s="3"/>
      <c r="F7" s="3"/>
      <c r="G7" s="3"/>
      <c r="H7" s="1"/>
      <c r="I7" s="3" t="s">
        <v>10</v>
      </c>
      <c r="J7" s="3"/>
      <c r="K7" s="3"/>
      <c r="L7" s="3"/>
      <c r="M7" s="3"/>
      <c r="N7" s="3"/>
    </row>
    <row r="8" spans="4:14" ht="28" x14ac:dyDescent="0.2">
      <c r="D8" s="4"/>
      <c r="E8" s="8" t="s">
        <v>8</v>
      </c>
      <c r="F8" s="8" t="s">
        <v>7</v>
      </c>
      <c r="G8" s="8" t="s">
        <v>6</v>
      </c>
      <c r="H8" s="1"/>
      <c r="I8" s="5"/>
      <c r="J8" s="5"/>
      <c r="K8" s="5"/>
      <c r="L8" s="8" t="s">
        <v>8</v>
      </c>
      <c r="M8" s="8" t="s">
        <v>7</v>
      </c>
      <c r="N8" s="8" t="s">
        <v>6</v>
      </c>
    </row>
    <row r="9" spans="4:14" x14ac:dyDescent="0.2">
      <c r="D9" s="4" t="s">
        <v>5</v>
      </c>
      <c r="E9" s="5">
        <v>10000</v>
      </c>
      <c r="F9" s="6" t="s">
        <v>4</v>
      </c>
      <c r="G9" s="7">
        <v>30000</v>
      </c>
      <c r="H9" s="1"/>
      <c r="I9" s="5" t="s">
        <v>5</v>
      </c>
      <c r="J9" s="5"/>
      <c r="K9" s="5"/>
      <c r="L9" s="5">
        <v>30000</v>
      </c>
      <c r="M9" s="5" t="s">
        <v>4</v>
      </c>
      <c r="N9" s="5">
        <v>30000</v>
      </c>
    </row>
    <row r="10" spans="4:14" x14ac:dyDescent="0.2">
      <c r="D10" s="4" t="s">
        <v>3</v>
      </c>
      <c r="E10" s="5">
        <v>10000</v>
      </c>
      <c r="F10" s="6"/>
      <c r="G10" s="7"/>
      <c r="H10" s="1"/>
      <c r="I10" s="5" t="s">
        <v>1</v>
      </c>
      <c r="J10" s="5"/>
      <c r="K10" s="5"/>
      <c r="L10" s="5">
        <v>10000</v>
      </c>
      <c r="M10" s="5" t="s">
        <v>11</v>
      </c>
      <c r="N10" s="5">
        <v>5000</v>
      </c>
    </row>
    <row r="11" spans="4:14" x14ac:dyDescent="0.2">
      <c r="D11" s="4" t="s">
        <v>2</v>
      </c>
      <c r="E11" s="5">
        <v>10000</v>
      </c>
      <c r="F11" s="6"/>
      <c r="G11" s="7"/>
      <c r="H11" s="1"/>
      <c r="I11" s="5"/>
      <c r="J11" s="5"/>
      <c r="K11" s="5"/>
      <c r="L11" s="5"/>
      <c r="M11" s="5" t="s">
        <v>12</v>
      </c>
      <c r="N11" s="5">
        <v>5000</v>
      </c>
    </row>
    <row r="12" spans="4:14" x14ac:dyDescent="0.2">
      <c r="D12" s="4" t="s">
        <v>1</v>
      </c>
      <c r="E12" s="5">
        <v>10000</v>
      </c>
      <c r="F12" s="4"/>
      <c r="G12" s="4"/>
      <c r="H12" s="1"/>
      <c r="I12" s="5" t="s">
        <v>0</v>
      </c>
      <c r="J12" s="5"/>
      <c r="K12" s="5"/>
      <c r="L12" s="5">
        <v>10000</v>
      </c>
      <c r="M12" s="5"/>
      <c r="N12" s="5"/>
    </row>
    <row r="13" spans="4:14" x14ac:dyDescent="0.2">
      <c r="D13" s="4" t="s">
        <v>0</v>
      </c>
      <c r="E13" s="5">
        <v>10000</v>
      </c>
      <c r="F13" s="4"/>
      <c r="G13" s="4"/>
      <c r="H13" s="1"/>
      <c r="I13" s="5"/>
      <c r="J13" s="5"/>
      <c r="K13" s="5"/>
      <c r="L13" s="5"/>
      <c r="M13" s="5"/>
      <c r="N13" s="5"/>
    </row>
    <row r="14" spans="4:14" x14ac:dyDescent="0.2"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</row>
    <row r="15" spans="4:14" x14ac:dyDescent="0.2"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</row>
    <row r="16" spans="4:14" x14ac:dyDescent="0.2">
      <c r="H16"/>
      <c r="I16"/>
      <c r="J16"/>
      <c r="K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</sheetData>
  <mergeCells count="4">
    <mergeCell ref="F9:F11"/>
    <mergeCell ref="G9:G11"/>
    <mergeCell ref="I7:N7"/>
    <mergeCell ref="D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F431-BD33-E449-A01F-C56CBB42CB4A}">
  <dimension ref="A1:AC38"/>
  <sheetViews>
    <sheetView tabSelected="1" zoomScale="120" zoomScaleNormal="120" workbookViewId="0">
      <selection activeCell="O9" sqref="O9"/>
    </sheetView>
  </sheetViews>
  <sheetFormatPr baseColWidth="10" defaultRowHeight="16" x14ac:dyDescent="0.2"/>
  <cols>
    <col min="1" max="1" width="9" style="11" customWidth="1"/>
    <col min="2" max="2" width="10.83203125" style="41"/>
    <col min="3" max="5" width="10.83203125" style="32"/>
    <col min="7" max="7" width="6.1640625" style="12" customWidth="1"/>
    <col min="8" max="8" width="10.83203125" style="12"/>
    <col min="9" max="9" width="10.83203125" style="11"/>
    <col min="10" max="11" width="10.83203125" style="9"/>
    <col min="13" max="13" width="6.5" style="11" customWidth="1"/>
    <col min="14" max="14" width="9.83203125" style="11" customWidth="1"/>
    <col min="15" max="15" width="8.6640625" style="11" customWidth="1"/>
    <col min="16" max="16" width="13.6640625" style="9" customWidth="1"/>
    <col min="17" max="18" width="8" style="11" customWidth="1"/>
    <col min="19" max="19" width="13.6640625" style="9" customWidth="1"/>
    <col min="20" max="20" width="14.5" style="9" customWidth="1"/>
    <col min="21" max="21" width="13" style="9" customWidth="1"/>
    <col min="22" max="22" width="6.5" style="9" customWidth="1"/>
    <col min="25" max="26" width="10.83203125" style="9"/>
  </cols>
  <sheetData>
    <row r="1" spans="1:29" x14ac:dyDescent="0.2">
      <c r="A1" s="27" t="s">
        <v>16</v>
      </c>
      <c r="G1" s="17" t="s">
        <v>17</v>
      </c>
      <c r="H1" s="17"/>
      <c r="M1" s="27" t="s">
        <v>20</v>
      </c>
    </row>
    <row r="2" spans="1:29" s="23" customFormat="1" ht="51" x14ac:dyDescent="0.2">
      <c r="A2" s="21" t="s">
        <v>26</v>
      </c>
      <c r="B2" s="42" t="s">
        <v>19</v>
      </c>
      <c r="C2" s="43" t="s">
        <v>15</v>
      </c>
      <c r="D2" s="43" t="s">
        <v>13</v>
      </c>
      <c r="E2" s="44" t="s">
        <v>24</v>
      </c>
      <c r="G2" s="22" t="s">
        <v>14</v>
      </c>
      <c r="H2" s="21" t="s">
        <v>21</v>
      </c>
      <c r="I2" s="21" t="s">
        <v>19</v>
      </c>
      <c r="J2" s="19" t="s">
        <v>18</v>
      </c>
      <c r="K2" s="25" t="s">
        <v>33</v>
      </c>
      <c r="M2" s="22" t="s">
        <v>14</v>
      </c>
      <c r="N2" s="22" t="s">
        <v>19</v>
      </c>
      <c r="O2" s="21" t="s">
        <v>26</v>
      </c>
      <c r="P2" s="19" t="s">
        <v>27</v>
      </c>
      <c r="Q2" s="21" t="s">
        <v>21</v>
      </c>
      <c r="R2" s="21" t="s">
        <v>23</v>
      </c>
      <c r="S2" s="19" t="s">
        <v>22</v>
      </c>
      <c r="T2" s="19" t="s">
        <v>28</v>
      </c>
      <c r="U2" s="19" t="s">
        <v>29</v>
      </c>
      <c r="V2" s="25" t="s">
        <v>34</v>
      </c>
      <c r="X2" s="37"/>
      <c r="Y2" s="38"/>
      <c r="Z2" s="38"/>
      <c r="AA2" s="37"/>
    </row>
    <row r="3" spans="1:29" x14ac:dyDescent="0.2">
      <c r="A3" s="47">
        <f t="shared" ref="A3:A12" si="0">IF(B3=B2,A2+1,0)</f>
        <v>0</v>
      </c>
      <c r="B3" s="45">
        <v>1001</v>
      </c>
      <c r="C3" s="46" t="s">
        <v>5</v>
      </c>
      <c r="D3" s="14">
        <v>10000</v>
      </c>
      <c r="E3" s="24">
        <f>SUMIFS(T:T,N:N,B3,O:O,A3)-D3</f>
        <v>0</v>
      </c>
      <c r="G3" s="28">
        <v>1</v>
      </c>
      <c r="H3" s="15">
        <v>1234</v>
      </c>
      <c r="I3" s="15">
        <v>1001</v>
      </c>
      <c r="J3" s="16">
        <v>35000</v>
      </c>
      <c r="K3" s="26">
        <f>SUMIF(Q:Q,H3,T:T)-J3</f>
        <v>0</v>
      </c>
      <c r="M3" s="34">
        <v>1</v>
      </c>
      <c r="N3" s="20">
        <f t="shared" ref="N3:N24" si="1">IFERROR(VLOOKUP(M3,G:I,3,0),"")</f>
        <v>1001</v>
      </c>
      <c r="O3" s="29">
        <f t="shared" ref="O3:O24" si="2">IF(M3="","",IF(N2&lt;&gt;N3,0,IF(U2&gt;0,O2,IF(N3=N2,O2+1,0))))</f>
        <v>0</v>
      </c>
      <c r="P3" s="31">
        <f t="shared" ref="P3" si="3">SUMIFS(D:D,B:B,N3,A:A,O3)</f>
        <v>10000</v>
      </c>
      <c r="Q3" s="29">
        <f t="shared" ref="Q3" si="4">IFERROR(VLOOKUP(M3,G:H,2,0),"")</f>
        <v>1234</v>
      </c>
      <c r="R3" s="29">
        <f t="shared" ref="R3" si="5">IF(M3="","",IF(Q3=Q2,R2+1,0))</f>
        <v>0</v>
      </c>
      <c r="S3" s="31">
        <f t="shared" ref="S3" si="6">IFERROR(IF(R3=0,VLOOKUP(Q3,H:J,3,0),S2-T2),"")</f>
        <v>35000</v>
      </c>
      <c r="T3" s="31">
        <f t="shared" ref="T3" si="7">IF(N3&lt;&gt;N2,IF(S3&gt;P3,P3,S3),IF(AND(S3&gt;P3,U2=0),P3,IF(AND(S3&gt;P3,U2&lt;S3),U2,IF(AND(U2&lt;&gt;0,U2&lt;S3),U2,S3))))</f>
        <v>10000</v>
      </c>
      <c r="U3" s="31">
        <f>P3-SUMIFS(T$2:T3,N$2:N3,N3,O$2:O3,O3)</f>
        <v>0</v>
      </c>
      <c r="V3" s="40" t="str">
        <f>IF(N3=N4,"",N3)</f>
        <v/>
      </c>
      <c r="W3" s="32"/>
      <c r="X3" s="32"/>
      <c r="Y3" s="33"/>
      <c r="Z3" s="33"/>
      <c r="AA3" s="39"/>
      <c r="AC3" s="39"/>
    </row>
    <row r="4" spans="1:29" x14ac:dyDescent="0.2">
      <c r="A4" s="47">
        <f t="shared" si="0"/>
        <v>1</v>
      </c>
      <c r="B4" s="45">
        <v>1001</v>
      </c>
      <c r="C4" s="46" t="s">
        <v>3</v>
      </c>
      <c r="D4" s="14">
        <v>10000</v>
      </c>
      <c r="E4" s="24">
        <f t="shared" ref="E4:E23" si="8">SUMIFS(T:T,N:N,B4,O:O,A4)-D4</f>
        <v>0</v>
      </c>
      <c r="G4" s="47">
        <f>G3+1</f>
        <v>2</v>
      </c>
      <c r="H4" s="15">
        <v>1235</v>
      </c>
      <c r="I4" s="15">
        <v>1001</v>
      </c>
      <c r="J4" s="16">
        <v>5000</v>
      </c>
      <c r="K4" s="26">
        <f t="shared" ref="K4:K7" si="9">SUMIF(Q:Q,H4,T:T)-J4</f>
        <v>0</v>
      </c>
      <c r="M4" s="20">
        <f>IFERROR(IF(SUMIFS(T$2:T3,M$2:M3,M3)=VLOOKUP(M3,G:J,4,0),M3+1,M3),"")</f>
        <v>1</v>
      </c>
      <c r="N4" s="20">
        <f t="shared" si="1"/>
        <v>1001</v>
      </c>
      <c r="O4" s="29">
        <f t="shared" si="2"/>
        <v>1</v>
      </c>
      <c r="P4" s="31">
        <f t="shared" ref="P4:P24" si="10">SUMIFS(D:D,B:B,N4,A:A,O4)</f>
        <v>10000</v>
      </c>
      <c r="Q4" s="29">
        <f t="shared" ref="Q4:Q25" si="11">IFERROR(VLOOKUP(M4,G:H,2,0),"")</f>
        <v>1234</v>
      </c>
      <c r="R4" s="29">
        <f t="shared" ref="R4:R24" si="12">IF(M4="","",IF(Q4=Q3,R3+1,0))</f>
        <v>1</v>
      </c>
      <c r="S4" s="31">
        <f t="shared" ref="S4:S24" si="13">IFERROR(IF(R4=0,VLOOKUP(Q4,H:J,3,0),S3-T3),"")</f>
        <v>25000</v>
      </c>
      <c r="T4" s="31">
        <f t="shared" ref="T4:T24" si="14">IF(N4&lt;&gt;N3,IF(S4&gt;P4,P4,S4),IF(AND(S4&gt;P4,U3=0),P4,IF(AND(S4&gt;P4,U3&lt;S4),U3,IF(AND(U3&lt;&gt;0,U3&lt;S4),U3,S4))))</f>
        <v>10000</v>
      </c>
      <c r="U4" s="31">
        <f>P4-SUMIFS(T$2:T4,N$2:N4,N4,O$2:O4,O4)</f>
        <v>0</v>
      </c>
      <c r="V4" s="40" t="str">
        <f t="shared" ref="V4:V30" si="15">IF(N4=N5,"",N4)</f>
        <v/>
      </c>
      <c r="W4" s="32"/>
      <c r="X4" s="32"/>
      <c r="Y4" s="33"/>
      <c r="Z4" s="33"/>
      <c r="AA4" s="39"/>
      <c r="AC4" s="39"/>
    </row>
    <row r="5" spans="1:29" x14ac:dyDescent="0.2">
      <c r="A5" s="47">
        <f t="shared" si="0"/>
        <v>2</v>
      </c>
      <c r="B5" s="45">
        <v>1001</v>
      </c>
      <c r="C5" s="46" t="s">
        <v>2</v>
      </c>
      <c r="D5" s="14">
        <v>10000</v>
      </c>
      <c r="E5" s="24">
        <f t="shared" si="8"/>
        <v>0</v>
      </c>
      <c r="G5" s="47">
        <f t="shared" ref="G5:G12" si="16">G4+1</f>
        <v>3</v>
      </c>
      <c r="H5" s="15">
        <v>1236</v>
      </c>
      <c r="I5" s="15">
        <v>1001</v>
      </c>
      <c r="J5" s="16">
        <v>12000</v>
      </c>
      <c r="K5" s="26">
        <f t="shared" si="9"/>
        <v>0</v>
      </c>
      <c r="M5" s="20">
        <f>IFERROR(IF(SUMIFS(T$2:T4,M$2:M4,M4)=VLOOKUP(M4,G:J,4,0),M4+1,M4),"")</f>
        <v>1</v>
      </c>
      <c r="N5" s="20">
        <f t="shared" si="1"/>
        <v>1001</v>
      </c>
      <c r="O5" s="29">
        <f t="shared" si="2"/>
        <v>2</v>
      </c>
      <c r="P5" s="31">
        <f t="shared" si="10"/>
        <v>10000</v>
      </c>
      <c r="Q5" s="29">
        <f t="shared" si="11"/>
        <v>1234</v>
      </c>
      <c r="R5" s="29">
        <f t="shared" si="12"/>
        <v>2</v>
      </c>
      <c r="S5" s="31">
        <f t="shared" si="13"/>
        <v>15000</v>
      </c>
      <c r="T5" s="31">
        <f t="shared" si="14"/>
        <v>10000</v>
      </c>
      <c r="U5" s="31">
        <f>P5-SUMIFS(T$2:T5,N$2:N5,N5,O$2:O5,O5)</f>
        <v>0</v>
      </c>
      <c r="V5" s="40" t="str">
        <f t="shared" si="15"/>
        <v/>
      </c>
      <c r="W5" s="32"/>
      <c r="X5" s="32"/>
      <c r="Y5" s="33"/>
      <c r="Z5" s="33"/>
      <c r="AA5" s="39"/>
      <c r="AC5" s="39"/>
    </row>
    <row r="6" spans="1:29" x14ac:dyDescent="0.2">
      <c r="A6" s="47">
        <f t="shared" si="0"/>
        <v>3</v>
      </c>
      <c r="B6" s="45">
        <v>1001</v>
      </c>
      <c r="C6" s="46" t="s">
        <v>1</v>
      </c>
      <c r="D6" s="14">
        <v>10000</v>
      </c>
      <c r="E6" s="24">
        <f t="shared" si="8"/>
        <v>0</v>
      </c>
      <c r="G6" s="47">
        <f t="shared" si="16"/>
        <v>4</v>
      </c>
      <c r="H6" s="15">
        <v>1237</v>
      </c>
      <c r="I6" s="13">
        <v>1002</v>
      </c>
      <c r="J6" s="16">
        <v>15000</v>
      </c>
      <c r="K6" s="26">
        <f t="shared" si="9"/>
        <v>0</v>
      </c>
      <c r="M6" s="20">
        <f>IFERROR(IF(SUMIFS(T$2:T5,M$2:M5,M5)=VLOOKUP(M5,G:J,4,0),M5+1,M5),"")</f>
        <v>1</v>
      </c>
      <c r="N6" s="20">
        <f t="shared" si="1"/>
        <v>1001</v>
      </c>
      <c r="O6" s="29">
        <f t="shared" si="2"/>
        <v>3</v>
      </c>
      <c r="P6" s="31">
        <f t="shared" si="10"/>
        <v>10000</v>
      </c>
      <c r="Q6" s="29">
        <f t="shared" si="11"/>
        <v>1234</v>
      </c>
      <c r="R6" s="29">
        <f t="shared" si="12"/>
        <v>3</v>
      </c>
      <c r="S6" s="31">
        <f t="shared" si="13"/>
        <v>5000</v>
      </c>
      <c r="T6" s="31">
        <f t="shared" si="14"/>
        <v>5000</v>
      </c>
      <c r="U6" s="31">
        <f>P6-SUMIFS(T$2:T6,N$2:N6,N6,O$2:O6,O6)</f>
        <v>5000</v>
      </c>
      <c r="V6" s="40" t="str">
        <f t="shared" si="15"/>
        <v/>
      </c>
      <c r="W6" s="32"/>
      <c r="X6" s="32"/>
      <c r="Y6" s="33"/>
      <c r="Z6" s="33"/>
      <c r="AA6" s="39"/>
      <c r="AC6" s="39"/>
    </row>
    <row r="7" spans="1:29" x14ac:dyDescent="0.2">
      <c r="A7" s="47">
        <f t="shared" si="0"/>
        <v>4</v>
      </c>
      <c r="B7" s="45">
        <v>1001</v>
      </c>
      <c r="C7" s="46" t="s">
        <v>0</v>
      </c>
      <c r="D7" s="14">
        <v>10000</v>
      </c>
      <c r="E7" s="24">
        <f t="shared" si="8"/>
        <v>0</v>
      </c>
      <c r="G7" s="47">
        <f t="shared" si="16"/>
        <v>5</v>
      </c>
      <c r="H7" s="13">
        <v>1238</v>
      </c>
      <c r="I7" s="18">
        <v>1002</v>
      </c>
      <c r="J7" s="16">
        <v>15000</v>
      </c>
      <c r="K7" s="26">
        <f t="shared" si="9"/>
        <v>0</v>
      </c>
      <c r="M7" s="20">
        <f>IFERROR(IF(SUMIFS(T$2:T6,M$2:M6,M6)=VLOOKUP(M6,G:J,4,0),M6+1,M6),"")</f>
        <v>2</v>
      </c>
      <c r="N7" s="20">
        <f t="shared" si="1"/>
        <v>1001</v>
      </c>
      <c r="O7" s="29">
        <f t="shared" si="2"/>
        <v>3</v>
      </c>
      <c r="P7" s="31">
        <f t="shared" si="10"/>
        <v>10000</v>
      </c>
      <c r="Q7" s="29">
        <f t="shared" si="11"/>
        <v>1235</v>
      </c>
      <c r="R7" s="29">
        <f t="shared" si="12"/>
        <v>0</v>
      </c>
      <c r="S7" s="31">
        <f t="shared" si="13"/>
        <v>5000</v>
      </c>
      <c r="T7" s="31">
        <f t="shared" si="14"/>
        <v>5000</v>
      </c>
      <c r="U7" s="31">
        <f>P7-SUMIFS(T$2:T7,N$2:N7,N7,O$2:O7,O7)</f>
        <v>0</v>
      </c>
      <c r="V7" s="40" t="str">
        <f t="shared" si="15"/>
        <v/>
      </c>
      <c r="W7" s="32"/>
      <c r="X7" s="32"/>
      <c r="Y7" s="33"/>
      <c r="Z7" s="33"/>
    </row>
    <row r="8" spans="1:29" x14ac:dyDescent="0.2">
      <c r="A8" s="47">
        <f t="shared" si="0"/>
        <v>5</v>
      </c>
      <c r="B8" s="45">
        <v>1001</v>
      </c>
      <c r="C8" s="46" t="s">
        <v>25</v>
      </c>
      <c r="D8" s="14">
        <v>10000</v>
      </c>
      <c r="E8" s="24">
        <f t="shared" si="8"/>
        <v>-8000</v>
      </c>
      <c r="G8" s="47">
        <f t="shared" si="16"/>
        <v>6</v>
      </c>
      <c r="H8" s="15">
        <v>1239</v>
      </c>
      <c r="I8" s="18">
        <v>1002</v>
      </c>
      <c r="J8" s="16">
        <v>15000</v>
      </c>
      <c r="K8" s="26"/>
      <c r="M8" s="20">
        <f>IFERROR(IF(SUMIFS(T$2:T7,M$2:M7,M7)=VLOOKUP(M7,G:J,4,0),M7+1,M7),"")</f>
        <v>3</v>
      </c>
      <c r="N8" s="20">
        <f t="shared" si="1"/>
        <v>1001</v>
      </c>
      <c r="O8" s="29">
        <f t="shared" si="2"/>
        <v>4</v>
      </c>
      <c r="P8" s="31">
        <f t="shared" si="10"/>
        <v>10000</v>
      </c>
      <c r="Q8" s="29">
        <f t="shared" si="11"/>
        <v>1236</v>
      </c>
      <c r="R8" s="29">
        <f t="shared" si="12"/>
        <v>0</v>
      </c>
      <c r="S8" s="31">
        <f t="shared" si="13"/>
        <v>12000</v>
      </c>
      <c r="T8" s="31">
        <f t="shared" si="14"/>
        <v>10000</v>
      </c>
      <c r="U8" s="31">
        <f>P8-SUMIFS(T$2:T8,N$2:N8,N8,O$2:O8,O8)</f>
        <v>0</v>
      </c>
      <c r="V8" s="40" t="str">
        <f t="shared" si="15"/>
        <v/>
      </c>
      <c r="W8" s="33"/>
      <c r="X8" s="33"/>
      <c r="Y8" s="33"/>
      <c r="Z8" s="33"/>
    </row>
    <row r="9" spans="1:29" x14ac:dyDescent="0.2">
      <c r="A9" s="47">
        <f t="shared" si="0"/>
        <v>0</v>
      </c>
      <c r="B9" s="45">
        <v>1002</v>
      </c>
      <c r="C9" s="30" t="s">
        <v>5</v>
      </c>
      <c r="D9" s="14">
        <v>12000</v>
      </c>
      <c r="E9" s="24">
        <f t="shared" si="8"/>
        <v>0</v>
      </c>
      <c r="G9" s="47">
        <f t="shared" si="16"/>
        <v>7</v>
      </c>
      <c r="H9" s="15">
        <v>1240</v>
      </c>
      <c r="I9" s="18">
        <v>1002</v>
      </c>
      <c r="J9" s="16">
        <v>15000</v>
      </c>
      <c r="K9" s="26"/>
      <c r="M9" s="20">
        <f>IFERROR(IF(SUMIFS(T$2:T8,M$2:M8,M8)=VLOOKUP(M8,G:J,4,0),M8+1,M8),"")</f>
        <v>3</v>
      </c>
      <c r="N9" s="20">
        <f t="shared" si="1"/>
        <v>1001</v>
      </c>
      <c r="O9" s="29">
        <f t="shared" si="2"/>
        <v>5</v>
      </c>
      <c r="P9" s="35">
        <f t="shared" si="10"/>
        <v>10000</v>
      </c>
      <c r="Q9" s="29">
        <f t="shared" si="11"/>
        <v>1236</v>
      </c>
      <c r="R9" s="29">
        <f t="shared" si="12"/>
        <v>1</v>
      </c>
      <c r="S9" s="31">
        <f t="shared" si="13"/>
        <v>2000</v>
      </c>
      <c r="T9" s="31">
        <f t="shared" si="14"/>
        <v>2000</v>
      </c>
      <c r="U9" s="31">
        <f>P9-SUMIFS(T$2:T9,N$2:N9,N9,O$2:O9,O9)</f>
        <v>8000</v>
      </c>
      <c r="V9" s="40">
        <f t="shared" si="15"/>
        <v>1001</v>
      </c>
      <c r="W9" s="32"/>
      <c r="X9" s="32"/>
      <c r="Y9" s="33"/>
      <c r="Z9" s="33"/>
    </row>
    <row r="10" spans="1:29" x14ac:dyDescent="0.2">
      <c r="A10" s="47">
        <f t="shared" si="0"/>
        <v>1</v>
      </c>
      <c r="B10" s="45">
        <v>1002</v>
      </c>
      <c r="C10" s="30" t="s">
        <v>3</v>
      </c>
      <c r="D10" s="14">
        <v>12000</v>
      </c>
      <c r="E10" s="24">
        <f t="shared" si="8"/>
        <v>0</v>
      </c>
      <c r="G10" s="47">
        <f t="shared" si="16"/>
        <v>8</v>
      </c>
      <c r="H10" s="15">
        <v>1241</v>
      </c>
      <c r="I10" s="18">
        <v>1003</v>
      </c>
      <c r="J10" s="16">
        <v>20000</v>
      </c>
      <c r="K10" s="26"/>
      <c r="M10" s="20">
        <f>IFERROR(IF(SUMIFS(T$2:T9,M$2:M9,M9)=VLOOKUP(M9,G:J,4,0),M9+1,M9),"")</f>
        <v>4</v>
      </c>
      <c r="N10" s="20">
        <f t="shared" si="1"/>
        <v>1002</v>
      </c>
      <c r="O10" s="29">
        <f t="shared" si="2"/>
        <v>0</v>
      </c>
      <c r="P10" s="31">
        <f t="shared" si="10"/>
        <v>12000</v>
      </c>
      <c r="Q10" s="29">
        <f t="shared" si="11"/>
        <v>1237</v>
      </c>
      <c r="R10" s="29">
        <f t="shared" si="12"/>
        <v>0</v>
      </c>
      <c r="S10" s="31">
        <f t="shared" si="13"/>
        <v>15000</v>
      </c>
      <c r="T10" s="31">
        <f t="shared" si="14"/>
        <v>12000</v>
      </c>
      <c r="U10" s="31">
        <f>P10-SUMIFS(T$2:T10,N$2:N10,N10,O$2:O10,O10)</f>
        <v>0</v>
      </c>
      <c r="V10" s="40" t="str">
        <f t="shared" si="15"/>
        <v/>
      </c>
      <c r="W10" s="33"/>
      <c r="X10" s="33"/>
      <c r="Y10" s="33"/>
      <c r="Z10" s="33"/>
    </row>
    <row r="11" spans="1:29" x14ac:dyDescent="0.2">
      <c r="A11" s="47">
        <f t="shared" si="0"/>
        <v>2</v>
      </c>
      <c r="B11" s="45">
        <v>1002</v>
      </c>
      <c r="C11" s="30" t="s">
        <v>2</v>
      </c>
      <c r="D11" s="14">
        <v>12000</v>
      </c>
      <c r="E11" s="24">
        <f t="shared" si="8"/>
        <v>0</v>
      </c>
      <c r="G11" s="47">
        <f t="shared" si="16"/>
        <v>9</v>
      </c>
      <c r="H11" s="13">
        <v>1242</v>
      </c>
      <c r="I11" s="18">
        <v>1003</v>
      </c>
      <c r="J11" s="16">
        <v>5000</v>
      </c>
      <c r="K11" s="26"/>
      <c r="M11" s="20">
        <f>IFERROR(IF(SUMIFS(T$2:T10,M$2:M10,M10)=VLOOKUP(M10,G:J,4,0),M10+1,M10),"")</f>
        <v>4</v>
      </c>
      <c r="N11" s="20">
        <f t="shared" si="1"/>
        <v>1002</v>
      </c>
      <c r="O11" s="29">
        <f t="shared" si="2"/>
        <v>1</v>
      </c>
      <c r="P11" s="31">
        <f t="shared" si="10"/>
        <v>12000</v>
      </c>
      <c r="Q11" s="29">
        <f t="shared" si="11"/>
        <v>1237</v>
      </c>
      <c r="R11" s="29">
        <f t="shared" si="12"/>
        <v>1</v>
      </c>
      <c r="S11" s="31">
        <f t="shared" si="13"/>
        <v>3000</v>
      </c>
      <c r="T11" s="31">
        <f t="shared" si="14"/>
        <v>3000</v>
      </c>
      <c r="U11" s="31">
        <f>P11-SUMIFS(T$2:T11,N$2:N11,N11,O$2:O11,O11)</f>
        <v>9000</v>
      </c>
      <c r="V11" s="40" t="str">
        <f t="shared" si="15"/>
        <v/>
      </c>
      <c r="W11" s="32"/>
      <c r="X11" s="32"/>
      <c r="Y11" s="33"/>
      <c r="Z11" s="33"/>
    </row>
    <row r="12" spans="1:29" x14ac:dyDescent="0.2">
      <c r="A12" s="47">
        <f t="shared" si="0"/>
        <v>3</v>
      </c>
      <c r="B12" s="45">
        <v>1002</v>
      </c>
      <c r="C12" s="30" t="s">
        <v>1</v>
      </c>
      <c r="D12" s="14">
        <v>12000</v>
      </c>
      <c r="E12" s="24">
        <f t="shared" si="8"/>
        <v>0</v>
      </c>
      <c r="G12" s="47">
        <f t="shared" si="16"/>
        <v>10</v>
      </c>
      <c r="H12" s="15">
        <v>1243</v>
      </c>
      <c r="I12" s="18">
        <v>1003</v>
      </c>
      <c r="J12" s="16">
        <v>5000</v>
      </c>
      <c r="K12" s="26"/>
      <c r="M12" s="20">
        <f>IFERROR(IF(SUMIFS(T$2:T11,M$2:M11,M11)=VLOOKUP(M11,G:J,4,0),M11+1,M11),"")</f>
        <v>5</v>
      </c>
      <c r="N12" s="20">
        <f t="shared" si="1"/>
        <v>1002</v>
      </c>
      <c r="O12" s="29">
        <f t="shared" si="2"/>
        <v>1</v>
      </c>
      <c r="P12" s="31">
        <f t="shared" si="10"/>
        <v>12000</v>
      </c>
      <c r="Q12" s="29">
        <f t="shared" si="11"/>
        <v>1238</v>
      </c>
      <c r="R12" s="29">
        <f t="shared" si="12"/>
        <v>0</v>
      </c>
      <c r="S12" s="31">
        <f t="shared" si="13"/>
        <v>15000</v>
      </c>
      <c r="T12" s="31">
        <f t="shared" si="14"/>
        <v>9000</v>
      </c>
      <c r="U12" s="31">
        <f>P12-SUMIFS(T$2:T12,N$2:N12,N12,O$2:O12,O12)</f>
        <v>0</v>
      </c>
      <c r="V12" s="40" t="str">
        <f t="shared" si="15"/>
        <v/>
      </c>
      <c r="W12" s="32"/>
      <c r="X12" s="32"/>
      <c r="Y12" s="33"/>
      <c r="Z12" s="33"/>
    </row>
    <row r="13" spans="1:29" x14ac:dyDescent="0.2">
      <c r="A13" s="47">
        <f>IF(B13=B12,A12+1,0)</f>
        <v>4</v>
      </c>
      <c r="B13" s="45">
        <v>1002</v>
      </c>
      <c r="C13" s="30" t="s">
        <v>0</v>
      </c>
      <c r="D13" s="14">
        <v>12000</v>
      </c>
      <c r="E13" s="24">
        <f t="shared" si="8"/>
        <v>0</v>
      </c>
      <c r="G13" s="47">
        <f t="shared" ref="G13:G16" si="17">G12+1</f>
        <v>11</v>
      </c>
      <c r="H13" s="15">
        <v>1244</v>
      </c>
      <c r="I13" s="18">
        <v>1004</v>
      </c>
      <c r="J13" s="16">
        <v>10000</v>
      </c>
      <c r="M13" s="20">
        <f>IFERROR(IF(SUMIFS(T$2:T12,M$2:M12,M12)=VLOOKUP(M12,G:J,4,0),M12+1,M12),"")</f>
        <v>5</v>
      </c>
      <c r="N13" s="20">
        <f t="shared" si="1"/>
        <v>1002</v>
      </c>
      <c r="O13" s="29">
        <f t="shared" si="2"/>
        <v>2</v>
      </c>
      <c r="P13" s="31">
        <f t="shared" si="10"/>
        <v>12000</v>
      </c>
      <c r="Q13" s="29">
        <f t="shared" si="11"/>
        <v>1238</v>
      </c>
      <c r="R13" s="29">
        <f t="shared" si="12"/>
        <v>1</v>
      </c>
      <c r="S13" s="31">
        <f t="shared" si="13"/>
        <v>6000</v>
      </c>
      <c r="T13" s="31">
        <f t="shared" si="14"/>
        <v>6000</v>
      </c>
      <c r="U13" s="31">
        <f>P13-SUMIFS(T$2:T13,N$2:N13,N13,O$2:O13,O13)</f>
        <v>6000</v>
      </c>
      <c r="V13" s="40" t="str">
        <f t="shared" si="15"/>
        <v/>
      </c>
      <c r="W13" s="32"/>
      <c r="X13" s="32"/>
      <c r="Y13" s="33"/>
      <c r="Z13" s="33"/>
    </row>
    <row r="14" spans="1:29" x14ac:dyDescent="0.2">
      <c r="A14" s="47">
        <f t="shared" ref="A14:A23" si="18">IF(B14=B13,A13+1,0)</f>
        <v>0</v>
      </c>
      <c r="B14" s="41">
        <v>1003</v>
      </c>
      <c r="C14" s="36" t="s">
        <v>5</v>
      </c>
      <c r="D14" s="10">
        <v>6900</v>
      </c>
      <c r="E14" s="24">
        <f t="shared" si="8"/>
        <v>0</v>
      </c>
      <c r="G14" s="47">
        <f t="shared" si="17"/>
        <v>12</v>
      </c>
      <c r="H14" s="13">
        <v>1245</v>
      </c>
      <c r="I14" s="18">
        <v>1004</v>
      </c>
      <c r="J14" s="16">
        <v>10000</v>
      </c>
      <c r="M14" s="20">
        <f>IFERROR(IF(SUMIFS(T$2:T13,M$2:M13,M13)=VLOOKUP(M13,G:J,4,0),M13+1,M13),"")</f>
        <v>6</v>
      </c>
      <c r="N14" s="20">
        <f t="shared" si="1"/>
        <v>1002</v>
      </c>
      <c r="O14" s="29">
        <f t="shared" si="2"/>
        <v>2</v>
      </c>
      <c r="P14" s="31">
        <f t="shared" si="10"/>
        <v>12000</v>
      </c>
      <c r="Q14" s="29">
        <f t="shared" si="11"/>
        <v>1239</v>
      </c>
      <c r="R14" s="29">
        <f t="shared" si="12"/>
        <v>0</v>
      </c>
      <c r="S14" s="31">
        <f t="shared" si="13"/>
        <v>15000</v>
      </c>
      <c r="T14" s="31">
        <f t="shared" si="14"/>
        <v>6000</v>
      </c>
      <c r="U14" s="31">
        <f>P14-SUMIFS(T$2:T14,N$2:N14,N14,O$2:O14,O14)</f>
        <v>0</v>
      </c>
      <c r="V14" s="40" t="str">
        <f t="shared" si="15"/>
        <v/>
      </c>
      <c r="W14" s="32"/>
      <c r="X14" s="32"/>
      <c r="Y14" s="33"/>
      <c r="Z14" s="33"/>
    </row>
    <row r="15" spans="1:29" x14ac:dyDescent="0.2">
      <c r="A15" s="47">
        <f t="shared" si="18"/>
        <v>1</v>
      </c>
      <c r="B15" s="41">
        <v>1003</v>
      </c>
      <c r="C15" s="36" t="s">
        <v>3</v>
      </c>
      <c r="D15" s="10">
        <v>6900</v>
      </c>
      <c r="E15" s="24">
        <f t="shared" si="8"/>
        <v>0</v>
      </c>
      <c r="G15" s="47">
        <f t="shared" si="17"/>
        <v>13</v>
      </c>
      <c r="H15" s="15">
        <v>1246</v>
      </c>
      <c r="I15" s="18">
        <v>1004</v>
      </c>
      <c r="J15" s="16">
        <v>10000</v>
      </c>
      <c r="M15" s="20">
        <f>IFERROR(IF(SUMIFS(T$2:T14,M$2:M14,M14)=VLOOKUP(M14,G:J,4,0),M14+1,M14),"")</f>
        <v>6</v>
      </c>
      <c r="N15" s="20">
        <f t="shared" si="1"/>
        <v>1002</v>
      </c>
      <c r="O15" s="29">
        <f t="shared" si="2"/>
        <v>3</v>
      </c>
      <c r="P15" s="31">
        <f t="shared" si="10"/>
        <v>12000</v>
      </c>
      <c r="Q15" s="29">
        <f t="shared" si="11"/>
        <v>1239</v>
      </c>
      <c r="R15" s="29">
        <f t="shared" si="12"/>
        <v>1</v>
      </c>
      <c r="S15" s="31">
        <f t="shared" si="13"/>
        <v>9000</v>
      </c>
      <c r="T15" s="31">
        <f t="shared" si="14"/>
        <v>9000</v>
      </c>
      <c r="U15" s="31">
        <f>P15-SUMIFS(T$2:T15,N$2:N15,N15,O$2:O15,O15)</f>
        <v>3000</v>
      </c>
      <c r="V15" s="40" t="str">
        <f t="shared" si="15"/>
        <v/>
      </c>
      <c r="W15" s="32"/>
      <c r="X15" s="32"/>
      <c r="Y15" s="33"/>
      <c r="Z15" s="33"/>
    </row>
    <row r="16" spans="1:29" x14ac:dyDescent="0.2">
      <c r="A16" s="47">
        <f t="shared" si="18"/>
        <v>2</v>
      </c>
      <c r="B16" s="41">
        <v>1003</v>
      </c>
      <c r="C16" s="36" t="s">
        <v>2</v>
      </c>
      <c r="D16" s="10">
        <v>6900</v>
      </c>
      <c r="E16" s="24">
        <f t="shared" si="8"/>
        <v>0</v>
      </c>
      <c r="G16" s="47">
        <f t="shared" si="17"/>
        <v>14</v>
      </c>
      <c r="H16" s="15">
        <v>1247</v>
      </c>
      <c r="I16" s="18">
        <v>1004</v>
      </c>
      <c r="J16" s="16">
        <v>9000</v>
      </c>
      <c r="M16" s="20">
        <f>IFERROR(IF(SUMIFS(T$2:T15,M$2:M15,M15)=VLOOKUP(M15,G:J,4,0),M15+1,M15),"")</f>
        <v>7</v>
      </c>
      <c r="N16" s="20">
        <f t="shared" si="1"/>
        <v>1002</v>
      </c>
      <c r="O16" s="29">
        <f t="shared" si="2"/>
        <v>3</v>
      </c>
      <c r="P16" s="31">
        <f t="shared" si="10"/>
        <v>12000</v>
      </c>
      <c r="Q16" s="29">
        <f t="shared" si="11"/>
        <v>1240</v>
      </c>
      <c r="R16" s="29">
        <f t="shared" si="12"/>
        <v>0</v>
      </c>
      <c r="S16" s="31">
        <f t="shared" si="13"/>
        <v>15000</v>
      </c>
      <c r="T16" s="31">
        <f t="shared" si="14"/>
        <v>3000</v>
      </c>
      <c r="U16" s="31">
        <f>P16-SUMIFS(T$2:T16,N$2:N16,N16,O$2:O16,O16)</f>
        <v>0</v>
      </c>
      <c r="V16" s="40" t="str">
        <f t="shared" si="15"/>
        <v/>
      </c>
      <c r="W16" s="32"/>
      <c r="X16" s="32"/>
      <c r="Y16" s="33"/>
      <c r="Z16" s="33"/>
    </row>
    <row r="17" spans="1:26" x14ac:dyDescent="0.2">
      <c r="A17" s="47">
        <f t="shared" si="18"/>
        <v>3</v>
      </c>
      <c r="B17" s="41">
        <v>1003</v>
      </c>
      <c r="C17" s="36" t="s">
        <v>1</v>
      </c>
      <c r="D17" s="10">
        <v>6900</v>
      </c>
      <c r="E17" s="24">
        <f t="shared" si="8"/>
        <v>0</v>
      </c>
      <c r="M17" s="20">
        <f>IFERROR(IF(SUMIFS(T$2:T16,M$2:M16,M16)=VLOOKUP(M16,G:J,4,0),M16+1,M16),"")</f>
        <v>7</v>
      </c>
      <c r="N17" s="20">
        <f t="shared" si="1"/>
        <v>1002</v>
      </c>
      <c r="O17" s="29">
        <f t="shared" si="2"/>
        <v>4</v>
      </c>
      <c r="P17" s="31">
        <f t="shared" si="10"/>
        <v>12000</v>
      </c>
      <c r="Q17" s="29">
        <f t="shared" si="11"/>
        <v>1240</v>
      </c>
      <c r="R17" s="29">
        <f t="shared" si="12"/>
        <v>1</v>
      </c>
      <c r="S17" s="31">
        <f t="shared" si="13"/>
        <v>12000</v>
      </c>
      <c r="T17" s="31">
        <f t="shared" si="14"/>
        <v>12000</v>
      </c>
      <c r="U17" s="31">
        <f>P17-SUMIFS(T$2:T17,N$2:N17,N17,O$2:O17,O17)</f>
        <v>0</v>
      </c>
      <c r="V17" s="40">
        <f t="shared" si="15"/>
        <v>1002</v>
      </c>
      <c r="W17" s="32"/>
      <c r="X17" s="32"/>
      <c r="Y17" s="33"/>
      <c r="Z17" s="33"/>
    </row>
    <row r="18" spans="1:26" x14ac:dyDescent="0.2">
      <c r="A18" s="47">
        <f t="shared" si="18"/>
        <v>4</v>
      </c>
      <c r="B18" s="41">
        <v>1003</v>
      </c>
      <c r="C18" s="36" t="s">
        <v>0</v>
      </c>
      <c r="D18" s="10">
        <v>6900</v>
      </c>
      <c r="E18" s="24">
        <f t="shared" si="8"/>
        <v>-4500</v>
      </c>
      <c r="M18" s="20">
        <f>IFERROR(IF(SUMIFS(T$2:T17,M$2:M17,M17)=VLOOKUP(M17,G:J,4,0),M17+1,M17),"")</f>
        <v>8</v>
      </c>
      <c r="N18" s="20">
        <f t="shared" si="1"/>
        <v>1003</v>
      </c>
      <c r="O18" s="29">
        <f t="shared" si="2"/>
        <v>0</v>
      </c>
      <c r="P18" s="31">
        <f t="shared" si="10"/>
        <v>6900</v>
      </c>
      <c r="Q18" s="29">
        <f t="shared" si="11"/>
        <v>1241</v>
      </c>
      <c r="R18" s="29">
        <f t="shared" si="12"/>
        <v>0</v>
      </c>
      <c r="S18" s="31">
        <f t="shared" si="13"/>
        <v>20000</v>
      </c>
      <c r="T18" s="31">
        <f t="shared" si="14"/>
        <v>6900</v>
      </c>
      <c r="U18" s="31">
        <f>P18-SUMIFS(T$2:T18,N$2:N18,N18,O$2:O18,O18)</f>
        <v>0</v>
      </c>
      <c r="V18" s="40" t="str">
        <f t="shared" si="15"/>
        <v/>
      </c>
      <c r="W18" s="32"/>
      <c r="X18" s="32"/>
      <c r="Y18" s="33"/>
      <c r="Z18" s="33"/>
    </row>
    <row r="19" spans="1:26" x14ac:dyDescent="0.2">
      <c r="A19" s="47">
        <f t="shared" si="18"/>
        <v>5</v>
      </c>
      <c r="B19" s="41">
        <v>1003</v>
      </c>
      <c r="C19" s="36" t="s">
        <v>25</v>
      </c>
      <c r="D19" s="10">
        <v>6900</v>
      </c>
      <c r="E19" s="24">
        <f t="shared" si="8"/>
        <v>-6900</v>
      </c>
      <c r="M19" s="20">
        <f>IFERROR(IF(SUMIFS(T$2:T18,M$2:M18,M18)=VLOOKUP(M18,G:J,4,0),M18+1,M18),"")</f>
        <v>8</v>
      </c>
      <c r="N19" s="20">
        <f t="shared" si="1"/>
        <v>1003</v>
      </c>
      <c r="O19" s="29">
        <f t="shared" si="2"/>
        <v>1</v>
      </c>
      <c r="P19" s="31">
        <f t="shared" si="10"/>
        <v>6900</v>
      </c>
      <c r="Q19" s="29">
        <f t="shared" si="11"/>
        <v>1241</v>
      </c>
      <c r="R19" s="29">
        <f t="shared" si="12"/>
        <v>1</v>
      </c>
      <c r="S19" s="31">
        <f t="shared" si="13"/>
        <v>13100</v>
      </c>
      <c r="T19" s="31">
        <f t="shared" si="14"/>
        <v>6900</v>
      </c>
      <c r="U19" s="31">
        <f>P19-SUMIFS(T$2:T19,N$2:N19,N19,O$2:O19,O19)</f>
        <v>0</v>
      </c>
      <c r="V19" s="40" t="str">
        <f t="shared" si="15"/>
        <v/>
      </c>
      <c r="W19" s="32"/>
      <c r="X19" s="32"/>
      <c r="Y19" s="33"/>
      <c r="Z19" s="33"/>
    </row>
    <row r="20" spans="1:26" x14ac:dyDescent="0.2">
      <c r="A20" s="47">
        <f t="shared" si="18"/>
        <v>6</v>
      </c>
      <c r="B20" s="41">
        <v>1003</v>
      </c>
      <c r="C20" s="36" t="s">
        <v>30</v>
      </c>
      <c r="D20" s="10">
        <v>6900</v>
      </c>
      <c r="E20" s="24">
        <f t="shared" si="8"/>
        <v>-6900</v>
      </c>
      <c r="M20" s="20">
        <f>IFERROR(IF(SUMIFS(T$2:T19,M$2:M19,M19)=VLOOKUP(M19,G:J,4,0),M19+1,M19),"")</f>
        <v>8</v>
      </c>
      <c r="N20" s="20">
        <f t="shared" si="1"/>
        <v>1003</v>
      </c>
      <c r="O20" s="29">
        <f t="shared" si="2"/>
        <v>2</v>
      </c>
      <c r="P20" s="31">
        <f t="shared" si="10"/>
        <v>6900</v>
      </c>
      <c r="Q20" s="29">
        <f t="shared" si="11"/>
        <v>1241</v>
      </c>
      <c r="R20" s="29">
        <f t="shared" si="12"/>
        <v>2</v>
      </c>
      <c r="S20" s="31">
        <f t="shared" si="13"/>
        <v>6200</v>
      </c>
      <c r="T20" s="31">
        <f t="shared" si="14"/>
        <v>6200</v>
      </c>
      <c r="U20" s="31">
        <f>P20-SUMIFS(T$2:T20,N$2:N20,N20,O$2:O20,O20)</f>
        <v>700</v>
      </c>
      <c r="V20" s="40" t="str">
        <f t="shared" si="15"/>
        <v/>
      </c>
      <c r="W20" s="32"/>
      <c r="X20" s="32"/>
      <c r="Y20" s="33"/>
      <c r="Z20" s="33"/>
    </row>
    <row r="21" spans="1:26" x14ac:dyDescent="0.2">
      <c r="A21" s="47">
        <f t="shared" si="18"/>
        <v>7</v>
      </c>
      <c r="B21" s="41">
        <v>1003</v>
      </c>
      <c r="C21" s="36" t="s">
        <v>31</v>
      </c>
      <c r="D21" s="10">
        <v>6900</v>
      </c>
      <c r="E21" s="24">
        <f t="shared" si="8"/>
        <v>-6900</v>
      </c>
      <c r="M21" s="20">
        <f>IFERROR(IF(SUMIFS(T$2:T20,M$2:M20,M20)=VLOOKUP(M20,G:J,4,0),M20+1,M20),"")</f>
        <v>9</v>
      </c>
      <c r="N21" s="20">
        <f t="shared" si="1"/>
        <v>1003</v>
      </c>
      <c r="O21" s="29">
        <f t="shared" si="2"/>
        <v>2</v>
      </c>
      <c r="P21" s="31">
        <f t="shared" si="10"/>
        <v>6900</v>
      </c>
      <c r="Q21" s="29">
        <f t="shared" si="11"/>
        <v>1242</v>
      </c>
      <c r="R21" s="29">
        <f t="shared" si="12"/>
        <v>0</v>
      </c>
      <c r="S21" s="31">
        <f t="shared" si="13"/>
        <v>5000</v>
      </c>
      <c r="T21" s="31">
        <f t="shared" si="14"/>
        <v>700</v>
      </c>
      <c r="U21" s="31">
        <f>P21-SUMIFS(T$2:T21,N$2:N21,N21,O$2:O21,O21)</f>
        <v>0</v>
      </c>
      <c r="V21" s="40" t="str">
        <f t="shared" si="15"/>
        <v/>
      </c>
      <c r="W21" s="32"/>
      <c r="X21" s="32"/>
      <c r="Y21" s="33"/>
      <c r="Z21" s="33"/>
    </row>
    <row r="22" spans="1:26" x14ac:dyDescent="0.2">
      <c r="A22" s="47">
        <f t="shared" si="18"/>
        <v>8</v>
      </c>
      <c r="B22" s="41">
        <v>1003</v>
      </c>
      <c r="C22" s="36" t="s">
        <v>32</v>
      </c>
      <c r="D22" s="10">
        <v>6900</v>
      </c>
      <c r="E22" s="24">
        <f t="shared" si="8"/>
        <v>-6900</v>
      </c>
      <c r="M22" s="20">
        <f>IFERROR(IF(SUMIFS(T$2:T21,M$2:M21,M21)=VLOOKUP(M21,G:J,4,0),M21+1,M21),"")</f>
        <v>9</v>
      </c>
      <c r="N22" s="20">
        <f t="shared" si="1"/>
        <v>1003</v>
      </c>
      <c r="O22" s="29">
        <f t="shared" si="2"/>
        <v>3</v>
      </c>
      <c r="P22" s="31">
        <f t="shared" si="10"/>
        <v>6900</v>
      </c>
      <c r="Q22" s="29">
        <f t="shared" si="11"/>
        <v>1242</v>
      </c>
      <c r="R22" s="29">
        <f t="shared" si="12"/>
        <v>1</v>
      </c>
      <c r="S22" s="31">
        <f t="shared" si="13"/>
        <v>4300</v>
      </c>
      <c r="T22" s="31">
        <f t="shared" si="14"/>
        <v>4300</v>
      </c>
      <c r="U22" s="31">
        <f>P22-SUMIFS(T$2:T22,N$2:N22,N22,O$2:O22,O22)</f>
        <v>2600</v>
      </c>
      <c r="V22" s="40" t="str">
        <f t="shared" si="15"/>
        <v/>
      </c>
      <c r="W22" s="32"/>
      <c r="X22" s="32"/>
      <c r="Y22" s="33"/>
      <c r="Z22" s="33"/>
    </row>
    <row r="23" spans="1:26" x14ac:dyDescent="0.2">
      <c r="A23" s="47">
        <f t="shared" si="18"/>
        <v>0</v>
      </c>
      <c r="B23" s="41">
        <v>1004</v>
      </c>
      <c r="C23" s="36" t="s">
        <v>5</v>
      </c>
      <c r="D23" s="10">
        <v>9000</v>
      </c>
      <c r="E23" s="24">
        <f t="shared" si="8"/>
        <v>0</v>
      </c>
      <c r="M23" s="20">
        <f>IFERROR(IF(SUMIFS(T$2:T22,M$2:M22,M22)=VLOOKUP(M22,G:J,4,0),M22+1,M22),"")</f>
        <v>10</v>
      </c>
      <c r="N23" s="20">
        <f t="shared" si="1"/>
        <v>1003</v>
      </c>
      <c r="O23" s="29">
        <f t="shared" si="2"/>
        <v>3</v>
      </c>
      <c r="P23" s="31">
        <f t="shared" si="10"/>
        <v>6900</v>
      </c>
      <c r="Q23" s="29">
        <f t="shared" si="11"/>
        <v>1243</v>
      </c>
      <c r="R23" s="29">
        <f t="shared" si="12"/>
        <v>0</v>
      </c>
      <c r="S23" s="31">
        <f t="shared" si="13"/>
        <v>5000</v>
      </c>
      <c r="T23" s="31">
        <f t="shared" si="14"/>
        <v>2600</v>
      </c>
      <c r="U23" s="31">
        <f>P23-SUMIFS(T$2:T23,N$2:N23,N23,O$2:O23,O23)</f>
        <v>0</v>
      </c>
      <c r="V23" s="40" t="str">
        <f t="shared" si="15"/>
        <v/>
      </c>
      <c r="W23" s="32"/>
      <c r="X23" s="32"/>
      <c r="Y23" s="33"/>
      <c r="Z23" s="33"/>
    </row>
    <row r="24" spans="1:26" x14ac:dyDescent="0.2">
      <c r="A24" s="47">
        <f t="shared" ref="A24:A30" si="19">IF(B24=B23,A23+1,0)</f>
        <v>1</v>
      </c>
      <c r="B24" s="41">
        <v>1004</v>
      </c>
      <c r="C24" s="36" t="s">
        <v>3</v>
      </c>
      <c r="D24" s="10">
        <v>9000</v>
      </c>
      <c r="E24" s="24">
        <f t="shared" ref="E24:E30" si="20">SUMIFS(T:T,N:N,B24,O:O,A24)-D24</f>
        <v>0</v>
      </c>
      <c r="M24" s="20">
        <f>IFERROR(IF(SUMIFS(T$2:T23,M$2:M23,M23)=VLOOKUP(M23,G:J,4,0),M23+1,M23),"")</f>
        <v>10</v>
      </c>
      <c r="N24" s="20">
        <f t="shared" si="1"/>
        <v>1003</v>
      </c>
      <c r="O24" s="29">
        <f t="shared" si="2"/>
        <v>4</v>
      </c>
      <c r="P24" s="31">
        <f t="shared" si="10"/>
        <v>6900</v>
      </c>
      <c r="Q24" s="29">
        <f t="shared" si="11"/>
        <v>1243</v>
      </c>
      <c r="R24" s="29">
        <f t="shared" si="12"/>
        <v>1</v>
      </c>
      <c r="S24" s="31">
        <f t="shared" si="13"/>
        <v>2400</v>
      </c>
      <c r="T24" s="31">
        <f t="shared" si="14"/>
        <v>2400</v>
      </c>
      <c r="U24" s="31">
        <f>P24-SUMIFS(T$2:T24,N$2:N24,N24,O$2:O24,O24)</f>
        <v>4500</v>
      </c>
      <c r="V24" s="40">
        <f t="shared" si="15"/>
        <v>1003</v>
      </c>
      <c r="W24" s="32"/>
      <c r="X24" s="32"/>
      <c r="Y24" s="33"/>
      <c r="Z24" s="33"/>
    </row>
    <row r="25" spans="1:26" x14ac:dyDescent="0.2">
      <c r="A25" s="47">
        <f t="shared" si="19"/>
        <v>2</v>
      </c>
      <c r="B25" s="41">
        <v>1004</v>
      </c>
      <c r="C25" s="36" t="s">
        <v>2</v>
      </c>
      <c r="D25" s="10">
        <v>9000</v>
      </c>
      <c r="E25" s="24">
        <f t="shared" si="20"/>
        <v>0</v>
      </c>
      <c r="M25" s="20">
        <f>IFERROR(IF(SUMIFS(T$2:T24,M$2:M24,M24)=VLOOKUP(M24,G:J,4,0),M24+1,M24),"")</f>
        <v>11</v>
      </c>
      <c r="N25" s="20">
        <f>IFERROR(VLOOKUP(M25,G:I,3,0),"")</f>
        <v>1004</v>
      </c>
      <c r="O25" s="29">
        <f>IF(M25="","",IF(N24&lt;&gt;N25,0,IF(U24&gt;0,O24,IF(N25=N24,O24+1,0))))</f>
        <v>0</v>
      </c>
      <c r="P25" s="31">
        <f t="shared" ref="P25" si="21">SUMIFS(D:D,B:B,N25,A:A,O25)</f>
        <v>9000</v>
      </c>
      <c r="Q25" s="29">
        <f>IFERROR(VLOOKUP(M25,G:H,2,0),"")</f>
        <v>1244</v>
      </c>
      <c r="R25" s="29">
        <f>IF(M25="","",IF(Q25=Q24,R24+1,0))</f>
        <v>0</v>
      </c>
      <c r="S25" s="31">
        <f>IFERROR(IF(R25=0,VLOOKUP(Q25,H:J,3,0),S24-T24),"")</f>
        <v>10000</v>
      </c>
      <c r="T25" s="31">
        <f t="shared" ref="T25" si="22">IF(N25&lt;&gt;N24,IF(S25&gt;P25,P25,S25),IF(AND(S25&gt;P25,U24=0),P25,IF(AND(S25&gt;P25,U24&lt;S25),U24,IF(AND(U24&lt;&gt;0,U24&lt;S25),U24,S25))))</f>
        <v>9000</v>
      </c>
      <c r="U25" s="31">
        <f>P25-SUMIFS(T$2:T25,N$2:N25,N25,O$2:O25,O25)</f>
        <v>0</v>
      </c>
      <c r="V25" s="40" t="str">
        <f t="shared" si="15"/>
        <v/>
      </c>
      <c r="W25" s="32"/>
      <c r="X25" s="32"/>
      <c r="Y25" s="33"/>
      <c r="Z25" s="33"/>
    </row>
    <row r="26" spans="1:26" x14ac:dyDescent="0.2">
      <c r="A26" s="47">
        <f t="shared" si="19"/>
        <v>3</v>
      </c>
      <c r="B26" s="41">
        <v>1004</v>
      </c>
      <c r="C26" s="36" t="s">
        <v>1</v>
      </c>
      <c r="D26" s="10">
        <v>9000</v>
      </c>
      <c r="E26" s="24">
        <f t="shared" si="20"/>
        <v>0</v>
      </c>
      <c r="M26" s="20">
        <f>IFERROR(IF(SUMIFS(T$2:T25,M$2:M25,M25)=VLOOKUP(M25,G:J,4,0),M25+1,M25),"")</f>
        <v>11</v>
      </c>
      <c r="N26" s="20">
        <f t="shared" ref="N26:N30" si="23">IFERROR(VLOOKUP(M26,G:I,3,0),"")</f>
        <v>1004</v>
      </c>
      <c r="O26" s="29">
        <f t="shared" ref="O26:O30" si="24">IF(M26="","",IF(N25&lt;&gt;N26,0,IF(U25&gt;0,O25,IF(N26=N25,O25+1,0))))</f>
        <v>1</v>
      </c>
      <c r="P26" s="31">
        <f t="shared" ref="P26:P30" si="25">SUMIFS(D:D,B:B,N26,A:A,O26)</f>
        <v>9000</v>
      </c>
      <c r="Q26" s="29">
        <f t="shared" ref="Q26:Q30" si="26">IFERROR(VLOOKUP(M26,G:H,2,0),"")</f>
        <v>1244</v>
      </c>
      <c r="R26" s="29">
        <f t="shared" ref="R26:R30" si="27">IF(M26="","",IF(Q26=Q25,R25+1,0))</f>
        <v>1</v>
      </c>
      <c r="S26" s="31">
        <f t="shared" ref="S26:S30" si="28">IFERROR(IF(R26=0,VLOOKUP(Q26,H:J,3,0),S25-T25),"")</f>
        <v>1000</v>
      </c>
      <c r="T26" s="31">
        <f t="shared" ref="T26:T30" si="29">IF(N26&lt;&gt;N25,IF(S26&gt;P26,P26,S26),IF(AND(S26&gt;P26,U25=0),P26,IF(AND(S26&gt;P26,U25&lt;S26),U25,IF(AND(U25&lt;&gt;0,U25&lt;S26),U25,S26))))</f>
        <v>1000</v>
      </c>
      <c r="U26" s="31">
        <f>P26-SUMIFS(T$2:T26,N$2:N26,N26,O$2:O26,O26)</f>
        <v>8000</v>
      </c>
      <c r="V26" s="40" t="str">
        <f t="shared" si="15"/>
        <v/>
      </c>
    </row>
    <row r="27" spans="1:26" x14ac:dyDescent="0.2">
      <c r="A27" s="47">
        <f t="shared" si="19"/>
        <v>4</v>
      </c>
      <c r="B27" s="41">
        <v>1004</v>
      </c>
      <c r="C27" s="36" t="s">
        <v>0</v>
      </c>
      <c r="D27" s="10">
        <v>9000</v>
      </c>
      <c r="E27" s="24">
        <f t="shared" si="20"/>
        <v>-6000</v>
      </c>
      <c r="M27" s="20">
        <f>IFERROR(IF(SUMIFS(T$2:T26,M$2:M26,M26)=VLOOKUP(M26,G:J,4,0),M26+1,M26),"")</f>
        <v>12</v>
      </c>
      <c r="N27" s="20">
        <f t="shared" si="23"/>
        <v>1004</v>
      </c>
      <c r="O27" s="29">
        <f t="shared" si="24"/>
        <v>1</v>
      </c>
      <c r="P27" s="31">
        <f t="shared" si="25"/>
        <v>9000</v>
      </c>
      <c r="Q27" s="29">
        <f t="shared" si="26"/>
        <v>1245</v>
      </c>
      <c r="R27" s="29">
        <f t="shared" si="27"/>
        <v>0</v>
      </c>
      <c r="S27" s="31">
        <f t="shared" si="28"/>
        <v>10000</v>
      </c>
      <c r="T27" s="31">
        <f t="shared" si="29"/>
        <v>8000</v>
      </c>
      <c r="U27" s="31">
        <f>P27-SUMIFS(T$2:T27,N$2:N27,N27,O$2:O27,O27)</f>
        <v>0</v>
      </c>
      <c r="V27" s="40" t="str">
        <f t="shared" si="15"/>
        <v/>
      </c>
    </row>
    <row r="28" spans="1:26" x14ac:dyDescent="0.2">
      <c r="A28" s="47">
        <f t="shared" si="19"/>
        <v>5</v>
      </c>
      <c r="B28" s="41">
        <v>1004</v>
      </c>
      <c r="C28" s="36" t="s">
        <v>25</v>
      </c>
      <c r="D28" s="10">
        <v>9000</v>
      </c>
      <c r="E28" s="24">
        <f t="shared" si="20"/>
        <v>-9000</v>
      </c>
      <c r="M28" s="20">
        <f>IFERROR(IF(SUMIFS(T$2:T27,M$2:M27,M27)=VLOOKUP(M27,G:J,4,0),M27+1,M27),"")</f>
        <v>12</v>
      </c>
      <c r="N28" s="20">
        <f t="shared" si="23"/>
        <v>1004</v>
      </c>
      <c r="O28" s="29">
        <f t="shared" si="24"/>
        <v>2</v>
      </c>
      <c r="P28" s="31">
        <f t="shared" si="25"/>
        <v>9000</v>
      </c>
      <c r="Q28" s="29">
        <f t="shared" si="26"/>
        <v>1245</v>
      </c>
      <c r="R28" s="29">
        <f t="shared" si="27"/>
        <v>1</v>
      </c>
      <c r="S28" s="31">
        <f t="shared" si="28"/>
        <v>2000</v>
      </c>
      <c r="T28" s="31">
        <f t="shared" si="29"/>
        <v>2000</v>
      </c>
      <c r="U28" s="31">
        <f>P28-SUMIFS(T$2:T28,N$2:N28,N28,O$2:O28,O28)</f>
        <v>7000</v>
      </c>
      <c r="V28" s="40" t="str">
        <f t="shared" si="15"/>
        <v/>
      </c>
    </row>
    <row r="29" spans="1:26" x14ac:dyDescent="0.2">
      <c r="A29" s="47">
        <f t="shared" si="19"/>
        <v>6</v>
      </c>
      <c r="B29" s="41">
        <v>1004</v>
      </c>
      <c r="C29" s="36" t="s">
        <v>30</v>
      </c>
      <c r="D29" s="10">
        <v>9000</v>
      </c>
      <c r="E29" s="24">
        <f t="shared" si="20"/>
        <v>-9000</v>
      </c>
      <c r="M29" s="20">
        <f>IFERROR(IF(SUMIFS(T$2:T28,M$2:M28,M28)=VLOOKUP(M28,G:J,4,0),M28+1,M28),"")</f>
        <v>13</v>
      </c>
      <c r="N29" s="20">
        <f t="shared" si="23"/>
        <v>1004</v>
      </c>
      <c r="O29" s="29">
        <f t="shared" si="24"/>
        <v>2</v>
      </c>
      <c r="P29" s="31">
        <f t="shared" si="25"/>
        <v>9000</v>
      </c>
      <c r="Q29" s="29">
        <f t="shared" si="26"/>
        <v>1246</v>
      </c>
      <c r="R29" s="29">
        <f t="shared" si="27"/>
        <v>0</v>
      </c>
      <c r="S29" s="31">
        <f t="shared" si="28"/>
        <v>10000</v>
      </c>
      <c r="T29" s="31">
        <f t="shared" si="29"/>
        <v>7000</v>
      </c>
      <c r="U29" s="31">
        <f>P29-SUMIFS(T$2:T29,N$2:N29,N29,O$2:O29,O29)</f>
        <v>0</v>
      </c>
      <c r="V29" s="40" t="str">
        <f t="shared" si="15"/>
        <v/>
      </c>
    </row>
    <row r="30" spans="1:26" x14ac:dyDescent="0.2">
      <c r="A30" s="47">
        <f t="shared" si="19"/>
        <v>7</v>
      </c>
      <c r="B30" s="41">
        <v>1004</v>
      </c>
      <c r="C30" s="36" t="s">
        <v>31</v>
      </c>
      <c r="D30" s="10">
        <v>9000</v>
      </c>
      <c r="E30" s="24">
        <f t="shared" si="20"/>
        <v>-9000</v>
      </c>
      <c r="M30" s="20">
        <f>IFERROR(IF(SUMIFS(T$2:T29,M$2:M29,M29)=VLOOKUP(M29,G:J,4,0),M29+1,M29),"")</f>
        <v>13</v>
      </c>
      <c r="N30" s="20">
        <f t="shared" si="23"/>
        <v>1004</v>
      </c>
      <c r="O30" s="29">
        <f t="shared" si="24"/>
        <v>3</v>
      </c>
      <c r="P30" s="31">
        <f t="shared" si="25"/>
        <v>9000</v>
      </c>
      <c r="Q30" s="29">
        <f t="shared" si="26"/>
        <v>1246</v>
      </c>
      <c r="R30" s="29">
        <f t="shared" si="27"/>
        <v>1</v>
      </c>
      <c r="S30" s="31">
        <f t="shared" si="28"/>
        <v>3000</v>
      </c>
      <c r="T30" s="31">
        <f t="shared" si="29"/>
        <v>3000</v>
      </c>
      <c r="U30" s="31">
        <f>P30-SUMIFS(T$2:T30,N$2:N30,N30,O$2:O30,O30)</f>
        <v>6000</v>
      </c>
      <c r="V30" s="40" t="str">
        <f t="shared" si="15"/>
        <v/>
      </c>
    </row>
    <row r="31" spans="1:26" x14ac:dyDescent="0.2">
      <c r="M31" s="20">
        <f>IFERROR(IF(SUMIFS(T$2:T30,M$2:M30,M30)=VLOOKUP(M30,G:J,4,0),M30+1,M30),"")</f>
        <v>14</v>
      </c>
      <c r="N31" s="20">
        <f t="shared" ref="N31:N38" si="30">IFERROR(VLOOKUP(M31,G:I,3,0),"")</f>
        <v>1004</v>
      </c>
      <c r="O31" s="29">
        <f t="shared" ref="O31:O38" si="31">IF(M31="","",IF(N30&lt;&gt;N31,0,IF(U30&gt;0,O30,IF(N31=N30,O30+1,0))))</f>
        <v>3</v>
      </c>
      <c r="P31" s="31">
        <f t="shared" ref="P31:P38" si="32">SUMIFS(D:D,B:B,N31,A:A,O31)</f>
        <v>9000</v>
      </c>
      <c r="Q31" s="29">
        <f t="shared" ref="Q31:Q38" si="33">IFERROR(VLOOKUP(M31,G:H,2,0),"")</f>
        <v>1247</v>
      </c>
      <c r="R31" s="29">
        <f t="shared" ref="R31:R38" si="34">IF(M31="","",IF(Q31=Q30,R30+1,0))</f>
        <v>0</v>
      </c>
      <c r="S31" s="31">
        <f t="shared" ref="S31:S38" si="35">IFERROR(IF(R31=0,VLOOKUP(Q31,H:J,3,0),S30-T30),"")</f>
        <v>9000</v>
      </c>
      <c r="T31" s="31">
        <f t="shared" ref="T31:T38" si="36">IF(N31&lt;&gt;N30,IF(S31&gt;P31,P31,S31),IF(AND(S31&gt;P31,U30=0),P31,IF(AND(S31&gt;P31,U30&lt;S31),U30,IF(AND(U30&lt;&gt;0,U30&lt;S31),U30,S31))))</f>
        <v>6000</v>
      </c>
      <c r="U31" s="31">
        <f>P31-SUMIFS(T$2:T31,N$2:N31,N31,O$2:O31,O31)</f>
        <v>0</v>
      </c>
      <c r="V31" s="40" t="str">
        <f t="shared" ref="V31:V38" si="37">IF(N31=N32,"",N31)</f>
        <v/>
      </c>
    </row>
    <row r="32" spans="1:26" x14ac:dyDescent="0.2">
      <c r="M32" s="20">
        <f>IFERROR(IF(SUMIFS(T$2:T31,M$2:M31,M31)=VLOOKUP(M31,G:J,4,0),M31+1,M31),"")</f>
        <v>14</v>
      </c>
      <c r="N32" s="20">
        <f t="shared" si="30"/>
        <v>1004</v>
      </c>
      <c r="O32" s="29">
        <f t="shared" si="31"/>
        <v>4</v>
      </c>
      <c r="P32" s="31">
        <f t="shared" si="32"/>
        <v>9000</v>
      </c>
      <c r="Q32" s="29">
        <f t="shared" si="33"/>
        <v>1247</v>
      </c>
      <c r="R32" s="29">
        <f t="shared" si="34"/>
        <v>1</v>
      </c>
      <c r="S32" s="31">
        <f t="shared" si="35"/>
        <v>3000</v>
      </c>
      <c r="T32" s="31">
        <f t="shared" si="36"/>
        <v>3000</v>
      </c>
      <c r="U32" s="31">
        <f>P32-SUMIFS(T$2:T32,N$2:N32,N32,O$2:O32,O32)</f>
        <v>6000</v>
      </c>
      <c r="V32" s="40">
        <f t="shared" si="37"/>
        <v>1004</v>
      </c>
    </row>
    <row r="33" spans="13:22" x14ac:dyDescent="0.2">
      <c r="M33" s="20">
        <f>IFERROR(IF(SUMIFS(T$2:T32,M$2:M32,M32)=VLOOKUP(M32,G:J,4,0),M32+1,M32),"")</f>
        <v>15</v>
      </c>
      <c r="N33" s="20" t="str">
        <f t="shared" si="30"/>
        <v/>
      </c>
      <c r="O33" s="29">
        <f t="shared" si="31"/>
        <v>0</v>
      </c>
      <c r="P33" s="31">
        <f t="shared" si="32"/>
        <v>0</v>
      </c>
      <c r="Q33" s="29" t="str">
        <f t="shared" si="33"/>
        <v/>
      </c>
      <c r="R33" s="29">
        <f t="shared" si="34"/>
        <v>0</v>
      </c>
      <c r="S33" s="31" t="str">
        <f t="shared" si="35"/>
        <v/>
      </c>
      <c r="T33" s="31">
        <f t="shared" si="36"/>
        <v>0</v>
      </c>
      <c r="U33" s="31">
        <f>P33-SUMIFS(T$2:T33,N$2:N33,N33,O$2:O33,O33)</f>
        <v>0</v>
      </c>
      <c r="V33" s="40" t="str">
        <f t="shared" si="37"/>
        <v/>
      </c>
    </row>
    <row r="34" spans="13:22" x14ac:dyDescent="0.2">
      <c r="M34" s="20" t="str">
        <f>IFERROR(IF(SUMIFS(T$2:T33,M$2:M33,M33)=VLOOKUP(M33,G:J,4,0),M33+1,M33),"")</f>
        <v/>
      </c>
      <c r="N34" s="20" t="str">
        <f t="shared" si="30"/>
        <v/>
      </c>
      <c r="O34" s="29" t="str">
        <f t="shared" si="31"/>
        <v/>
      </c>
      <c r="P34" s="31">
        <f t="shared" si="32"/>
        <v>0</v>
      </c>
      <c r="Q34" s="29" t="str">
        <f t="shared" si="33"/>
        <v/>
      </c>
      <c r="R34" s="29" t="str">
        <f t="shared" si="34"/>
        <v/>
      </c>
      <c r="S34" s="31" t="str">
        <f t="shared" si="35"/>
        <v/>
      </c>
      <c r="T34" s="31">
        <f t="shared" si="36"/>
        <v>0</v>
      </c>
      <c r="U34" s="31">
        <f>P34-SUMIFS(T$2:T34,N$2:N34,N34,O$2:O34,O34)</f>
        <v>0</v>
      </c>
      <c r="V34" s="40" t="str">
        <f t="shared" si="37"/>
        <v/>
      </c>
    </row>
    <row r="35" spans="13:22" x14ac:dyDescent="0.2">
      <c r="M35" s="20" t="str">
        <f>IFERROR(IF(SUMIFS(T$2:T34,M$2:M34,M34)=VLOOKUP(M34,G:J,4,0),M34+1,M34),"")</f>
        <v/>
      </c>
      <c r="N35" s="20" t="str">
        <f t="shared" si="30"/>
        <v/>
      </c>
      <c r="O35" s="29" t="str">
        <f t="shared" si="31"/>
        <v/>
      </c>
      <c r="P35" s="31">
        <f t="shared" si="32"/>
        <v>0</v>
      </c>
      <c r="Q35" s="29" t="str">
        <f t="shared" si="33"/>
        <v/>
      </c>
      <c r="R35" s="29" t="str">
        <f t="shared" si="34"/>
        <v/>
      </c>
      <c r="S35" s="31" t="str">
        <f t="shared" si="35"/>
        <v/>
      </c>
      <c r="T35" s="31">
        <f t="shared" si="36"/>
        <v>0</v>
      </c>
      <c r="U35" s="31">
        <f>P35-SUMIFS(T$2:T35,N$2:N35,N35,O$2:O35,O35)</f>
        <v>0</v>
      </c>
      <c r="V35" s="40" t="str">
        <f t="shared" si="37"/>
        <v/>
      </c>
    </row>
    <row r="36" spans="13:22" x14ac:dyDescent="0.2">
      <c r="M36" s="20" t="str">
        <f>IFERROR(IF(SUMIFS(T$2:T35,M$2:M35,M35)=VLOOKUP(M35,G:J,4,0),M35+1,M35),"")</f>
        <v/>
      </c>
      <c r="N36" s="20" t="str">
        <f t="shared" si="30"/>
        <v/>
      </c>
      <c r="O36" s="29" t="str">
        <f t="shared" si="31"/>
        <v/>
      </c>
      <c r="P36" s="31">
        <f t="shared" si="32"/>
        <v>0</v>
      </c>
      <c r="Q36" s="29" t="str">
        <f t="shared" si="33"/>
        <v/>
      </c>
      <c r="R36" s="29" t="str">
        <f t="shared" si="34"/>
        <v/>
      </c>
      <c r="S36" s="31" t="str">
        <f t="shared" si="35"/>
        <v/>
      </c>
      <c r="T36" s="31">
        <f t="shared" si="36"/>
        <v>0</v>
      </c>
      <c r="U36" s="31">
        <f>P36-SUMIFS(T$2:T36,N$2:N36,N36,O$2:O36,O36)</f>
        <v>0</v>
      </c>
      <c r="V36" s="40" t="str">
        <f t="shared" si="37"/>
        <v/>
      </c>
    </row>
    <row r="37" spans="13:22" x14ac:dyDescent="0.2">
      <c r="M37" s="20" t="str">
        <f>IFERROR(IF(SUMIFS(T$2:T36,M$2:M36,M36)=VLOOKUP(M36,G:J,4,0),M36+1,M36),"")</f>
        <v/>
      </c>
      <c r="N37" s="20" t="str">
        <f t="shared" si="30"/>
        <v/>
      </c>
      <c r="O37" s="29" t="str">
        <f t="shared" si="31"/>
        <v/>
      </c>
      <c r="P37" s="31">
        <f t="shared" si="32"/>
        <v>0</v>
      </c>
      <c r="Q37" s="29" t="str">
        <f t="shared" si="33"/>
        <v/>
      </c>
      <c r="R37" s="29" t="str">
        <f t="shared" si="34"/>
        <v/>
      </c>
      <c r="S37" s="31" t="str">
        <f t="shared" si="35"/>
        <v/>
      </c>
      <c r="T37" s="31">
        <f t="shared" si="36"/>
        <v>0</v>
      </c>
      <c r="U37" s="31">
        <f>P37-SUMIFS(T$2:T37,N$2:N37,N37,O$2:O37,O37)</f>
        <v>0</v>
      </c>
      <c r="V37" s="40" t="str">
        <f t="shared" si="37"/>
        <v/>
      </c>
    </row>
    <row r="38" spans="13:22" x14ac:dyDescent="0.2">
      <c r="M38" s="20" t="str">
        <f>IFERROR(IF(SUMIFS(T$2:T37,M$2:M37,M37)=VLOOKUP(M37,G:J,4,0),M37+1,M37),"")</f>
        <v/>
      </c>
      <c r="N38" s="20" t="str">
        <f t="shared" si="30"/>
        <v/>
      </c>
      <c r="O38" s="29" t="str">
        <f t="shared" si="31"/>
        <v/>
      </c>
      <c r="P38" s="31">
        <f t="shared" si="32"/>
        <v>0</v>
      </c>
      <c r="Q38" s="29" t="str">
        <f t="shared" si="33"/>
        <v/>
      </c>
      <c r="R38" s="29" t="str">
        <f t="shared" si="34"/>
        <v/>
      </c>
      <c r="S38" s="31" t="str">
        <f t="shared" si="35"/>
        <v/>
      </c>
      <c r="T38" s="31">
        <f t="shared" si="36"/>
        <v>0</v>
      </c>
      <c r="U38" s="31">
        <f>P38-SUMIFS(T$2:T38,N$2:N38,N38,O$2:O38,O38)</f>
        <v>0</v>
      </c>
      <c r="V38" s="40" t="str">
        <f t="shared" si="37"/>
        <v/>
      </c>
    </row>
  </sheetData>
  <phoneticPr fontId="5" type="noConversion"/>
  <conditionalFormatting sqref="M3:U38">
    <cfRule type="expression" dxfId="0" priority="1">
      <formula>$V3&lt;&gt;""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Iris Lumbao</dc:creator>
  <cp:keywords/>
  <dc:description/>
  <cp:lastModifiedBy>Iris Lumbao</cp:lastModifiedBy>
  <dcterms:created xsi:type="dcterms:W3CDTF">2023-06-29T06:00:51Z</dcterms:created>
  <dcterms:modified xsi:type="dcterms:W3CDTF">2023-06-29T14:24:01Z</dcterms:modified>
  <cp:category/>
</cp:coreProperties>
</file>